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updateLinks="never" codeName="ThisWorkbook" defaultThemeVersion="124226"/>
  <mc:AlternateContent xmlns:mc="http://schemas.openxmlformats.org/markup-compatibility/2006">
    <mc:Choice Requires="x15">
      <x15ac:absPath xmlns:x15ac="http://schemas.microsoft.com/office/spreadsheetml/2010/11/ac" url="https://laguadeloupe-my.sharepoint.com/personal/mbecmont_regionguadeloupe_fr/Documents/Documents/DP 78.01/"/>
    </mc:Choice>
  </mc:AlternateContent>
  <xr:revisionPtr revIDLastSave="1" documentId="8_{A7354056-0F61-470B-94B9-6C5D497AC418}" xr6:coauthVersionLast="36" xr6:coauthVersionMax="36" xr10:uidLastSave="{E2D06113-685B-4643-B82B-C16B6CF9B278}"/>
  <workbookProtection workbookAlgorithmName="SHA-512" workbookHashValue="jDItnAdlHGm20eiVV1Frr0QeGIYuS9NxznMkqvhTQqiTjXg33+8JdUikKITH+Jmu20OOXTOflUyylwTs0XSkvg==" workbookSaltValue="e2+U3u6zfkmidWMFlhtsnw==" workbookSpinCount="100000" lockStructure="1"/>
  <bookViews>
    <workbookView xWindow="0" yWindow="0" windowWidth="20460" windowHeight="6735" tabRatio="714" activeTab="5" xr2:uid="{4BE93CBF-7E4E-4187-BB02-E7C4FA4B0F62}"/>
  </bookViews>
  <sheets>
    <sheet name="Accueil" sheetId="45" r:id="rId1"/>
    <sheet name="Cartouche d'identification" sheetId="88" state="hidden" r:id="rId2"/>
    <sheet name="0-Présentation typeaction" sheetId="81" state="hidden" r:id="rId3"/>
    <sheet name="1 - Frais de personnel" sheetId="89" r:id="rId4"/>
    <sheet name="2 - Taux forfaitaire" sheetId="90" r:id="rId5"/>
    <sheet name="3 - Coût unitaire" sheetId="91" r:id="rId6"/>
    <sheet name="Syn DP Bénéficiaire" sheetId="86" r:id="rId7"/>
    <sheet name="Demande Avance" sheetId="87" r:id="rId8"/>
    <sheet name="Avance_Instructeur" sheetId="82" state="hidden" r:id="rId9"/>
    <sheet name=" DÉPENSES-Syn DP Instruct" sheetId="83" state="hidden" r:id="rId10"/>
    <sheet name="RESSOURCES-Syn DP Instruc" sheetId="84" state="hidden" r:id="rId11"/>
    <sheet name="Tableau de bord-Instructeur" sheetId="85" state="hidden" r:id="rId12"/>
  </sheets>
  <definedNames>
    <definedName name="à_choisir_dans_le_menu_déroulant" localSheetId="2">#REF!</definedName>
    <definedName name="à_choisir_dans_le_menu_déroulant" localSheetId="3">#REF!</definedName>
    <definedName name="à_choisir_dans_le_menu_déroulant" localSheetId="4">#REF!</definedName>
    <definedName name="à_choisir_dans_le_menu_déroulant" localSheetId="5">#REF!</definedName>
    <definedName name="à_choisir_dans_le_menu_déroulant">#REF!</definedName>
    <definedName name="P.Z.Gestion_de_la_feuille" localSheetId="3">#REF!</definedName>
    <definedName name="P.Z.Gestion_de_la_feuille" localSheetId="4">#REF!</definedName>
    <definedName name="P.Z.Gestion_de_la_feuille" localSheetId="5">#REF!</definedName>
    <definedName name="P.Z.Gestion_de_la_feuille">#REF!</definedName>
    <definedName name="P_Z_0_B_COLONNE_COMMENTAIRE_SI_INDICATION_STANDARD">#REF!</definedName>
    <definedName name="P_Z_0_B_COLONNE_COMMENTAIRE_SI_LIBELLE_STANDARD">#REF!</definedName>
    <definedName name="P_Z_0_B_COLONNE_MOTIFS_INELIGIBILITE_INDICATION_STANDARD">#REF!</definedName>
    <definedName name="P_Z_0_B_COLONNE_MOTIFS_INELIGIBILITE_LIBELLE_STANDARD">#REF!</definedName>
    <definedName name="P_Z_0_B_COLONNE_MT_ELIGIBLE_LIBELLE_STANDARD">#REF!</definedName>
    <definedName name="P_Z_0_B_COLONNE_MT_INELIGIBLE_LIBELLE_STANDARD">#REF!</definedName>
    <definedName name="P_Z_0_B_COLONNE_MT_MAX_LIBELLE_STANDARD">#REF!</definedName>
    <definedName name="P_Z_0_B_COLONNE_MT_PRES_HT_INDICATION_STANDARD">#REF!</definedName>
    <definedName name="P_Z_0_B_COLONNE_MT_PRES_HT_LIBELLE_STANDARD">#REF!</definedName>
    <definedName name="P_Z_0_B_COLONNE_MT_PRES_INDICATION_STANDARD">#REF!</definedName>
    <definedName name="P_Z_0_B_COLONNE_MT_PRES_LIBELLE_STANDARD">#REF!</definedName>
    <definedName name="P_Z_0_B_COLONNE_MT_PRES_TVA_INDICATION_STANDARD">#REF!</definedName>
    <definedName name="P_Z_0_B_COLONNE_MT_PRES_TVA_LIBELLE_STANDARD">#REF!</definedName>
    <definedName name="P_Z_0_B_COLONNE_MT_RAISONNABLE_LIBELLE_STANDARD">#REF!</definedName>
    <definedName name="P_Z_0_B_COLONNE_POSTE_INDICATION_STANDARD">#REF!</definedName>
    <definedName name="P_Z_0_B_COLONNE_POSTE_LIBELLE_STANDARD">#REF!</definedName>
    <definedName name="P_Z_0_B_COLONNE_SOUS_OPERATION_INDICATION_STANDARD">#REF!</definedName>
    <definedName name="P_Z_0_B_COLONNE_SOUS_OPERATION_LIBELLE_STANDARD">#REF!</definedName>
    <definedName name="P_Z_0_B_COLONNES_MARCHE_2_DEVIS">#REF!</definedName>
    <definedName name="P_Z_0_B_COLONNES_MARCHE_3_DEVIS">#REF!</definedName>
    <definedName name="P_Z_0_B_UTILISATION_COUT_RAISONNABLE">#REF!</definedName>
    <definedName name="P_Z_0_B_UTILISATION_LIBELLES_DESCRIPTIONS">#REF!</definedName>
    <definedName name="P_Z_0_B_UTILISATION_MT_MAX">#REF!</definedName>
    <definedName name="P_Z_0_B_UTILISATION_SOUS_OPERATIONS">#REF!</definedName>
    <definedName name="P_Z_0_B_UTILISATION_TVA">#REF!</definedName>
    <definedName name="P_Z_0_N_COLONNE_COMMENTAIRE_SI_INDICATION_DEFAUT">#REF!</definedName>
    <definedName name="P_Z_0_N_COLONNE_COMMENTAIRE_SI_INDICATION_STANDARD">#REF!</definedName>
    <definedName name="P_Z_0_N_COLONNE_COMMENTAIRE_SI_LIBELLE_DEFAUT">#REF!</definedName>
    <definedName name="P_Z_0_N_COLONNE_COMMENTAIRE_SI_LIBELLE_STANDARD">#REF!</definedName>
    <definedName name="P_Z_0_N_COLONNE_MOTIFS_INELIGIBILITE_INDICATION_DEFAUT">#REF!</definedName>
    <definedName name="P_Z_0_N_COLONNE_MOTIFS_INELIGIBILITE_INDICATION_STANDARD">#REF!</definedName>
    <definedName name="P_Z_0_N_COLONNE_MOTIFS_INELIGIBILITE_LIBELLE_DEFAUT">#REF!</definedName>
    <definedName name="P_Z_0_N_COLONNE_MOTIFS_INELIGIBILITE_LIBELLE_STANDARD">#REF!</definedName>
    <definedName name="P_Z_0_N_COLONNE_MT_ELIGIBLE_LIBELLE_DEFAUT">#REF!</definedName>
    <definedName name="P_Z_0_N_COLONNE_MT_ELIGIBLE_LIBELLE_STANDARD">#REF!</definedName>
    <definedName name="P_Z_0_N_COLONNE_MT_INELIGIBLE_LIBELLE_DEFAUT">#REF!</definedName>
    <definedName name="P_Z_0_N_COLONNE_MT_INELIGIBLE_LIBELLE_STANDARD">#REF!</definedName>
    <definedName name="P_Z_0_N_COLONNE_MT_MAX_LIBELLE_DEFAUT">#REF!</definedName>
    <definedName name="P_Z_0_N_COLONNE_MT_MAX_LIBELLE_STANDARD">#REF!</definedName>
    <definedName name="P_Z_0_N_COLONNE_MT_PRES_HT_INDICATION_DEFAUT">#REF!</definedName>
    <definedName name="P_Z_0_N_COLONNE_MT_PRES_HT_INDICATION_STANDARD">#REF!</definedName>
    <definedName name="P_Z_0_N_COLONNE_MT_PRES_HT_LIBELLE_DEFAUT">#REF!</definedName>
    <definedName name="P_Z_0_N_COLONNE_MT_PRES_HT_LIBELLE_STANDARD">#REF!</definedName>
    <definedName name="P_Z_0_N_COLONNE_MT_PRES_INDICATION_DEFAUT">#REF!</definedName>
    <definedName name="P_Z_0_N_COLONNE_MT_PRES_INDICATION_STANDARD">#REF!</definedName>
    <definedName name="P_Z_0_N_COLONNE_MT_PRES_LIBELLE_DEFAUT">#REF!</definedName>
    <definedName name="P_Z_0_N_COLONNE_MT_PRES_LIBELLE_STANDARD">#REF!</definedName>
    <definedName name="P_Z_0_N_COLONNE_MT_PRES_TVA_INDICATION_DEFAUT">#REF!</definedName>
    <definedName name="P_Z_0_N_COLONNE_MT_PRES_TVA_INDICATION_STANDARD">#REF!</definedName>
    <definedName name="P_Z_0_N_COLONNE_MT_PRES_TVA_LIBELLE_DEFAUT">#REF!</definedName>
    <definedName name="P_Z_0_N_COLONNE_MT_PRES_TVA_LIBELLE_STANDARD">#REF!</definedName>
    <definedName name="P_Z_0_N_COLONNE_MT_RAISONNABLE_DEFAUT">#REF!</definedName>
    <definedName name="P_Z_0_N_COLONNE_MT_RAISONNABLE_STANDARD">#REF!</definedName>
    <definedName name="P_Z_0_N_COLONNE_POSTE_INDICATION_DEFAUT">#REF!</definedName>
    <definedName name="P_Z_0_N_COLONNE_POSTE_INDICATION_STANDARD">#REF!</definedName>
    <definedName name="P_Z_0_N_COLONNE_POSTE_LIBELLE_DEFAUT">#REF!</definedName>
    <definedName name="P_Z_0_N_COLONNE_POSTE_LIBELLE_STANDARD">#REF!</definedName>
    <definedName name="P_Z_0_N_COLONNE_SOUS_OPERATION_INDICATION_DEFAUT">#REF!</definedName>
    <definedName name="P_Z_0_N_COLONNE_SOUS_OPERATION_INDICATION_STANDARD">#REF!</definedName>
    <definedName name="P_Z_0_N_COLONNE_SOUS_OPERATION_LIBELLE_DEFAUT">#REF!</definedName>
    <definedName name="P_Z_0_N_COLONNE_SOUS_OPERATION_LIBELLE_STANDARD">#REF!</definedName>
    <definedName name="P_Z_0_N_COLONNES_MARCHE_2_DEVIS_SEUIL">#REF!</definedName>
    <definedName name="P_Z_0_N_COLONNES_MARCHE_3_DEVIS_SEUIL">#REF!</definedName>
    <definedName name="P_Z_0_R_LIBELLES_DESCRIPTIONS">#REF!</definedName>
    <definedName name="P_Z_0_R_LIBELLES_DESCRIPTIONS_1">#REF!</definedName>
    <definedName name="P_Z_0_R_LIBELLES_DESCRIPTIONS_10">#REF!</definedName>
    <definedName name="P_Z_0_R_LIBELLES_DESCRIPTIONS_11">#REF!</definedName>
    <definedName name="P_Z_0_R_LIBELLES_DESCRIPTIONS_12">#REF!</definedName>
    <definedName name="P_Z_0_R_LIBELLES_DESCRIPTIONS_13">#REF!</definedName>
    <definedName name="P_Z_0_R_LIBELLES_DESCRIPTIONS_14">#REF!</definedName>
    <definedName name="P_Z_0_R_LIBELLES_DESCRIPTIONS_15">#REF!</definedName>
    <definedName name="P_Z_0_R_LIBELLES_DESCRIPTIONS_16">#REF!</definedName>
    <definedName name="P_Z_0_R_LIBELLES_DESCRIPTIONS_17">#REF!</definedName>
    <definedName name="P_Z_0_R_LIBELLES_DESCRIPTIONS_18">#REF!</definedName>
    <definedName name="P_Z_0_R_LIBELLES_DESCRIPTIONS_19">#REF!</definedName>
    <definedName name="P_Z_0_R_LIBELLES_DESCRIPTIONS_2">#REF!</definedName>
    <definedName name="P_Z_0_R_LIBELLES_DESCRIPTIONS_20">#REF!</definedName>
    <definedName name="P_Z_0_R_LIBELLES_DESCRIPTIONS_3">#REF!</definedName>
    <definedName name="P_Z_0_R_LIBELLES_DESCRIPTIONS_4">#REF!</definedName>
    <definedName name="P_Z_0_R_LIBELLES_DESCRIPTIONS_5">#REF!</definedName>
    <definedName name="P_Z_0_R_LIBELLES_DESCRIPTIONS_6">#REF!</definedName>
    <definedName name="P_Z_0_R_LIBELLES_DESCRIPTIONS_7">#REF!</definedName>
    <definedName name="P_Z_0_R_LIBELLES_DESCRIPTIONS_8">#REF!</definedName>
    <definedName name="P_Z_0_R_LIBELLES_DESCRIPTIONS_9">#REF!</definedName>
    <definedName name="P_Z_0_R_LIBELLES_MARCHES_RAISONNABLES">#REF!</definedName>
    <definedName name="P_Z_0_R_LIBELLES_MARCHES_RAISONNABLES_1">#REF!</definedName>
    <definedName name="P_Z_0_R_LIBELLES_MARCHES_RAISONNABLES_2">#REF!</definedName>
    <definedName name="P_Z_0_R_LIBELLES_MARCHES_RAISONNABLES_3">#REF!</definedName>
    <definedName name="P_Z_0_R_LIBELLES_MARCHES_RAISONNABLES_4">#REF!</definedName>
    <definedName name="P_Z_0_R_LIBELLES_MARCHES_RAISONNABLES_5">#REF!</definedName>
    <definedName name="P_Z_0_R_LIBELLES_MARCHES_RAISONNABLES_OK">#REF!</definedName>
    <definedName name="P_Z_0_R_LIBELLES_MOTIFS_INELIGIBILITE">#REF!</definedName>
    <definedName name="P_Z_0_R_LIBELLES_POSTES">#REF!</definedName>
    <definedName name="P_Z_0_R_LIBELLES_POSTES_1">#REF!</definedName>
    <definedName name="P_Z_0_R_LIBELLES_POSTES_10">#REF!</definedName>
    <definedName name="P_Z_0_R_LIBELLES_POSTES_11">#REF!</definedName>
    <definedName name="P_Z_0_R_LIBELLES_POSTES_12">#REF!</definedName>
    <definedName name="P_Z_0_R_LIBELLES_POSTES_13">#REF!</definedName>
    <definedName name="P_Z_0_R_LIBELLES_POSTES_14">#REF!</definedName>
    <definedName name="P_Z_0_R_LIBELLES_POSTES_15">#REF!</definedName>
    <definedName name="P_Z_0_R_LIBELLES_POSTES_16">#REF!</definedName>
    <definedName name="P_Z_0_R_LIBELLES_POSTES_17">#REF!</definedName>
    <definedName name="P_Z_0_R_LIBELLES_POSTES_18">#REF!</definedName>
    <definedName name="P_Z_0_R_LIBELLES_POSTES_19">#REF!</definedName>
    <definedName name="P_Z_0_R_LIBELLES_POSTES_2">#REF!</definedName>
    <definedName name="P_Z_0_R_LIBELLES_POSTES_20">#REF!</definedName>
    <definedName name="P_Z_0_R_LIBELLES_POSTES_3">#REF!</definedName>
    <definedName name="P_Z_0_R_LIBELLES_POSTES_4">#REF!</definedName>
    <definedName name="P_Z_0_R_LIBELLES_POSTES_5">#REF!</definedName>
    <definedName name="P_Z_0_R_LIBELLES_POSTES_6">#REF!</definedName>
    <definedName name="P_Z_0_R_LIBELLES_POSTES_7">#REF!</definedName>
    <definedName name="P_Z_0_R_LIBELLES_POSTES_8">#REF!</definedName>
    <definedName name="P_Z_0_R_LIBELLES_POSTES_9">#REF!</definedName>
    <definedName name="P_Z_0_R_LIBELLES_SOUS_OPERATIONS">#REF!</definedName>
    <definedName name="P_Z_0_R_LIBELLES_SOUS_OPERATIONS_">#REF!</definedName>
    <definedName name="P_Z_0_R_LIBELLES_SOUS_OPERATIONS_1">#REF!</definedName>
    <definedName name="P_Z_0_R_LIBELLES_SOUS_OPERATIONS_10">#REF!</definedName>
    <definedName name="P_Z_0_R_LIBELLES_SOUS_OPERATIONS_11">#REF!</definedName>
    <definedName name="P_Z_0_R_LIBELLES_SOUS_OPERATIONS_12">#REF!</definedName>
    <definedName name="P_Z_0_R_LIBELLES_SOUS_OPERATIONS_13">#REF!</definedName>
    <definedName name="P_Z_0_R_LIBELLES_SOUS_OPERATIONS_14">#REF!</definedName>
    <definedName name="P_Z_0_R_LIBELLES_SOUS_OPERATIONS_15">#REF!</definedName>
    <definedName name="P_Z_0_R_LIBELLES_SOUS_OPERATIONS_16">#REF!</definedName>
    <definedName name="P_Z_0_R_LIBELLES_SOUS_OPERATIONS_17">#REF!</definedName>
    <definedName name="P_Z_0_R_LIBELLES_SOUS_OPERATIONS_18">#REF!</definedName>
    <definedName name="P_Z_0_R_LIBELLES_SOUS_OPERATIONS_19">#REF!</definedName>
    <definedName name="P_Z_0_R_LIBELLES_SOUS_OPERATIONS_2">#REF!</definedName>
    <definedName name="P_Z_0_R_LIBELLES_SOUS_OPERATIONS_20">#REF!</definedName>
    <definedName name="P_Z_0_R_LIBELLES_SOUS_OPERATIONS_3">#REF!</definedName>
    <definedName name="P_Z_0_R_LIBELLES_SOUS_OPERATIONS_4">#REF!</definedName>
    <definedName name="P_Z_0_R_LIBELLES_SOUS_OPERATIONS_5">#REF!</definedName>
    <definedName name="P_Z_0_R_LIBELLES_SOUS_OPERATIONS_6">#REF!</definedName>
    <definedName name="P_Z_0_R_LIBELLES_SOUS_OPERATIONS_7">#REF!</definedName>
    <definedName name="P_Z_0_R_LIBELLES_SOUS_OPERATIONS_8">#REF!</definedName>
    <definedName name="P_Z_0_R_LIBELLES_SOUS_OPERATIONS_9">#REF!</definedName>
    <definedName name="P_Z_0_R_LIBELLES_UNITES">#REF!</definedName>
    <definedName name="P_Z_0_R_LIBELLES_UNITES_1">#REF!</definedName>
    <definedName name="P_Z_0_R_LIBELLES_UNITES_10">#REF!</definedName>
    <definedName name="P_Z_0_R_LIBELLES_UNITES_11">#REF!</definedName>
    <definedName name="P_Z_0_R_LIBELLES_UNITES_12">#REF!</definedName>
    <definedName name="P_Z_0_R_LIBELLES_UNITES_13">#REF!</definedName>
    <definedName name="P_Z_0_R_LIBELLES_UNITES_14">#REF!</definedName>
    <definedName name="P_Z_0_R_LIBELLES_UNITES_15">#REF!</definedName>
    <definedName name="P_Z_0_R_LIBELLES_UNITES_16">#REF!</definedName>
    <definedName name="P_Z_0_R_LIBELLES_UNITES_17">#REF!</definedName>
    <definedName name="P_Z_0_R_LIBELLES_UNITES_18">#REF!</definedName>
    <definedName name="P_Z_0_R_LIBELLES_UNITES_19">#REF!</definedName>
    <definedName name="P_Z_0_R_LIBELLES_UNITES_2">#REF!</definedName>
    <definedName name="P_Z_0_R_LIBELLES_UNITES_20">#REF!</definedName>
    <definedName name="P_Z_0_R_LIBELLES_UNITES_3">#REF!</definedName>
    <definedName name="P_Z_0_R_LIBELLES_UNITES_4">#REF!</definedName>
    <definedName name="P_Z_0_R_LIBELLES_UNITES_5">#REF!</definedName>
    <definedName name="P_Z_0_R_LIBELLES_UNITES_6">#REF!</definedName>
    <definedName name="P_Z_0_R_LIBELLES_UNITES_7">#REF!</definedName>
    <definedName name="P_Z_0_R_LIBELLES_UNITES_8">#REF!</definedName>
    <definedName name="P_Z_0_R_LIBELLES_UNITES_9">#REF!</definedName>
    <definedName name="P_Z_1_B_COLONNE_COMMENTAIRE">#REF!</definedName>
    <definedName name="P_Z_1_B_COLONNE_COMMENTAIRE_ACTIVE">#REF!</definedName>
    <definedName name="P_Z_1_B_COLONNE_COMMENTAIRE_INDICATION">#REF!</definedName>
    <definedName name="P_Z_1_B_COLONNE_COMMENTAIRE_OBLIGATOIRE">#REF!</definedName>
    <definedName name="P_Z_1_B_COLONNE_COMMENTAIRE_SI_LIBELLE_STANDARD">#REF!</definedName>
    <definedName name="P_Z_1_B_COLONNE_CT_RAISONNABLE_FOURNISSEUR_2">#REF!</definedName>
    <definedName name="P_Z_1_B_COLONNE_CT_RAISONNABLE_FOURNISSEUR_2_INDICATION">#REF!</definedName>
    <definedName name="P_Z_1_B_COLONNE_CT_RAISONNABLE_FOURNISSEUR_3">#REF!</definedName>
    <definedName name="P_Z_1_B_COLONNE_CT_RAISONNABLE_FOURNISSEUR_3_INDICATION">#REF!</definedName>
    <definedName name="P_Z_1_B_COLONNE_CT_RAISONNABLE_JUSTIFICATIF_2">#REF!</definedName>
    <definedName name="P_Z_1_B_COLONNE_CT_RAISONNABLE_JUSTIFICATIF_2_INDICATION">#REF!</definedName>
    <definedName name="P_Z_1_B_COLONNE_CT_RAISONNABLE_JUSTIFICATIF_3">#REF!</definedName>
    <definedName name="P_Z_1_B_COLONNE_CT_RAISONNABLE_JUSTIFICATIF_3_INDICATION">#REF!</definedName>
    <definedName name="P_Z_1_B_COLONNE_CT_RAISONNABLE_MARCHE">#REF!</definedName>
    <definedName name="P_Z_1_B_COLONNE_CT_RAISONNABLE_MARCHE_INDICATION">#REF!</definedName>
    <definedName name="P_Z_1_B_COLONNE_CT_RAISONNABLE_MT_HT_2">#REF!</definedName>
    <definedName name="P_Z_1_B_COLONNE_CT_RAISONNABLE_MT_HT_2_INDICATION">#REF!</definedName>
    <definedName name="P_Z_1_B_COLONNE_CT_RAISONNABLE_MT_HT_3">#REF!</definedName>
    <definedName name="P_Z_1_B_COLONNE_CT_RAISONNABLE_MT_HT_3_INDICATION">#REF!</definedName>
    <definedName name="P_Z_1_B_COLONNE_CT_RAISONNABLE_MT_TVA_2">#REF!</definedName>
    <definedName name="P_Z_1_B_COLONNE_CT_RAISONNABLE_MT_TVA_2_INDICATION">#REF!</definedName>
    <definedName name="P_Z_1_B_COLONNE_CT_RAISONNABLE_MT_TVA_3">#REF!</definedName>
    <definedName name="P_Z_1_B_COLONNE_CT_RAISONNABLE_MT_TVA_3_INDICATION">#REF!</definedName>
    <definedName name="P_Z_1_B_COLONNE_DESCRIPTION">#REF!</definedName>
    <definedName name="P_Z_1_B_COLONNE_DESCRIPTION_INDICATION">#REF!</definedName>
    <definedName name="P_Z_1_B_COLONNE_FOURNISSEUR">#REF!</definedName>
    <definedName name="P_Z_1_B_COLONNE_FOURNISSEUR_INDICATION">#REF!</definedName>
    <definedName name="P_Z_1_B_COLONNE_JUSTIFICATIF">#REF!</definedName>
    <definedName name="P_Z_1_B_COLONNE_JUSTIFICATIF_INDICATION">#REF!</definedName>
    <definedName name="P_Z_1_B_COLONNE_MOTIFS_INELIGIBILITE_LIBELLE_STANDARD">#REF!</definedName>
    <definedName name="P_Z_1_B_COLONNE_MT_ELIGIBLE_LIBELLE_STANDARD">#REF!</definedName>
    <definedName name="P_Z_1_B_COLONNE_MT_INELIGIBLE_LIBELLE_STANDARD">#REF!</definedName>
    <definedName name="P_Z_1_B_COLONNE_MT_MAX_ACTIVE">#REF!</definedName>
    <definedName name="P_Z_1_B_COLONNE_MT_MAX_LIBELLE_STANDARD">#REF!</definedName>
    <definedName name="P_Z_1_B_COLONNE_MT_PRESENTE_HT">#REF!</definedName>
    <definedName name="P_Z_1_B_COLONNE_MT_PRESENTE_HT_INDICATION">#REF!</definedName>
    <definedName name="P_Z_1_B_COLONNE_MT_PRESENTE_TVA">#REF!</definedName>
    <definedName name="P_Z_1_B_COLONNE_MT_PRESENTE_TVA_INDICATION">#REF!</definedName>
    <definedName name="P_Z_1_B_COLONNE_MT_RAISONNABLE_LIBELLE_STANDARD">#REF!</definedName>
    <definedName name="P_Z_1_B_COLONNE_POSTE">#REF!</definedName>
    <definedName name="P_Z_1_B_COLONNE_POSTE_INDICATION">#REF!</definedName>
    <definedName name="P_Z_1_B_COLONNE_QUANTITE">#REF!</definedName>
    <definedName name="P_Z_1_B_COLONNE_QUANTITE_ACTIVE">#REF!</definedName>
    <definedName name="P_Z_1_B_COLONNE_QUANTITE_INDICATION">#REF!</definedName>
    <definedName name="P_Z_1_B_COLONNE_QUANTITE_OBLIGATOIRE">#REF!</definedName>
    <definedName name="P_Z_1_B_COLONNE_SOUS_OPERATION">#REF!</definedName>
    <definedName name="P_Z_1_B_COLONNE_SOUS_OPERATION_INDICATION">#REF!</definedName>
    <definedName name="P_Z_1_B_COLONNE_UNITE">#REF!</definedName>
    <definedName name="P_Z_1_B_COLONNE_UNITE_ACTIVE">#REF!</definedName>
    <definedName name="P_Z_1_B_COLONNE_UNITE_INDICATION">#REF!</definedName>
    <definedName name="P_Z_1_B_COLONNE_UNITE_OBLIGATOIRE">#REF!</definedName>
    <definedName name="P_Z_1_B_EXEMPLE_UTILISATION">#REF!</definedName>
    <definedName name="P_Z_1_B_INTITULE_DEPENSES_DEVIS_STANDARD">#REF!</definedName>
    <definedName name="P_Z_1_B_UFD">#REF!</definedName>
    <definedName name="P_Z_1_B_ULD">#REF!</definedName>
    <definedName name="P_Z_1_B_UTILISATION_FILTRE_DESCRIPTIONS">#REF!</definedName>
    <definedName name="P_Z_1_B_UTILISATION_FILTRE_POSTES">#REF!</definedName>
    <definedName name="P_Z_1_B_UTILISATION_FILTRE_SOUS_OPERATIONS">#REF!</definedName>
    <definedName name="P_Z_1_B_UTILISATION_FILTRE_UNITES">#REF!</definedName>
    <definedName name="P_Z_1_B_UTILISATION_LIBELLES_DESCRIPTIONS">#REF!</definedName>
    <definedName name="P_Z_1_N_COLONNE_COMMENTAIRE_INDICATION">#REF!</definedName>
    <definedName name="P_Z_1_N_COLONNE_COMMENTAIRE_INDICATION_STANDARD">#REF!</definedName>
    <definedName name="P_Z_1_N_COLONNE_COMMENTAIRE_SI_LIBELLE_DEFAUT">#REF!</definedName>
    <definedName name="P_Z_1_N_COLONNE_COMMENTAIRE_SI_LIBELLE_STANDARD">#REF!</definedName>
    <definedName name="P_Z_1_N_COLONNE_COMMENTAIRE_SPECIFIQUE">#REF!</definedName>
    <definedName name="P_Z_1_N_COLONNE_COMMENTAIRE_STANDARD">#REF!</definedName>
    <definedName name="P_Z_1_N_COLONNE_CT_RAISONNABLE_FOURNISSEUR_2_INDICATION">#REF!</definedName>
    <definedName name="P_Z_1_N_COLONNE_CT_RAISONNABLE_FOURNISSEUR_2_INDICATION_STANDARD">#REF!</definedName>
    <definedName name="P_Z_1_N_COLONNE_CT_RAISONNABLE_FOURNISSEUR_2_SPECIFIQUE">#REF!</definedName>
    <definedName name="P_Z_1_N_COLONNE_CT_RAISONNABLE_FOURNISSEUR_2_STANDARD">#REF!</definedName>
    <definedName name="P_Z_1_N_COLONNE_CT_RAISONNABLE_FOURNISSEUR_3_INDICATION">#REF!</definedName>
    <definedName name="P_Z_1_N_COLONNE_CT_RAISONNABLE_FOURNISSEUR_3_INDICATION_STANDARD">#REF!</definedName>
    <definedName name="P_Z_1_N_COLONNE_CT_RAISONNABLE_FOURNISSEUR_3_SPECIFIQUE">#REF!</definedName>
    <definedName name="P_Z_1_N_COLONNE_CT_RAISONNABLE_FOURNISSEUR_3_STANDARD">#REF!</definedName>
    <definedName name="P_Z_1_N_COLONNE_CT_RAISONNABLE_JUSTIFICATIF_2_INDICATION">#REF!</definedName>
    <definedName name="P_Z_1_N_COLONNE_CT_RAISONNABLE_JUSTIFICATIF_2_INDICATION_STANDARD">#REF!</definedName>
    <definedName name="P_Z_1_N_COLONNE_CT_RAISONNABLE_JUSTIFICATIF_2_SPECIFIQUE">#REF!</definedName>
    <definedName name="P_Z_1_N_COLONNE_CT_RAISONNABLE_JUSTIFICATIF_2_STANDARD">#REF!</definedName>
    <definedName name="P_Z_1_N_COLONNE_CT_RAISONNABLE_JUSTIFICATIF_3_INDICATION">#REF!</definedName>
    <definedName name="P_Z_1_N_COLONNE_CT_RAISONNABLE_JUSTIFICATIF_3_INDICATION_STANDARD">#REF!</definedName>
    <definedName name="P_Z_1_N_COLONNE_CT_RAISONNABLE_JUSTIFICATIF_3_SPECIFIQUE">#REF!</definedName>
    <definedName name="P_Z_1_N_COLONNE_CT_RAISONNABLE_JUSTIFICATIF_3_STANDARD">#REF!</definedName>
    <definedName name="P_Z_1_N_COLONNE_CT_RAISONNABLE_MARCHE_INDICATION">#REF!</definedName>
    <definedName name="P_Z_1_N_COLONNE_CT_RAISONNABLE_MARCHE_INDICATION_STANDARD">#REF!</definedName>
    <definedName name="P_Z_1_N_COLONNE_CT_RAISONNABLE_MARCHE_SPECIFIQUE">#REF!</definedName>
    <definedName name="P_Z_1_N_COLONNE_CT_RAISONNABLE_MARCHE_STANDARD">#REF!</definedName>
    <definedName name="P_Z_1_N_COLONNE_CT_RAISONNABLE_MT_HT_2_INDICATION">#REF!</definedName>
    <definedName name="P_Z_1_N_COLONNE_CT_RAISONNABLE_MT_HT_2_INDICATION_STANDARD">#REF!</definedName>
    <definedName name="P_Z_1_N_COLONNE_CT_RAISONNABLE_MT_HT_2_SPECIFIQUE">#REF!</definedName>
    <definedName name="P_Z_1_N_COLONNE_CT_RAISONNABLE_MT_HT_2_STANDARD">#REF!</definedName>
    <definedName name="P_Z_1_N_COLONNE_CT_RAISONNABLE_MT_HT_3_INDICATION">#REF!</definedName>
    <definedName name="P_Z_1_N_COLONNE_CT_RAISONNABLE_MT_HT_3_INDICATION_STANDARD">#REF!</definedName>
    <definedName name="P_Z_1_N_COLONNE_CT_RAISONNABLE_MT_HT_3_SPECIFIQUE">#REF!</definedName>
    <definedName name="P_Z_1_N_COLONNE_CT_RAISONNABLE_MT_HT_3_STANDARD">#REF!</definedName>
    <definedName name="P_Z_1_N_COLONNE_CT_RAISONNABLE_MT_TVA_2_INDICATION">#REF!</definedName>
    <definedName name="P_Z_1_N_COLONNE_CT_RAISONNABLE_MT_TVA_2_INDICATION_STANDARD">#REF!</definedName>
    <definedName name="P_Z_1_N_COLONNE_CT_RAISONNABLE_MT_TVA_2_SPECIFIQUE">#REF!</definedName>
    <definedName name="P_Z_1_N_COLONNE_CT_RAISONNABLE_MT_TVA_2_STANDARD">#REF!</definedName>
    <definedName name="P_Z_1_N_COLONNE_CT_RAISONNABLE_MT_TVA_3_INDICATION">#REF!</definedName>
    <definedName name="P_Z_1_N_COLONNE_CT_RAISONNABLE_MT_TVA_3_INDICATION_STANDARD">#REF!</definedName>
    <definedName name="P_Z_1_N_COLONNE_CT_RAISONNABLE_MT_TVA_3_SPECIFIQUE">#REF!</definedName>
    <definedName name="P_Z_1_N_COLONNE_CT_RAISONNABLE_MT_TVA_3_STANDARD">#REF!</definedName>
    <definedName name="P_Z_1_N_COLONNE_DESCRIPTION_INDICATION">#REF!</definedName>
    <definedName name="P_Z_1_N_COLONNE_DESCRIPTION_INDICATION_STANDARD">#REF!</definedName>
    <definedName name="P_Z_1_N_COLONNE_DESCRIPTION_SPECIFIQUE">#REF!</definedName>
    <definedName name="P_Z_1_N_COLONNE_DESCRIPTION_STANDARD">#REF!</definedName>
    <definedName name="P_Z_1_N_COLONNE_FOURNISSEUR_INDICATION">#REF!</definedName>
    <definedName name="P_Z_1_N_COLONNE_FOURNISSEUR_INDICATION_STANDARD">#REF!</definedName>
    <definedName name="P_Z_1_N_COLONNE_FOURNISSEUR_SPECIFIQUE">#REF!</definedName>
    <definedName name="P_Z_1_N_COLONNE_FOURNISSEUR_STANDARD">#REF!</definedName>
    <definedName name="P_Z_1_N_COLONNE_JUSTIFICATIF_INDICATION">#REF!</definedName>
    <definedName name="P_Z_1_N_COLONNE_JUSTIFICATIF_INDICATION_STANDARD">#REF!</definedName>
    <definedName name="P_Z_1_N_COLONNE_JUSTIFICATIF_SPECIFIQUE">#REF!</definedName>
    <definedName name="P_Z_1_N_COLONNE_JUSTIFICATIF_STANDARD">#REF!</definedName>
    <definedName name="P_Z_1_N_COLONNE_MOTIFS_INELIGIBILITE_LIBELLE_DEFAUT">#REF!</definedName>
    <definedName name="P_Z_1_N_COLONNE_MOTIFS_INELIGIBILITE_LIBELLE_STANDARD">#REF!</definedName>
    <definedName name="P_Z_1_N_COLONNE_MT_ELIGIBLE_LIBELLE_DEFAUT">#REF!</definedName>
    <definedName name="P_Z_1_N_COLONNE_MT_ELIGIBLE_LIBELLE_STANDARD">#REF!</definedName>
    <definedName name="P_Z_1_N_COLONNE_MT_INELIGIBLE_LIBELLE_DEFAUT">#REF!</definedName>
    <definedName name="P_Z_1_N_COLONNE_MT_INELIGIBLE_LIBELLE_STANDARD">#REF!</definedName>
    <definedName name="P_Z_1_N_COLONNE_MT_MAX_LIBELLE_DEFAUT">#REF!</definedName>
    <definedName name="P_Z_1_N_COLONNE_MT_MAX_LIBELLE_STANDARD">#REF!</definedName>
    <definedName name="P_Z_1_N_COLONNE_MT_PRESENTE_HT_INDICATION">#REF!</definedName>
    <definedName name="P_Z_1_N_COLONNE_MT_PRESENTE_HT_INDICATION_STANDARD">#REF!</definedName>
    <definedName name="P_Z_1_N_COLONNE_MT_PRESENTE_HT_SPECIFIQUE">#REF!</definedName>
    <definedName name="P_Z_1_N_COLONNE_MT_PRESENTE_HT_STANDARD">#REF!</definedName>
    <definedName name="P_Z_1_N_COLONNE_MT_PRESENTE_TVA_INDICATION">#REF!</definedName>
    <definedName name="P_Z_1_N_COLONNE_MT_PRESENTE_TVA_INDICATION_STANDARD">#REF!</definedName>
    <definedName name="P_Z_1_N_COLONNE_MT_PRESENTE_TVA_SPECIFIQUE">#REF!</definedName>
    <definedName name="P_Z_1_N_COLONNE_MT_PRESENTE_TVA_STANDARD">#REF!</definedName>
    <definedName name="P_Z_1_N_COLONNE_MT_RAISONNABLE_DEFAUT">#REF!</definedName>
    <definedName name="P_Z_1_N_COLONNE_MT_RAISONNABLE_STANDARD">#REF!</definedName>
    <definedName name="P_Z_1_N_COLONNE_POSTE_INDICATION">#REF!</definedName>
    <definedName name="P_Z_1_N_COLONNE_POSTE_INDICATION_STANDARD">#REF!</definedName>
    <definedName name="P_Z_1_N_COLONNE_POSTE_SPECIFIQUE">#REF!</definedName>
    <definedName name="P_Z_1_N_COLONNE_POSTE_STANDARD">#REF!</definedName>
    <definedName name="P_Z_1_N_COLONNE_QUANTITE_INDICATION">#REF!</definedName>
    <definedName name="P_Z_1_N_COLONNE_QUANTITE_INDICATION_STANDARD">#REF!</definedName>
    <definedName name="P_Z_1_N_COLONNE_QUANTITE_SPECIFIQUE">#REF!</definedName>
    <definedName name="P_Z_1_N_COLONNE_QUANTITE_STANDARD">#REF!</definedName>
    <definedName name="P_Z_1_N_COLONNE_SOUS_OPERATION_INDICATION">#REF!</definedName>
    <definedName name="P_Z_1_N_COLONNE_SOUS_OPERATION_INDICATION_STANDARD">#REF!</definedName>
    <definedName name="P_Z_1_N_COLONNE_SOUS_OPERATION_SPECIFIQUE">#REF!</definedName>
    <definedName name="P_Z_1_N_COLONNE_SOUS_OPERATION_STANDARD">#REF!</definedName>
    <definedName name="P_Z_1_N_COLONNE_UNITE_INDICATION">#REF!</definedName>
    <definedName name="P_Z_1_N_COLONNE_UNITE_INDICATION_STANDARD">#REF!</definedName>
    <definedName name="P_Z_1_N_COLONNE_UNITE_SPECIFIQUE">#REF!</definedName>
    <definedName name="P_Z_1_N_COLONNE_UNITE_STANDARD">#REF!</definedName>
    <definedName name="P_Z_1_N_CONSIGNE_DEPENSES_DEVIS">#REF!</definedName>
    <definedName name="P_Z_1_N_EXEMPLE_COMMENTAIRE">#REF!</definedName>
    <definedName name="P_Z_1_N_EXEMPLE_CT_RAISONNABLE_FOURNISSEUR_2">#REF!</definedName>
    <definedName name="P_Z_1_N_EXEMPLE_CT_RAISONNABLE_FOURNISSEUR_3">#REF!</definedName>
    <definedName name="P_Z_1_N_EXEMPLE_CT_RAISONNABLE_JUSTIFICATIF_2">#REF!</definedName>
    <definedName name="P_Z_1_N_EXEMPLE_CT_RAISONNABLE_JUSTIFICATIF_3">#REF!</definedName>
    <definedName name="P_Z_1_N_EXEMPLE_CT_RAISONNABLE_MARCHE">#REF!</definedName>
    <definedName name="P_Z_1_N_EXEMPLE_CT_RAISONNABLE_MT_HT_2">#REF!</definedName>
    <definedName name="P_Z_1_N_EXEMPLE_CT_RAISONNABLE_MT_HT_3">#REF!</definedName>
    <definedName name="P_Z_1_N_EXEMPLE_CT_RAISONNABLE_MT_TVA_2">#REF!</definedName>
    <definedName name="P_Z_1_N_EXEMPLE_CT_RAISONNABLE_MT_TVA_3">#REF!</definedName>
    <definedName name="P_Z_1_N_EXEMPLE_DESCRIPTION">#REF!</definedName>
    <definedName name="P_Z_1_N_EXEMPLE_FOURNISSEUR">#REF!</definedName>
    <definedName name="P_Z_1_N_EXEMPLE_JUSTIFICATIF">#REF!</definedName>
    <definedName name="P_Z_1_N_EXEMPLE_MT_PRESENTE_HT">#REF!</definedName>
    <definedName name="P_Z_1_N_EXEMPLE_MT_PRESENTE_TVA">#REF!</definedName>
    <definedName name="P_Z_1_N_EXEMPLE_POSTE">#REF!</definedName>
    <definedName name="P_Z_1_N_EXEMPLE_QUANTITE">#REF!</definedName>
    <definedName name="P_Z_1_N_EXEMPLE_SOUS_OPERATION">#REF!</definedName>
    <definedName name="P_Z_1_N_EXEMPLE_UNITE">#REF!</definedName>
    <definedName name="P_Z_1_N_INTITULE_DEPENSES_DEVIS_DEFAUT">#REF!</definedName>
    <definedName name="P_Z_1_N_INTITULE_DEPENSES_DEVIS_STANDARD">#REF!</definedName>
    <definedName name="P_Z_1_R_LIBELLES_DESCRIPTIONS">#REF!</definedName>
    <definedName name="P_Z_1_R_LIBELLES_DESCRIPTIONS_1">#REF!</definedName>
    <definedName name="P_Z_1_R_LIBELLES_DESCRIPTIONS_10">#REF!</definedName>
    <definedName name="P_Z_1_R_LIBELLES_DESCRIPTIONS_11">#REF!</definedName>
    <definedName name="P_Z_1_R_LIBELLES_DESCRIPTIONS_12">#REF!</definedName>
    <definedName name="P_Z_1_R_LIBELLES_DESCRIPTIONS_13">#REF!</definedName>
    <definedName name="P_Z_1_R_LIBELLES_DESCRIPTIONS_14">#REF!</definedName>
    <definedName name="P_Z_1_R_LIBELLES_DESCRIPTIONS_15">#REF!</definedName>
    <definedName name="P_Z_1_R_LIBELLES_DESCRIPTIONS_16">#REF!</definedName>
    <definedName name="P_Z_1_R_LIBELLES_DESCRIPTIONS_17">#REF!</definedName>
    <definedName name="P_Z_1_R_LIBELLES_DESCRIPTIONS_18">#REF!</definedName>
    <definedName name="P_Z_1_R_LIBELLES_DESCRIPTIONS_19">#REF!</definedName>
    <definedName name="P_Z_1_R_LIBELLES_DESCRIPTIONS_2">#REF!</definedName>
    <definedName name="P_Z_1_R_LIBELLES_DESCRIPTIONS_20">#REF!</definedName>
    <definedName name="P_Z_1_R_LIBELLES_DESCRIPTIONS_3">#REF!</definedName>
    <definedName name="P_Z_1_R_LIBELLES_DESCRIPTIONS_4">#REF!</definedName>
    <definedName name="P_Z_1_R_LIBELLES_DESCRIPTIONS_5">#REF!</definedName>
    <definedName name="P_Z_1_R_LIBELLES_DESCRIPTIONS_6">#REF!</definedName>
    <definedName name="P_Z_1_R_LIBELLES_DESCRIPTIONS_7">#REF!</definedName>
    <definedName name="P_Z_1_R_LIBELLES_DESCRIPTIONS_8">#REF!</definedName>
    <definedName name="P_Z_1_R_LIBELLES_DESCRIPTIONS_9">#REF!</definedName>
    <definedName name="P_Z_1_R_LIBELLES_POSTES">#REF!</definedName>
    <definedName name="P_Z_1_R_LIBELLES_POSTES_1">#REF!</definedName>
    <definedName name="P_Z_1_R_LIBELLES_POSTES_10">#REF!</definedName>
    <definedName name="P_Z_1_R_LIBELLES_POSTES_11">#REF!</definedName>
    <definedName name="P_Z_1_R_LIBELLES_POSTES_12">#REF!</definedName>
    <definedName name="P_Z_1_R_LIBELLES_POSTES_13">#REF!</definedName>
    <definedName name="P_Z_1_R_LIBELLES_POSTES_14">#REF!</definedName>
    <definedName name="P_Z_1_R_LIBELLES_POSTES_15">#REF!</definedName>
    <definedName name="P_Z_1_R_LIBELLES_POSTES_16">#REF!</definedName>
    <definedName name="P_Z_1_R_LIBELLES_POSTES_17">#REF!</definedName>
    <definedName name="P_Z_1_R_LIBELLES_POSTES_18">#REF!</definedName>
    <definedName name="P_Z_1_R_LIBELLES_POSTES_19">#REF!</definedName>
    <definedName name="P_Z_1_R_LIBELLES_POSTES_2">#REF!</definedName>
    <definedName name="P_Z_1_R_LIBELLES_POSTES_20">#REF!</definedName>
    <definedName name="P_Z_1_R_LIBELLES_POSTES_3">#REF!</definedName>
    <definedName name="P_Z_1_R_LIBELLES_POSTES_4">#REF!</definedName>
    <definedName name="P_Z_1_R_LIBELLES_POSTES_5">#REF!</definedName>
    <definedName name="P_Z_1_R_LIBELLES_POSTES_6">#REF!</definedName>
    <definedName name="P_Z_1_R_LIBELLES_POSTES_7">#REF!</definedName>
    <definedName name="P_Z_1_R_LIBELLES_POSTES_8">#REF!</definedName>
    <definedName name="P_Z_1_R_LIBELLES_POSTES_9">#REF!</definedName>
    <definedName name="P_Z_1_R_LIBELLES_SOUS_OPERATIONS">#REF!</definedName>
    <definedName name="P_Z_1_R_LIBELLES_SOUS_OPERATIONS_1">#REF!</definedName>
    <definedName name="P_Z_1_R_LIBELLES_SOUS_OPERATIONS_10">#REF!</definedName>
    <definedName name="P_Z_1_R_LIBELLES_SOUS_OPERATIONS_11">#REF!</definedName>
    <definedName name="P_Z_1_R_LIBELLES_SOUS_OPERATIONS_12">#REF!</definedName>
    <definedName name="P_Z_1_R_LIBELLES_SOUS_OPERATIONS_13">#REF!</definedName>
    <definedName name="P_Z_1_R_LIBELLES_SOUS_OPERATIONS_14">#REF!</definedName>
    <definedName name="P_Z_1_R_LIBELLES_SOUS_OPERATIONS_15">#REF!</definedName>
    <definedName name="P_Z_1_R_LIBELLES_SOUS_OPERATIONS_16">#REF!</definedName>
    <definedName name="P_Z_1_R_LIBELLES_SOUS_OPERATIONS_17">#REF!</definedName>
    <definedName name="P_Z_1_R_LIBELLES_SOUS_OPERATIONS_18">#REF!</definedName>
    <definedName name="P_Z_1_R_LIBELLES_SOUS_OPERATIONS_19">#REF!</definedName>
    <definedName name="P_Z_1_R_LIBELLES_SOUS_OPERATIONS_2">#REF!</definedName>
    <definedName name="P_Z_1_R_LIBELLES_SOUS_OPERATIONS_20">#REF!</definedName>
    <definedName name="P_Z_1_R_LIBELLES_SOUS_OPERATIONS_3">#REF!</definedName>
    <definedName name="P_Z_1_R_LIBELLES_SOUS_OPERATIONS_4">#REF!</definedName>
    <definedName name="P_Z_1_R_LIBELLES_SOUS_OPERATIONS_5">#REF!</definedName>
    <definedName name="P_Z_1_R_LIBELLES_SOUS_OPERATIONS_6">#REF!</definedName>
    <definedName name="P_Z_1_R_LIBELLES_SOUS_OPERATIONS_7">#REF!</definedName>
    <definedName name="P_Z_1_R_LIBELLES_SOUS_OPERATIONS_8">#REF!</definedName>
    <definedName name="P_Z_1_R_LIBELLES_SOUS_OPERATIONS_9">#REF!</definedName>
    <definedName name="P_Z_1_R_LIBELLES_UNITES">#REF!</definedName>
    <definedName name="P_Z_1_R_LIBELLES_UNITES_1">#REF!</definedName>
    <definedName name="P_Z_1_R_LIBELLES_UNITES_10">#REF!</definedName>
    <definedName name="P_Z_1_R_LIBELLES_UNITES_11">#REF!</definedName>
    <definedName name="P_Z_1_R_LIBELLES_UNITES_12">#REF!</definedName>
    <definedName name="P_Z_1_R_LIBELLES_UNITES_13">#REF!</definedName>
    <definedName name="P_Z_1_R_LIBELLES_UNITES_14">#REF!</definedName>
    <definedName name="P_Z_1_R_LIBELLES_UNITES_15">#REF!</definedName>
    <definedName name="P_Z_1_R_LIBELLES_UNITES_16">#REF!</definedName>
    <definedName name="P_Z_1_R_LIBELLES_UNITES_17">#REF!</definedName>
    <definedName name="P_Z_1_R_LIBELLES_UNITES_18">#REF!</definedName>
    <definedName name="P_Z_1_R_LIBELLES_UNITES_19">#REF!</definedName>
    <definedName name="P_Z_1_R_LIBELLES_UNITES_2">#REF!</definedName>
    <definedName name="P_Z_1_R_LIBELLES_UNITES_20">#REF!</definedName>
    <definedName name="P_Z_1_R_LIBELLES_UNITES_3">#REF!</definedName>
    <definedName name="P_Z_1_R_LIBELLES_UNITES_4">#REF!</definedName>
    <definedName name="P_Z_1_R_LIBELLES_UNITES_5">#REF!</definedName>
    <definedName name="P_Z_1_R_LIBELLES_UNITES_6">#REF!</definedName>
    <definedName name="P_Z_1_R_LIBELLES_UNITES_7">#REF!</definedName>
    <definedName name="P_Z_1_R_LIBELLES_UNITES_8">#REF!</definedName>
    <definedName name="P_Z_1_R_LIBELLES_UNITES_9">#REF!</definedName>
    <definedName name="P_Z_4_B_COLONNE_COMMENTAIRE">#REF!</definedName>
    <definedName name="P_Z_4_B_COLONNE_COMMENTAIRE_ACTIVE">#REF!</definedName>
    <definedName name="P_Z_4_B_COLONNE_COMMENTAIRE_INDICATION">#REF!</definedName>
    <definedName name="P_Z_4_B_COLONNE_COMMENTAIRE_OBLIGATOIRE">#REF!</definedName>
    <definedName name="P_Z_4_B_COLONNE_COMMENTAIRE_SI_LIBELLE_STANDARD">#REF!</definedName>
    <definedName name="P_Z_4_B_COLONNE_COUT">#REF!</definedName>
    <definedName name="P_Z_4_B_COLONNE_COUT_ELIGIBLE_LIBELLE_STANDARD">#REF!</definedName>
    <definedName name="P_Z_4_B_COLONNE_COUT_INDICATION">#REF!</definedName>
    <definedName name="P_Z_4_B_COLONNE_COUT_RAISONNABLE_LIBELLE_STANDARD">#REF!</definedName>
    <definedName name="P_Z_4_B_COLONNE_DESCRIPTION">#REF!</definedName>
    <definedName name="P_Z_4_B_COLONNE_DESCRIPTION_INDICATION">#REF!</definedName>
    <definedName name="P_Z_4_B_COLONNE_INTERVENANT">#REF!</definedName>
    <definedName name="P_Z_4_B_COLONNE_INTERVENANT_INDICATION">#REF!</definedName>
    <definedName name="P_Z_4_B_COLONNE_JUSTIFICATIF">#REF!</definedName>
    <definedName name="P_Z_4_B_COLONNE_JUSTIFICATIF_INDICATION">#REF!</definedName>
    <definedName name="P_Z_4_B_COLONNE_MOTIFS_INELIGIBILITE_LIBELLE_STANDARD">#REF!</definedName>
    <definedName name="P_Z_4_B_COLONNE_MT_ELIGIBLE_LIBELLE_STANDARD">#REF!</definedName>
    <definedName name="P_Z_4_B_COLONNE_MT_MAX_ACTIVE">#REF!</definedName>
    <definedName name="P_Z_4_B_COLONNE_MT_MAX_LIBELLE_STANDARD">#REF!</definedName>
    <definedName name="P_Z_4_B_COLONNE_MT_PRESENTE">#REF!</definedName>
    <definedName name="P_Z_4_B_COLONNE_MT_PRESENTE_INDICATION">#REF!</definedName>
    <definedName name="P_Z_4_B_COLONNE_MT_RAISONNABLE_LIBELLE_STANDARD">#REF!</definedName>
    <definedName name="P_Z_4_B_COLONNE_POSTE">#REF!</definedName>
    <definedName name="P_Z_4_B_COLONNE_POSTE_INDICATION">#REF!</definedName>
    <definedName name="P_Z_4_B_COLONNE_QUALIFICATION">#REF!</definedName>
    <definedName name="P_Z_4_B_COLONNE_QUALIFICATION_ACTIVE">#REF!</definedName>
    <definedName name="P_Z_4_B_COLONNE_QUALIFICATION_INDICATION">#REF!</definedName>
    <definedName name="P_Z_4_B_COLONNE_QUALIFICATION_OBLIGATOIRE">#REF!</definedName>
    <definedName name="P_Z_4_B_COLONNE_SOUS_OPERATION">#REF!</definedName>
    <definedName name="P_Z_4_B_COLONNE_SOUS_OPERATION_INDICATION">#REF!</definedName>
    <definedName name="P_Z_4_B_COLONNE_TEMPS_OPERATION">#REF!</definedName>
    <definedName name="P_Z_4_B_COLONNE_TEMPS_OPERATION_ELIGIBLE_LIBELLE_STANDARD">#REF!</definedName>
    <definedName name="P_Z_4_B_COLONNE_TEMPS_OPERATION_INDICATION">#REF!</definedName>
    <definedName name="P_Z_4_B_COLONNE_TEMPS_OPERATION_RAISONNABLE_LIBELLE_STANDARD">#REF!</definedName>
    <definedName name="P_Z_4_B_COLONNE_TEMPS_PERIODE">#REF!</definedName>
    <definedName name="P_Z_4_B_COLONNE_TEMPS_PERIODE_ELIGIBLE_LIBELLE_STANDARD">#REF!</definedName>
    <definedName name="P_Z_4_B_COLONNE_TEMPS_PERIODE_INDICATION">#REF!</definedName>
    <definedName name="P_Z_4_B_COLONNE_TEMPS_PERIODE_RAISONNABLE_LIBELLE_STANDARD">#REF!</definedName>
    <definedName name="P_Z_4_B_COLONNE_UNITE">#REF!</definedName>
    <definedName name="P_Z_4_B_COLONNE_UNITE_ELIGIBLE_LIBELLE_STANDARD">#REF!</definedName>
    <definedName name="P_Z_4_B_COLONNE_UNITE_INDICATION">#REF!</definedName>
    <definedName name="P_Z_4_B_EXEMPLE_UTILISATION">#REF!</definedName>
    <definedName name="P_Z_4_B_INTITULE_DEPENSES_REMUNERATION_STANDARD">#REF!</definedName>
    <definedName name="P_Z_4_B_UFD">#REF!</definedName>
    <definedName name="P_Z_4_B_ULD">#REF!</definedName>
    <definedName name="P_Z_4_B_UTILISATION_FILTRE_POSTES">#REF!</definedName>
    <definedName name="P_Z_4_B_UTILISATION_FILTRE_SOUS_OPERATIONS">#REF!</definedName>
    <definedName name="P_Z_4_B_UTILISATION_FILTRE_UNITES">#REF!</definedName>
    <definedName name="P_Z_4_N_COLONNE_COMMENTAIRE_INDICATION_SPECIFIQUE">#REF!</definedName>
    <definedName name="P_Z_4_N_COLONNE_COMMENTAIRE_INDICATION_STANDARD">#REF!</definedName>
    <definedName name="P_Z_4_N_COLONNE_COMMENTAIRE_SI_LIBELLE_DEFAUT">#REF!</definedName>
    <definedName name="P_Z_4_N_COLONNE_COMMENTAIRE_SI_LIBELLE_SPECIFIQUE">#REF!</definedName>
    <definedName name="P_Z_4_N_COLONNE_COMMENTAIRE_SPECIFIQUE">#REF!</definedName>
    <definedName name="P_Z_4_N_COLONNE_COMMENTAIRE_STANDARD">#REF!</definedName>
    <definedName name="P_Z_4_N_COLONNE_COUT_ELIGIBLE_LIBELLE_DEFAUT">#REF!</definedName>
    <definedName name="P_Z_4_N_COLONNE_COUT_ELIGIBLE_LIBELLE_SPECIFIQUE">#REF!</definedName>
    <definedName name="P_Z_4_N_COLONNE_COUT_INDICATION_SPECIFIQUE">#REF!</definedName>
    <definedName name="P_Z_4_N_COLONNE_COUT_INDICATION_STANDARD">#REF!</definedName>
    <definedName name="P_Z_4_N_COLONNE_COUT_RAISONNABLE_LIBELLE_DEFAUT">#REF!</definedName>
    <definedName name="P_Z_4_N_COLONNE_COUT_RAISONNABLE_LIBELLE_SPECIFIQUE">#REF!</definedName>
    <definedName name="P_Z_4_N_COLONNE_COUT_SPECIFIQUE">#REF!</definedName>
    <definedName name="P_Z_4_N_COLONNE_COUT_STANDARD">#REF!</definedName>
    <definedName name="P_Z_4_N_COLONNE_DESCRIPTION_INDICATION_SPECIFIQUE">#REF!</definedName>
    <definedName name="P_Z_4_N_COLONNE_DESCRIPTION_INDICATION_STANDARD">#REF!</definedName>
    <definedName name="P_Z_4_N_COLONNE_DESCRIPTION_SPECIFIQUE">#REF!</definedName>
    <definedName name="P_Z_4_N_COLONNE_DESCRIPTION_STANDARD">#REF!</definedName>
    <definedName name="P_Z_4_N_COLONNE_INTERVENANT_INDICATION_SPECIFIQUE">#REF!</definedName>
    <definedName name="P_Z_4_N_COLONNE_INTERVENANT_INDICATION_STANDARD">#REF!</definedName>
    <definedName name="P_Z_4_N_COLONNE_INTERVENANT_SPECIFIQUE">#REF!</definedName>
    <definedName name="P_Z_4_N_COLONNE_INTERVENANT_STANDARD">#REF!</definedName>
    <definedName name="P_Z_4_N_COLONNE_JUSTIFICATIF_INDICATION_SPECIFIQUE">#REF!</definedName>
    <definedName name="P_Z_4_N_COLONNE_JUSTIFICATIF_INDICATION_STANDARD">#REF!</definedName>
    <definedName name="P_Z_4_N_COLONNE_JUSTIFICATIF_SPECIFIQUE">#REF!</definedName>
    <definedName name="P_Z_4_N_COLONNE_JUSTIFICATIF_STANDARD">#REF!</definedName>
    <definedName name="P_Z_4_N_COLONNE_MOTIFS_INELIGIBILITE_LIBELLE_DEFAUT">#REF!</definedName>
    <definedName name="P_Z_4_N_COLONNE_MOTIFS_INELIGIBILITE_LIBELLE_SPECIFIQUE">#REF!</definedName>
    <definedName name="P_Z_4_N_COLONNE_MT_ELIGIBLE_LIBELLE_DEFAUT">#REF!</definedName>
    <definedName name="P_Z_4_N_COLONNE_MT_ELIGIBLE_LIBELLE_SPECIFIQUE">#REF!</definedName>
    <definedName name="P_Z_4_N_COLONNE_MT_MAX_LIBELLE_DEFAUT">#REF!</definedName>
    <definedName name="P_Z_4_N_COLONNE_MT_MAX_LIBELLE_SPECIFIQUE">#REF!</definedName>
    <definedName name="P_Z_4_N_COLONNE_MT_PRESENTE_INDICATION_SPECIFIQUE">#REF!</definedName>
    <definedName name="P_Z_4_N_COLONNE_MT_PRESENTE_INDICATION_STANDARD">#REF!</definedName>
    <definedName name="P_Z_4_N_COLONNE_MT_PRESENTE_SPECIFIQUE">#REF!</definedName>
    <definedName name="P_Z_4_N_COLONNE_MT_PRESENTE_STANDARD">#REF!</definedName>
    <definedName name="P_Z_4_N_COLONNE_MT_RAISONNABLE_LIBELLE_DEFAUT">#REF!</definedName>
    <definedName name="P_Z_4_N_COLONNE_MT_RAISONNABLE_LIBELLE_SPECIFIQUE">#REF!</definedName>
    <definedName name="P_Z_4_N_COLONNE_POSTE_INDICATION_SPECIFIQUE">#REF!</definedName>
    <definedName name="P_Z_4_N_COLONNE_POSTE_INDICATION_STANDARD">#REF!</definedName>
    <definedName name="P_Z_4_N_COLONNE_POSTE_SPECIFIQUE">#REF!</definedName>
    <definedName name="P_Z_4_N_COLONNE_POSTE_STANDARD">#REF!</definedName>
    <definedName name="P_Z_4_N_COLONNE_QUALIFICATION_INDICATION_SPECIFIQUE">#REF!</definedName>
    <definedName name="P_Z_4_N_COLONNE_QUALIFICATION_INDICATION_STANDARD">#REF!</definedName>
    <definedName name="P_Z_4_N_COLONNE_QUALIFICATION_SPECIFIQUE">#REF!</definedName>
    <definedName name="P_Z_4_N_COLONNE_QUALIFICATION_STANDARD">#REF!</definedName>
    <definedName name="P_Z_4_N_COLONNE_SOUS_OPERATION_INDICATION_SPECIFIQUE">#REF!</definedName>
    <definedName name="P_Z_4_N_COLONNE_SOUS_OPERATION_INDICATION_STANDARD">#REF!</definedName>
    <definedName name="P_Z_4_N_COLONNE_SOUS_OPERATION_SPECIFIQUE">#REF!</definedName>
    <definedName name="P_Z_4_N_COLONNE_SOUS_OPERATION_STANDARD">#REF!</definedName>
    <definedName name="P_Z_4_N_COLONNE_TEMPS_OPERATION_ELIGIBLE_LIBELLE_DEFAUT">#REF!</definedName>
    <definedName name="P_Z_4_N_COLONNE_TEMPS_OPERATION_ELIGIBLE_LIBELLE_SPECIFIQUE">#REF!</definedName>
    <definedName name="P_Z_4_N_COLONNE_TEMPS_OPERATION_INDICATION_SPECIFIQUE">#REF!</definedName>
    <definedName name="P_Z_4_N_COLONNE_TEMPS_OPERATION_INDICATION_STANDARD">#REF!</definedName>
    <definedName name="P_Z_4_N_COLONNE_TEMPS_OPERATION_RAISONNABLE_LIBELLE_DEFAUT">#REF!</definedName>
    <definedName name="P_Z_4_N_COLONNE_TEMPS_OPERATION_RAISONNABLE_LIBELLE_SPECIFIQUE">#REF!</definedName>
    <definedName name="P_Z_4_N_COLONNE_TEMPS_OPERATION_SPECIFIQUE">#REF!</definedName>
    <definedName name="P_Z_4_N_COLONNE_TEMPS_OPERATION_STANDARD">#REF!</definedName>
    <definedName name="P_Z_4_N_COLONNE_TEMPS_PERIODE_ELIGIBLE_LIBELLE_DEFAUT">#REF!</definedName>
    <definedName name="P_Z_4_N_COLONNE_TEMPS_PERIODE_ELIGIBLE_LIBELLE_SPECIFIQUE">#REF!</definedName>
    <definedName name="P_Z_4_N_COLONNE_TEMPS_PERIODE_INDICATION_SPECIFIQUE">#REF!</definedName>
    <definedName name="P_Z_4_N_COLONNE_TEMPS_PERIODE_INDICATION_STANDARD">#REF!</definedName>
    <definedName name="P_Z_4_N_COLONNE_TEMPS_PERIODE_RAISONNABLE_LIBELLE_DEFAUT">#REF!</definedName>
    <definedName name="P_Z_4_N_COLONNE_TEMPS_PERIODE_RAISONNABLE_LIBELLE_SPECIFIQUE">#REF!</definedName>
    <definedName name="P_Z_4_N_COLONNE_TEMPS_PERIODE_SPECIFIQUE">#REF!</definedName>
    <definedName name="P_Z_4_N_COLONNE_TEMPS_PERIODE_STANDARD">#REF!</definedName>
    <definedName name="P_Z_4_N_COLONNE_UNITE_ELIGIBLE_LIBELLE_DEFAUT">#REF!</definedName>
    <definedName name="P_Z_4_N_COLONNE_UNITE_ELIGIBLE_LIBELLE_SPECIFIQUE">#REF!</definedName>
    <definedName name="P_Z_4_N_COLONNE_UNITE_INDICATION_SPECIFIQUE">#REF!</definedName>
    <definedName name="P_Z_4_N_COLONNE_UNITE_INDICATION_STANDARD">#REF!</definedName>
    <definedName name="P_Z_4_N_COLONNE_UNITE_SPECIFIQUE">#REF!</definedName>
    <definedName name="P_Z_4_N_COLONNE_UNITE_STANDARD">#REF!</definedName>
    <definedName name="P_Z_4_N_CONSIGNE_DEPENSES_REMUNERATION">#REF!</definedName>
    <definedName name="P_Z_4_N_EXEMPLE_COMMENTAIRE">#REF!</definedName>
    <definedName name="P_Z_4_N_EXEMPLE_COUT">#REF!</definedName>
    <definedName name="P_Z_4_N_EXEMPLE_DESCRIPTION">#REF!</definedName>
    <definedName name="P_Z_4_N_EXEMPLE_INTERVENANT">#REF!</definedName>
    <definedName name="P_Z_4_N_EXEMPLE_JUSTIFICATIF">#REF!</definedName>
    <definedName name="P_Z_4_N_EXEMPLE_MT_PRESENTE">#REF!</definedName>
    <definedName name="P_Z_4_N_EXEMPLE_POSTE">#REF!</definedName>
    <definedName name="P_Z_4_N_EXEMPLE_QUALIFICATION">#REF!</definedName>
    <definedName name="P_Z_4_N_EXEMPLE_SOUS_OPERATION">#REF!</definedName>
    <definedName name="P_Z_4_N_EXEMPLE_TEMPS_OPERATION">#REF!</definedName>
    <definedName name="P_Z_4_N_EXEMPLE_TEMPS_PERIODE">#REF!</definedName>
    <definedName name="P_Z_4_N_EXEMPLE_UNITE">#REF!</definedName>
    <definedName name="P_Z_4_N_INTITULE_DEPENSES_REMUNERATION_DEFAUT">#REF!</definedName>
    <definedName name="P_Z_4_N_INTITULE_DEPENSES_REMUNERATION_STANDARD">#REF!</definedName>
    <definedName name="P_Z_4_R_LIBELLES_DESCRIPTIONS">#REF!</definedName>
    <definedName name="P_Z_4_R_LIBELLES_DESCRIPTIONS_1">#REF!</definedName>
    <definedName name="P_Z_4_R_LIBELLES_DESCRIPTIONS_10">#REF!</definedName>
    <definedName name="P_Z_4_R_LIBELLES_DESCRIPTIONS_11">#REF!</definedName>
    <definedName name="P_Z_4_R_LIBELLES_DESCRIPTIONS_12">#REF!</definedName>
    <definedName name="P_Z_4_R_LIBELLES_DESCRIPTIONS_13">#REF!</definedName>
    <definedName name="P_Z_4_R_LIBELLES_DESCRIPTIONS_14">#REF!</definedName>
    <definedName name="P_Z_4_R_LIBELLES_DESCRIPTIONS_15">#REF!</definedName>
    <definedName name="P_Z_4_R_LIBELLES_DESCRIPTIONS_16">#REF!</definedName>
    <definedName name="P_Z_4_R_LIBELLES_DESCRIPTIONS_17">#REF!</definedName>
    <definedName name="P_Z_4_R_LIBELLES_DESCRIPTIONS_18">#REF!</definedName>
    <definedName name="P_Z_4_R_LIBELLES_DESCRIPTIONS_19">#REF!</definedName>
    <definedName name="P_Z_4_R_LIBELLES_DESCRIPTIONS_2">#REF!</definedName>
    <definedName name="P_Z_4_R_LIBELLES_DESCRIPTIONS_20">#REF!</definedName>
    <definedName name="P_Z_4_R_LIBELLES_DESCRIPTIONS_3">#REF!</definedName>
    <definedName name="P_Z_4_R_LIBELLES_DESCRIPTIONS_4">#REF!</definedName>
    <definedName name="P_Z_4_R_LIBELLES_DESCRIPTIONS_5">#REF!</definedName>
    <definedName name="P_Z_4_R_LIBELLES_DESCRIPTIONS_6">#REF!</definedName>
    <definedName name="P_Z_4_R_LIBELLES_DESCRIPTIONS_7">#REF!</definedName>
    <definedName name="P_Z_4_R_LIBELLES_DESCRIPTIONS_8">#REF!</definedName>
    <definedName name="P_Z_4_R_LIBELLES_DESCRIPTIONS_9">#REF!</definedName>
    <definedName name="P_Z_4_R_LIBELLES_POSTES">#REF!</definedName>
    <definedName name="P_Z_4_R_LIBELLES_POSTES_1">#REF!</definedName>
    <definedName name="P_Z_4_R_LIBELLES_POSTES_10">#REF!</definedName>
    <definedName name="P_Z_4_R_LIBELLES_POSTES_11">#REF!</definedName>
    <definedName name="P_Z_4_R_LIBELLES_POSTES_12">#REF!</definedName>
    <definedName name="P_Z_4_R_LIBELLES_POSTES_13">#REF!</definedName>
    <definedName name="P_Z_4_R_LIBELLES_POSTES_14">#REF!</definedName>
    <definedName name="P_Z_4_R_LIBELLES_POSTES_15">#REF!</definedName>
    <definedName name="P_Z_4_R_LIBELLES_POSTES_16">#REF!</definedName>
    <definedName name="P_Z_4_R_LIBELLES_POSTES_17">#REF!</definedName>
    <definedName name="P_Z_4_R_LIBELLES_POSTES_18">#REF!</definedName>
    <definedName name="P_Z_4_R_LIBELLES_POSTES_19">#REF!</definedName>
    <definedName name="P_Z_4_R_LIBELLES_POSTES_2">#REF!</definedName>
    <definedName name="P_Z_4_R_LIBELLES_POSTES_20">#REF!</definedName>
    <definedName name="P_Z_4_R_LIBELLES_POSTES_3">#REF!</definedName>
    <definedName name="P_Z_4_R_LIBELLES_POSTES_4">#REF!</definedName>
    <definedName name="P_Z_4_R_LIBELLES_POSTES_5">#REF!</definedName>
    <definedName name="P_Z_4_R_LIBELLES_POSTES_6">#REF!</definedName>
    <definedName name="P_Z_4_R_LIBELLES_POSTES_7">#REF!</definedName>
    <definedName name="P_Z_4_R_LIBELLES_POSTES_8">#REF!</definedName>
    <definedName name="P_Z_4_R_LIBELLES_POSTES_9">#REF!</definedName>
    <definedName name="P_Z_4_R_LIBELLES_SOUS_OPERATIONS">#REF!</definedName>
    <definedName name="P_Z_4_R_LIBELLES_SOUS_OPERATIONS_1">#REF!</definedName>
    <definedName name="P_Z_4_R_LIBELLES_SOUS_OPERATIONS_10">#REF!</definedName>
    <definedName name="P_Z_4_R_LIBELLES_SOUS_OPERATIONS_11">#REF!</definedName>
    <definedName name="P_Z_4_R_LIBELLES_SOUS_OPERATIONS_12">#REF!</definedName>
    <definedName name="P_Z_4_R_LIBELLES_SOUS_OPERATIONS_13">#REF!</definedName>
    <definedName name="P_Z_4_R_LIBELLES_SOUS_OPERATIONS_14">#REF!</definedName>
    <definedName name="P_Z_4_R_LIBELLES_SOUS_OPERATIONS_15">#REF!</definedName>
    <definedName name="P_Z_4_R_LIBELLES_SOUS_OPERATIONS_16">#REF!</definedName>
    <definedName name="P_Z_4_R_LIBELLES_SOUS_OPERATIONS_17">#REF!</definedName>
    <definedName name="P_Z_4_R_LIBELLES_SOUS_OPERATIONS_18">#REF!</definedName>
    <definedName name="P_Z_4_R_LIBELLES_SOUS_OPERATIONS_19">#REF!</definedName>
    <definedName name="P_Z_4_R_LIBELLES_SOUS_OPERATIONS_2">#REF!</definedName>
    <definedName name="P_Z_4_R_LIBELLES_SOUS_OPERATIONS_20">#REF!</definedName>
    <definedName name="P_Z_4_R_LIBELLES_SOUS_OPERATIONS_3">#REF!</definedName>
    <definedName name="P_Z_4_R_LIBELLES_SOUS_OPERATIONS_4">#REF!</definedName>
    <definedName name="P_Z_4_R_LIBELLES_SOUS_OPERATIONS_5">#REF!</definedName>
    <definedName name="P_Z_4_R_LIBELLES_SOUS_OPERATIONS_6">#REF!</definedName>
    <definedName name="P_Z_4_R_LIBELLES_SOUS_OPERATIONS_7">#REF!</definedName>
    <definedName name="P_Z_4_R_LIBELLES_SOUS_OPERATIONS_8">#REF!</definedName>
    <definedName name="P_Z_4_R_LIBELLES_SOUS_OPERATIONS_9">#REF!</definedName>
    <definedName name="P_Z_4_R_LIBELLES_UNITES">#REF!</definedName>
    <definedName name="P_Z_4_R_LIBELLES_UNITES_1">#REF!</definedName>
    <definedName name="P_Z_4_R_LIBELLES_UNITES_10">#REF!</definedName>
    <definedName name="P_Z_4_R_LIBELLES_UNITES_11">#REF!</definedName>
    <definedName name="P_Z_4_R_LIBELLES_UNITES_12">#REF!</definedName>
    <definedName name="P_Z_4_R_LIBELLES_UNITES_13">#REF!</definedName>
    <definedName name="P_Z_4_R_LIBELLES_UNITES_14">#REF!</definedName>
    <definedName name="P_Z_4_R_LIBELLES_UNITES_15">#REF!</definedName>
    <definedName name="P_Z_4_R_LIBELLES_UNITES_16">#REF!</definedName>
    <definedName name="P_Z_4_R_LIBELLES_UNITES_17">#REF!</definedName>
    <definedName name="P_Z_4_R_LIBELLES_UNITES_18">#REF!</definedName>
    <definedName name="P_Z_4_R_LIBELLES_UNITES_19">#REF!</definedName>
    <definedName name="P_Z_4_R_LIBELLES_UNITES_2">#REF!</definedName>
    <definedName name="P_Z_4_R_LIBELLES_UNITES_20">#REF!</definedName>
    <definedName name="P_Z_4_R_LIBELLES_UNITES_3">#REF!</definedName>
    <definedName name="P_Z_4_R_LIBELLES_UNITES_4">#REF!</definedName>
    <definedName name="P_Z_4_R_LIBELLES_UNITES_5">#REF!</definedName>
    <definedName name="P_Z_4_R_LIBELLES_UNITES_6">#REF!</definedName>
    <definedName name="P_Z_4_R_LIBELLES_UNITES_7">#REF!</definedName>
    <definedName name="P_Z_4_R_LIBELLES_UNITES_8">#REF!</definedName>
    <definedName name="P_Z_4_R_LIBELLES_UNITES_9">#REF!</definedName>
    <definedName name="P_Z_8_B_COLONNE_BAREME">#REF!</definedName>
    <definedName name="P_Z_8_B_COLONNE_BAREME_INDICATION">#REF!</definedName>
    <definedName name="P_Z_8_B_COLONNE_COMMENTAIRE">#REF!</definedName>
    <definedName name="P_Z_8_B_COLONNE_COMMENTAIRE_ACTIVE">#REF!</definedName>
    <definedName name="P_Z_8_B_COLONNE_COMMENTAIRE_INDICATION">#REF!</definedName>
    <definedName name="P_Z_8_B_COLONNE_COMMENTAIRE_OBLIGATOIRE">#REF!</definedName>
    <definedName name="P_Z_8_B_COLONNE_COMMENTAIRE_SI_LIBELLE_STANDARD">#REF!</definedName>
    <definedName name="P_Z_8_B_COLONNE_DESCRIPTION">#REF!</definedName>
    <definedName name="P_Z_8_B_COLONNE_DESCRIPTION_INDICATION">#REF!</definedName>
    <definedName name="P_Z_8_B_COLONNE_JUSTIFICATIF">#REF!</definedName>
    <definedName name="P_Z_8_B_COLONNE_JUSTIFICATIF_ACTIVE">#REF!</definedName>
    <definedName name="P_Z_8_B_COLONNE_JUSTIFICATIF_INDICATION">#REF!</definedName>
    <definedName name="P_Z_8_B_COLONNE_JUSTIFICATIF_OBLIGATOIRE">#REF!</definedName>
    <definedName name="P_Z_8_B_COLONNE_MOTIFS_INELIGIBILITE_LIBELLE_STANDARD">#REF!</definedName>
    <definedName name="P_Z_8_B_COLONNE_MT_ELIGIBLE_LIBELLE_STANDARD">#REF!</definedName>
    <definedName name="P_Z_8_B_COLONNE_MT_MAX_ACTIVE">#REF!</definedName>
    <definedName name="P_Z_8_B_COLONNE_MT_MAX_LIBELLE_STANDARD">#REF!</definedName>
    <definedName name="P_Z_8_B_COLONNE_MT_PRESENTE">#REF!</definedName>
    <definedName name="P_Z_8_B_COLONNE_MT_PRESENTE_INDICATION">#REF!</definedName>
    <definedName name="P_Z_8_B_COLONNE_MT_RAISONNABLE_LIBELLE_STANDARD">#REF!</definedName>
    <definedName name="P_Z_8_B_COLONNE_POSTE">#REF!</definedName>
    <definedName name="P_Z_8_B_COLONNE_POSTE_INDICATION">#REF!</definedName>
    <definedName name="P_Z_8_B_COLONNE_QT_ELIGIBLE_LIBELLE_STANDARD">#REF!</definedName>
    <definedName name="P_Z_8_B_COLONNE_QT_RAISONNABLE_LIBELLE_STANDARD">#REF!</definedName>
    <definedName name="P_Z_8_B_COLONNE_QUANTITE">#REF!</definedName>
    <definedName name="P_Z_8_B_COLONNE_QUANTITE_INDICATION">#REF!</definedName>
    <definedName name="P_Z_8_B_COLONNE_SOUS_OPERATION">#REF!</definedName>
    <definedName name="P_Z_8_B_COLONNE_SOUS_OPERATION_INDICATION">#REF!</definedName>
    <definedName name="P_Z_8_B_COLONNE_UNITE">#REF!</definedName>
    <definedName name="P_Z_8_B_COLONNE_UNITE_INDICATION">#REF!</definedName>
    <definedName name="P_Z_8_B_COLONNE_VALEUR_BAREME">#REF!</definedName>
    <definedName name="P_Z_8_B_COLONNE_VALEUR_BAREME_INDICATION">#REF!</definedName>
    <definedName name="P_Z_8_B_EXEMPLE_UTILISATION">#REF!</definedName>
    <definedName name="P_Z_8_B_INTITULE_DEPENSES_BAREMES_STANDARD">#REF!</definedName>
    <definedName name="P_Z_8_B_UFD">#REF!</definedName>
    <definedName name="P_Z_8_B_ULD">#REF!</definedName>
    <definedName name="P_Z_8_B_UTILISATION_FILTRE_POSTES">#REF!</definedName>
    <definedName name="P_Z_8_B_UTILISATION_FILTRE_SOUS_OPERATIONS">#REF!</definedName>
    <definedName name="P_Z_8_N_COLONNE_BAREME_INDICATION_SPECIFIQUE">#REF!</definedName>
    <definedName name="P_Z_8_N_COLONNE_BAREME_INDICATION_STANDARD">#REF!</definedName>
    <definedName name="P_Z_8_N_COLONNE_BAREME_SPECIFIQUE">#REF!</definedName>
    <definedName name="P_Z_8_N_COLONNE_BAREME_STANDARD">#REF!</definedName>
    <definedName name="P_Z_8_N_COLONNE_COMMENTAIRE_INDICATION_SPECIFIQUE">#REF!</definedName>
    <definedName name="P_Z_8_N_COLONNE_COMMENTAIRE_INDICATION_STANDARD">#REF!</definedName>
    <definedName name="P_Z_8_N_COLONNE_COMMENTAIRE_SI_LIBELLE_DEFAUT">#REF!</definedName>
    <definedName name="P_Z_8_N_COLONNE_COMMENTAIRE_SI_LIBELLE_SPECIFIQUE">#REF!</definedName>
    <definedName name="P_Z_8_N_COLONNE_COMMENTAIRE_SPECIFIQUE">#REF!</definedName>
    <definedName name="P_Z_8_N_COLONNE_COMMENTAIRE_STANDARD">#REF!</definedName>
    <definedName name="P_Z_8_N_COLONNE_DESCRIPTION_INDICATION_SPECIFIQUE">#REF!</definedName>
    <definedName name="P_Z_8_N_COLONNE_DESCRIPTION_INDICATION_STANDARD">#REF!</definedName>
    <definedName name="P_Z_8_N_COLONNE_DESCRIPTION_SPECIFIQUE">#REF!</definedName>
    <definedName name="P_Z_8_N_COLONNE_DESCRIPTION_STANDARD">#REF!</definedName>
    <definedName name="P_Z_8_N_COLONNE_JUSTIFICATIF_INDICATION_SPECIFIQUE">#REF!</definedName>
    <definedName name="P_Z_8_N_COLONNE_JUSTIFICATIF_INDICATION_STANDARD">#REF!</definedName>
    <definedName name="P_Z_8_N_COLONNE_JUSTIFICATIF_SPECIFIQUE">#REF!</definedName>
    <definedName name="P_Z_8_N_COLONNE_JUSTIFICATIF_STANDARD">#REF!</definedName>
    <definedName name="P_Z_8_N_COLONNE_MOTIFS_INELIGIBILITE_LIBELLE_DEFAUT">#REF!</definedName>
    <definedName name="P_Z_8_N_COLONNE_MOTIFS_INELIGIBILITE_LIBELLE_SPECIFIQUE">#REF!</definedName>
    <definedName name="P_Z_8_N_COLONNE_MT_ELIGIBLE_LIBELLE_DEFAUT">#REF!</definedName>
    <definedName name="P_Z_8_N_COLONNE_MT_ELIGIBLE_LIBELLE_SPECIFIQUE">#REF!</definedName>
    <definedName name="P_Z_8_N_COLONNE_MT_MAX_LIBELLE_DEFAUT">#REF!</definedName>
    <definedName name="P_Z_8_N_COLONNE_MT_MAX_LIBELLE_SPECIFIQUE">#REF!</definedName>
    <definedName name="P_Z_8_N_COLONNE_MT_PRESENTE_INDICATION_SPECIFIQUE">#REF!</definedName>
    <definedName name="P_Z_8_N_COLONNE_MT_PRESENTE_INDICATION_STANDARD">#REF!</definedName>
    <definedName name="P_Z_8_N_COLONNE_MT_PRESENTE_SPECIFIQUE">#REF!</definedName>
    <definedName name="P_Z_8_N_COLONNE_MT_PRESENTE_STANDARD">#REF!</definedName>
    <definedName name="P_Z_8_N_COLONNE_MT_RAISONNABLE_LIBELLE_DEFAUT">#REF!</definedName>
    <definedName name="P_Z_8_N_COLONNE_MT_RAISONNABLE_LIBELLE_SPECIFIQUE">#REF!</definedName>
    <definedName name="P_Z_8_N_COLONNE_POSTE_INDICATION_SPECIFIQUE">#REF!</definedName>
    <definedName name="P_Z_8_N_COLONNE_POSTE_INDICATION_STANDARD">#REF!</definedName>
    <definedName name="P_Z_8_N_COLONNE_POSTE_SPECIFIQUE">#REF!</definedName>
    <definedName name="P_Z_8_N_COLONNE_POSTE_STANDARD">#REF!</definedName>
    <definedName name="P_Z_8_N_COLONNE_QT_ELIGIBLE_LIBELLE_DEFAUT">#REF!</definedName>
    <definedName name="P_Z_8_N_COLONNE_QT_ELIGIBLE_LIBELLE_SPECIFIQUE">#REF!</definedName>
    <definedName name="P_Z_8_N_COLONNE_QT_RAISONNABLE_LIBELLE_DEFAUT">#REF!</definedName>
    <definedName name="P_Z_8_N_COLONNE_QT_RAISONNABLE_LIBELLE_SPECIFIQUE">#REF!</definedName>
    <definedName name="P_Z_8_N_COLONNE_QUANTITE_INDICATION_SPECIFIQUE">#REF!</definedName>
    <definedName name="P_Z_8_N_COLONNE_QUANTITE_INDICATION_STANDARD">#REF!</definedName>
    <definedName name="P_Z_8_N_COLONNE_QUANTITE_SPECIFIQUE">#REF!</definedName>
    <definedName name="P_Z_8_N_COLONNE_QUANTITE_STANDARD">#REF!</definedName>
    <definedName name="P_Z_8_N_COLONNE_SOUS_OPERATION_INDICATION_SPECIFIQUE">#REF!</definedName>
    <definedName name="P_Z_8_N_COLONNE_SOUS_OPERATION_INDICATION_STANDARD">#REF!</definedName>
    <definedName name="P_Z_8_N_COLONNE_SOUS_OPERATION_SPECIFIQUE">#REF!</definedName>
    <definedName name="P_Z_8_N_COLONNE_SOUS_OPERATION_STANDARD">#REF!</definedName>
    <definedName name="P_Z_8_N_COLONNE_UNITE_INDICATION_SPECIFIQUE">#REF!</definedName>
    <definedName name="P_Z_8_N_COLONNE_UNITE_INDICATION_STANDARD">#REF!</definedName>
    <definedName name="P_Z_8_N_COLONNE_UNITE_SPECIFIQUE">#REF!</definedName>
    <definedName name="P_Z_8_N_COLONNE_UNITE_STANDARD">#REF!</definedName>
    <definedName name="P_Z_8_N_COLONNE_VALEUR_BAREME_INDICATION_SPECIFIQUE">#REF!</definedName>
    <definedName name="P_Z_8_N_COLONNE_VALEUR_BAREME_INDICATION_STANDARD">#REF!</definedName>
    <definedName name="P_Z_8_N_COLONNE_VALEUR_BAREME_SPECIFIQUE">#REF!</definedName>
    <definedName name="P_Z_8_N_COLONNE_VALEUR_BAREME_STANDARD">#REF!</definedName>
    <definedName name="P_Z_8_N_CONSIGNE_DEPENSES_BAREMES">#REF!</definedName>
    <definedName name="P_Z_8_N_EXEMPLE_BAREME">#REF!</definedName>
    <definedName name="P_Z_8_N_EXEMPLE_COMMENTAIRE">#REF!</definedName>
    <definedName name="P_Z_8_N_EXEMPLE_DESCRIPTION">#REF!</definedName>
    <definedName name="P_Z_8_N_EXEMPLE_DONNEES">#REF!</definedName>
    <definedName name="P_Z_8_N_EXEMPLE_JUSTIFICATIF">#REF!</definedName>
    <definedName name="P_Z_8_N_EXEMPLE_MT_PRESENTE">#REF!</definedName>
    <definedName name="P_Z_8_N_EXEMPLE_POSTE">#REF!</definedName>
    <definedName name="P_Z_8_N_EXEMPLE_QUANTITE">#REF!</definedName>
    <definedName name="P_Z_8_N_EXEMPLE_SOUS_OPERATION">#REF!</definedName>
    <definedName name="P_Z_8_N_EXEMPLE_UNITE">#REF!</definedName>
    <definedName name="P_Z_8_N_EXEMPLE_VALEUR_BAREME">#REF!</definedName>
    <definedName name="P_Z_8_N_INTITULE_DEPENSES_BAREMES_DEFAUT">#REF!</definedName>
    <definedName name="P_Z_8_N_INTITULE_DEPENSES_BAREMES_SPECIFIQUE">#REF!</definedName>
    <definedName name="P_Z_8_R_LIBELLES_CODES_BAREMES">#REF!</definedName>
    <definedName name="P_Z_8_R_LIBELLES_CODES_BAREMES_1">#REF!</definedName>
    <definedName name="P_Z_8_R_LIBELLES_CODES_BAREMES_10">#REF!</definedName>
    <definedName name="P_Z_8_R_LIBELLES_CODES_BAREMES_11">#REF!</definedName>
    <definedName name="P_Z_8_R_LIBELLES_CODES_BAREMES_12">#REF!</definedName>
    <definedName name="P_Z_8_R_LIBELLES_CODES_BAREMES_13">#REF!</definedName>
    <definedName name="P_Z_8_R_LIBELLES_CODES_BAREMES_14">#REF!</definedName>
    <definedName name="P_Z_8_R_LIBELLES_CODES_BAREMES_15">#REF!</definedName>
    <definedName name="P_Z_8_R_LIBELLES_CODES_BAREMES_16">#REF!</definedName>
    <definedName name="P_Z_8_R_LIBELLES_CODES_BAREMES_17">#REF!</definedName>
    <definedName name="P_Z_8_R_LIBELLES_CODES_BAREMES_18">#REF!</definedName>
    <definedName name="P_Z_8_R_LIBELLES_CODES_BAREMES_19">#REF!</definedName>
    <definedName name="P_Z_8_R_LIBELLES_CODES_BAREMES_2">#REF!</definedName>
    <definedName name="P_Z_8_R_LIBELLES_CODES_BAREMES_20">#REF!</definedName>
    <definedName name="P_Z_8_R_LIBELLES_CODES_BAREMES_21">#REF!</definedName>
    <definedName name="P_Z_8_R_LIBELLES_CODES_BAREMES_22">#REF!</definedName>
    <definedName name="P_Z_8_R_LIBELLES_CODES_BAREMES_23">#REF!</definedName>
    <definedName name="P_Z_8_R_LIBELLES_CODES_BAREMES_24">#REF!</definedName>
    <definedName name="P_Z_8_R_LIBELLES_CODES_BAREMES_25">#REF!</definedName>
    <definedName name="P_Z_8_R_LIBELLES_CODES_BAREMES_26">#REF!</definedName>
    <definedName name="P_Z_8_R_LIBELLES_CODES_BAREMES_27">#REF!</definedName>
    <definedName name="P_Z_8_R_LIBELLES_CODES_BAREMES_28">#REF!</definedName>
    <definedName name="P_Z_8_R_LIBELLES_CODES_BAREMES_29">#REF!</definedName>
    <definedName name="P_Z_8_R_LIBELLES_CODES_BAREMES_3">#REF!</definedName>
    <definedName name="P_Z_8_R_LIBELLES_CODES_BAREMES_30">#REF!</definedName>
    <definedName name="P_Z_8_R_LIBELLES_CODES_BAREMES_31">#REF!</definedName>
    <definedName name="P_Z_8_R_LIBELLES_CODES_BAREMES_32">#REF!</definedName>
    <definedName name="P_Z_8_R_LIBELLES_CODES_BAREMES_33">#REF!</definedName>
    <definedName name="P_Z_8_R_LIBELLES_CODES_BAREMES_34">#REF!</definedName>
    <definedName name="P_Z_8_R_LIBELLES_CODES_BAREMES_35">#REF!</definedName>
    <definedName name="P_Z_8_R_LIBELLES_CODES_BAREMES_36">#REF!</definedName>
    <definedName name="P_Z_8_R_LIBELLES_CODES_BAREMES_37">#REF!</definedName>
    <definedName name="P_Z_8_R_LIBELLES_CODES_BAREMES_38">#REF!</definedName>
    <definedName name="P_Z_8_R_LIBELLES_CODES_BAREMES_39">#REF!</definedName>
    <definedName name="P_Z_8_R_LIBELLES_CODES_BAREMES_4">#REF!</definedName>
    <definedName name="P_Z_8_R_LIBELLES_CODES_BAREMES_40">#REF!</definedName>
    <definedName name="P_Z_8_R_LIBELLES_CODES_BAREMES_5">#REF!</definedName>
    <definedName name="P_Z_8_R_LIBELLES_CODES_BAREMES_6">#REF!</definedName>
    <definedName name="P_Z_8_R_LIBELLES_CODES_BAREMES_7">#REF!</definedName>
    <definedName name="P_Z_8_R_LIBELLES_CODES_BAREMES_8">#REF!</definedName>
    <definedName name="P_Z_8_R_LIBELLES_CODES_BAREMES_9">#REF!</definedName>
    <definedName name="P_Z_8_R_LIBELLES_DESCRIPTIONS">#REF!</definedName>
    <definedName name="P_Z_8_R_LIBELLES_DESCRIPTIONS_1">#REF!</definedName>
    <definedName name="P_Z_8_R_LIBELLES_DESCRIPTIONS_10">#REF!</definedName>
    <definedName name="P_Z_8_R_LIBELLES_DESCRIPTIONS_11">#REF!</definedName>
    <definedName name="P_Z_8_R_LIBELLES_DESCRIPTIONS_12">#REF!</definedName>
    <definedName name="P_Z_8_R_LIBELLES_DESCRIPTIONS_13">#REF!</definedName>
    <definedName name="P_Z_8_R_LIBELLES_DESCRIPTIONS_14">#REF!</definedName>
    <definedName name="P_Z_8_R_LIBELLES_DESCRIPTIONS_15">#REF!</definedName>
    <definedName name="P_Z_8_R_LIBELLES_DESCRIPTIONS_16">#REF!</definedName>
    <definedName name="P_Z_8_R_LIBELLES_DESCRIPTIONS_17">#REF!</definedName>
    <definedName name="P_Z_8_R_LIBELLES_DESCRIPTIONS_18">#REF!</definedName>
    <definedName name="P_Z_8_R_LIBELLES_DESCRIPTIONS_19">#REF!</definedName>
    <definedName name="P_Z_8_R_LIBELLES_DESCRIPTIONS_2">#REF!</definedName>
    <definedName name="P_Z_8_R_LIBELLES_DESCRIPTIONS_20">#REF!</definedName>
    <definedName name="P_Z_8_R_LIBELLES_DESCRIPTIONS_3">#REF!</definedName>
    <definedName name="P_Z_8_R_LIBELLES_DESCRIPTIONS_4">#REF!</definedName>
    <definedName name="P_Z_8_R_LIBELLES_DESCRIPTIONS_5">#REF!</definedName>
    <definedName name="P_Z_8_R_LIBELLES_DESCRIPTIONS_6">#REF!</definedName>
    <definedName name="P_Z_8_R_LIBELLES_DESCRIPTIONS_7">#REF!</definedName>
    <definedName name="P_Z_8_R_LIBELLES_DESCRIPTIONS_8">#REF!</definedName>
    <definedName name="P_Z_8_R_LIBELLES_DESCRIPTIONS_9">#REF!</definedName>
    <definedName name="P_Z_8_R_LIBELLES_POSTES">#REF!</definedName>
    <definedName name="P_Z_8_R_LIBELLES_POSTES_1">#REF!</definedName>
    <definedName name="P_Z_8_R_LIBELLES_POSTES_10">#REF!</definedName>
    <definedName name="P_Z_8_R_LIBELLES_POSTES_11">#REF!</definedName>
    <definedName name="P_Z_8_R_LIBELLES_POSTES_12">#REF!</definedName>
    <definedName name="P_Z_8_R_LIBELLES_POSTES_13">#REF!</definedName>
    <definedName name="P_Z_8_R_LIBELLES_POSTES_14">#REF!</definedName>
    <definedName name="P_Z_8_R_LIBELLES_POSTES_15">#REF!</definedName>
    <definedName name="P_Z_8_R_LIBELLES_POSTES_16">#REF!</definedName>
    <definedName name="P_Z_8_R_LIBELLES_POSTES_17">#REF!</definedName>
    <definedName name="P_Z_8_R_LIBELLES_POSTES_18">#REF!</definedName>
    <definedName name="P_Z_8_R_LIBELLES_POSTES_19">#REF!</definedName>
    <definedName name="P_Z_8_R_LIBELLES_POSTES_2">#REF!</definedName>
    <definedName name="P_Z_8_R_LIBELLES_POSTES_20">#REF!</definedName>
    <definedName name="P_Z_8_R_LIBELLES_POSTES_3">#REF!</definedName>
    <definedName name="P_Z_8_R_LIBELLES_POSTES_4">#REF!</definedName>
    <definedName name="P_Z_8_R_LIBELLES_POSTES_5">#REF!</definedName>
    <definedName name="P_Z_8_R_LIBELLES_POSTES_6">#REF!</definedName>
    <definedName name="P_Z_8_R_LIBELLES_POSTES_7">#REF!</definedName>
    <definedName name="P_Z_8_R_LIBELLES_POSTES_8">#REF!</definedName>
    <definedName name="P_Z_8_R_LIBELLES_POSTES_9">#REF!</definedName>
    <definedName name="P_Z_8_R_LIBELLES_SOUS_OPERATIONS">#REF!</definedName>
    <definedName name="P_Z_8_R_LIBELLES_SOUS_OPERATIONS_1">#REF!</definedName>
    <definedName name="P_Z_8_R_LIBELLES_SOUS_OPERATIONS_10">#REF!</definedName>
    <definedName name="P_Z_8_R_LIBELLES_SOUS_OPERATIONS_11">#REF!</definedName>
    <definedName name="P_Z_8_R_LIBELLES_SOUS_OPERATIONS_12">#REF!</definedName>
    <definedName name="P_Z_8_R_LIBELLES_SOUS_OPERATIONS_13">#REF!</definedName>
    <definedName name="P_Z_8_R_LIBELLES_SOUS_OPERATIONS_14">#REF!</definedName>
    <definedName name="P_Z_8_R_LIBELLES_SOUS_OPERATIONS_15">#REF!</definedName>
    <definedName name="P_Z_8_R_LIBELLES_SOUS_OPERATIONS_16">#REF!</definedName>
    <definedName name="P_Z_8_R_LIBELLES_SOUS_OPERATIONS_17">#REF!</definedName>
    <definedName name="P_Z_8_R_LIBELLES_SOUS_OPERATIONS_18">#REF!</definedName>
    <definedName name="P_Z_8_R_LIBELLES_SOUS_OPERATIONS_19">#REF!</definedName>
    <definedName name="P_Z_8_R_LIBELLES_SOUS_OPERATIONS_2">#REF!</definedName>
    <definedName name="P_Z_8_R_LIBELLES_SOUS_OPERATIONS_20">#REF!</definedName>
    <definedName name="P_Z_8_R_LIBELLES_SOUS_OPERATIONS_3">#REF!</definedName>
    <definedName name="P_Z_8_R_LIBELLES_SOUS_OPERATIONS_4">#REF!</definedName>
    <definedName name="P_Z_8_R_LIBELLES_SOUS_OPERATIONS_5">#REF!</definedName>
    <definedName name="P_Z_8_R_LIBELLES_SOUS_OPERATIONS_6">#REF!</definedName>
    <definedName name="P_Z_8_R_LIBELLES_SOUS_OPERATIONS_7">#REF!</definedName>
    <definedName name="P_Z_8_R_LIBELLES_SOUS_OPERATIONS_8">#REF!</definedName>
    <definedName name="P_Z_8_R_LIBELLES_SOUS_OPERATIONS_9">#REF!</definedName>
    <definedName name="P_Z_F_B_TYPE_1_ACTIVE">#REF!</definedName>
    <definedName name="P_Z_F_B_TYPE_10_ACTIVE">#REF!</definedName>
    <definedName name="P_Z_F_B_TYPE_11_ACTIVE">#REF!</definedName>
    <definedName name="P_Z_F_B_TYPE_12_ACTIVE">#REF!</definedName>
    <definedName name="P_Z_F_B_TYPE_13_ACTIVE">#REF!</definedName>
    <definedName name="P_Z_F_B_TYPE_2_ACTIVE">#REF!</definedName>
    <definedName name="P_Z_F_B_TYPE_3_ACTIVE">#REF!</definedName>
    <definedName name="P_Z_F_B_TYPE_4_ACTIVE">#REF!</definedName>
    <definedName name="P_Z_F_B_TYPE_5_ACTIVE">#REF!</definedName>
    <definedName name="P_Z_F_B_TYPE_6_ACTIVE">#REF!</definedName>
    <definedName name="P_Z_F_B_TYPE_7_ACTIVE">#REF!</definedName>
    <definedName name="P_Z_F_B_TYPE_8_ACTIVE">#REF!</definedName>
    <definedName name="P_Z_F_B_TYPE_9_ACTIVE">#REF!</definedName>
    <definedName name="P_Z_F_N_CODE_INTERVENTION">#REF!</definedName>
    <definedName name="P_Z_F_N_CONSIGNES_UTILISATION">#REF!</definedName>
    <definedName name="P_Z_F_N_CONSIGNES_UTILISATION_FIN">#REF!</definedName>
    <definedName name="P_Z_F_N_LIBELLE_DISPOSITIF">#REF!</definedName>
    <definedName name="P_Z_F_N_NB_LOGOS_FINANCEURS">#REF!</definedName>
    <definedName name="P_Z_F_N_RAPPELS">#REF!</definedName>
    <definedName name="P_Z_G_R_G_BOOLEEN">#REF!</definedName>
    <definedName name="P_Z_G_R_G_BOOLEEN_NON">#REF!</definedName>
    <definedName name="P_Z_G_R_G_BOOLEEN_OUI">#REF!</definedName>
    <definedName name="P_Z_G_R_G_INTERVENTIONS_PSN">#REF!</definedName>
    <definedName name="P_Z_G_R_G_NB_CATEGORIES">#REF!</definedName>
    <definedName name="P_Z_G_R_G_NB_LOGOS_FINANCEURS">#REF!</definedName>
    <definedName name="_xlnm.Print_Area" localSheetId="0">Accueil!$A$1:$X$34</definedName>
    <definedName name="zz" localSheetId="2">#REF!</definedName>
    <definedName name="zz" localSheetId="3">#REF!</definedName>
    <definedName name="zz" localSheetId="4">#REF!</definedName>
    <definedName name="zz" localSheetId="5">#REF!</definedName>
    <definedName name="zz">#REF!</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10" i="90" l="1"/>
  <c r="L10" i="90"/>
  <c r="E43" i="83" l="1"/>
  <c r="D43" i="83"/>
  <c r="C43" i="83"/>
  <c r="F42" i="83"/>
  <c r="F41" i="83"/>
  <c r="E28" i="83"/>
  <c r="F28" i="83" s="1"/>
  <c r="E27" i="83"/>
  <c r="F27" i="83" s="1"/>
  <c r="C29" i="86"/>
  <c r="D29" i="86" s="1"/>
  <c r="G29" i="86" s="1"/>
  <c r="C30" i="86"/>
  <c r="D30" i="86" s="1"/>
  <c r="G30" i="86" s="1"/>
  <c r="F29" i="86" l="1"/>
  <c r="H29" i="86" s="1"/>
  <c r="F30" i="86"/>
  <c r="H30" i="86" s="1"/>
  <c r="E56" i="83"/>
  <c r="F56" i="83" s="1"/>
  <c r="E55" i="83"/>
  <c r="F55" i="83" s="1"/>
  <c r="T17" i="85"/>
  <c r="T15" i="85"/>
  <c r="Z15" i="85" s="1"/>
  <c r="Y15" i="85" s="1"/>
  <c r="S15" i="85"/>
  <c r="U17" i="85"/>
  <c r="V15" i="85" l="1"/>
  <c r="F40" i="83" l="1"/>
  <c r="F39" i="83"/>
  <c r="F38" i="83"/>
  <c r="S5" i="90"/>
  <c r="N7" i="90"/>
  <c r="N8" i="90"/>
  <c r="N9" i="90"/>
  <c r="N6" i="90"/>
  <c r="E26" i="83"/>
  <c r="E54" i="83" s="1"/>
  <c r="E25" i="83"/>
  <c r="E53" i="83" s="1"/>
  <c r="F53" i="83" s="1"/>
  <c r="E24" i="83"/>
  <c r="E52" i="83" s="1"/>
  <c r="F52" i="83" s="1"/>
  <c r="C27" i="86"/>
  <c r="F27" i="86" s="1"/>
  <c r="C28" i="86"/>
  <c r="F28" i="86" s="1"/>
  <c r="C26" i="86"/>
  <c r="F26" i="86" s="1"/>
  <c r="D28" i="86" l="1"/>
  <c r="G28" i="86" s="1"/>
  <c r="H28" i="86" s="1"/>
  <c r="D26" i="86"/>
  <c r="G26" i="86" s="1"/>
  <c r="H26" i="86" s="1"/>
  <c r="D27" i="86"/>
  <c r="G27" i="86" s="1"/>
  <c r="H27" i="86" s="1"/>
  <c r="F54" i="83"/>
  <c r="F25" i="83"/>
  <c r="F26" i="83"/>
  <c r="F24" i="83"/>
  <c r="B5" i="83" l="1"/>
  <c r="E21" i="83" l="1"/>
  <c r="E22" i="83"/>
  <c r="E23" i="83"/>
  <c r="E20" i="83"/>
  <c r="D21" i="83"/>
  <c r="D22" i="83"/>
  <c r="D23" i="83"/>
  <c r="D20" i="83"/>
  <c r="C21" i="83"/>
  <c r="C22" i="83"/>
  <c r="C23" i="83"/>
  <c r="C20" i="83"/>
  <c r="E14" i="83"/>
  <c r="E12" i="83"/>
  <c r="F12" i="83" s="1"/>
  <c r="C23" i="86"/>
  <c r="C24" i="86"/>
  <c r="C25" i="86"/>
  <c r="C22" i="86"/>
  <c r="C31" i="86" s="1"/>
  <c r="G7" i="86"/>
  <c r="E7" i="86"/>
  <c r="X5" i="91"/>
  <c r="C29" i="83" l="1"/>
  <c r="D29" i="83"/>
  <c r="E29" i="83"/>
  <c r="C48" i="83"/>
  <c r="F21" i="83"/>
  <c r="F20" i="83"/>
  <c r="X6" i="91"/>
  <c r="X7" i="91"/>
  <c r="X8" i="91"/>
  <c r="X9" i="91"/>
  <c r="X10" i="91"/>
  <c r="X11" i="91"/>
  <c r="Y11" i="91" s="1"/>
  <c r="X12" i="91"/>
  <c r="Y12" i="91" s="1"/>
  <c r="X13" i="91"/>
  <c r="Y13" i="91" s="1"/>
  <c r="X14" i="91"/>
  <c r="X15" i="91"/>
  <c r="Y15" i="91" s="1"/>
  <c r="X16" i="91"/>
  <c r="Y16" i="91" s="1"/>
  <c r="X17" i="91"/>
  <c r="X18" i="91"/>
  <c r="X19" i="91"/>
  <c r="X20" i="91"/>
  <c r="X21" i="91"/>
  <c r="X22" i="91"/>
  <c r="Y22" i="91" s="1"/>
  <c r="X23" i="91"/>
  <c r="Y23" i="91" s="1"/>
  <c r="X24" i="91"/>
  <c r="Y24" i="91" s="1"/>
  <c r="X25" i="91"/>
  <c r="X26" i="91"/>
  <c r="X27" i="91"/>
  <c r="Y27" i="91" s="1"/>
  <c r="X28" i="91"/>
  <c r="X29" i="91"/>
  <c r="Y29" i="91" s="1"/>
  <c r="X30" i="91"/>
  <c r="Y30" i="91" s="1"/>
  <c r="X31" i="91"/>
  <c r="X32" i="91"/>
  <c r="X33" i="91"/>
  <c r="X34" i="91"/>
  <c r="X35" i="91"/>
  <c r="X36" i="91"/>
  <c r="Y36" i="91" s="1"/>
  <c r="X37" i="91"/>
  <c r="Y37" i="91" s="1"/>
  <c r="X38" i="91"/>
  <c r="Y38" i="91" s="1"/>
  <c r="X39" i="91"/>
  <c r="Y39" i="91" s="1"/>
  <c r="X40" i="91"/>
  <c r="Y40" i="91" s="1"/>
  <c r="X41" i="91"/>
  <c r="Y41" i="91" s="1"/>
  <c r="X42" i="91"/>
  <c r="X43" i="91"/>
  <c r="X44" i="91"/>
  <c r="X45" i="91"/>
  <c r="X46" i="91"/>
  <c r="X47" i="91"/>
  <c r="X48" i="91"/>
  <c r="X49" i="91"/>
  <c r="X50" i="91"/>
  <c r="X51" i="91"/>
  <c r="X52" i="91"/>
  <c r="Y52" i="91" s="1"/>
  <c r="X53" i="91"/>
  <c r="Y53" i="91" s="1"/>
  <c r="X54" i="91"/>
  <c r="Y54" i="91" s="1"/>
  <c r="X55" i="91"/>
  <c r="Y55" i="91" s="1"/>
  <c r="X56" i="91"/>
  <c r="X57" i="91"/>
  <c r="X58" i="91"/>
  <c r="X59" i="91"/>
  <c r="X60" i="91"/>
  <c r="X61" i="91"/>
  <c r="Y61" i="91" s="1"/>
  <c r="X62" i="91"/>
  <c r="Y62" i="91" s="1"/>
  <c r="X63" i="91"/>
  <c r="Y63" i="91" s="1"/>
  <c r="X64" i="91"/>
  <c r="Y64" i="91" s="1"/>
  <c r="X65" i="91"/>
  <c r="Y65" i="91" s="1"/>
  <c r="X66" i="91"/>
  <c r="Y66" i="91" s="1"/>
  <c r="X67" i="91"/>
  <c r="Y67" i="91" s="1"/>
  <c r="X68" i="91"/>
  <c r="Y68" i="91" s="1"/>
  <c r="X69" i="91"/>
  <c r="Y69" i="91" s="1"/>
  <c r="X70" i="91"/>
  <c r="X71" i="91"/>
  <c r="X72" i="91"/>
  <c r="X73" i="91"/>
  <c r="X74" i="91"/>
  <c r="X75" i="91"/>
  <c r="X76" i="91"/>
  <c r="X77" i="91"/>
  <c r="X78" i="91"/>
  <c r="X79" i="91"/>
  <c r="X80" i="91"/>
  <c r="X81" i="91"/>
  <c r="Y81" i="91" s="1"/>
  <c r="X82" i="91"/>
  <c r="Y82" i="91" s="1"/>
  <c r="X83" i="91"/>
  <c r="Y83" i="91" s="1"/>
  <c r="X84" i="91"/>
  <c r="X85" i="91"/>
  <c r="X86" i="91"/>
  <c r="Y86" i="91" s="1"/>
  <c r="X87" i="91"/>
  <c r="X88" i="91"/>
  <c r="X89" i="91"/>
  <c r="X90" i="91"/>
  <c r="Y90" i="91" s="1"/>
  <c r="X91" i="91"/>
  <c r="Y91" i="91" s="1"/>
  <c r="X92" i="91"/>
  <c r="Y92" i="91" s="1"/>
  <c r="X93" i="91"/>
  <c r="Y93" i="91" s="1"/>
  <c r="X94" i="91"/>
  <c r="Y94" i="91" s="1"/>
  <c r="X95" i="91"/>
  <c r="Y95" i="91" s="1"/>
  <c r="X96" i="91"/>
  <c r="X97" i="91"/>
  <c r="Y97" i="91" s="1"/>
  <c r="X98" i="91"/>
  <c r="X99" i="91"/>
  <c r="X100" i="91"/>
  <c r="Y100" i="91" s="1"/>
  <c r="X101" i="91"/>
  <c r="X102" i="91"/>
  <c r="X103" i="91"/>
  <c r="X104" i="91"/>
  <c r="X4" i="91"/>
  <c r="Y4" i="91" s="1"/>
  <c r="Y5" i="91"/>
  <c r="Y6" i="91"/>
  <c r="Y10" i="91"/>
  <c r="Y20" i="91"/>
  <c r="Y33" i="91"/>
  <c r="Y34" i="91"/>
  <c r="Y43" i="91"/>
  <c r="Y44" i="91"/>
  <c r="Y45" i="91"/>
  <c r="Y47" i="91"/>
  <c r="Y48" i="91"/>
  <c r="Y57" i="91"/>
  <c r="Y58" i="91"/>
  <c r="Y59" i="91"/>
  <c r="Y71" i="91"/>
  <c r="Y72" i="91"/>
  <c r="Y73" i="91"/>
  <c r="Y75" i="91"/>
  <c r="Y76" i="91"/>
  <c r="Y80" i="91"/>
  <c r="Y85" i="91"/>
  <c r="Y87" i="91"/>
  <c r="Y89" i="91"/>
  <c r="Y99" i="91"/>
  <c r="Y101" i="91"/>
  <c r="Y103" i="91"/>
  <c r="Y104" i="91"/>
  <c r="Y102" i="91"/>
  <c r="Y98" i="91"/>
  <c r="Y96" i="91"/>
  <c r="Y88" i="91"/>
  <c r="Y84" i="91"/>
  <c r="Y79" i="91"/>
  <c r="Y78" i="91"/>
  <c r="Y77" i="91"/>
  <c r="Y74" i="91"/>
  <c r="Y70" i="91"/>
  <c r="Y60" i="91"/>
  <c r="Y56" i="91"/>
  <c r="Y51" i="91"/>
  <c r="Y50" i="91"/>
  <c r="Y49" i="91"/>
  <c r="Y46" i="91"/>
  <c r="Y42" i="91"/>
  <c r="Y35" i="91"/>
  <c r="Y32" i="91"/>
  <c r="Y31" i="91"/>
  <c r="Y28" i="91"/>
  <c r="Y26" i="91"/>
  <c r="Y25" i="91"/>
  <c r="Y21" i="91"/>
  <c r="Y19" i="91"/>
  <c r="Y18" i="91"/>
  <c r="Y17" i="91"/>
  <c r="Y14" i="91"/>
  <c r="Y9" i="91"/>
  <c r="Y8" i="91"/>
  <c r="Y7" i="91"/>
  <c r="U105" i="91"/>
  <c r="V105" i="91"/>
  <c r="X105" i="91" l="1"/>
  <c r="Q5" i="90"/>
  <c r="Q7" i="90"/>
  <c r="S7" i="90" s="1"/>
  <c r="Q8" i="90"/>
  <c r="S8" i="90" s="1"/>
  <c r="Q9" i="90"/>
  <c r="S9" i="90" s="1"/>
  <c r="Q6" i="90"/>
  <c r="S6" i="90" s="1"/>
  <c r="S10" i="90" l="1"/>
  <c r="D7" i="90"/>
  <c r="D8" i="90"/>
  <c r="D9" i="90"/>
  <c r="D6" i="90"/>
  <c r="AI8" i="89" l="1"/>
  <c r="AJ8" i="89" s="1"/>
  <c r="AK8" i="89" s="1"/>
  <c r="AH109" i="89"/>
  <c r="AL8" i="89" l="1"/>
  <c r="S104" i="91" l="1"/>
  <c r="R104" i="91"/>
  <c r="Q104" i="91"/>
  <c r="T104" i="91" s="1"/>
  <c r="M104" i="91"/>
  <c r="L104" i="91"/>
  <c r="K104" i="91"/>
  <c r="I104" i="91"/>
  <c r="H104" i="91"/>
  <c r="S103" i="91"/>
  <c r="R103" i="91"/>
  <c r="Q103" i="91"/>
  <c r="T103" i="91" s="1"/>
  <c r="M103" i="91"/>
  <c r="L103" i="91"/>
  <c r="K103" i="91"/>
  <c r="I103" i="91"/>
  <c r="H103" i="91"/>
  <c r="S102" i="91"/>
  <c r="R102" i="91"/>
  <c r="Q102" i="91"/>
  <c r="T102" i="91" s="1"/>
  <c r="M102" i="91"/>
  <c r="L102" i="91"/>
  <c r="K102" i="91"/>
  <c r="I102" i="91"/>
  <c r="H102" i="91"/>
  <c r="S101" i="91"/>
  <c r="R101" i="91"/>
  <c r="Q101" i="91"/>
  <c r="T101" i="91" s="1"/>
  <c r="M101" i="91"/>
  <c r="L101" i="91"/>
  <c r="K101" i="91"/>
  <c r="I101" i="91"/>
  <c r="H101" i="91"/>
  <c r="S100" i="91"/>
  <c r="R100" i="91"/>
  <c r="Q100" i="91"/>
  <c r="T100" i="91" s="1"/>
  <c r="M100" i="91"/>
  <c r="L100" i="91"/>
  <c r="K100" i="91"/>
  <c r="I100" i="91"/>
  <c r="W100" i="91" s="1"/>
  <c r="H100" i="91"/>
  <c r="S99" i="91"/>
  <c r="R99" i="91"/>
  <c r="Q99" i="91"/>
  <c r="T99" i="91" s="1"/>
  <c r="M99" i="91"/>
  <c r="L99" i="91"/>
  <c r="K99" i="91"/>
  <c r="I99" i="91"/>
  <c r="W99" i="91" s="1"/>
  <c r="H99" i="91"/>
  <c r="S98" i="91"/>
  <c r="R98" i="91"/>
  <c r="Q98" i="91"/>
  <c r="T98" i="91" s="1"/>
  <c r="M98" i="91"/>
  <c r="L98" i="91"/>
  <c r="K98" i="91"/>
  <c r="I98" i="91"/>
  <c r="W98" i="91" s="1"/>
  <c r="H98" i="91"/>
  <c r="S97" i="91"/>
  <c r="R97" i="91"/>
  <c r="Q97" i="91"/>
  <c r="T97" i="91" s="1"/>
  <c r="M97" i="91"/>
  <c r="L97" i="91"/>
  <c r="K97" i="91"/>
  <c r="I97" i="91"/>
  <c r="W97" i="91" s="1"/>
  <c r="H97" i="91"/>
  <c r="S96" i="91"/>
  <c r="R96" i="91"/>
  <c r="Q96" i="91"/>
  <c r="T96" i="91" s="1"/>
  <c r="M96" i="91"/>
  <c r="L96" i="91"/>
  <c r="K96" i="91"/>
  <c r="I96" i="91"/>
  <c r="W96" i="91" s="1"/>
  <c r="H96" i="91"/>
  <c r="S95" i="91"/>
  <c r="R95" i="91"/>
  <c r="Q95" i="91"/>
  <c r="T95" i="91" s="1"/>
  <c r="M95" i="91"/>
  <c r="L95" i="91"/>
  <c r="K95" i="91"/>
  <c r="I95" i="91"/>
  <c r="W95" i="91" s="1"/>
  <c r="H95" i="91"/>
  <c r="S94" i="91"/>
  <c r="R94" i="91"/>
  <c r="Q94" i="91"/>
  <c r="T94" i="91" s="1"/>
  <c r="M94" i="91"/>
  <c r="L94" i="91"/>
  <c r="K94" i="91"/>
  <c r="I94" i="91"/>
  <c r="W94" i="91" s="1"/>
  <c r="H94" i="91"/>
  <c r="S93" i="91"/>
  <c r="R93" i="91"/>
  <c r="Q93" i="91"/>
  <c r="T93" i="91" s="1"/>
  <c r="M93" i="91"/>
  <c r="L93" i="91"/>
  <c r="K93" i="91"/>
  <c r="I93" i="91"/>
  <c r="W93" i="91" s="1"/>
  <c r="H93" i="91"/>
  <c r="S92" i="91"/>
  <c r="R92" i="91"/>
  <c r="Q92" i="91"/>
  <c r="T92" i="91" s="1"/>
  <c r="M92" i="91"/>
  <c r="L92" i="91"/>
  <c r="K92" i="91"/>
  <c r="I92" i="91"/>
  <c r="W92" i="91" s="1"/>
  <c r="H92" i="91"/>
  <c r="S91" i="91"/>
  <c r="R91" i="91"/>
  <c r="Q91" i="91"/>
  <c r="T91" i="91" s="1"/>
  <c r="M91" i="91"/>
  <c r="L91" i="91"/>
  <c r="K91" i="91"/>
  <c r="I91" i="91"/>
  <c r="W91" i="91" s="1"/>
  <c r="H91" i="91"/>
  <c r="S90" i="91"/>
  <c r="R90" i="91"/>
  <c r="Q90" i="91"/>
  <c r="T90" i="91" s="1"/>
  <c r="M90" i="91"/>
  <c r="L90" i="91"/>
  <c r="K90" i="91"/>
  <c r="I90" i="91"/>
  <c r="H90" i="91"/>
  <c r="S89" i="91"/>
  <c r="R89" i="91"/>
  <c r="Q89" i="91"/>
  <c r="T89" i="91" s="1"/>
  <c r="M89" i="91"/>
  <c r="L89" i="91"/>
  <c r="K89" i="91"/>
  <c r="I89" i="91"/>
  <c r="H89" i="91"/>
  <c r="S88" i="91"/>
  <c r="R88" i="91"/>
  <c r="Q88" i="91"/>
  <c r="T88" i="91" s="1"/>
  <c r="M88" i="91"/>
  <c r="L88" i="91"/>
  <c r="K88" i="91"/>
  <c r="I88" i="91"/>
  <c r="H88" i="91"/>
  <c r="S87" i="91"/>
  <c r="R87" i="91"/>
  <c r="Q87" i="91"/>
  <c r="T87" i="91" s="1"/>
  <c r="M87" i="91"/>
  <c r="L87" i="91"/>
  <c r="K87" i="91"/>
  <c r="I87" i="91"/>
  <c r="H87" i="91"/>
  <c r="S86" i="91"/>
  <c r="R86" i="91"/>
  <c r="Q86" i="91"/>
  <c r="T86" i="91" s="1"/>
  <c r="M86" i="91"/>
  <c r="L86" i="91"/>
  <c r="K86" i="91"/>
  <c r="I86" i="91"/>
  <c r="W86" i="91" s="1"/>
  <c r="H86" i="91"/>
  <c r="S85" i="91"/>
  <c r="R85" i="91"/>
  <c r="Q85" i="91"/>
  <c r="T85" i="91" s="1"/>
  <c r="M85" i="91"/>
  <c r="L85" i="91"/>
  <c r="K85" i="91"/>
  <c r="I85" i="91"/>
  <c r="W85" i="91" s="1"/>
  <c r="H85" i="91"/>
  <c r="S84" i="91"/>
  <c r="R84" i="91"/>
  <c r="Q84" i="91"/>
  <c r="T84" i="91" s="1"/>
  <c r="M84" i="91"/>
  <c r="L84" i="91"/>
  <c r="K84" i="91"/>
  <c r="I84" i="91"/>
  <c r="W84" i="91" s="1"/>
  <c r="H84" i="91"/>
  <c r="S83" i="91"/>
  <c r="R83" i="91"/>
  <c r="Q83" i="91"/>
  <c r="T83" i="91" s="1"/>
  <c r="M83" i="91"/>
  <c r="L83" i="91"/>
  <c r="K83" i="91"/>
  <c r="I83" i="91"/>
  <c r="W83" i="91" s="1"/>
  <c r="H83" i="91"/>
  <c r="S82" i="91"/>
  <c r="R82" i="91"/>
  <c r="Q82" i="91"/>
  <c r="T82" i="91" s="1"/>
  <c r="M82" i="91"/>
  <c r="L82" i="91"/>
  <c r="K82" i="91"/>
  <c r="I82" i="91"/>
  <c r="W82" i="91" s="1"/>
  <c r="H82" i="91"/>
  <c r="S81" i="91"/>
  <c r="R81" i="91"/>
  <c r="Q81" i="91"/>
  <c r="T81" i="91" s="1"/>
  <c r="M81" i="91"/>
  <c r="L81" i="91"/>
  <c r="K81" i="91"/>
  <c r="I81" i="91"/>
  <c r="W81" i="91" s="1"/>
  <c r="H81" i="91"/>
  <c r="S80" i="91"/>
  <c r="R80" i="91"/>
  <c r="Q80" i="91"/>
  <c r="T80" i="91" s="1"/>
  <c r="M80" i="91"/>
  <c r="L80" i="91"/>
  <c r="K80" i="91"/>
  <c r="I80" i="91"/>
  <c r="W80" i="91" s="1"/>
  <c r="H80" i="91"/>
  <c r="S79" i="91"/>
  <c r="R79" i="91"/>
  <c r="Q79" i="91"/>
  <c r="T79" i="91" s="1"/>
  <c r="M79" i="91"/>
  <c r="L79" i="91"/>
  <c r="K79" i="91"/>
  <c r="I79" i="91"/>
  <c r="W79" i="91" s="1"/>
  <c r="H79" i="91"/>
  <c r="S78" i="91"/>
  <c r="R78" i="91"/>
  <c r="Q78" i="91"/>
  <c r="T78" i="91" s="1"/>
  <c r="M78" i="91"/>
  <c r="L78" i="91"/>
  <c r="K78" i="91"/>
  <c r="I78" i="91"/>
  <c r="W78" i="91" s="1"/>
  <c r="H78" i="91"/>
  <c r="S77" i="91"/>
  <c r="R77" i="91"/>
  <c r="Q77" i="91"/>
  <c r="T77" i="91" s="1"/>
  <c r="M77" i="91"/>
  <c r="L77" i="91"/>
  <c r="K77" i="91"/>
  <c r="I77" i="91"/>
  <c r="W77" i="91" s="1"/>
  <c r="H77" i="91"/>
  <c r="S76" i="91"/>
  <c r="R76" i="91"/>
  <c r="Q76" i="91"/>
  <c r="T76" i="91" s="1"/>
  <c r="M76" i="91"/>
  <c r="L76" i="91"/>
  <c r="K76" i="91"/>
  <c r="I76" i="91"/>
  <c r="H76" i="91"/>
  <c r="S75" i="91"/>
  <c r="R75" i="91"/>
  <c r="Q75" i="91"/>
  <c r="T75" i="91" s="1"/>
  <c r="M75" i="91"/>
  <c r="L75" i="91"/>
  <c r="K75" i="91"/>
  <c r="I75" i="91"/>
  <c r="H75" i="91"/>
  <c r="S74" i="91"/>
  <c r="R74" i="91"/>
  <c r="Q74" i="91"/>
  <c r="T74" i="91" s="1"/>
  <c r="M74" i="91"/>
  <c r="L74" i="91"/>
  <c r="K74" i="91"/>
  <c r="I74" i="91"/>
  <c r="H74" i="91"/>
  <c r="S73" i="91"/>
  <c r="R73" i="91"/>
  <c r="Q73" i="91"/>
  <c r="T73" i="91" s="1"/>
  <c r="M73" i="91"/>
  <c r="L73" i="91"/>
  <c r="K73" i="91"/>
  <c r="I73" i="91"/>
  <c r="H73" i="91"/>
  <c r="S72" i="91"/>
  <c r="R72" i="91"/>
  <c r="Q72" i="91"/>
  <c r="T72" i="91" s="1"/>
  <c r="M72" i="91"/>
  <c r="L72" i="91"/>
  <c r="K72" i="91"/>
  <c r="I72" i="91"/>
  <c r="W72" i="91" s="1"/>
  <c r="H72" i="91"/>
  <c r="S71" i="91"/>
  <c r="R71" i="91"/>
  <c r="Q71" i="91"/>
  <c r="T71" i="91" s="1"/>
  <c r="M71" i="91"/>
  <c r="L71" i="91"/>
  <c r="K71" i="91"/>
  <c r="I71" i="91"/>
  <c r="W71" i="91" s="1"/>
  <c r="H71" i="91"/>
  <c r="S70" i="91"/>
  <c r="R70" i="91"/>
  <c r="Q70" i="91"/>
  <c r="T70" i="91" s="1"/>
  <c r="M70" i="91"/>
  <c r="L70" i="91"/>
  <c r="K70" i="91"/>
  <c r="I70" i="91"/>
  <c r="W70" i="91" s="1"/>
  <c r="H70" i="91"/>
  <c r="S69" i="91"/>
  <c r="R69" i="91"/>
  <c r="Q69" i="91"/>
  <c r="T69" i="91" s="1"/>
  <c r="M69" i="91"/>
  <c r="L69" i="91"/>
  <c r="K69" i="91"/>
  <c r="I69" i="91"/>
  <c r="W69" i="91" s="1"/>
  <c r="H69" i="91"/>
  <c r="S68" i="91"/>
  <c r="R68" i="91"/>
  <c r="Q68" i="91"/>
  <c r="T68" i="91" s="1"/>
  <c r="M68" i="91"/>
  <c r="L68" i="91"/>
  <c r="K68" i="91"/>
  <c r="I68" i="91"/>
  <c r="W68" i="91" s="1"/>
  <c r="H68" i="91"/>
  <c r="S67" i="91"/>
  <c r="R67" i="91"/>
  <c r="Q67" i="91"/>
  <c r="T67" i="91" s="1"/>
  <c r="M67" i="91"/>
  <c r="L67" i="91"/>
  <c r="K67" i="91"/>
  <c r="I67" i="91"/>
  <c r="W67" i="91" s="1"/>
  <c r="H67" i="91"/>
  <c r="S66" i="91"/>
  <c r="R66" i="91"/>
  <c r="Q66" i="91"/>
  <c r="T66" i="91" s="1"/>
  <c r="M66" i="91"/>
  <c r="L66" i="91"/>
  <c r="K66" i="91"/>
  <c r="I66" i="91"/>
  <c r="W66" i="91" s="1"/>
  <c r="H66" i="91"/>
  <c r="S65" i="91"/>
  <c r="R65" i="91"/>
  <c r="Q65" i="91"/>
  <c r="T65" i="91" s="1"/>
  <c r="M65" i="91"/>
  <c r="L65" i="91"/>
  <c r="K65" i="91"/>
  <c r="I65" i="91"/>
  <c r="W65" i="91" s="1"/>
  <c r="H65" i="91"/>
  <c r="S64" i="91"/>
  <c r="R64" i="91"/>
  <c r="Q64" i="91"/>
  <c r="T64" i="91" s="1"/>
  <c r="M64" i="91"/>
  <c r="L64" i="91"/>
  <c r="K64" i="91"/>
  <c r="I64" i="91"/>
  <c r="W64" i="91" s="1"/>
  <c r="H64" i="91"/>
  <c r="S63" i="91"/>
  <c r="R63" i="91"/>
  <c r="Q63" i="91"/>
  <c r="T63" i="91" s="1"/>
  <c r="M63" i="91"/>
  <c r="L63" i="91"/>
  <c r="K63" i="91"/>
  <c r="I63" i="91"/>
  <c r="H63" i="91"/>
  <c r="S62" i="91"/>
  <c r="R62" i="91"/>
  <c r="Q62" i="91"/>
  <c r="T62" i="91" s="1"/>
  <c r="M62" i="91"/>
  <c r="L62" i="91"/>
  <c r="K62" i="91"/>
  <c r="I62" i="91"/>
  <c r="W62" i="91" s="1"/>
  <c r="H62" i="91"/>
  <c r="S61" i="91"/>
  <c r="R61" i="91"/>
  <c r="Q61" i="91"/>
  <c r="T61" i="91" s="1"/>
  <c r="M61" i="91"/>
  <c r="L61" i="91"/>
  <c r="K61" i="91"/>
  <c r="I61" i="91"/>
  <c r="H61" i="91"/>
  <c r="S60" i="91"/>
  <c r="R60" i="91"/>
  <c r="Q60" i="91"/>
  <c r="T60" i="91" s="1"/>
  <c r="M60" i="91"/>
  <c r="L60" i="91"/>
  <c r="K60" i="91"/>
  <c r="I60" i="91"/>
  <c r="H60" i="91"/>
  <c r="S59" i="91"/>
  <c r="R59" i="91"/>
  <c r="Q59" i="91"/>
  <c r="T59" i="91" s="1"/>
  <c r="M59" i="91"/>
  <c r="L59" i="91"/>
  <c r="K59" i="91"/>
  <c r="I59" i="91"/>
  <c r="H59" i="91"/>
  <c r="S58" i="91"/>
  <c r="R58" i="91"/>
  <c r="Q58" i="91"/>
  <c r="T58" i="91" s="1"/>
  <c r="M58" i="91"/>
  <c r="L58" i="91"/>
  <c r="K58" i="91"/>
  <c r="I58" i="91"/>
  <c r="W58" i="91" s="1"/>
  <c r="H58" i="91"/>
  <c r="S57" i="91"/>
  <c r="R57" i="91"/>
  <c r="Q57" i="91"/>
  <c r="T57" i="91" s="1"/>
  <c r="M57" i="91"/>
  <c r="L57" i="91"/>
  <c r="K57" i="91"/>
  <c r="I57" i="91"/>
  <c r="W57" i="91" s="1"/>
  <c r="H57" i="91"/>
  <c r="S56" i="91"/>
  <c r="R56" i="91"/>
  <c r="Q56" i="91"/>
  <c r="T56" i="91" s="1"/>
  <c r="M56" i="91"/>
  <c r="L56" i="91"/>
  <c r="K56" i="91"/>
  <c r="I56" i="91"/>
  <c r="W56" i="91" s="1"/>
  <c r="H56" i="91"/>
  <c r="S55" i="91"/>
  <c r="R55" i="91"/>
  <c r="Q55" i="91"/>
  <c r="T55" i="91" s="1"/>
  <c r="M55" i="91"/>
  <c r="L55" i="91"/>
  <c r="K55" i="91"/>
  <c r="I55" i="91"/>
  <c r="W55" i="91" s="1"/>
  <c r="H55" i="91"/>
  <c r="S54" i="91"/>
  <c r="R54" i="91"/>
  <c r="Q54" i="91"/>
  <c r="T54" i="91" s="1"/>
  <c r="M54" i="91"/>
  <c r="L54" i="91"/>
  <c r="K54" i="91"/>
  <c r="I54" i="91"/>
  <c r="W54" i="91" s="1"/>
  <c r="H54" i="91"/>
  <c r="S53" i="91"/>
  <c r="R53" i="91"/>
  <c r="Q53" i="91"/>
  <c r="T53" i="91" s="1"/>
  <c r="M53" i="91"/>
  <c r="L53" i="91"/>
  <c r="K53" i="91"/>
  <c r="I53" i="91"/>
  <c r="W53" i="91" s="1"/>
  <c r="H53" i="91"/>
  <c r="S52" i="91"/>
  <c r="R52" i="91"/>
  <c r="Q52" i="91"/>
  <c r="T52" i="91" s="1"/>
  <c r="M52" i="91"/>
  <c r="L52" i="91"/>
  <c r="K52" i="91"/>
  <c r="I52" i="91"/>
  <c r="W52" i="91" s="1"/>
  <c r="H52" i="91"/>
  <c r="S51" i="91"/>
  <c r="R51" i="91"/>
  <c r="Q51" i="91"/>
  <c r="T51" i="91" s="1"/>
  <c r="M51" i="91"/>
  <c r="L51" i="91"/>
  <c r="K51" i="91"/>
  <c r="I51" i="91"/>
  <c r="W51" i="91" s="1"/>
  <c r="H51" i="91"/>
  <c r="S50" i="91"/>
  <c r="R50" i="91"/>
  <c r="Q50" i="91"/>
  <c r="T50" i="91" s="1"/>
  <c r="M50" i="91"/>
  <c r="L50" i="91"/>
  <c r="K50" i="91"/>
  <c r="I50" i="91"/>
  <c r="W50" i="91" s="1"/>
  <c r="H50" i="91"/>
  <c r="S49" i="91"/>
  <c r="R49" i="91"/>
  <c r="Q49" i="91"/>
  <c r="T49" i="91" s="1"/>
  <c r="M49" i="91"/>
  <c r="L49" i="91"/>
  <c r="K49" i="91"/>
  <c r="I49" i="91"/>
  <c r="W49" i="91" s="1"/>
  <c r="H49" i="91"/>
  <c r="S48" i="91"/>
  <c r="R48" i="91"/>
  <c r="Q48" i="91"/>
  <c r="T48" i="91" s="1"/>
  <c r="M48" i="91"/>
  <c r="L48" i="91"/>
  <c r="K48" i="91"/>
  <c r="I48" i="91"/>
  <c r="H48" i="91"/>
  <c r="S47" i="91"/>
  <c r="R47" i="91"/>
  <c r="Q47" i="91"/>
  <c r="T47" i="91" s="1"/>
  <c r="M47" i="91"/>
  <c r="L47" i="91"/>
  <c r="K47" i="91"/>
  <c r="I47" i="91"/>
  <c r="H47" i="91"/>
  <c r="S46" i="91"/>
  <c r="R46" i="91"/>
  <c r="Q46" i="91"/>
  <c r="T46" i="91" s="1"/>
  <c r="M46" i="91"/>
  <c r="L46" i="91"/>
  <c r="K46" i="91"/>
  <c r="I46" i="91"/>
  <c r="H46" i="91"/>
  <c r="S45" i="91"/>
  <c r="R45" i="91"/>
  <c r="Q45" i="91"/>
  <c r="T45" i="91" s="1"/>
  <c r="M45" i="91"/>
  <c r="L45" i="91"/>
  <c r="K45" i="91"/>
  <c r="I45" i="91"/>
  <c r="H45" i="91"/>
  <c r="S44" i="91"/>
  <c r="R44" i="91"/>
  <c r="Q44" i="91"/>
  <c r="T44" i="91" s="1"/>
  <c r="M44" i="91"/>
  <c r="L44" i="91"/>
  <c r="K44" i="91"/>
  <c r="I44" i="91"/>
  <c r="W44" i="91" s="1"/>
  <c r="H44" i="91"/>
  <c r="S43" i="91"/>
  <c r="R43" i="91"/>
  <c r="Q43" i="91"/>
  <c r="T43" i="91" s="1"/>
  <c r="M43" i="91"/>
  <c r="L43" i="91"/>
  <c r="K43" i="91"/>
  <c r="I43" i="91"/>
  <c r="W43" i="91" s="1"/>
  <c r="H43" i="91"/>
  <c r="S42" i="91"/>
  <c r="R42" i="91"/>
  <c r="Q42" i="91"/>
  <c r="T42" i="91" s="1"/>
  <c r="M42" i="91"/>
  <c r="L42" i="91"/>
  <c r="K42" i="91"/>
  <c r="I42" i="91"/>
  <c r="W42" i="91" s="1"/>
  <c r="H42" i="91"/>
  <c r="S41" i="91"/>
  <c r="R41" i="91"/>
  <c r="Q41" i="91"/>
  <c r="T41" i="91" s="1"/>
  <c r="M41" i="91"/>
  <c r="L41" i="91"/>
  <c r="K41" i="91"/>
  <c r="I41" i="91"/>
  <c r="W41" i="91" s="1"/>
  <c r="H41" i="91"/>
  <c r="S40" i="91"/>
  <c r="R40" i="91"/>
  <c r="Q40" i="91"/>
  <c r="T40" i="91" s="1"/>
  <c r="M40" i="91"/>
  <c r="L40" i="91"/>
  <c r="K40" i="91"/>
  <c r="I40" i="91"/>
  <c r="W40" i="91" s="1"/>
  <c r="H40" i="91"/>
  <c r="S39" i="91"/>
  <c r="R39" i="91"/>
  <c r="Q39" i="91"/>
  <c r="T39" i="91" s="1"/>
  <c r="M39" i="91"/>
  <c r="L39" i="91"/>
  <c r="K39" i="91"/>
  <c r="I39" i="91"/>
  <c r="W39" i="91" s="1"/>
  <c r="H39" i="91"/>
  <c r="S38" i="91"/>
  <c r="R38" i="91"/>
  <c r="Q38" i="91"/>
  <c r="T38" i="91" s="1"/>
  <c r="M38" i="91"/>
  <c r="L38" i="91"/>
  <c r="K38" i="91"/>
  <c r="I38" i="91"/>
  <c r="W38" i="91" s="1"/>
  <c r="H38" i="91"/>
  <c r="S37" i="91"/>
  <c r="R37" i="91"/>
  <c r="Q37" i="91"/>
  <c r="T37" i="91" s="1"/>
  <c r="M37" i="91"/>
  <c r="L37" i="91"/>
  <c r="K37" i="91"/>
  <c r="I37" i="91"/>
  <c r="W37" i="91" s="1"/>
  <c r="H37" i="91"/>
  <c r="S36" i="91"/>
  <c r="R36" i="91"/>
  <c r="Q36" i="91"/>
  <c r="T36" i="91" s="1"/>
  <c r="M36" i="91"/>
  <c r="L36" i="91"/>
  <c r="K36" i="91"/>
  <c r="I36" i="91"/>
  <c r="W36" i="91" s="1"/>
  <c r="H36" i="91"/>
  <c r="S35" i="91"/>
  <c r="R35" i="91"/>
  <c r="Q35" i="91"/>
  <c r="T35" i="91" s="1"/>
  <c r="M35" i="91"/>
  <c r="L35" i="91"/>
  <c r="K35" i="91"/>
  <c r="I35" i="91"/>
  <c r="W35" i="91" s="1"/>
  <c r="H35" i="91"/>
  <c r="S34" i="91"/>
  <c r="R34" i="91"/>
  <c r="Q34" i="91"/>
  <c r="T34" i="91" s="1"/>
  <c r="M34" i="91"/>
  <c r="L34" i="91"/>
  <c r="K34" i="91"/>
  <c r="I34" i="91"/>
  <c r="W34" i="91" s="1"/>
  <c r="H34" i="91"/>
  <c r="S33" i="91"/>
  <c r="R33" i="91"/>
  <c r="Q33" i="91"/>
  <c r="T33" i="91" s="1"/>
  <c r="M33" i="91"/>
  <c r="L33" i="91"/>
  <c r="K33" i="91"/>
  <c r="I33" i="91"/>
  <c r="H33" i="91"/>
  <c r="S32" i="91"/>
  <c r="R32" i="91"/>
  <c r="Q32" i="91"/>
  <c r="T32" i="91" s="1"/>
  <c r="M32" i="91"/>
  <c r="L32" i="91"/>
  <c r="K32" i="91"/>
  <c r="I32" i="91"/>
  <c r="H32" i="91"/>
  <c r="S31" i="91"/>
  <c r="R31" i="91"/>
  <c r="Q31" i="91"/>
  <c r="T31" i="91" s="1"/>
  <c r="M31" i="91"/>
  <c r="L31" i="91"/>
  <c r="K31" i="91"/>
  <c r="I31" i="91"/>
  <c r="H31" i="91"/>
  <c r="S30" i="91"/>
  <c r="R30" i="91"/>
  <c r="Q30" i="91"/>
  <c r="T30" i="91" s="1"/>
  <c r="M30" i="91"/>
  <c r="L30" i="91"/>
  <c r="K30" i="91"/>
  <c r="I30" i="91"/>
  <c r="W30" i="91" s="1"/>
  <c r="H30" i="91"/>
  <c r="S29" i="91"/>
  <c r="R29" i="91"/>
  <c r="Q29" i="91"/>
  <c r="T29" i="91" s="1"/>
  <c r="M29" i="91"/>
  <c r="L29" i="91"/>
  <c r="K29" i="91"/>
  <c r="I29" i="91"/>
  <c r="W29" i="91" s="1"/>
  <c r="H29" i="91"/>
  <c r="S28" i="91"/>
  <c r="R28" i="91"/>
  <c r="Q28" i="91"/>
  <c r="T28" i="91" s="1"/>
  <c r="M28" i="91"/>
  <c r="L28" i="91"/>
  <c r="K28" i="91"/>
  <c r="I28" i="91"/>
  <c r="W28" i="91" s="1"/>
  <c r="H28" i="91"/>
  <c r="S27" i="91"/>
  <c r="R27" i="91"/>
  <c r="Q27" i="91"/>
  <c r="T27" i="91" s="1"/>
  <c r="M27" i="91"/>
  <c r="L27" i="91"/>
  <c r="K27" i="91"/>
  <c r="I27" i="91"/>
  <c r="W27" i="91" s="1"/>
  <c r="H27" i="91"/>
  <c r="S26" i="91"/>
  <c r="R26" i="91"/>
  <c r="Q26" i="91"/>
  <c r="T26" i="91" s="1"/>
  <c r="M26" i="91"/>
  <c r="L26" i="91"/>
  <c r="K26" i="91"/>
  <c r="I26" i="91"/>
  <c r="W26" i="91" s="1"/>
  <c r="H26" i="91"/>
  <c r="S25" i="91"/>
  <c r="R25" i="91"/>
  <c r="Q25" i="91"/>
  <c r="T25" i="91" s="1"/>
  <c r="M25" i="91"/>
  <c r="L25" i="91"/>
  <c r="K25" i="91"/>
  <c r="I25" i="91"/>
  <c r="W25" i="91" s="1"/>
  <c r="H25" i="91"/>
  <c r="S24" i="91"/>
  <c r="R24" i="91"/>
  <c r="Q24" i="91"/>
  <c r="T24" i="91" s="1"/>
  <c r="M24" i="91"/>
  <c r="L24" i="91"/>
  <c r="K24" i="91"/>
  <c r="I24" i="91"/>
  <c r="W24" i="91" s="1"/>
  <c r="H24" i="91"/>
  <c r="S23" i="91"/>
  <c r="R23" i="91"/>
  <c r="Q23" i="91"/>
  <c r="T23" i="91" s="1"/>
  <c r="M23" i="91"/>
  <c r="L23" i="91"/>
  <c r="K23" i="91"/>
  <c r="I23" i="91"/>
  <c r="W23" i="91" s="1"/>
  <c r="H23" i="91"/>
  <c r="S22" i="91"/>
  <c r="R22" i="91"/>
  <c r="Q22" i="91"/>
  <c r="T22" i="91" s="1"/>
  <c r="M22" i="91"/>
  <c r="L22" i="91"/>
  <c r="K22" i="91"/>
  <c r="I22" i="91"/>
  <c r="W22" i="91" s="1"/>
  <c r="H22" i="91"/>
  <c r="S21" i="91"/>
  <c r="R21" i="91"/>
  <c r="Q21" i="91"/>
  <c r="T21" i="91" s="1"/>
  <c r="M21" i="91"/>
  <c r="L21" i="91"/>
  <c r="K21" i="91"/>
  <c r="I21" i="91"/>
  <c r="W21" i="91" s="1"/>
  <c r="H21" i="91"/>
  <c r="S20" i="91"/>
  <c r="R20" i="91"/>
  <c r="Q20" i="91"/>
  <c r="T20" i="91" s="1"/>
  <c r="M20" i="91"/>
  <c r="L20" i="91"/>
  <c r="K20" i="91"/>
  <c r="I20" i="91"/>
  <c r="W20" i="91" s="1"/>
  <c r="H20" i="91"/>
  <c r="S19" i="91"/>
  <c r="R19" i="91"/>
  <c r="Q19" i="91"/>
  <c r="T19" i="91" s="1"/>
  <c r="M19" i="91"/>
  <c r="L19" i="91"/>
  <c r="K19" i="91"/>
  <c r="I19" i="91"/>
  <c r="H19" i="91"/>
  <c r="S18" i="91"/>
  <c r="R18" i="91"/>
  <c r="Q18" i="91"/>
  <c r="T18" i="91" s="1"/>
  <c r="M18" i="91"/>
  <c r="L18" i="91"/>
  <c r="K18" i="91"/>
  <c r="I18" i="91"/>
  <c r="H18" i="91"/>
  <c r="S17" i="91"/>
  <c r="R17" i="91"/>
  <c r="Q17" i="91"/>
  <c r="T17" i="91" s="1"/>
  <c r="M17" i="91"/>
  <c r="L17" i="91"/>
  <c r="K17" i="91"/>
  <c r="I17" i="91"/>
  <c r="H17" i="91"/>
  <c r="S16" i="91"/>
  <c r="R16" i="91"/>
  <c r="Q16" i="91"/>
  <c r="T16" i="91" s="1"/>
  <c r="M16" i="91"/>
  <c r="L16" i="91"/>
  <c r="K16" i="91"/>
  <c r="I16" i="91"/>
  <c r="W16" i="91" s="1"/>
  <c r="H16" i="91"/>
  <c r="S15" i="91"/>
  <c r="R15" i="91"/>
  <c r="Q15" i="91"/>
  <c r="T15" i="91" s="1"/>
  <c r="M15" i="91"/>
  <c r="L15" i="91"/>
  <c r="K15" i="91"/>
  <c r="I15" i="91"/>
  <c r="W15" i="91" s="1"/>
  <c r="H15" i="91"/>
  <c r="S14" i="91"/>
  <c r="R14" i="91"/>
  <c r="Q14" i="91"/>
  <c r="T14" i="91" s="1"/>
  <c r="M14" i="91"/>
  <c r="L14" i="91"/>
  <c r="K14" i="91"/>
  <c r="I14" i="91"/>
  <c r="W14" i="91" s="1"/>
  <c r="H14" i="91"/>
  <c r="S13" i="91"/>
  <c r="R13" i="91"/>
  <c r="Q13" i="91"/>
  <c r="T13" i="91" s="1"/>
  <c r="M13" i="91"/>
  <c r="L13" i="91"/>
  <c r="K13" i="91"/>
  <c r="I13" i="91"/>
  <c r="W13" i="91" s="1"/>
  <c r="H13" i="91"/>
  <c r="S12" i="91"/>
  <c r="R12" i="91"/>
  <c r="Q12" i="91"/>
  <c r="T12" i="91" s="1"/>
  <c r="M12" i="91"/>
  <c r="L12" i="91"/>
  <c r="K12" i="91"/>
  <c r="I12" i="91"/>
  <c r="W12" i="91" s="1"/>
  <c r="H12" i="91"/>
  <c r="S11" i="91"/>
  <c r="R11" i="91"/>
  <c r="Q11" i="91"/>
  <c r="T11" i="91" s="1"/>
  <c r="M11" i="91"/>
  <c r="L11" i="91"/>
  <c r="K11" i="91"/>
  <c r="I11" i="91"/>
  <c r="W11" i="91" s="1"/>
  <c r="H11" i="91"/>
  <c r="S10" i="91"/>
  <c r="R10" i="91"/>
  <c r="Q10" i="91"/>
  <c r="T10" i="91" s="1"/>
  <c r="M10" i="91"/>
  <c r="L10" i="91"/>
  <c r="K10" i="91"/>
  <c r="I10" i="91"/>
  <c r="W10" i="91" s="1"/>
  <c r="H10" i="91"/>
  <c r="S9" i="91"/>
  <c r="R9" i="91"/>
  <c r="Q9" i="91"/>
  <c r="T9" i="91" s="1"/>
  <c r="M9" i="91"/>
  <c r="L9" i="91"/>
  <c r="K9" i="91"/>
  <c r="I9" i="91"/>
  <c r="W9" i="91" s="1"/>
  <c r="H9" i="91"/>
  <c r="S8" i="91"/>
  <c r="R8" i="91"/>
  <c r="Q8" i="91"/>
  <c r="T8" i="91" s="1"/>
  <c r="M8" i="91"/>
  <c r="L8" i="91"/>
  <c r="K8" i="91"/>
  <c r="I8" i="91"/>
  <c r="W8" i="91" s="1"/>
  <c r="H8" i="91"/>
  <c r="S7" i="91"/>
  <c r="R7" i="91"/>
  <c r="Q7" i="91"/>
  <c r="T7" i="91" s="1"/>
  <c r="M7" i="91"/>
  <c r="L7" i="91"/>
  <c r="K7" i="91"/>
  <c r="I7" i="91"/>
  <c r="W7" i="91" s="1"/>
  <c r="H7" i="91"/>
  <c r="S6" i="91"/>
  <c r="R6" i="91"/>
  <c r="Q6" i="91"/>
  <c r="T6" i="91" s="1"/>
  <c r="M6" i="91"/>
  <c r="L6" i="91"/>
  <c r="K6" i="91"/>
  <c r="I6" i="91"/>
  <c r="H6" i="91"/>
  <c r="S5" i="91"/>
  <c r="R5" i="91"/>
  <c r="Q5" i="91"/>
  <c r="T5" i="91" s="1"/>
  <c r="M5" i="91"/>
  <c r="L5" i="91"/>
  <c r="K5" i="91"/>
  <c r="I5" i="91"/>
  <c r="H5" i="91"/>
  <c r="S4" i="91"/>
  <c r="R4" i="91"/>
  <c r="M4" i="91"/>
  <c r="K4" i="91"/>
  <c r="H4" i="91"/>
  <c r="K9" i="90"/>
  <c r="J9" i="90"/>
  <c r="I9" i="90"/>
  <c r="E9" i="90"/>
  <c r="G9" i="90" s="1"/>
  <c r="K8" i="90"/>
  <c r="J8" i="90"/>
  <c r="I8" i="90"/>
  <c r="E8" i="90"/>
  <c r="G8" i="90" s="1"/>
  <c r="K7" i="90"/>
  <c r="J7" i="90"/>
  <c r="I7" i="90"/>
  <c r="E7" i="90"/>
  <c r="G7" i="90" s="1"/>
  <c r="K6" i="90"/>
  <c r="J6" i="90"/>
  <c r="I6" i="90"/>
  <c r="J5" i="90"/>
  <c r="R5" i="90" s="1"/>
  <c r="AB108" i="89"/>
  <c r="AA108" i="89"/>
  <c r="Z108" i="89"/>
  <c r="X108" i="89"/>
  <c r="W108" i="89"/>
  <c r="U108" i="89"/>
  <c r="T108" i="89"/>
  <c r="S108" i="89"/>
  <c r="R108" i="89"/>
  <c r="Q108" i="89"/>
  <c r="P108" i="89"/>
  <c r="J108" i="89"/>
  <c r="N108" i="89" s="1"/>
  <c r="AB107" i="89"/>
  <c r="AA107" i="89"/>
  <c r="Z107" i="89"/>
  <c r="X107" i="89"/>
  <c r="W107" i="89"/>
  <c r="U107" i="89"/>
  <c r="T107" i="89"/>
  <c r="S107" i="89"/>
  <c r="R107" i="89"/>
  <c r="Q107" i="89"/>
  <c r="P107" i="89"/>
  <c r="J107" i="89"/>
  <c r="N107" i="89" s="1"/>
  <c r="AB106" i="89"/>
  <c r="AA106" i="89"/>
  <c r="Z106" i="89"/>
  <c r="X106" i="89"/>
  <c r="W106" i="89"/>
  <c r="U106" i="89"/>
  <c r="T106" i="89"/>
  <c r="S106" i="89"/>
  <c r="R106" i="89"/>
  <c r="Q106" i="89"/>
  <c r="P106" i="89"/>
  <c r="J106" i="89"/>
  <c r="N106" i="89" s="1"/>
  <c r="AB105" i="89"/>
  <c r="AA105" i="89"/>
  <c r="Z105" i="89"/>
  <c r="X105" i="89"/>
  <c r="W105" i="89"/>
  <c r="U105" i="89"/>
  <c r="T105" i="89"/>
  <c r="S105" i="89"/>
  <c r="R105" i="89"/>
  <c r="Q105" i="89"/>
  <c r="P105" i="89"/>
  <c r="J105" i="89"/>
  <c r="N105" i="89" s="1"/>
  <c r="AB104" i="89"/>
  <c r="AA104" i="89"/>
  <c r="Z104" i="89"/>
  <c r="X104" i="89"/>
  <c r="W104" i="89"/>
  <c r="U104" i="89"/>
  <c r="T104" i="89"/>
  <c r="S104" i="89"/>
  <c r="R104" i="89"/>
  <c r="Q104" i="89"/>
  <c r="P104" i="89"/>
  <c r="J104" i="89"/>
  <c r="N104" i="89" s="1"/>
  <c r="AB103" i="89"/>
  <c r="AA103" i="89"/>
  <c r="Z103" i="89"/>
  <c r="X103" i="89"/>
  <c r="W103" i="89"/>
  <c r="U103" i="89"/>
  <c r="T103" i="89"/>
  <c r="S103" i="89"/>
  <c r="R103" i="89"/>
  <c r="Q103" i="89"/>
  <c r="P103" i="89"/>
  <c r="J103" i="89"/>
  <c r="N103" i="89" s="1"/>
  <c r="AB102" i="89"/>
  <c r="AA102" i="89"/>
  <c r="Z102" i="89"/>
  <c r="X102" i="89"/>
  <c r="W102" i="89"/>
  <c r="U102" i="89"/>
  <c r="T102" i="89"/>
  <c r="S102" i="89"/>
  <c r="R102" i="89"/>
  <c r="Q102" i="89"/>
  <c r="P102" i="89"/>
  <c r="J102" i="89"/>
  <c r="N102" i="89" s="1"/>
  <c r="AB101" i="89"/>
  <c r="AA101" i="89"/>
  <c r="Z101" i="89"/>
  <c r="X101" i="89"/>
  <c r="W101" i="89"/>
  <c r="U101" i="89"/>
  <c r="T101" i="89"/>
  <c r="S101" i="89"/>
  <c r="R101" i="89"/>
  <c r="Q101" i="89"/>
  <c r="P101" i="89"/>
  <c r="J101" i="89"/>
  <c r="N101" i="89" s="1"/>
  <c r="AB100" i="89"/>
  <c r="AA100" i="89"/>
  <c r="Z100" i="89"/>
  <c r="X100" i="89"/>
  <c r="W100" i="89"/>
  <c r="U100" i="89"/>
  <c r="T100" i="89"/>
  <c r="S100" i="89"/>
  <c r="R100" i="89"/>
  <c r="Q100" i="89"/>
  <c r="P100" i="89"/>
  <c r="J100" i="89"/>
  <c r="N100" i="89" s="1"/>
  <c r="AB99" i="89"/>
  <c r="AA99" i="89"/>
  <c r="Z99" i="89"/>
  <c r="X99" i="89"/>
  <c r="W99" i="89"/>
  <c r="U99" i="89"/>
  <c r="T99" i="89"/>
  <c r="S99" i="89"/>
  <c r="R99" i="89"/>
  <c r="Q99" i="89"/>
  <c r="P99" i="89"/>
  <c r="J99" i="89"/>
  <c r="N99" i="89" s="1"/>
  <c r="AB98" i="89"/>
  <c r="AA98" i="89"/>
  <c r="Z98" i="89"/>
  <c r="X98" i="89"/>
  <c r="W98" i="89"/>
  <c r="U98" i="89"/>
  <c r="T98" i="89"/>
  <c r="S98" i="89"/>
  <c r="R98" i="89"/>
  <c r="Q98" i="89"/>
  <c r="P98" i="89"/>
  <c r="J98" i="89"/>
  <c r="N98" i="89" s="1"/>
  <c r="AB97" i="89"/>
  <c r="AA97" i="89"/>
  <c r="Z97" i="89"/>
  <c r="X97" i="89"/>
  <c r="W97" i="89"/>
  <c r="U97" i="89"/>
  <c r="T97" i="89"/>
  <c r="S97" i="89"/>
  <c r="R97" i="89"/>
  <c r="Q97" i="89"/>
  <c r="P97" i="89"/>
  <c r="J97" i="89"/>
  <c r="N97" i="89" s="1"/>
  <c r="AB96" i="89"/>
  <c r="AA96" i="89"/>
  <c r="Z96" i="89"/>
  <c r="X96" i="89"/>
  <c r="W96" i="89"/>
  <c r="U96" i="89"/>
  <c r="T96" i="89"/>
  <c r="S96" i="89"/>
  <c r="R96" i="89"/>
  <c r="Q96" i="89"/>
  <c r="P96" i="89"/>
  <c r="J96" i="89"/>
  <c r="N96" i="89" s="1"/>
  <c r="AB95" i="89"/>
  <c r="AA95" i="89"/>
  <c r="Z95" i="89"/>
  <c r="X95" i="89"/>
  <c r="W95" i="89"/>
  <c r="U95" i="89"/>
  <c r="T95" i="89"/>
  <c r="S95" i="89"/>
  <c r="R95" i="89"/>
  <c r="Q95" i="89"/>
  <c r="P95" i="89"/>
  <c r="J95" i="89"/>
  <c r="N95" i="89" s="1"/>
  <c r="AB94" i="89"/>
  <c r="AA94" i="89"/>
  <c r="Z94" i="89"/>
  <c r="X94" i="89"/>
  <c r="W94" i="89"/>
  <c r="U94" i="89"/>
  <c r="T94" i="89"/>
  <c r="S94" i="89"/>
  <c r="R94" i="89"/>
  <c r="Q94" i="89"/>
  <c r="P94" i="89"/>
  <c r="J94" i="89"/>
  <c r="N94" i="89" s="1"/>
  <c r="AB93" i="89"/>
  <c r="AA93" i="89"/>
  <c r="Z93" i="89"/>
  <c r="X93" i="89"/>
  <c r="W93" i="89"/>
  <c r="U93" i="89"/>
  <c r="T93" i="89"/>
  <c r="S93" i="89"/>
  <c r="R93" i="89"/>
  <c r="Q93" i="89"/>
  <c r="P93" i="89"/>
  <c r="J93" i="89"/>
  <c r="N93" i="89" s="1"/>
  <c r="AB92" i="89"/>
  <c r="AA92" i="89"/>
  <c r="Z92" i="89"/>
  <c r="X92" i="89"/>
  <c r="W92" i="89"/>
  <c r="U92" i="89"/>
  <c r="T92" i="89"/>
  <c r="S92" i="89"/>
  <c r="R92" i="89"/>
  <c r="Q92" i="89"/>
  <c r="P92" i="89"/>
  <c r="J92" i="89"/>
  <c r="N92" i="89" s="1"/>
  <c r="AB91" i="89"/>
  <c r="AA91" i="89"/>
  <c r="Z91" i="89"/>
  <c r="X91" i="89"/>
  <c r="W91" i="89"/>
  <c r="U91" i="89"/>
  <c r="T91" i="89"/>
  <c r="S91" i="89"/>
  <c r="R91" i="89"/>
  <c r="Q91" i="89"/>
  <c r="P91" i="89"/>
  <c r="J91" i="89"/>
  <c r="N91" i="89" s="1"/>
  <c r="AB90" i="89"/>
  <c r="AA90" i="89"/>
  <c r="Z90" i="89"/>
  <c r="X90" i="89"/>
  <c r="W90" i="89"/>
  <c r="U90" i="89"/>
  <c r="T90" i="89"/>
  <c r="S90" i="89"/>
  <c r="R90" i="89"/>
  <c r="Q90" i="89"/>
  <c r="P90" i="89"/>
  <c r="J90" i="89"/>
  <c r="N90" i="89" s="1"/>
  <c r="AB89" i="89"/>
  <c r="AA89" i="89"/>
  <c r="Z89" i="89"/>
  <c r="X89" i="89"/>
  <c r="W89" i="89"/>
  <c r="U89" i="89"/>
  <c r="T89" i="89"/>
  <c r="S89" i="89"/>
  <c r="R89" i="89"/>
  <c r="Q89" i="89"/>
  <c r="P89" i="89"/>
  <c r="J89" i="89"/>
  <c r="N89" i="89" s="1"/>
  <c r="AB88" i="89"/>
  <c r="AA88" i="89"/>
  <c r="Z88" i="89"/>
  <c r="X88" i="89"/>
  <c r="W88" i="89"/>
  <c r="U88" i="89"/>
  <c r="T88" i="89"/>
  <c r="S88" i="89"/>
  <c r="R88" i="89"/>
  <c r="Q88" i="89"/>
  <c r="P88" i="89"/>
  <c r="J88" i="89"/>
  <c r="N88" i="89" s="1"/>
  <c r="AB87" i="89"/>
  <c r="AA87" i="89"/>
  <c r="Z87" i="89"/>
  <c r="X87" i="89"/>
  <c r="W87" i="89"/>
  <c r="U87" i="89"/>
  <c r="T87" i="89"/>
  <c r="S87" i="89"/>
  <c r="R87" i="89"/>
  <c r="Q87" i="89"/>
  <c r="P87" i="89"/>
  <c r="J87" i="89"/>
  <c r="N87" i="89" s="1"/>
  <c r="AB86" i="89"/>
  <c r="AA86" i="89"/>
  <c r="Z86" i="89"/>
  <c r="X86" i="89"/>
  <c r="W86" i="89"/>
  <c r="U86" i="89"/>
  <c r="T86" i="89"/>
  <c r="S86" i="89"/>
  <c r="R86" i="89"/>
  <c r="Q86" i="89"/>
  <c r="P86" i="89"/>
  <c r="J86" i="89"/>
  <c r="N86" i="89" s="1"/>
  <c r="AB85" i="89"/>
  <c r="AA85" i="89"/>
  <c r="Z85" i="89"/>
  <c r="X85" i="89"/>
  <c r="W85" i="89"/>
  <c r="U85" i="89"/>
  <c r="T85" i="89"/>
  <c r="S85" i="89"/>
  <c r="R85" i="89"/>
  <c r="Q85" i="89"/>
  <c r="P85" i="89"/>
  <c r="J85" i="89"/>
  <c r="N85" i="89" s="1"/>
  <c r="AB84" i="89"/>
  <c r="AA84" i="89"/>
  <c r="Z84" i="89"/>
  <c r="X84" i="89"/>
  <c r="W84" i="89"/>
  <c r="U84" i="89"/>
  <c r="T84" i="89"/>
  <c r="S84" i="89"/>
  <c r="R84" i="89"/>
  <c r="Q84" i="89"/>
  <c r="P84" i="89"/>
  <c r="J84" i="89"/>
  <c r="N84" i="89" s="1"/>
  <c r="AB83" i="89"/>
  <c r="AA83" i="89"/>
  <c r="Z83" i="89"/>
  <c r="X83" i="89"/>
  <c r="W83" i="89"/>
  <c r="U83" i="89"/>
  <c r="T83" i="89"/>
  <c r="S83" i="89"/>
  <c r="R83" i="89"/>
  <c r="Q83" i="89"/>
  <c r="P83" i="89"/>
  <c r="J83" i="89"/>
  <c r="N83" i="89" s="1"/>
  <c r="AB82" i="89"/>
  <c r="AA82" i="89"/>
  <c r="Z82" i="89"/>
  <c r="X82" i="89"/>
  <c r="W82" i="89"/>
  <c r="U82" i="89"/>
  <c r="T82" i="89"/>
  <c r="S82" i="89"/>
  <c r="R82" i="89"/>
  <c r="Q82" i="89"/>
  <c r="P82" i="89"/>
  <c r="J82" i="89"/>
  <c r="N82" i="89" s="1"/>
  <c r="AB81" i="89"/>
  <c r="AA81" i="89"/>
  <c r="Z81" i="89"/>
  <c r="X81" i="89"/>
  <c r="W81" i="89"/>
  <c r="U81" i="89"/>
  <c r="T81" i="89"/>
  <c r="S81" i="89"/>
  <c r="R81" i="89"/>
  <c r="Q81" i="89"/>
  <c r="P81" i="89"/>
  <c r="J81" i="89"/>
  <c r="N81" i="89" s="1"/>
  <c r="AB80" i="89"/>
  <c r="AA80" i="89"/>
  <c r="Z80" i="89"/>
  <c r="X80" i="89"/>
  <c r="W80" i="89"/>
  <c r="U80" i="89"/>
  <c r="T80" i="89"/>
  <c r="S80" i="89"/>
  <c r="R80" i="89"/>
  <c r="Q80" i="89"/>
  <c r="P80" i="89"/>
  <c r="J80" i="89"/>
  <c r="N80" i="89" s="1"/>
  <c r="AB79" i="89"/>
  <c r="AA79" i="89"/>
  <c r="Z79" i="89"/>
  <c r="X79" i="89"/>
  <c r="W79" i="89"/>
  <c r="U79" i="89"/>
  <c r="T79" i="89"/>
  <c r="S79" i="89"/>
  <c r="R79" i="89"/>
  <c r="Q79" i="89"/>
  <c r="P79" i="89"/>
  <c r="J79" i="89"/>
  <c r="N79" i="89" s="1"/>
  <c r="AB78" i="89"/>
  <c r="AA78" i="89"/>
  <c r="Z78" i="89"/>
  <c r="X78" i="89"/>
  <c r="W78" i="89"/>
  <c r="U78" i="89"/>
  <c r="T78" i="89"/>
  <c r="S78" i="89"/>
  <c r="R78" i="89"/>
  <c r="Q78" i="89"/>
  <c r="P78" i="89"/>
  <c r="J78" i="89"/>
  <c r="N78" i="89" s="1"/>
  <c r="AB77" i="89"/>
  <c r="AA77" i="89"/>
  <c r="Z77" i="89"/>
  <c r="X77" i="89"/>
  <c r="W77" i="89"/>
  <c r="U77" i="89"/>
  <c r="T77" i="89"/>
  <c r="S77" i="89"/>
  <c r="R77" i="89"/>
  <c r="Q77" i="89"/>
  <c r="P77" i="89"/>
  <c r="J77" i="89"/>
  <c r="N77" i="89" s="1"/>
  <c r="AB76" i="89"/>
  <c r="AA76" i="89"/>
  <c r="Z76" i="89"/>
  <c r="X76" i="89"/>
  <c r="W76" i="89"/>
  <c r="U76" i="89"/>
  <c r="T76" i="89"/>
  <c r="S76" i="89"/>
  <c r="R76" i="89"/>
  <c r="Q76" i="89"/>
  <c r="P76" i="89"/>
  <c r="J76" i="89"/>
  <c r="N76" i="89" s="1"/>
  <c r="AB75" i="89"/>
  <c r="AA75" i="89"/>
  <c r="Z75" i="89"/>
  <c r="X75" i="89"/>
  <c r="W75" i="89"/>
  <c r="U75" i="89"/>
  <c r="T75" i="89"/>
  <c r="S75" i="89"/>
  <c r="R75" i="89"/>
  <c r="Q75" i="89"/>
  <c r="P75" i="89"/>
  <c r="J75" i="89"/>
  <c r="N75" i="89" s="1"/>
  <c r="AB74" i="89"/>
  <c r="AA74" i="89"/>
  <c r="Z74" i="89"/>
  <c r="X74" i="89"/>
  <c r="W74" i="89"/>
  <c r="U74" i="89"/>
  <c r="T74" i="89"/>
  <c r="S74" i="89"/>
  <c r="R74" i="89"/>
  <c r="Q74" i="89"/>
  <c r="P74" i="89"/>
  <c r="J74" i="89"/>
  <c r="N74" i="89" s="1"/>
  <c r="AB73" i="89"/>
  <c r="AA73" i="89"/>
  <c r="Z73" i="89"/>
  <c r="X73" i="89"/>
  <c r="W73" i="89"/>
  <c r="U73" i="89"/>
  <c r="T73" i="89"/>
  <c r="S73" i="89"/>
  <c r="R73" i="89"/>
  <c r="Q73" i="89"/>
  <c r="P73" i="89"/>
  <c r="J73" i="89"/>
  <c r="N73" i="89" s="1"/>
  <c r="AB72" i="89"/>
  <c r="AA72" i="89"/>
  <c r="Z72" i="89"/>
  <c r="X72" i="89"/>
  <c r="W72" i="89"/>
  <c r="U72" i="89"/>
  <c r="T72" i="89"/>
  <c r="S72" i="89"/>
  <c r="R72" i="89"/>
  <c r="Q72" i="89"/>
  <c r="P72" i="89"/>
  <c r="J72" i="89"/>
  <c r="N72" i="89" s="1"/>
  <c r="AB71" i="89"/>
  <c r="AA71" i="89"/>
  <c r="Z71" i="89"/>
  <c r="X71" i="89"/>
  <c r="W71" i="89"/>
  <c r="U71" i="89"/>
  <c r="T71" i="89"/>
  <c r="S71" i="89"/>
  <c r="R71" i="89"/>
  <c r="Q71" i="89"/>
  <c r="P71" i="89"/>
  <c r="J71" i="89"/>
  <c r="N71" i="89" s="1"/>
  <c r="AB70" i="89"/>
  <c r="AA70" i="89"/>
  <c r="Z70" i="89"/>
  <c r="X70" i="89"/>
  <c r="W70" i="89"/>
  <c r="U70" i="89"/>
  <c r="T70" i="89"/>
  <c r="S70" i="89"/>
  <c r="R70" i="89"/>
  <c r="Q70" i="89"/>
  <c r="P70" i="89"/>
  <c r="J70" i="89"/>
  <c r="N70" i="89" s="1"/>
  <c r="AB69" i="89"/>
  <c r="AA69" i="89"/>
  <c r="Z69" i="89"/>
  <c r="X69" i="89"/>
  <c r="W69" i="89"/>
  <c r="U69" i="89"/>
  <c r="T69" i="89"/>
  <c r="S69" i="89"/>
  <c r="R69" i="89"/>
  <c r="Q69" i="89"/>
  <c r="P69" i="89"/>
  <c r="J69" i="89"/>
  <c r="N69" i="89" s="1"/>
  <c r="AB68" i="89"/>
  <c r="AA68" i="89"/>
  <c r="Z68" i="89"/>
  <c r="X68" i="89"/>
  <c r="W68" i="89"/>
  <c r="U68" i="89"/>
  <c r="T68" i="89"/>
  <c r="S68" i="89"/>
  <c r="R68" i="89"/>
  <c r="Q68" i="89"/>
  <c r="P68" i="89"/>
  <c r="J68" i="89"/>
  <c r="N68" i="89" s="1"/>
  <c r="AB67" i="89"/>
  <c r="AA67" i="89"/>
  <c r="Z67" i="89"/>
  <c r="X67" i="89"/>
  <c r="W67" i="89"/>
  <c r="U67" i="89"/>
  <c r="T67" i="89"/>
  <c r="S67" i="89"/>
  <c r="R67" i="89"/>
  <c r="Q67" i="89"/>
  <c r="P67" i="89"/>
  <c r="J67" i="89"/>
  <c r="N67" i="89" s="1"/>
  <c r="AB66" i="89"/>
  <c r="AA66" i="89"/>
  <c r="Z66" i="89"/>
  <c r="X66" i="89"/>
  <c r="W66" i="89"/>
  <c r="U66" i="89"/>
  <c r="T66" i="89"/>
  <c r="S66" i="89"/>
  <c r="R66" i="89"/>
  <c r="Q66" i="89"/>
  <c r="P66" i="89"/>
  <c r="J66" i="89"/>
  <c r="N66" i="89" s="1"/>
  <c r="AB65" i="89"/>
  <c r="AA65" i="89"/>
  <c r="Z65" i="89"/>
  <c r="X65" i="89"/>
  <c r="W65" i="89"/>
  <c r="U65" i="89"/>
  <c r="T65" i="89"/>
  <c r="S65" i="89"/>
  <c r="R65" i="89"/>
  <c r="Q65" i="89"/>
  <c r="P65" i="89"/>
  <c r="J65" i="89"/>
  <c r="N65" i="89" s="1"/>
  <c r="AB64" i="89"/>
  <c r="AA64" i="89"/>
  <c r="Z64" i="89"/>
  <c r="X64" i="89"/>
  <c r="W64" i="89"/>
  <c r="U64" i="89"/>
  <c r="T64" i="89"/>
  <c r="S64" i="89"/>
  <c r="R64" i="89"/>
  <c r="Q64" i="89"/>
  <c r="P64" i="89"/>
  <c r="J64" i="89"/>
  <c r="N64" i="89" s="1"/>
  <c r="AB63" i="89"/>
  <c r="AA63" i="89"/>
  <c r="Z63" i="89"/>
  <c r="X63" i="89"/>
  <c r="W63" i="89"/>
  <c r="U63" i="89"/>
  <c r="T63" i="89"/>
  <c r="S63" i="89"/>
  <c r="R63" i="89"/>
  <c r="Q63" i="89"/>
  <c r="P63" i="89"/>
  <c r="J63" i="89"/>
  <c r="N63" i="89" s="1"/>
  <c r="AB62" i="89"/>
  <c r="AA62" i="89"/>
  <c r="Z62" i="89"/>
  <c r="X62" i="89"/>
  <c r="W62" i="89"/>
  <c r="U62" i="89"/>
  <c r="T62" i="89"/>
  <c r="S62" i="89"/>
  <c r="R62" i="89"/>
  <c r="Q62" i="89"/>
  <c r="P62" i="89"/>
  <c r="J62" i="89"/>
  <c r="N62" i="89" s="1"/>
  <c r="AB61" i="89"/>
  <c r="AA61" i="89"/>
  <c r="Z61" i="89"/>
  <c r="X61" i="89"/>
  <c r="W61" i="89"/>
  <c r="U61" i="89"/>
  <c r="T61" i="89"/>
  <c r="S61" i="89"/>
  <c r="R61" i="89"/>
  <c r="Q61" i="89"/>
  <c r="P61" i="89"/>
  <c r="J61" i="89"/>
  <c r="N61" i="89" s="1"/>
  <c r="AB60" i="89"/>
  <c r="AA60" i="89"/>
  <c r="Z60" i="89"/>
  <c r="X60" i="89"/>
  <c r="W60" i="89"/>
  <c r="U60" i="89"/>
  <c r="T60" i="89"/>
  <c r="S60" i="89"/>
  <c r="R60" i="89"/>
  <c r="Q60" i="89"/>
  <c r="P60" i="89"/>
  <c r="J60" i="89"/>
  <c r="N60" i="89" s="1"/>
  <c r="AB59" i="89"/>
  <c r="AA59" i="89"/>
  <c r="Z59" i="89"/>
  <c r="X59" i="89"/>
  <c r="W59" i="89"/>
  <c r="U59" i="89"/>
  <c r="T59" i="89"/>
  <c r="S59" i="89"/>
  <c r="R59" i="89"/>
  <c r="Q59" i="89"/>
  <c r="P59" i="89"/>
  <c r="J59" i="89"/>
  <c r="N59" i="89" s="1"/>
  <c r="AB58" i="89"/>
  <c r="AA58" i="89"/>
  <c r="Z58" i="89"/>
  <c r="X58" i="89"/>
  <c r="W58" i="89"/>
  <c r="U58" i="89"/>
  <c r="T58" i="89"/>
  <c r="S58" i="89"/>
  <c r="R58" i="89"/>
  <c r="Q58" i="89"/>
  <c r="P58" i="89"/>
  <c r="J58" i="89"/>
  <c r="N58" i="89" s="1"/>
  <c r="AB57" i="89"/>
  <c r="AA57" i="89"/>
  <c r="Z57" i="89"/>
  <c r="X57" i="89"/>
  <c r="W57" i="89"/>
  <c r="U57" i="89"/>
  <c r="T57" i="89"/>
  <c r="S57" i="89"/>
  <c r="R57" i="89"/>
  <c r="Q57" i="89"/>
  <c r="P57" i="89"/>
  <c r="J57" i="89"/>
  <c r="N57" i="89" s="1"/>
  <c r="AB56" i="89"/>
  <c r="AA56" i="89"/>
  <c r="Z56" i="89"/>
  <c r="X56" i="89"/>
  <c r="W56" i="89"/>
  <c r="U56" i="89"/>
  <c r="T56" i="89"/>
  <c r="S56" i="89"/>
  <c r="R56" i="89"/>
  <c r="Q56" i="89"/>
  <c r="P56" i="89"/>
  <c r="J56" i="89"/>
  <c r="N56" i="89" s="1"/>
  <c r="AB55" i="89"/>
  <c r="AA55" i="89"/>
  <c r="Z55" i="89"/>
  <c r="X55" i="89"/>
  <c r="W55" i="89"/>
  <c r="U55" i="89"/>
  <c r="T55" i="89"/>
  <c r="S55" i="89"/>
  <c r="R55" i="89"/>
  <c r="Q55" i="89"/>
  <c r="P55" i="89"/>
  <c r="J55" i="89"/>
  <c r="N55" i="89" s="1"/>
  <c r="AB54" i="89"/>
  <c r="AA54" i="89"/>
  <c r="Z54" i="89"/>
  <c r="X54" i="89"/>
  <c r="W54" i="89"/>
  <c r="U54" i="89"/>
  <c r="T54" i="89"/>
  <c r="S54" i="89"/>
  <c r="R54" i="89"/>
  <c r="Q54" i="89"/>
  <c r="P54" i="89"/>
  <c r="J54" i="89"/>
  <c r="N54" i="89" s="1"/>
  <c r="AB53" i="89"/>
  <c r="AA53" i="89"/>
  <c r="Z53" i="89"/>
  <c r="X53" i="89"/>
  <c r="W53" i="89"/>
  <c r="U53" i="89"/>
  <c r="T53" i="89"/>
  <c r="S53" i="89"/>
  <c r="R53" i="89"/>
  <c r="Q53" i="89"/>
  <c r="P53" i="89"/>
  <c r="J53" i="89"/>
  <c r="N53" i="89" s="1"/>
  <c r="AB52" i="89"/>
  <c r="AA52" i="89"/>
  <c r="Z52" i="89"/>
  <c r="X52" i="89"/>
  <c r="W52" i="89"/>
  <c r="U52" i="89"/>
  <c r="T52" i="89"/>
  <c r="S52" i="89"/>
  <c r="R52" i="89"/>
  <c r="Q52" i="89"/>
  <c r="P52" i="89"/>
  <c r="J52" i="89"/>
  <c r="N52" i="89" s="1"/>
  <c r="AB51" i="89"/>
  <c r="AA51" i="89"/>
  <c r="Z51" i="89"/>
  <c r="X51" i="89"/>
  <c r="W51" i="89"/>
  <c r="U51" i="89"/>
  <c r="T51" i="89"/>
  <c r="S51" i="89"/>
  <c r="R51" i="89"/>
  <c r="Q51" i="89"/>
  <c r="P51" i="89"/>
  <c r="J51" i="89"/>
  <c r="N51" i="89" s="1"/>
  <c r="AB50" i="89"/>
  <c r="AA50" i="89"/>
  <c r="Z50" i="89"/>
  <c r="X50" i="89"/>
  <c r="W50" i="89"/>
  <c r="U50" i="89"/>
  <c r="T50" i="89"/>
  <c r="S50" i="89"/>
  <c r="R50" i="89"/>
  <c r="Q50" i="89"/>
  <c r="P50" i="89"/>
  <c r="J50" i="89"/>
  <c r="N50" i="89" s="1"/>
  <c r="AB49" i="89"/>
  <c r="AA49" i="89"/>
  <c r="Z49" i="89"/>
  <c r="X49" i="89"/>
  <c r="W49" i="89"/>
  <c r="U49" i="89"/>
  <c r="T49" i="89"/>
  <c r="S49" i="89"/>
  <c r="R49" i="89"/>
  <c r="Q49" i="89"/>
  <c r="P49" i="89"/>
  <c r="J49" i="89"/>
  <c r="N49" i="89" s="1"/>
  <c r="AB48" i="89"/>
  <c r="AA48" i="89"/>
  <c r="Z48" i="89"/>
  <c r="X48" i="89"/>
  <c r="W48" i="89"/>
  <c r="U48" i="89"/>
  <c r="T48" i="89"/>
  <c r="S48" i="89"/>
  <c r="R48" i="89"/>
  <c r="Q48" i="89"/>
  <c r="P48" i="89"/>
  <c r="J48" i="89"/>
  <c r="N48" i="89" s="1"/>
  <c r="AB47" i="89"/>
  <c r="AA47" i="89"/>
  <c r="Z47" i="89"/>
  <c r="X47" i="89"/>
  <c r="W47" i="89"/>
  <c r="U47" i="89"/>
  <c r="T47" i="89"/>
  <c r="S47" i="89"/>
  <c r="R47" i="89"/>
  <c r="Q47" i="89"/>
  <c r="P47" i="89"/>
  <c r="J47" i="89"/>
  <c r="N47" i="89" s="1"/>
  <c r="AB46" i="89"/>
  <c r="AA46" i="89"/>
  <c r="Z46" i="89"/>
  <c r="X46" i="89"/>
  <c r="W46" i="89"/>
  <c r="U46" i="89"/>
  <c r="T46" i="89"/>
  <c r="S46" i="89"/>
  <c r="R46" i="89"/>
  <c r="Q46" i="89"/>
  <c r="P46" i="89"/>
  <c r="J46" i="89"/>
  <c r="N46" i="89" s="1"/>
  <c r="AB45" i="89"/>
  <c r="AA45" i="89"/>
  <c r="Z45" i="89"/>
  <c r="X45" i="89"/>
  <c r="W45" i="89"/>
  <c r="U45" i="89"/>
  <c r="T45" i="89"/>
  <c r="S45" i="89"/>
  <c r="R45" i="89"/>
  <c r="Q45" i="89"/>
  <c r="P45" i="89"/>
  <c r="J45" i="89"/>
  <c r="N45" i="89" s="1"/>
  <c r="AB44" i="89"/>
  <c r="AA44" i="89"/>
  <c r="Z44" i="89"/>
  <c r="X44" i="89"/>
  <c r="W44" i="89"/>
  <c r="U44" i="89"/>
  <c r="T44" i="89"/>
  <c r="S44" i="89"/>
  <c r="R44" i="89"/>
  <c r="Q44" i="89"/>
  <c r="P44" i="89"/>
  <c r="J44" i="89"/>
  <c r="N44" i="89" s="1"/>
  <c r="AB43" i="89"/>
  <c r="AA43" i="89"/>
  <c r="Z43" i="89"/>
  <c r="X43" i="89"/>
  <c r="W43" i="89"/>
  <c r="U43" i="89"/>
  <c r="T43" i="89"/>
  <c r="S43" i="89"/>
  <c r="R43" i="89"/>
  <c r="Q43" i="89"/>
  <c r="P43" i="89"/>
  <c r="J43" i="89"/>
  <c r="N43" i="89" s="1"/>
  <c r="AB42" i="89"/>
  <c r="AA42" i="89"/>
  <c r="Z42" i="89"/>
  <c r="X42" i="89"/>
  <c r="W42" i="89"/>
  <c r="U42" i="89"/>
  <c r="T42" i="89"/>
  <c r="S42" i="89"/>
  <c r="R42" i="89"/>
  <c r="Q42" i="89"/>
  <c r="P42" i="89"/>
  <c r="J42" i="89"/>
  <c r="N42" i="89" s="1"/>
  <c r="AB41" i="89"/>
  <c r="AA41" i="89"/>
  <c r="Z41" i="89"/>
  <c r="X41" i="89"/>
  <c r="W41" i="89"/>
  <c r="U41" i="89"/>
  <c r="T41" i="89"/>
  <c r="S41" i="89"/>
  <c r="R41" i="89"/>
  <c r="Q41" i="89"/>
  <c r="P41" i="89"/>
  <c r="J41" i="89"/>
  <c r="N41" i="89" s="1"/>
  <c r="AB40" i="89"/>
  <c r="AA40" i="89"/>
  <c r="Z40" i="89"/>
  <c r="X40" i="89"/>
  <c r="W40" i="89"/>
  <c r="U40" i="89"/>
  <c r="T40" i="89"/>
  <c r="S40" i="89"/>
  <c r="R40" i="89"/>
  <c r="Q40" i="89"/>
  <c r="P40" i="89"/>
  <c r="J40" i="89"/>
  <c r="N40" i="89" s="1"/>
  <c r="AB39" i="89"/>
  <c r="AA39" i="89"/>
  <c r="Z39" i="89"/>
  <c r="X39" i="89"/>
  <c r="W39" i="89"/>
  <c r="U39" i="89"/>
  <c r="T39" i="89"/>
  <c r="S39" i="89"/>
  <c r="R39" i="89"/>
  <c r="Q39" i="89"/>
  <c r="P39" i="89"/>
  <c r="J39" i="89"/>
  <c r="N39" i="89" s="1"/>
  <c r="AB38" i="89"/>
  <c r="AA38" i="89"/>
  <c r="Z38" i="89"/>
  <c r="X38" i="89"/>
  <c r="W38" i="89"/>
  <c r="U38" i="89"/>
  <c r="T38" i="89"/>
  <c r="S38" i="89"/>
  <c r="R38" i="89"/>
  <c r="Q38" i="89"/>
  <c r="P38" i="89"/>
  <c r="J38" i="89"/>
  <c r="N38" i="89" s="1"/>
  <c r="AB37" i="89"/>
  <c r="AA37" i="89"/>
  <c r="Z37" i="89"/>
  <c r="X37" i="89"/>
  <c r="W37" i="89"/>
  <c r="U37" i="89"/>
  <c r="T37" i="89"/>
  <c r="S37" i="89"/>
  <c r="R37" i="89"/>
  <c r="Q37" i="89"/>
  <c r="P37" i="89"/>
  <c r="J37" i="89"/>
  <c r="N37" i="89" s="1"/>
  <c r="AB36" i="89"/>
  <c r="AA36" i="89"/>
  <c r="Z36" i="89"/>
  <c r="X36" i="89"/>
  <c r="W36" i="89"/>
  <c r="U36" i="89"/>
  <c r="T36" i="89"/>
  <c r="S36" i="89"/>
  <c r="R36" i="89"/>
  <c r="Q36" i="89"/>
  <c r="P36" i="89"/>
  <c r="J36" i="89"/>
  <c r="N36" i="89" s="1"/>
  <c r="AB35" i="89"/>
  <c r="AA35" i="89"/>
  <c r="Z35" i="89"/>
  <c r="X35" i="89"/>
  <c r="W35" i="89"/>
  <c r="U35" i="89"/>
  <c r="T35" i="89"/>
  <c r="S35" i="89"/>
  <c r="R35" i="89"/>
  <c r="Q35" i="89"/>
  <c r="P35" i="89"/>
  <c r="J35" i="89"/>
  <c r="N35" i="89" s="1"/>
  <c r="AB34" i="89"/>
  <c r="AA34" i="89"/>
  <c r="Z34" i="89"/>
  <c r="X34" i="89"/>
  <c r="W34" i="89"/>
  <c r="U34" i="89"/>
  <c r="T34" i="89"/>
  <c r="S34" i="89"/>
  <c r="R34" i="89"/>
  <c r="Q34" i="89"/>
  <c r="P34" i="89"/>
  <c r="J34" i="89"/>
  <c r="N34" i="89" s="1"/>
  <c r="AB33" i="89"/>
  <c r="AA33" i="89"/>
  <c r="Z33" i="89"/>
  <c r="X33" i="89"/>
  <c r="W33" i="89"/>
  <c r="U33" i="89"/>
  <c r="T33" i="89"/>
  <c r="S33" i="89"/>
  <c r="R33" i="89"/>
  <c r="Q33" i="89"/>
  <c r="P33" i="89"/>
  <c r="J33" i="89"/>
  <c r="N33" i="89" s="1"/>
  <c r="AB32" i="89"/>
  <c r="AA32" i="89"/>
  <c r="Z32" i="89"/>
  <c r="X32" i="89"/>
  <c r="W32" i="89"/>
  <c r="U32" i="89"/>
  <c r="T32" i="89"/>
  <c r="S32" i="89"/>
  <c r="R32" i="89"/>
  <c r="Q32" i="89"/>
  <c r="P32" i="89"/>
  <c r="J32" i="89"/>
  <c r="N32" i="89" s="1"/>
  <c r="AB31" i="89"/>
  <c r="AA31" i="89"/>
  <c r="Z31" i="89"/>
  <c r="X31" i="89"/>
  <c r="W31" i="89"/>
  <c r="U31" i="89"/>
  <c r="T31" i="89"/>
  <c r="S31" i="89"/>
  <c r="R31" i="89"/>
  <c r="Q31" i="89"/>
  <c r="P31" i="89"/>
  <c r="J31" i="89"/>
  <c r="N31" i="89" s="1"/>
  <c r="AB30" i="89"/>
  <c r="AA30" i="89"/>
  <c r="Z30" i="89"/>
  <c r="X30" i="89"/>
  <c r="W30" i="89"/>
  <c r="U30" i="89"/>
  <c r="T30" i="89"/>
  <c r="S30" i="89"/>
  <c r="R30" i="89"/>
  <c r="Q30" i="89"/>
  <c r="P30" i="89"/>
  <c r="J30" i="89"/>
  <c r="N30" i="89" s="1"/>
  <c r="AB29" i="89"/>
  <c r="AA29" i="89"/>
  <c r="Z29" i="89"/>
  <c r="X29" i="89"/>
  <c r="W29" i="89"/>
  <c r="U29" i="89"/>
  <c r="T29" i="89"/>
  <c r="S29" i="89"/>
  <c r="R29" i="89"/>
  <c r="Q29" i="89"/>
  <c r="P29" i="89"/>
  <c r="J29" i="89"/>
  <c r="N29" i="89" s="1"/>
  <c r="AB28" i="89"/>
  <c r="AA28" i="89"/>
  <c r="Z28" i="89"/>
  <c r="X28" i="89"/>
  <c r="W28" i="89"/>
  <c r="U28" i="89"/>
  <c r="T28" i="89"/>
  <c r="S28" i="89"/>
  <c r="R28" i="89"/>
  <c r="Q28" i="89"/>
  <c r="P28" i="89"/>
  <c r="J28" i="89"/>
  <c r="N28" i="89" s="1"/>
  <c r="AB27" i="89"/>
  <c r="AA27" i="89"/>
  <c r="Z27" i="89"/>
  <c r="X27" i="89"/>
  <c r="W27" i="89"/>
  <c r="U27" i="89"/>
  <c r="T27" i="89"/>
  <c r="S27" i="89"/>
  <c r="R27" i="89"/>
  <c r="Q27" i="89"/>
  <c r="P27" i="89"/>
  <c r="J27" i="89"/>
  <c r="N27" i="89" s="1"/>
  <c r="AB26" i="89"/>
  <c r="AA26" i="89"/>
  <c r="Z26" i="89"/>
  <c r="X26" i="89"/>
  <c r="W26" i="89"/>
  <c r="U26" i="89"/>
  <c r="T26" i="89"/>
  <c r="S26" i="89"/>
  <c r="R26" i="89"/>
  <c r="Q26" i="89"/>
  <c r="P26" i="89"/>
  <c r="J26" i="89"/>
  <c r="N26" i="89" s="1"/>
  <c r="AB25" i="89"/>
  <c r="AA25" i="89"/>
  <c r="Z25" i="89"/>
  <c r="X25" i="89"/>
  <c r="W25" i="89"/>
  <c r="U25" i="89"/>
  <c r="T25" i="89"/>
  <c r="S25" i="89"/>
  <c r="R25" i="89"/>
  <c r="Q25" i="89"/>
  <c r="P25" i="89"/>
  <c r="J25" i="89"/>
  <c r="N25" i="89" s="1"/>
  <c r="AB24" i="89"/>
  <c r="AA24" i="89"/>
  <c r="Z24" i="89"/>
  <c r="X24" i="89"/>
  <c r="W24" i="89"/>
  <c r="U24" i="89"/>
  <c r="T24" i="89"/>
  <c r="S24" i="89"/>
  <c r="R24" i="89"/>
  <c r="Q24" i="89"/>
  <c r="P24" i="89"/>
  <c r="J24" i="89"/>
  <c r="N24" i="89" s="1"/>
  <c r="AB23" i="89"/>
  <c r="AA23" i="89"/>
  <c r="Z23" i="89"/>
  <c r="X23" i="89"/>
  <c r="W23" i="89"/>
  <c r="U23" i="89"/>
  <c r="T23" i="89"/>
  <c r="S23" i="89"/>
  <c r="R23" i="89"/>
  <c r="Q23" i="89"/>
  <c r="P23" i="89"/>
  <c r="J23" i="89"/>
  <c r="N23" i="89" s="1"/>
  <c r="AB22" i="89"/>
  <c r="AA22" i="89"/>
  <c r="Z22" i="89"/>
  <c r="X22" i="89"/>
  <c r="W22" i="89"/>
  <c r="U22" i="89"/>
  <c r="T22" i="89"/>
  <c r="S22" i="89"/>
  <c r="R22" i="89"/>
  <c r="Q22" i="89"/>
  <c r="P22" i="89"/>
  <c r="J22" i="89"/>
  <c r="N22" i="89" s="1"/>
  <c r="AB21" i="89"/>
  <c r="AA21" i="89"/>
  <c r="Z21" i="89"/>
  <c r="X21" i="89"/>
  <c r="W21" i="89"/>
  <c r="U21" i="89"/>
  <c r="T21" i="89"/>
  <c r="S21" i="89"/>
  <c r="R21" i="89"/>
  <c r="Q21" i="89"/>
  <c r="P21" i="89"/>
  <c r="J21" i="89"/>
  <c r="N21" i="89" s="1"/>
  <c r="AB20" i="89"/>
  <c r="AA20" i="89"/>
  <c r="Z20" i="89"/>
  <c r="X20" i="89"/>
  <c r="W20" i="89"/>
  <c r="U20" i="89"/>
  <c r="T20" i="89"/>
  <c r="S20" i="89"/>
  <c r="R20" i="89"/>
  <c r="Q20" i="89"/>
  <c r="P20" i="89"/>
  <c r="J20" i="89"/>
  <c r="N20" i="89" s="1"/>
  <c r="AB19" i="89"/>
  <c r="AA19" i="89"/>
  <c r="Z19" i="89"/>
  <c r="X19" i="89"/>
  <c r="W19" i="89"/>
  <c r="U19" i="89"/>
  <c r="T19" i="89"/>
  <c r="S19" i="89"/>
  <c r="R19" i="89"/>
  <c r="Q19" i="89"/>
  <c r="P19" i="89"/>
  <c r="J19" i="89"/>
  <c r="N19" i="89" s="1"/>
  <c r="AB18" i="89"/>
  <c r="AA18" i="89"/>
  <c r="Z18" i="89"/>
  <c r="X18" i="89"/>
  <c r="W18" i="89"/>
  <c r="U18" i="89"/>
  <c r="T18" i="89"/>
  <c r="S18" i="89"/>
  <c r="R18" i="89"/>
  <c r="Q18" i="89"/>
  <c r="P18" i="89"/>
  <c r="J18" i="89"/>
  <c r="N18" i="89" s="1"/>
  <c r="AB17" i="89"/>
  <c r="AA17" i="89"/>
  <c r="Z17" i="89"/>
  <c r="X17" i="89"/>
  <c r="W17" i="89"/>
  <c r="U17" i="89"/>
  <c r="T17" i="89"/>
  <c r="S17" i="89"/>
  <c r="R17" i="89"/>
  <c r="Q17" i="89"/>
  <c r="P17" i="89"/>
  <c r="J17" i="89"/>
  <c r="N17" i="89" s="1"/>
  <c r="AB16" i="89"/>
  <c r="AA16" i="89"/>
  <c r="Z16" i="89"/>
  <c r="X16" i="89"/>
  <c r="W16" i="89"/>
  <c r="U16" i="89"/>
  <c r="T16" i="89"/>
  <c r="S16" i="89"/>
  <c r="R16" i="89"/>
  <c r="Q16" i="89"/>
  <c r="P16" i="89"/>
  <c r="J16" i="89"/>
  <c r="N16" i="89" s="1"/>
  <c r="AB15" i="89"/>
  <c r="AA15" i="89"/>
  <c r="Z15" i="89"/>
  <c r="X15" i="89"/>
  <c r="W15" i="89"/>
  <c r="U15" i="89"/>
  <c r="T15" i="89"/>
  <c r="S15" i="89"/>
  <c r="R15" i="89"/>
  <c r="Q15" i="89"/>
  <c r="P15" i="89"/>
  <c r="J15" i="89"/>
  <c r="N15" i="89" s="1"/>
  <c r="AB14" i="89"/>
  <c r="AA14" i="89"/>
  <c r="Z14" i="89"/>
  <c r="X14" i="89"/>
  <c r="W14" i="89"/>
  <c r="U14" i="89"/>
  <c r="T14" i="89"/>
  <c r="S14" i="89"/>
  <c r="R14" i="89"/>
  <c r="Q14" i="89"/>
  <c r="P14" i="89"/>
  <c r="J14" i="89"/>
  <c r="N14" i="89" s="1"/>
  <c r="AB13" i="89"/>
  <c r="AA13" i="89"/>
  <c r="Z13" i="89"/>
  <c r="X13" i="89"/>
  <c r="W13" i="89"/>
  <c r="U13" i="89"/>
  <c r="T13" i="89"/>
  <c r="S13" i="89"/>
  <c r="R13" i="89"/>
  <c r="Q13" i="89"/>
  <c r="P13" i="89"/>
  <c r="J13" i="89"/>
  <c r="N13" i="89" s="1"/>
  <c r="AB12" i="89"/>
  <c r="AA12" i="89"/>
  <c r="Z12" i="89"/>
  <c r="X12" i="89"/>
  <c r="W12" i="89"/>
  <c r="U12" i="89"/>
  <c r="T12" i="89"/>
  <c r="S12" i="89"/>
  <c r="R12" i="89"/>
  <c r="Q12" i="89"/>
  <c r="P12" i="89"/>
  <c r="J12" i="89"/>
  <c r="N12" i="89" s="1"/>
  <c r="AB11" i="89"/>
  <c r="AA11" i="89"/>
  <c r="Z11" i="89"/>
  <c r="X11" i="89"/>
  <c r="W11" i="89"/>
  <c r="U11" i="89"/>
  <c r="T11" i="89"/>
  <c r="S11" i="89"/>
  <c r="R11" i="89"/>
  <c r="Q11" i="89"/>
  <c r="P11" i="89"/>
  <c r="J11" i="89"/>
  <c r="N11" i="89" s="1"/>
  <c r="AB10" i="89"/>
  <c r="AA10" i="89"/>
  <c r="Z10" i="89"/>
  <c r="X10" i="89"/>
  <c r="W10" i="89"/>
  <c r="U10" i="89"/>
  <c r="T10" i="89"/>
  <c r="S10" i="89"/>
  <c r="R10" i="89"/>
  <c r="Q10" i="89"/>
  <c r="P10" i="89"/>
  <c r="J10" i="89"/>
  <c r="N10" i="89" s="1"/>
  <c r="AB9" i="89"/>
  <c r="AA9" i="89"/>
  <c r="Z9" i="89"/>
  <c r="X9" i="89"/>
  <c r="W9" i="89"/>
  <c r="U9" i="89"/>
  <c r="T9" i="89"/>
  <c r="S9" i="89"/>
  <c r="R9" i="89"/>
  <c r="Q9" i="89"/>
  <c r="P9" i="89"/>
  <c r="J9" i="89"/>
  <c r="N9" i="89" s="1"/>
  <c r="N10" i="90" l="1"/>
  <c r="Y25" i="89"/>
  <c r="AI25" i="89" s="1"/>
  <c r="AJ25" i="89" s="1"/>
  <c r="Y60" i="89"/>
  <c r="AI60" i="89" s="1"/>
  <c r="AJ60" i="89" s="1"/>
  <c r="Y17" i="89"/>
  <c r="AI17" i="89" s="1"/>
  <c r="Y45" i="89"/>
  <c r="AI45" i="89" s="1"/>
  <c r="Y73" i="89"/>
  <c r="AI73" i="89" s="1"/>
  <c r="Y80" i="89"/>
  <c r="AI80" i="89" s="1"/>
  <c r="Y87" i="89"/>
  <c r="AI87" i="89" s="1"/>
  <c r="Y23" i="89"/>
  <c r="AI23" i="89" s="1"/>
  <c r="Y44" i="89"/>
  <c r="AI44" i="89" s="1"/>
  <c r="AJ44" i="89" s="1"/>
  <c r="Y12" i="89"/>
  <c r="AI12" i="89" s="1"/>
  <c r="Y19" i="89"/>
  <c r="AI19" i="89" s="1"/>
  <c r="AJ19" i="89" s="1"/>
  <c r="Y96" i="89"/>
  <c r="AI96" i="89" s="1"/>
  <c r="AJ96" i="89" s="1"/>
  <c r="Y103" i="89"/>
  <c r="AI103" i="89" s="1"/>
  <c r="AJ103" i="89" s="1"/>
  <c r="Y90" i="89"/>
  <c r="AI90" i="89" s="1"/>
  <c r="Y88" i="89"/>
  <c r="AI88" i="89" s="1"/>
  <c r="Y95" i="89"/>
  <c r="AI95" i="89" s="1"/>
  <c r="Y102" i="89"/>
  <c r="AI102" i="89" s="1"/>
  <c r="W6" i="91"/>
  <c r="W63" i="91"/>
  <c r="W48" i="91"/>
  <c r="W76" i="91"/>
  <c r="W90" i="91"/>
  <c r="W104" i="91"/>
  <c r="W61" i="91"/>
  <c r="W32" i="91"/>
  <c r="W74" i="91"/>
  <c r="W19" i="91"/>
  <c r="I4" i="91"/>
  <c r="T4" i="91"/>
  <c r="W46" i="91"/>
  <c r="W33" i="91"/>
  <c r="W75" i="91"/>
  <c r="W18" i="91"/>
  <c r="W89" i="91"/>
  <c r="W60" i="91"/>
  <c r="I105" i="91"/>
  <c r="W5" i="91"/>
  <c r="W47" i="91"/>
  <c r="W103" i="91"/>
  <c r="W88" i="91"/>
  <c r="W102" i="91"/>
  <c r="Y28" i="89"/>
  <c r="AI28" i="89" s="1"/>
  <c r="Y35" i="89"/>
  <c r="AI35" i="89" s="1"/>
  <c r="AJ35" i="89" s="1"/>
  <c r="Y78" i="89"/>
  <c r="AI78" i="89" s="1"/>
  <c r="Y106" i="89"/>
  <c r="AI106" i="89" s="1"/>
  <c r="W17" i="91"/>
  <c r="W31" i="91"/>
  <c r="W45" i="91"/>
  <c r="W59" i="91"/>
  <c r="W73" i="91"/>
  <c r="W87" i="91"/>
  <c r="W101" i="91"/>
  <c r="Y56" i="89"/>
  <c r="AI56" i="89" s="1"/>
  <c r="Y70" i="89"/>
  <c r="AI70" i="89" s="1"/>
  <c r="Y77" i="89"/>
  <c r="AI77" i="89" s="1"/>
  <c r="Y20" i="89"/>
  <c r="AI20" i="89" s="1"/>
  <c r="Y55" i="89"/>
  <c r="AI55" i="89" s="1"/>
  <c r="Y58" i="89"/>
  <c r="AI58" i="89" s="1"/>
  <c r="Y86" i="89"/>
  <c r="AI86" i="89" s="1"/>
  <c r="Y94" i="89"/>
  <c r="AI94" i="89" s="1"/>
  <c r="Y26" i="89"/>
  <c r="AI26" i="89" s="1"/>
  <c r="AJ26" i="89" s="1"/>
  <c r="Y49" i="89"/>
  <c r="AI49" i="89" s="1"/>
  <c r="Y93" i="89"/>
  <c r="AI93" i="89" s="1"/>
  <c r="Y100" i="89"/>
  <c r="AI100" i="89" s="1"/>
  <c r="Y107" i="89"/>
  <c r="AI107" i="89" s="1"/>
  <c r="Y76" i="89"/>
  <c r="AI76" i="89" s="1"/>
  <c r="D10" i="90"/>
  <c r="Y104" i="89"/>
  <c r="AI104" i="89" s="1"/>
  <c r="Y71" i="89"/>
  <c r="AI71" i="89" s="1"/>
  <c r="E6" i="90"/>
  <c r="G6" i="90" s="1"/>
  <c r="Y89" i="89"/>
  <c r="AI89" i="89" s="1"/>
  <c r="Y51" i="89"/>
  <c r="AI51" i="89" s="1"/>
  <c r="Y61" i="89"/>
  <c r="AI61" i="89" s="1"/>
  <c r="Y69" i="89"/>
  <c r="AI69" i="89" s="1"/>
  <c r="Y31" i="89"/>
  <c r="AI31" i="89" s="1"/>
  <c r="AJ31" i="89" s="1"/>
  <c r="Y68" i="89"/>
  <c r="AI68" i="89" s="1"/>
  <c r="Y101" i="89"/>
  <c r="AI101" i="89" s="1"/>
  <c r="Y48" i="89"/>
  <c r="AI48" i="89" s="1"/>
  <c r="Y67" i="89"/>
  <c r="AI67" i="89" s="1"/>
  <c r="Y38" i="89"/>
  <c r="AI38" i="89" s="1"/>
  <c r="Y98" i="89"/>
  <c r="AI98" i="89" s="1"/>
  <c r="Y99" i="89"/>
  <c r="AI99" i="89" s="1"/>
  <c r="Y15" i="89"/>
  <c r="AI15" i="89" s="1"/>
  <c r="Y41" i="89"/>
  <c r="AI41" i="89" s="1"/>
  <c r="Y27" i="89"/>
  <c r="AI27" i="89" s="1"/>
  <c r="Y13" i="89"/>
  <c r="AI13" i="89" s="1"/>
  <c r="Y39" i="89"/>
  <c r="AI39" i="89" s="1"/>
  <c r="Y52" i="89"/>
  <c r="AI52" i="89" s="1"/>
  <c r="Y53" i="89"/>
  <c r="AI53" i="89" s="1"/>
  <c r="Y54" i="89"/>
  <c r="AI54" i="89" s="1"/>
  <c r="AJ54" i="89" s="1"/>
  <c r="Y14" i="89"/>
  <c r="AI14" i="89" s="1"/>
  <c r="Y29" i="89"/>
  <c r="AI29" i="89" s="1"/>
  <c r="Y57" i="89"/>
  <c r="AI57" i="89" s="1"/>
  <c r="Y72" i="89"/>
  <c r="AI72" i="89" s="1"/>
  <c r="Y10" i="89"/>
  <c r="AI10" i="89" s="1"/>
  <c r="Y11" i="89"/>
  <c r="AI11" i="89" s="1"/>
  <c r="Y24" i="89"/>
  <c r="AI24" i="89" s="1"/>
  <c r="Y37" i="89"/>
  <c r="AI37" i="89" s="1"/>
  <c r="AJ37" i="89" s="1"/>
  <c r="Y84" i="89"/>
  <c r="AI84" i="89" s="1"/>
  <c r="Y85" i="89"/>
  <c r="AI85" i="89" s="1"/>
  <c r="Y65" i="89"/>
  <c r="AI65" i="89" s="1"/>
  <c r="Y97" i="89"/>
  <c r="AI97" i="89" s="1"/>
  <c r="Y21" i="89"/>
  <c r="AI21" i="89" s="1"/>
  <c r="Y22" i="89"/>
  <c r="AI22" i="89" s="1"/>
  <c r="Y33" i="89"/>
  <c r="AI33" i="89" s="1"/>
  <c r="Y34" i="89"/>
  <c r="AI34" i="89" s="1"/>
  <c r="Y46" i="89"/>
  <c r="AI46" i="89" s="1"/>
  <c r="Y63" i="89"/>
  <c r="AI63" i="89" s="1"/>
  <c r="AJ63" i="89" s="1"/>
  <c r="Y64" i="89"/>
  <c r="AI64" i="89" s="1"/>
  <c r="Y79" i="89"/>
  <c r="AI79" i="89" s="1"/>
  <c r="Y81" i="89"/>
  <c r="AI81" i="89" s="1"/>
  <c r="Y108" i="89"/>
  <c r="AI108" i="89" s="1"/>
  <c r="Y82" i="89"/>
  <c r="AI82" i="89" s="1"/>
  <c r="Y18" i="89"/>
  <c r="AI18" i="89" s="1"/>
  <c r="Y32" i="89"/>
  <c r="AI32" i="89" s="1"/>
  <c r="Y62" i="89"/>
  <c r="AI62" i="89" s="1"/>
  <c r="AJ62" i="89" s="1"/>
  <c r="Y9" i="89"/>
  <c r="AI9" i="89" s="1"/>
  <c r="Y50" i="89"/>
  <c r="AI50" i="89" s="1"/>
  <c r="AJ50" i="89" s="1"/>
  <c r="Y83" i="89"/>
  <c r="AI83" i="89" s="1"/>
  <c r="Y36" i="89"/>
  <c r="AI36" i="89" s="1"/>
  <c r="Y66" i="89"/>
  <c r="AI66" i="89" s="1"/>
  <c r="AJ66" i="89" s="1"/>
  <c r="Y30" i="89"/>
  <c r="AI30" i="89" s="1"/>
  <c r="Y42" i="89"/>
  <c r="AI42" i="89" s="1"/>
  <c r="AJ42" i="89" s="1"/>
  <c r="Y43" i="89"/>
  <c r="AI43" i="89" s="1"/>
  <c r="AJ43" i="89" s="1"/>
  <c r="Y59" i="89"/>
  <c r="AI59" i="89" s="1"/>
  <c r="Y74" i="89"/>
  <c r="AI74" i="89" s="1"/>
  <c r="Y75" i="89"/>
  <c r="AI75" i="89" s="1"/>
  <c r="Y91" i="89"/>
  <c r="AI91" i="89" s="1"/>
  <c r="Y92" i="89"/>
  <c r="AI92" i="89" s="1"/>
  <c r="Y105" i="89"/>
  <c r="AI105" i="89" s="1"/>
  <c r="AJ105" i="89" s="1"/>
  <c r="Y16" i="89"/>
  <c r="AI16" i="89" s="1"/>
  <c r="Y47" i="89"/>
  <c r="AI47" i="89" s="1"/>
  <c r="N109" i="89"/>
  <c r="Y40" i="89"/>
  <c r="AI40" i="89" s="1"/>
  <c r="AK62" i="89" l="1"/>
  <c r="AL62" i="89"/>
  <c r="AK43" i="89"/>
  <c r="AL43" i="89"/>
  <c r="AK35" i="89"/>
  <c r="AL35" i="89"/>
  <c r="AK103" i="89"/>
  <c r="AL103" i="89"/>
  <c r="AK66" i="89"/>
  <c r="AL66" i="89"/>
  <c r="AK96" i="89"/>
  <c r="AL96" i="89"/>
  <c r="AK105" i="89"/>
  <c r="AL105" i="89"/>
  <c r="AK19" i="89"/>
  <c r="AL19" i="89"/>
  <c r="AK60" i="89"/>
  <c r="AL60" i="89"/>
  <c r="AK42" i="89"/>
  <c r="AL42" i="89"/>
  <c r="AK63" i="89"/>
  <c r="AL63" i="89"/>
  <c r="AK25" i="89"/>
  <c r="AL25" i="89"/>
  <c r="AK37" i="89"/>
  <c r="AL37" i="89"/>
  <c r="AK50" i="89"/>
  <c r="AL50" i="89"/>
  <c r="AK54" i="89"/>
  <c r="AL54" i="89"/>
  <c r="AK31" i="89"/>
  <c r="AL31" i="89"/>
  <c r="AK26" i="89"/>
  <c r="AL26" i="89"/>
  <c r="AK44" i="89"/>
  <c r="AL44" i="89"/>
  <c r="AJ11" i="89"/>
  <c r="AJ15" i="89"/>
  <c r="AJ14" i="89"/>
  <c r="AJ12" i="89"/>
  <c r="AJ9" i="89"/>
  <c r="AJ92" i="89"/>
  <c r="AJ82" i="89"/>
  <c r="AJ95" i="89"/>
  <c r="AJ74" i="89"/>
  <c r="AJ108" i="89"/>
  <c r="AJ27" i="89"/>
  <c r="AJ89" i="89"/>
  <c r="AJ55" i="89"/>
  <c r="AJ88" i="89"/>
  <c r="AJ73" i="89"/>
  <c r="AJ85" i="89"/>
  <c r="AJ13" i="89"/>
  <c r="AJ80" i="89"/>
  <c r="AJ47" i="89"/>
  <c r="AJ59" i="89"/>
  <c r="AJ81" i="89"/>
  <c r="AJ24" i="89"/>
  <c r="AJ41" i="89"/>
  <c r="AJ20" i="89"/>
  <c r="AJ45" i="89"/>
  <c r="AJ69" i="89"/>
  <c r="AJ18" i="89"/>
  <c r="AJ75" i="89"/>
  <c r="AJ79" i="89"/>
  <c r="AJ71" i="89"/>
  <c r="AJ106" i="89"/>
  <c r="AJ90" i="89"/>
  <c r="AJ17" i="89"/>
  <c r="AJ52" i="89"/>
  <c r="AJ39" i="89"/>
  <c r="AJ40" i="89"/>
  <c r="AJ65" i="89"/>
  <c r="AJ84" i="89"/>
  <c r="AJ104" i="89"/>
  <c r="AJ30" i="89"/>
  <c r="AJ38" i="89"/>
  <c r="AJ28" i="89"/>
  <c r="AJ34" i="89"/>
  <c r="AJ67" i="89"/>
  <c r="AJ107" i="89"/>
  <c r="AJ87" i="89"/>
  <c r="AJ58" i="89"/>
  <c r="AJ64" i="89"/>
  <c r="AJ78" i="89"/>
  <c r="AJ46" i="89"/>
  <c r="AJ83" i="89"/>
  <c r="AJ100" i="89"/>
  <c r="AJ32" i="89"/>
  <c r="AJ91" i="89"/>
  <c r="AJ10" i="89"/>
  <c r="AJ77" i="89"/>
  <c r="AJ72" i="89"/>
  <c r="AJ29" i="89"/>
  <c r="AJ22" i="89"/>
  <c r="AJ93" i="89"/>
  <c r="AJ61" i="89"/>
  <c r="AJ99" i="89"/>
  <c r="AJ70" i="89"/>
  <c r="AJ57" i="89"/>
  <c r="AJ56" i="89"/>
  <c r="AJ36" i="89"/>
  <c r="AJ33" i="89"/>
  <c r="AJ94" i="89"/>
  <c r="AJ23" i="89"/>
  <c r="AJ86" i="89"/>
  <c r="AJ102" i="89"/>
  <c r="AJ51" i="89"/>
  <c r="AJ16" i="89"/>
  <c r="AJ98" i="89"/>
  <c r="AJ76" i="89"/>
  <c r="AJ48" i="89"/>
  <c r="AJ101" i="89"/>
  <c r="AJ21" i="89"/>
  <c r="AJ68" i="89"/>
  <c r="AJ49" i="89"/>
  <c r="AJ97" i="89"/>
  <c r="AJ53" i="89"/>
  <c r="AI109" i="89"/>
  <c r="W4" i="91"/>
  <c r="W105" i="91"/>
  <c r="G10" i="90"/>
  <c r="F7" i="86" s="1"/>
  <c r="B7" i="86" s="1"/>
  <c r="AK48" i="89" l="1"/>
  <c r="AL48" i="89"/>
  <c r="AK59" i="89"/>
  <c r="AL59" i="89"/>
  <c r="AK58" i="89"/>
  <c r="AL58" i="89"/>
  <c r="AK107" i="89"/>
  <c r="AL107" i="89"/>
  <c r="AK51" i="89"/>
  <c r="AL51" i="89"/>
  <c r="AK29" i="89"/>
  <c r="AL29" i="89"/>
  <c r="AK67" i="89"/>
  <c r="AL67" i="89"/>
  <c r="AK71" i="89"/>
  <c r="AL71" i="89"/>
  <c r="AK85" i="89"/>
  <c r="AL85" i="89"/>
  <c r="AK15" i="89"/>
  <c r="AL15" i="89"/>
  <c r="AK102" i="89"/>
  <c r="AL102" i="89"/>
  <c r="AK72" i="89"/>
  <c r="AL72" i="89"/>
  <c r="AK34" i="89"/>
  <c r="AL34" i="89"/>
  <c r="AK79" i="89"/>
  <c r="AL79" i="89"/>
  <c r="AK73" i="89"/>
  <c r="AL73" i="89"/>
  <c r="AK11" i="89"/>
  <c r="AL11" i="89"/>
  <c r="AK14" i="89"/>
  <c r="AL14" i="89"/>
  <c r="AK86" i="89"/>
  <c r="AL86" i="89"/>
  <c r="AK77" i="89"/>
  <c r="AL77" i="89"/>
  <c r="AK28" i="89"/>
  <c r="AL28" i="89"/>
  <c r="AK75" i="89"/>
  <c r="AL75" i="89"/>
  <c r="AK88" i="89"/>
  <c r="AL88" i="89"/>
  <c r="AK87" i="89"/>
  <c r="AL87" i="89"/>
  <c r="AK13" i="89"/>
  <c r="AL13" i="89"/>
  <c r="AK23" i="89"/>
  <c r="AL23" i="89"/>
  <c r="AK10" i="89"/>
  <c r="AL10" i="89"/>
  <c r="AK38" i="89"/>
  <c r="AL38" i="89"/>
  <c r="AK18" i="89"/>
  <c r="AL18" i="89"/>
  <c r="AK55" i="89"/>
  <c r="AL55" i="89"/>
  <c r="AK17" i="89"/>
  <c r="AL17" i="89"/>
  <c r="AK93" i="89"/>
  <c r="AL93" i="89"/>
  <c r="AK53" i="89"/>
  <c r="AL53" i="89"/>
  <c r="AK94" i="89"/>
  <c r="AL94" i="89"/>
  <c r="AK91" i="89"/>
  <c r="AL91" i="89"/>
  <c r="AK30" i="89"/>
  <c r="AL30" i="89"/>
  <c r="AK69" i="89"/>
  <c r="AL69" i="89"/>
  <c r="AK89" i="89"/>
  <c r="AL89" i="89"/>
  <c r="AK76" i="89"/>
  <c r="AL76" i="89"/>
  <c r="AK97" i="89"/>
  <c r="AL97" i="89"/>
  <c r="AK33" i="89"/>
  <c r="AL33" i="89"/>
  <c r="AK32" i="89"/>
  <c r="AL32" i="89"/>
  <c r="AK104" i="89"/>
  <c r="AL104" i="89"/>
  <c r="AK45" i="89"/>
  <c r="AL45" i="89"/>
  <c r="AK27" i="89"/>
  <c r="AL27" i="89"/>
  <c r="AK92" i="89"/>
  <c r="AL92" i="89"/>
  <c r="AK47" i="89"/>
  <c r="AL47" i="89"/>
  <c r="AK80" i="89"/>
  <c r="AL80" i="89"/>
  <c r="AK16" i="89"/>
  <c r="AL16" i="89"/>
  <c r="AK49" i="89"/>
  <c r="AL49" i="89"/>
  <c r="AK36" i="89"/>
  <c r="AL36" i="89"/>
  <c r="AK100" i="89"/>
  <c r="AL100" i="89"/>
  <c r="AK84" i="89"/>
  <c r="AL84" i="89"/>
  <c r="AK20" i="89"/>
  <c r="AL20" i="89"/>
  <c r="AK108" i="89"/>
  <c r="AL108" i="89"/>
  <c r="AK64" i="89"/>
  <c r="AL64" i="89"/>
  <c r="AK98" i="89"/>
  <c r="AL98" i="89"/>
  <c r="AK90" i="89"/>
  <c r="AL90" i="89"/>
  <c r="AK106" i="89"/>
  <c r="AL106" i="89"/>
  <c r="AK68" i="89"/>
  <c r="AL68" i="89"/>
  <c r="AK56" i="89"/>
  <c r="AL56" i="89"/>
  <c r="AK83" i="89"/>
  <c r="AL83" i="89"/>
  <c r="AK65" i="89"/>
  <c r="AL65" i="89"/>
  <c r="AK41" i="89"/>
  <c r="AL41" i="89"/>
  <c r="AK74" i="89"/>
  <c r="AL74" i="89"/>
  <c r="AK99" i="89"/>
  <c r="AL99" i="89"/>
  <c r="AK22" i="89"/>
  <c r="AL22" i="89"/>
  <c r="AK21" i="89"/>
  <c r="AL21" i="89"/>
  <c r="AK57" i="89"/>
  <c r="AL57" i="89"/>
  <c r="AK46" i="89"/>
  <c r="AL46" i="89"/>
  <c r="AK40" i="89"/>
  <c r="AL40" i="89"/>
  <c r="AK24" i="89"/>
  <c r="AL24" i="89"/>
  <c r="AK95" i="89"/>
  <c r="AL95" i="89"/>
  <c r="AK52" i="89"/>
  <c r="AL52" i="89"/>
  <c r="AK61" i="89"/>
  <c r="AL61" i="89"/>
  <c r="AK12" i="89"/>
  <c r="AL12" i="89"/>
  <c r="AK101" i="89"/>
  <c r="AL101" i="89"/>
  <c r="AK70" i="89"/>
  <c r="AL70" i="89"/>
  <c r="AK78" i="89"/>
  <c r="AL78" i="89"/>
  <c r="AK39" i="89"/>
  <c r="AL39" i="89"/>
  <c r="AK81" i="89"/>
  <c r="AL81" i="89"/>
  <c r="AK82" i="89"/>
  <c r="AL82" i="89"/>
  <c r="AK9" i="89"/>
  <c r="AL9" i="89"/>
  <c r="AJ109" i="89"/>
  <c r="Y105" i="91"/>
  <c r="AL109" i="89" l="1"/>
  <c r="E23" i="85"/>
  <c r="H18" i="87" l="1"/>
  <c r="I36" i="86"/>
  <c r="E38" i="86"/>
  <c r="D38" i="86"/>
  <c r="C38" i="86"/>
  <c r="C8" i="85"/>
  <c r="E14" i="84"/>
  <c r="E8" i="84"/>
  <c r="E9" i="84"/>
  <c r="E7" i="84"/>
  <c r="E18" i="87" l="1"/>
  <c r="B5" i="82" l="1"/>
  <c r="B12" i="82" s="1"/>
  <c r="D5" i="82"/>
  <c r="E5" i="82"/>
  <c r="C5" i="82"/>
  <c r="C6" i="82" s="1"/>
  <c r="L35" i="85"/>
  <c r="M35" i="85"/>
  <c r="N35" i="85"/>
  <c r="M34" i="85"/>
  <c r="N34" i="85"/>
  <c r="L34" i="85"/>
  <c r="I35" i="85"/>
  <c r="J35" i="85"/>
  <c r="K35" i="85"/>
  <c r="J34" i="85"/>
  <c r="K34" i="85"/>
  <c r="I34" i="85"/>
  <c r="C11" i="87"/>
  <c r="H19" i="87" s="1"/>
  <c r="B11" i="87"/>
  <c r="C6" i="87"/>
  <c r="C12" i="82" l="1"/>
  <c r="D11" i="87"/>
  <c r="D12" i="87" l="1"/>
  <c r="D13" i="87" s="1"/>
  <c r="F19" i="87" s="1"/>
  <c r="C12" i="87" l="1"/>
  <c r="G19" i="87" s="1"/>
  <c r="C13" i="87" l="1"/>
  <c r="C17" i="85" l="1"/>
  <c r="C18" i="82" l="1"/>
  <c r="C21" i="82" s="1"/>
  <c r="C19" i="85"/>
  <c r="C18" i="85"/>
  <c r="G12" i="82"/>
  <c r="F12" i="82"/>
  <c r="E12" i="82"/>
  <c r="E13" i="82" s="1"/>
  <c r="C13" i="82"/>
  <c r="B26" i="82"/>
  <c r="H12" i="82" l="1"/>
  <c r="F18" i="82" l="1"/>
  <c r="D18" i="82" l="1"/>
  <c r="E18" i="82" s="1"/>
  <c r="G18" i="82" s="1"/>
  <c r="D21" i="82" s="1"/>
  <c r="E21" i="82" s="1"/>
  <c r="C26" i="82" l="1"/>
  <c r="C27" i="82"/>
  <c r="D27" i="82" s="1"/>
  <c r="E27" i="82" s="1"/>
  <c r="C28" i="82" l="1"/>
  <c r="D26" i="82"/>
  <c r="E26" i="82" s="1"/>
  <c r="E15" i="84"/>
  <c r="B14" i="84"/>
  <c r="B9" i="84"/>
  <c r="B8" i="84"/>
  <c r="B7" i="84"/>
  <c r="F15" i="84"/>
  <c r="D15" i="84"/>
  <c r="C15" i="84"/>
  <c r="H14" i="84"/>
  <c r="H15" i="84" s="1"/>
  <c r="C15" i="85" s="1"/>
  <c r="B23" i="85" s="1"/>
  <c r="F10" i="84"/>
  <c r="E10" i="84"/>
  <c r="D10" i="84"/>
  <c r="C10" i="84"/>
  <c r="H9" i="84"/>
  <c r="I9" i="84" s="1"/>
  <c r="H8" i="84"/>
  <c r="I8" i="84" s="1"/>
  <c r="H7" i="84"/>
  <c r="I7" i="84" s="1"/>
  <c r="D28" i="82" l="1"/>
  <c r="C30" i="82" s="1"/>
  <c r="I15" i="84"/>
  <c r="I14" i="84"/>
  <c r="H10" i="84"/>
  <c r="C14" i="85" s="1"/>
  <c r="F37" i="83"/>
  <c r="F36" i="83"/>
  <c r="F35" i="83"/>
  <c r="F34" i="83"/>
  <c r="D15" i="83"/>
  <c r="C15" i="83"/>
  <c r="E39" i="86"/>
  <c r="D39" i="86"/>
  <c r="C39" i="86"/>
  <c r="I37" i="86"/>
  <c r="F15" i="86"/>
  <c r="C15" i="86"/>
  <c r="I10" i="84" l="1"/>
  <c r="F43" i="83"/>
  <c r="H36" i="85" l="1"/>
  <c r="G36" i="85"/>
  <c r="F36" i="85"/>
  <c r="J36" i="85"/>
  <c r="K17" i="85"/>
  <c r="J17" i="85"/>
  <c r="I17" i="85"/>
  <c r="K36" i="85" l="1"/>
  <c r="M36" i="85"/>
  <c r="G41" i="85" s="1"/>
  <c r="G42" i="85"/>
  <c r="G39" i="85"/>
  <c r="L36" i="85"/>
  <c r="N36" i="85"/>
  <c r="O35" i="85"/>
  <c r="E34" i="85"/>
  <c r="I36" i="85"/>
  <c r="O34" i="85" l="1"/>
  <c r="G40" i="85" l="1"/>
  <c r="O36" i="85"/>
  <c r="D104" i="81" l="1"/>
  <c r="D103" i="81"/>
  <c r="D102" i="81"/>
  <c r="D101" i="81"/>
  <c r="D100" i="81"/>
  <c r="D99" i="81"/>
  <c r="D98" i="81"/>
  <c r="D97" i="81"/>
  <c r="D96" i="81"/>
  <c r="D95" i="81"/>
  <c r="D94" i="81"/>
  <c r="D93" i="81"/>
  <c r="D92" i="81"/>
  <c r="D91" i="81"/>
  <c r="D90" i="81"/>
  <c r="D89" i="81"/>
  <c r="D88" i="81"/>
  <c r="D87" i="81"/>
  <c r="D86" i="81"/>
  <c r="D85" i="81"/>
  <c r="D84" i="81"/>
  <c r="D83" i="81"/>
  <c r="D82" i="81"/>
  <c r="D81" i="81"/>
  <c r="D80" i="81"/>
  <c r="D79" i="81"/>
  <c r="D78" i="81"/>
  <c r="D77" i="81"/>
  <c r="D76" i="81"/>
  <c r="D75" i="81"/>
  <c r="D74" i="81"/>
  <c r="D73" i="81"/>
  <c r="D72" i="81"/>
  <c r="D71" i="81"/>
  <c r="D70" i="81"/>
  <c r="D69" i="81"/>
  <c r="D68" i="81"/>
  <c r="D67" i="81"/>
  <c r="D66" i="81"/>
  <c r="D65" i="81"/>
  <c r="D64" i="81"/>
  <c r="D63" i="81"/>
  <c r="D62" i="81"/>
  <c r="D61" i="81"/>
  <c r="D60" i="81"/>
  <c r="D59" i="81"/>
  <c r="D58" i="81"/>
  <c r="D57" i="81"/>
  <c r="D56" i="81"/>
  <c r="D55" i="81"/>
  <c r="D54" i="81"/>
  <c r="D53" i="81"/>
  <c r="D52" i="81"/>
  <c r="D51" i="81"/>
  <c r="D50" i="81"/>
  <c r="D49" i="81"/>
  <c r="D48" i="81"/>
  <c r="D47" i="81"/>
  <c r="D46" i="81"/>
  <c r="D45" i="81"/>
  <c r="D44" i="81"/>
  <c r="D43" i="81"/>
  <c r="D42" i="81"/>
  <c r="D41" i="81"/>
  <c r="D40" i="81"/>
  <c r="D39" i="81"/>
  <c r="D38" i="81"/>
  <c r="D37" i="81"/>
  <c r="D36" i="81"/>
  <c r="D35" i="81"/>
  <c r="D34" i="81"/>
  <c r="D33" i="81"/>
  <c r="D32" i="81"/>
  <c r="D31" i="81"/>
  <c r="D30" i="81"/>
  <c r="D29" i="81"/>
  <c r="D28" i="81"/>
  <c r="D27" i="81"/>
  <c r="D26" i="81"/>
  <c r="D25" i="81"/>
  <c r="D24" i="81"/>
  <c r="D23" i="81"/>
  <c r="D22" i="81"/>
  <c r="D21" i="81"/>
  <c r="D20" i="81"/>
  <c r="D19" i="81"/>
  <c r="D18" i="81"/>
  <c r="D17" i="81"/>
  <c r="D16" i="81"/>
  <c r="D15" i="81"/>
  <c r="D14" i="81"/>
  <c r="D13" i="81"/>
  <c r="D12" i="81"/>
  <c r="D11" i="81"/>
  <c r="D10" i="81"/>
  <c r="D9" i="81"/>
  <c r="D8" i="81"/>
  <c r="D7" i="81"/>
  <c r="D6" i="81"/>
  <c r="D5" i="81"/>
  <c r="D4" i="81"/>
  <c r="E50" i="83" l="1"/>
  <c r="E49" i="83"/>
  <c r="E51" i="83"/>
  <c r="D49" i="83"/>
  <c r="D51" i="83"/>
  <c r="D50" i="83"/>
  <c r="D48" i="83" l="1"/>
  <c r="D57" i="83" s="1"/>
  <c r="C51" i="83"/>
  <c r="C50" i="83"/>
  <c r="G12" i="83"/>
  <c r="F14" i="83" l="1"/>
  <c r="G14" i="83" s="1"/>
  <c r="H14" i="83" s="1"/>
  <c r="I14" i="83" s="1"/>
  <c r="F22" i="83"/>
  <c r="C49" i="83"/>
  <c r="C57" i="83" s="1"/>
  <c r="E48" i="83"/>
  <c r="E57" i="83" s="1"/>
  <c r="H12" i="83"/>
  <c r="I12" i="83" s="1"/>
  <c r="F48" i="83" l="1"/>
  <c r="F51" i="83"/>
  <c r="F23" i="83"/>
  <c r="F29" i="83" l="1"/>
  <c r="F50" i="83"/>
  <c r="F49" i="83"/>
  <c r="F57" i="83" l="1"/>
  <c r="AE15" i="85" l="1"/>
  <c r="F15" i="85" s="1"/>
  <c r="AF15" i="85" l="1"/>
  <c r="G15" i="85" l="1"/>
  <c r="L15" i="85"/>
  <c r="D23" i="86"/>
  <c r="G23" i="86" s="1"/>
  <c r="F24" i="86"/>
  <c r="F22" i="86"/>
  <c r="F25" i="86"/>
  <c r="F23" i="85" l="1"/>
  <c r="B24" i="85"/>
  <c r="M15" i="85"/>
  <c r="D7" i="86"/>
  <c r="D24" i="86"/>
  <c r="G24" i="86" s="1"/>
  <c r="H24" i="86" s="1"/>
  <c r="D25" i="86"/>
  <c r="G25" i="86" s="1"/>
  <c r="H25" i="86" s="1"/>
  <c r="D22" i="86"/>
  <c r="F23" i="86"/>
  <c r="H23" i="86" s="1"/>
  <c r="D36" i="86"/>
  <c r="D31" i="86" l="1"/>
  <c r="F31" i="86"/>
  <c r="G23" i="85"/>
  <c r="P15" i="85"/>
  <c r="G22" i="86"/>
  <c r="G31" i="86" s="1"/>
  <c r="G37" i="86" l="1"/>
  <c r="H22" i="86"/>
  <c r="H31" i="86" l="1"/>
  <c r="H37" i="86" s="1"/>
  <c r="F36" i="86" l="1"/>
  <c r="F39" i="86"/>
  <c r="O7" i="90"/>
  <c r="P7" i="90" s="1"/>
  <c r="O8" i="90"/>
  <c r="P8" i="90" s="1"/>
  <c r="O6" i="90"/>
  <c r="O9" i="90"/>
  <c r="P9" i="90" s="1"/>
  <c r="R8" i="90" l="1"/>
  <c r="R9" i="90"/>
  <c r="R7" i="90"/>
  <c r="P6" i="90"/>
  <c r="O10" i="90"/>
  <c r="Q10" i="90"/>
  <c r="E13" i="83" s="1"/>
  <c r="P10" i="90"/>
  <c r="F13" i="83" l="1"/>
  <c r="E15" i="83"/>
  <c r="R6" i="90"/>
  <c r="R10" i="90" s="1"/>
  <c r="G13" i="83" l="1"/>
  <c r="F15" i="83"/>
  <c r="H13" i="83" l="1"/>
  <c r="G15" i="83"/>
  <c r="I13" i="83" l="1"/>
  <c r="I15" i="83" s="1"/>
  <c r="H15" i="83"/>
  <c r="J12" i="83" l="1"/>
  <c r="J14" i="83"/>
  <c r="J13" i="83"/>
  <c r="E69" i="83" l="1"/>
  <c r="F69" i="83" s="1"/>
  <c r="H69" i="83" s="1"/>
  <c r="E70" i="83"/>
  <c r="F70" i="83" s="1"/>
  <c r="H70" i="83" s="1"/>
  <c r="E67" i="83"/>
  <c r="F67" i="83" s="1"/>
  <c r="H67" i="83" s="1"/>
  <c r="E66" i="83"/>
  <c r="F66" i="83" s="1"/>
  <c r="H66" i="83" s="1"/>
  <c r="E68" i="83"/>
  <c r="F68" i="83"/>
  <c r="H68" i="83" s="1"/>
  <c r="D64" i="83"/>
  <c r="D63" i="83"/>
  <c r="D65" i="83"/>
  <c r="D62" i="83"/>
  <c r="D71" i="83" s="1"/>
  <c r="E63" i="83"/>
  <c r="E62" i="83"/>
  <c r="E71" i="83" s="1"/>
  <c r="E65" i="83"/>
  <c r="E64" i="83"/>
  <c r="C64" i="83"/>
  <c r="F64" i="83" s="1"/>
  <c r="H64" i="83" s="1"/>
  <c r="C62" i="83"/>
  <c r="C71" i="83" s="1"/>
  <c r="J15" i="83"/>
  <c r="C63" i="83"/>
  <c r="F63" i="83" s="1"/>
  <c r="H63" i="83" s="1"/>
  <c r="C65" i="83"/>
  <c r="F65" i="83" s="1"/>
  <c r="H65" i="83" s="1"/>
  <c r="F62" i="83" l="1"/>
  <c r="F71" i="83" s="1"/>
  <c r="H62" i="83" l="1"/>
  <c r="H71" i="83" s="1"/>
  <c r="C74" i="83"/>
  <c r="C13" i="85" l="1"/>
  <c r="C16" i="85"/>
  <c r="C20" i="85" s="1"/>
  <c r="T12" i="85" s="1"/>
  <c r="S16" i="85" s="1"/>
  <c r="T16" i="85" s="1"/>
  <c r="Z16" i="85" s="1"/>
  <c r="Z17" i="85" s="1"/>
  <c r="T18" i="85" l="1"/>
  <c r="C10" i="85"/>
  <c r="Y16" i="85" l="1"/>
  <c r="V16" i="85"/>
  <c r="V17" i="85" s="1"/>
  <c r="S17" i="85"/>
  <c r="Y17" i="85" l="1"/>
  <c r="AA15" i="85" l="1"/>
  <c r="AE16" i="85"/>
  <c r="AB15" i="85" l="1"/>
  <c r="AG15" i="85"/>
  <c r="F16" i="85"/>
  <c r="AE17" i="85"/>
  <c r="AF16" i="85"/>
  <c r="AF17" i="85" l="1"/>
  <c r="G16" i="85"/>
  <c r="L16" i="85"/>
  <c r="F17" i="85"/>
  <c r="H15" i="85"/>
  <c r="AH15" i="85"/>
  <c r="AH17" i="85" s="1"/>
  <c r="AA16" i="85"/>
  <c r="AB17" i="85"/>
  <c r="N15" i="85" l="1"/>
  <c r="AB16" i="85"/>
  <c r="AG16" i="85"/>
  <c r="H16" i="85"/>
  <c r="N16" i="85" s="1"/>
  <c r="H24" i="85" s="1"/>
  <c r="AA17" i="85"/>
  <c r="F24" i="85"/>
  <c r="L17" i="85"/>
  <c r="O16" i="85"/>
  <c r="M16" i="85"/>
  <c r="G17" i="85"/>
  <c r="G24" i="85" l="1"/>
  <c r="M17" i="85"/>
  <c r="P16" i="85"/>
  <c r="O13" i="85" s="1"/>
  <c r="F25" i="85"/>
  <c r="L21" i="85"/>
  <c r="AG17" i="85"/>
  <c r="AH16" i="85"/>
  <c r="H17" i="85"/>
  <c r="O15" i="85"/>
  <c r="O17" i="85" s="1"/>
  <c r="H23" i="85"/>
  <c r="N17" i="85"/>
  <c r="H25" i="85" l="1"/>
  <c r="N21" i="85"/>
  <c r="O21" i="85" s="1"/>
  <c r="G25" i="85"/>
  <c r="M21" i="85"/>
</calcChain>
</file>

<file path=xl/sharedStrings.xml><?xml version="1.0" encoding="utf-8"?>
<sst xmlns="http://schemas.openxmlformats.org/spreadsheetml/2006/main" count="636" uniqueCount="371">
  <si>
    <t>STRATEGIE REGIONALE GUADELOUPE FEADER 2023-2027</t>
  </si>
  <si>
    <t>INTITULE DE L'OPERATION</t>
  </si>
  <si>
    <t>NUMERO DU DOSSIER EUROPAC</t>
  </si>
  <si>
    <t>NOM DU DEMANDEUR OU DE LA STRUCTURE PORTEUSE</t>
  </si>
  <si>
    <t>NATURE DE LA DEMANDE DE PAIEMENT</t>
  </si>
  <si>
    <t>NUMERO DE LA DEMANDE DE PAIEMENT</t>
  </si>
  <si>
    <t>DATE DU DEPOT DE LA DEMANDE DE PAIEMENT SUR EUROPAC</t>
  </si>
  <si>
    <t>PERIODE DE REALISATION COUVERTE PAR LA DEMANDE DE PAIEMENT</t>
  </si>
  <si>
    <t xml:space="preserve">Les onglets de la présente feuille de calcul Excel constituent une part intégrante de la demande de paiement. Ils doivent être complétés avec l'ensemble des dépenses pour lesquelles un remboursement est demandé à la présente demande de paiement. </t>
  </si>
  <si>
    <t>Consignes d'utilisation</t>
  </si>
  <si>
    <r>
      <t xml:space="preserve">Accueil
</t>
    </r>
    <r>
      <rPr>
        <sz val="12"/>
        <rFont val="Calibri"/>
        <family val="2"/>
        <scheme val="minor"/>
      </rPr>
      <t>Saisir les informations nécessaires à l'identification de l'objet de la demande de paiement (ci-dessus).</t>
    </r>
  </si>
  <si>
    <t>Rappels généraux et points de vigilance</t>
  </si>
  <si>
    <t xml:space="preserve">. Pour chaque dépense, les justificatifs appropriés seront à joindre au dossier de demande de paiement sur le système d'information EUROPAC. En cas d'absence des justificatifs, le service instructeur écartera les montants des dépenses concernées.
. Lorsque la dépense présentée fait l'objet d'un marché public avec règlement de consultation et cahier des charges et dans le cas où les pièces liées aux marchés publics n'ont pas été transmises à la demande d'aide, ces dernières doivent être transmises à la demande de paiement. 
. Lorsqu'une dépense présentée est supérieure à celle conventionnée, le bénéficiaire doit apporter une explication supplémentaire permettant de justifier de l'augmentation du prix. Le service instructeur considérera l'effectivité des arguments avancés et plafonnera, le cas échéant, la dépense au montant conventionné. </t>
  </si>
  <si>
    <t>Numéro de la dépense</t>
  </si>
  <si>
    <t>Type d'action concerné</t>
  </si>
  <si>
    <t>Commentaires</t>
  </si>
  <si>
    <t>La dépense est-elle conventionnée ?</t>
  </si>
  <si>
    <t>Le justificatif de paiment est-il conforme ?</t>
  </si>
  <si>
    <t>La date de paiement est-elle conforme ?</t>
  </si>
  <si>
    <t>Montant conventionné</t>
  </si>
  <si>
    <t>Montant des dépenses retenues cumulées au titre des précédentes DP</t>
  </si>
  <si>
    <t>Montant écarté</t>
  </si>
  <si>
    <t>Montant final des dépenses retenues cumulées au titre des DP instruites à date</t>
  </si>
  <si>
    <t>Commentaires du Service Instructeur</t>
  </si>
  <si>
    <t>(saisie automatique)</t>
  </si>
  <si>
    <t>(le cas échéant, pour préciser un point saillant au Service Instructeur)</t>
  </si>
  <si>
    <t>(report automatique de la demande. Corriger les informations des cellules selon les modalités d'instruction)</t>
  </si>
  <si>
    <t>Saisir OUI ou NON
Vérifier la conformité de la dépense présentée vis-à-vis de la convention ou du dernier avenant à la convention - au regard des critères suivants 
- Nom de la dépense
- Description de la dépense
- Type d'action rattaché 
NB : Le porteur devra faire une demande d'avenant en cas de manquement sur un des critères.
NB2 : Si au moins un des critères ci-dessous n'est pas conforme au conventionnement, mettre NON. Le montant tombera alors à 0.</t>
  </si>
  <si>
    <t>Saisir OUI ou NON</t>
  </si>
  <si>
    <t>Date de paiement incluse dans la période conventionnée d'éligibilité des dépenses ?</t>
  </si>
  <si>
    <t>Indiquer le montant présent sur la convention</t>
  </si>
  <si>
    <t>A renseigner par l'instructeur sur la base de l'annexe financière de la dernière demande de paiement. En cas de première demande de paiement, remplir 0 dans la cellule.</t>
  </si>
  <si>
    <t xml:space="preserve">Calcul automatique
Sera utile pour renseigner la colonne "montant des dépenses retenues cumulées au titre des précédentes DP" de la prochaine DP </t>
  </si>
  <si>
    <t>Exemple</t>
  </si>
  <si>
    <t>Construction / aménagement bâtiments</t>
  </si>
  <si>
    <t>Oui</t>
  </si>
  <si>
    <t>Irrigation</t>
  </si>
  <si>
    <t>Total</t>
  </si>
  <si>
    <t xml:space="preserve">Calcul automatique
Sera utile pour renseigner la colonne "montant des dépenses retenues cumulées au titre des précédentes DP" de la prochaine DP </t>
  </si>
  <si>
    <t>Etude de faisabilité</t>
  </si>
  <si>
    <t>Modernisation installations / mécanisation</t>
  </si>
  <si>
    <t>Montant demandé</t>
  </si>
  <si>
    <t>Transformation / Commercialisation</t>
  </si>
  <si>
    <t xml:space="preserve">Saisir OUI ou NON </t>
  </si>
  <si>
    <t>Performance énergétique</t>
  </si>
  <si>
    <t>Montant des dépenses présentées servant de base de calcul</t>
  </si>
  <si>
    <t>Montant de l'OCS demandé</t>
  </si>
  <si>
    <t>Commentaire(s)</t>
  </si>
  <si>
    <t>La dépense est-elle conventionnée en taux forfaitaire ?</t>
  </si>
  <si>
    <t xml:space="preserve">OCS conventionné </t>
  </si>
  <si>
    <t>OCS cumulé au titre des précédentes DP</t>
  </si>
  <si>
    <t>OCS final cumulé  au titre des DP instruites à date</t>
  </si>
  <si>
    <t>(saisie automatique sur la base des informations déclarées dans les onglets précédents)</t>
  </si>
  <si>
    <t>(nom du type d'action à sélectionner dans le menu déroulant, en cohérence avec les éléments saisis dans l'onglet 0)</t>
  </si>
  <si>
    <t>(une observation est à apporter par le Service Instructeur pour toute correction apportée et/ou toute révision de la dépense lors de la phase d'instruction.
Ex: motif d'inéligibilité, révision du poste de dépense, correction du numéro de devis, absence de devis opposable…)</t>
  </si>
  <si>
    <t>Plantations pérennes</t>
  </si>
  <si>
    <t>Amélioration foncière</t>
  </si>
  <si>
    <t>Numéro du conseil</t>
  </si>
  <si>
    <t>Commentaire</t>
  </si>
  <si>
    <t xml:space="preserve">La dépense est-elle conventionnée ? </t>
  </si>
  <si>
    <t>Les  pièces justificatives sont-elle conformes ?</t>
  </si>
  <si>
    <r>
      <t xml:space="preserve">Coût unitaire total conventionné en </t>
    </r>
    <r>
      <rPr>
        <b/>
        <sz val="11"/>
        <rFont val="Calibri (Corps)"/>
      </rPr>
      <t>€</t>
    </r>
  </si>
  <si>
    <t>(saisie automatique à corriger selon les modalités d'instruction)</t>
  </si>
  <si>
    <r>
      <t xml:space="preserve">OUI ou NON
Vérifier la conformité de la facture au regard des critères suivants 
(Si au moins un des critères ci-dessous n'est pas conforme au conventionnement, mettre NON. Le montant tombera alors à 0). 
</t>
    </r>
    <r>
      <rPr>
        <b/>
        <i/>
        <sz val="11"/>
        <color rgb="FFFF0000"/>
        <rFont val="Calibri (Corps)"/>
      </rPr>
      <t xml:space="preserve">- Type d'action rattaché
</t>
    </r>
    <r>
      <rPr>
        <i/>
        <sz val="11"/>
        <rFont val="Calibri"/>
        <family val="2"/>
        <scheme val="minor"/>
      </rPr>
      <t xml:space="preserve">
NB : Le porteur devra faire une demande d'avenant en cas de manquement sur un des critères.</t>
    </r>
  </si>
  <si>
    <t>Copier coller le montant présent sur la convention.</t>
  </si>
  <si>
    <t>Total présenté</t>
  </si>
  <si>
    <t>(Montant en €)</t>
  </si>
  <si>
    <t>Tableau récapitulatif des dépenses prévisionnelles de l'opération au titre de cette DP
(données à titre informatif ne valant ni promesse d'attribution de l'aide, ni contractualisation des montants indiqués)</t>
  </si>
  <si>
    <t>SYNTHÈSE DES DÉPENSES PRÉSENTÉES</t>
  </si>
  <si>
    <t>Synthèse de l'opération
(donnée à titre informatif ne valant ni promesse d'attribution de l'aide, ni contractualisation des montants indiqués)</t>
  </si>
  <si>
    <t>Ventilation par poste de dépense</t>
  </si>
  <si>
    <t>Montant présenté HT</t>
  </si>
  <si>
    <t>Montant présenté TVA</t>
  </si>
  <si>
    <t>Montant présenté TTC</t>
  </si>
  <si>
    <t>Total des dépenses et des ressources</t>
  </si>
  <si>
    <t>Identité du/des financeur(s) public(s) autre(s) que FEADER/Région, justificatif présenté</t>
  </si>
  <si>
    <t>Pièce justificative permettant d'attester de la réception du financement  ?</t>
  </si>
  <si>
    <t>Identité du/des financeur(s) privé(s)</t>
  </si>
  <si>
    <t>Total général = coût global du projet</t>
  </si>
  <si>
    <t>Montant FEADER</t>
  </si>
  <si>
    <t>Région</t>
  </si>
  <si>
    <t>Montant des financeurs privés</t>
  </si>
  <si>
    <t>Apport du porteur de projet (autofinancement et emprunt)</t>
  </si>
  <si>
    <t>Synthèse de l'opération présentée par  type d'action</t>
  </si>
  <si>
    <t>Type d'action</t>
  </si>
  <si>
    <t>Dépenses présentées</t>
  </si>
  <si>
    <t>Part du type d'action sur le total des dépenses présentées (en %)</t>
  </si>
  <si>
    <t>Montant d'aide FEADER</t>
  </si>
  <si>
    <t>TAP réglementaire du dispositif x Dépenses présentées</t>
  </si>
  <si>
    <t>Total des dépenses</t>
  </si>
  <si>
    <t>Partie réservée à l'administration - Récapitulatif des dépenses de l'opération retenues au titre de cette DP</t>
  </si>
  <si>
    <t>3. RENSEIGNEMENT DU MONTANT CONVENTIONNÉ ET DU MONTANT ÉLIGIBLE RETENU CUMULÉ au titre des DP précédentes</t>
  </si>
  <si>
    <t>4. POSTE DE DÉPENSE : MONTANT DES DÉPENSES ÉLIGIBLES RETENUES</t>
  </si>
  <si>
    <t>Postes de dépense</t>
  </si>
  <si>
    <t>Partie réservée à l'administration - Récapitulatif des ressources de l'opération retenues au titre de cette DP</t>
  </si>
  <si>
    <t xml:space="preserve">La date de réalisation est-elle conforme avec la convention ? </t>
  </si>
  <si>
    <t xml:space="preserve">La réalisation de la dépense a eu lieu durnat la période de réalisation conventionnée ? </t>
  </si>
  <si>
    <t>Partie à remplir par le bénéficiaire</t>
  </si>
  <si>
    <t>Pas de marché public</t>
  </si>
  <si>
    <t>Marché à procédure adaptée (MAPA)</t>
  </si>
  <si>
    <t>Marché innovant</t>
  </si>
  <si>
    <t>Marché à procédure formalisée</t>
  </si>
  <si>
    <t>Département</t>
  </si>
  <si>
    <t>Cette version de l'annexe financière est à utiliser pour toutes les demandes de paiement</t>
  </si>
  <si>
    <t>Montant de financement privé déjà versé au porteur et instruit par l'instructeur, cumulé au titre des DP précédentes</t>
  </si>
  <si>
    <t>Montant de financement privé versé au titre de la DP selon le porteur</t>
  </si>
  <si>
    <t>Identification du financement externe privé</t>
  </si>
  <si>
    <t>Partie à remplir par l'instructeur</t>
  </si>
  <si>
    <t>Montant d'aide publique demandé au titre de l'avance</t>
  </si>
  <si>
    <t>Informations à remplir concernant votre demande d'avance</t>
  </si>
  <si>
    <r>
      <t xml:space="preserve">Identité des financeurs privés
</t>
    </r>
    <r>
      <rPr>
        <b/>
        <sz val="12"/>
        <color rgb="FFFF0000"/>
        <rFont val="Calibri"/>
        <family val="2"/>
        <scheme val="minor"/>
      </rPr>
      <t xml:space="preserve">Les justificatifs sont obligatoires </t>
    </r>
  </si>
  <si>
    <r>
      <t xml:space="preserve">Montant de financement privé conventionné dans la DJ ou le dernier avenant
</t>
    </r>
    <r>
      <rPr>
        <b/>
        <sz val="12"/>
        <color rgb="FFFF0000"/>
        <rFont val="Calibri"/>
        <family val="2"/>
        <scheme val="minor"/>
      </rPr>
      <t xml:space="preserve">Attention, si un financeur </t>
    </r>
    <r>
      <rPr>
        <b/>
        <u/>
        <sz val="12"/>
        <color rgb="FFFF0000"/>
        <rFont val="Calibri"/>
        <family val="2"/>
        <scheme val="minor"/>
      </rPr>
      <t>non</t>
    </r>
    <r>
      <rPr>
        <b/>
        <sz val="12"/>
        <color rgb="FFFF0000"/>
        <rFont val="Calibri"/>
        <family val="2"/>
        <scheme val="minor"/>
      </rPr>
      <t xml:space="preserve"> conventionné verse au porteur un montant au titre du projet, il faut impérativement faire un avenant</t>
    </r>
  </si>
  <si>
    <r>
      <t xml:space="preserve">Montant de financement privé versé et instruit par l'instructeur au titre de la DP
</t>
    </r>
    <r>
      <rPr>
        <b/>
        <sz val="12"/>
        <rFont val="Calibri"/>
        <family val="2"/>
        <scheme val="minor"/>
      </rPr>
      <t>Attention, si le montant versé par le financeur porte sur un périmètre différent du projet éligible au FEADER, il ne faut renseigner ici que le montant correspondant au périmètre du projet éligible au FEADER - conformément à la convention</t>
    </r>
  </si>
  <si>
    <r>
      <rPr>
        <b/>
        <sz val="12"/>
        <rFont val="Calibri"/>
        <family val="2"/>
        <scheme val="minor"/>
      </rPr>
      <t>Commentaire de l'instructeur</t>
    </r>
    <r>
      <rPr>
        <b/>
        <sz val="12"/>
        <color rgb="FFFF0000"/>
        <rFont val="Calibri"/>
        <family val="2"/>
        <scheme val="minor"/>
      </rPr>
      <t xml:space="preserve">
Compléter ici les éventuels commentaires concernant le contrôle du périmètre du financement par rapport à celui de l'opération FEADER + les événetuelles différences avec le montant conventionné</t>
    </r>
  </si>
  <si>
    <r>
      <t xml:space="preserve">Montant de financement privé déjà versé au porteur et instruit par l'instructeur, cumulé au titre des DP précédentes (y compris cette DP)
</t>
    </r>
    <r>
      <rPr>
        <b/>
        <sz val="12"/>
        <rFont val="Calibri"/>
        <family val="2"/>
        <scheme val="minor"/>
      </rPr>
      <t xml:space="preserve">Sera utile pour renseigner la colonne "Montant de financement privé déjà versé au porteur et instruit par l'instructeur, cumulé au titre des DP précédentes" de la prochaine DP </t>
    </r>
  </si>
  <si>
    <r>
      <t xml:space="preserve">Montant des dépenses conventionnées
</t>
    </r>
    <r>
      <rPr>
        <i/>
        <sz val="12"/>
        <rFont val="Calibri"/>
        <family val="2"/>
        <scheme val="minor"/>
      </rPr>
      <t>A renseigner par l'instructeur sur la base de l'annexe financière à la convention ou au dernier avenant en vigueur</t>
    </r>
  </si>
  <si>
    <t>Nom du financeur</t>
  </si>
  <si>
    <t>Montant</t>
  </si>
  <si>
    <t>,</t>
  </si>
  <si>
    <t>Financeurs en dissociés</t>
  </si>
  <si>
    <t>Montants d'aide Région et FEADER conventionnés</t>
  </si>
  <si>
    <t>Montant avance versé</t>
  </si>
  <si>
    <t>Montant Région</t>
  </si>
  <si>
    <t>Montant de subvention</t>
  </si>
  <si>
    <t>Calcul du montant de l'avance</t>
  </si>
  <si>
    <t>Contrôle</t>
  </si>
  <si>
    <r>
      <rPr>
        <b/>
        <sz val="12"/>
        <color theme="1"/>
        <rFont val="Calibri"/>
        <family val="2"/>
        <scheme val="minor"/>
      </rPr>
      <t xml:space="preserve">Taux maximal de l'avance </t>
    </r>
    <r>
      <rPr>
        <sz val="12"/>
        <color theme="1"/>
        <rFont val="Calibri"/>
        <family val="2"/>
        <scheme val="minor"/>
      </rPr>
      <t xml:space="preserve">
Taux maximal règlementaire de 50%, pouvant être diminué par certains régimes d'aide d'État.</t>
    </r>
  </si>
  <si>
    <t>Montant mobilisable aux DP suivantes</t>
  </si>
  <si>
    <t xml:space="preserve">Montant FEADER </t>
  </si>
  <si>
    <t>Contrôle Taux de cofi</t>
  </si>
  <si>
    <t>Montants d'avance à saisir dans EUROPAC</t>
  </si>
  <si>
    <t>Versements des financeurs publics autres que Région au titre de l'avance (financeur en dissocié)</t>
  </si>
  <si>
    <t>Identification du financement externe public</t>
  </si>
  <si>
    <r>
      <t xml:space="preserve">Identité des financeurs public
</t>
    </r>
    <r>
      <rPr>
        <b/>
        <sz val="12"/>
        <color rgb="FFFF0000"/>
        <rFont val="Calibri"/>
        <family val="2"/>
        <scheme val="minor"/>
      </rPr>
      <t xml:space="preserve">Les justificatifs sont obligatoires </t>
    </r>
  </si>
  <si>
    <r>
      <t xml:space="preserve">Montant de financement public conventionné dans la DJ ou le dernier avenant
</t>
    </r>
    <r>
      <rPr>
        <b/>
        <sz val="12"/>
        <color rgb="FFFF0000"/>
        <rFont val="Calibri"/>
        <family val="2"/>
        <scheme val="minor"/>
      </rPr>
      <t xml:space="preserve">Attention, si un financeur </t>
    </r>
    <r>
      <rPr>
        <b/>
        <u/>
        <sz val="12"/>
        <color rgb="FFFF0000"/>
        <rFont val="Calibri"/>
        <family val="2"/>
        <scheme val="minor"/>
      </rPr>
      <t>non</t>
    </r>
    <r>
      <rPr>
        <b/>
        <sz val="12"/>
        <color rgb="FFFF0000"/>
        <rFont val="Calibri"/>
        <family val="2"/>
        <scheme val="minor"/>
      </rPr>
      <t xml:space="preserve"> conventionné verse au porteur un montant au titre du projet, il faut impérativement faire un avenant</t>
    </r>
  </si>
  <si>
    <t>Montant de financement public déjà versé au porteur et instruit par l'instructeur, cumulé au titre des DP précédentes</t>
  </si>
  <si>
    <t>Montant de financement public versé au titre de la DP selon le porteur</t>
  </si>
  <si>
    <r>
      <t xml:space="preserve">Montant de financement public versé et instruit par l'instructeur au titre de la DP
</t>
    </r>
    <r>
      <rPr>
        <b/>
        <sz val="12"/>
        <rFont val="Calibri"/>
        <family val="2"/>
        <scheme val="minor"/>
      </rPr>
      <t>Attention, si le montant versé par le financeur porte sur un périmètre différent du projet éligible au FEADER, il ne faut renseigner ici que le montant correspondant au périmètre du projet éligible au FEADER - conformément à la convention</t>
    </r>
  </si>
  <si>
    <r>
      <t xml:space="preserve">Montant de financement public déjà versé au porteur et instruit par l'instructeur, cumulé au titre des DP précédentes (y compris cette DP)
</t>
    </r>
    <r>
      <rPr>
        <b/>
        <sz val="12"/>
        <rFont val="Calibri"/>
        <family val="2"/>
        <scheme val="minor"/>
      </rPr>
      <t xml:space="preserve">Sera utile pour renseigner la colonne "Montant de financement privé déjà versé au porteur et instruit par l'instructeur, cumulé au titre des DP précédentes" de la prochaine DP </t>
    </r>
  </si>
  <si>
    <t>Résultat après contrôle</t>
  </si>
  <si>
    <t>Montant conventionné financeur public externe</t>
  </si>
  <si>
    <t>Montant financement public externe</t>
  </si>
  <si>
    <t xml:space="preserve">Montant FEADER  </t>
  </si>
  <si>
    <t>Présentation des types d'actions et des postes de dépenses pour le dispositif 73.01</t>
  </si>
  <si>
    <t>Onglet (Poste de dépense)</t>
  </si>
  <si>
    <t>Modalités de prise en compte</t>
  </si>
  <si>
    <t>Référentiel des listes déroulantes pour les types d'action (onglets 1 à 7 + synthèses)</t>
  </si>
  <si>
    <t>Postes de dépenses et types d'actions pour le dispositif 73.01</t>
  </si>
  <si>
    <r>
      <t>Modernisation des installations et mécanisation : équipement, de modernisation, et de sécurisation des exploitations et des groupements agricoles guadeloupéens
(</t>
    </r>
    <r>
      <rPr>
        <b/>
        <sz val="11"/>
        <color rgb="FF0070C0"/>
        <rFont val="Calibri"/>
        <family val="2"/>
        <scheme val="minor"/>
      </rPr>
      <t>Modernisation installations / mécanisation</t>
    </r>
    <r>
      <rPr>
        <sz val="11"/>
        <color rgb="FF0070C0"/>
        <rFont val="Calibri"/>
        <family val="2"/>
        <scheme val="minor"/>
      </rPr>
      <t>)</t>
    </r>
  </si>
  <si>
    <r>
      <rPr>
        <sz val="11"/>
        <color rgb="FF0070C0"/>
        <rFont val="Calibri"/>
        <family val="2"/>
        <scheme val="minor"/>
      </rPr>
      <t>Construction et aménagement des bâtiments</t>
    </r>
    <r>
      <rPr>
        <b/>
        <sz val="11"/>
        <color rgb="FF0070C0"/>
        <rFont val="Calibri"/>
        <family val="2"/>
        <scheme val="minor"/>
      </rPr>
      <t xml:space="preserve">
</t>
    </r>
    <r>
      <rPr>
        <sz val="11"/>
        <color rgb="FF0070C0"/>
        <rFont val="Calibri"/>
        <family val="2"/>
        <scheme val="minor"/>
      </rPr>
      <t>(</t>
    </r>
    <r>
      <rPr>
        <b/>
        <sz val="11"/>
        <color rgb="FF0070C0"/>
        <rFont val="Calibri"/>
        <family val="2"/>
        <scheme val="minor"/>
      </rPr>
      <t>Construction / aménagement bâtiments</t>
    </r>
    <r>
      <rPr>
        <sz val="11"/>
        <color rgb="FF0070C0"/>
        <rFont val="Calibri"/>
        <family val="2"/>
        <scheme val="minor"/>
      </rPr>
      <t>)</t>
    </r>
  </si>
  <si>
    <r>
      <rPr>
        <b/>
        <sz val="11"/>
        <color rgb="FF0070C0"/>
        <rFont val="Calibri"/>
        <family val="2"/>
        <scheme val="minor"/>
      </rPr>
      <t>Irrigation</t>
    </r>
    <r>
      <rPr>
        <sz val="11"/>
        <color rgb="FF0070C0"/>
        <rFont val="Calibri"/>
        <family val="2"/>
        <scheme val="minor"/>
      </rPr>
      <t xml:space="preserve"> (investissements de production à la parcelle, type pilotage, goutte à goutte, aspersion ; retenues individuelles, forages, pompes, réseaux de transport et 
distribution)</t>
    </r>
  </si>
  <si>
    <r>
      <t>Transformation et commercialisation de la production agricole de l'exploitation agricole
(</t>
    </r>
    <r>
      <rPr>
        <b/>
        <sz val="11"/>
        <color rgb="FF0070C0"/>
        <rFont val="Calibri"/>
        <family val="2"/>
        <scheme val="minor"/>
      </rPr>
      <t>Transformation / Commercialisation</t>
    </r>
    <r>
      <rPr>
        <sz val="11"/>
        <color rgb="FF0070C0"/>
        <rFont val="Calibri"/>
        <family val="2"/>
        <scheme val="minor"/>
      </rPr>
      <t>)</t>
    </r>
  </si>
  <si>
    <r>
      <t>Diversification des activités de l’exploitation tels que l'agritourisme, l'accueil à la ferme (gîtes)
(</t>
    </r>
    <r>
      <rPr>
        <b/>
        <sz val="11"/>
        <color rgb="FF0070C0"/>
        <rFont val="Calibri"/>
        <family val="2"/>
        <scheme val="minor"/>
      </rPr>
      <t>Diversification des activités - gîtes ruraux</t>
    </r>
    <r>
      <rPr>
        <sz val="11"/>
        <color rgb="FF0070C0"/>
        <rFont val="Calibri"/>
        <family val="2"/>
        <scheme val="minor"/>
      </rPr>
      <t>)</t>
    </r>
  </si>
  <si>
    <t>Diversification des activités - gîtes ruraux</t>
  </si>
  <si>
    <r>
      <t>Diversification des activités de l’exploitation tels que l'agritourisme, l'accueil à la ferme (hors gîtes)
(</t>
    </r>
    <r>
      <rPr>
        <b/>
        <sz val="11"/>
        <color rgb="FF0070C0"/>
        <rFont val="Calibri"/>
        <family val="2"/>
        <scheme val="minor"/>
      </rPr>
      <t>Diversification des activités - hors gîtes ruraux</t>
    </r>
    <r>
      <rPr>
        <sz val="11"/>
        <color rgb="FF0070C0"/>
        <rFont val="Calibri"/>
        <family val="2"/>
        <scheme val="minor"/>
      </rPr>
      <t>)</t>
    </r>
  </si>
  <si>
    <t>Diversification des activités - hors gîtes ruraux</t>
  </si>
  <si>
    <t>1-Investissements</t>
  </si>
  <si>
    <t>2-Frais généraux</t>
  </si>
  <si>
    <t>6-Coût unitaire bananes</t>
  </si>
  <si>
    <t>7-Coût unitaire cannes à sucre</t>
  </si>
  <si>
    <t>Saisir vos choix dans les cases blanches à l'aide des menus déroulants.
Pour chaque type d'action sélectionné en colonne B, indiquer en colonne C les postes de dépenses présentés.
La colonne D se complète automatiquement en fonction du poste de dépense sélectionné en colonne C par rapport aux modalités de prise en compte possibles.</t>
  </si>
  <si>
    <t>FEADER</t>
  </si>
  <si>
    <r>
      <rPr>
        <b/>
        <sz val="12"/>
        <color theme="1"/>
        <rFont val="Calibri"/>
        <family val="2"/>
        <scheme val="minor"/>
      </rPr>
      <t>Montant Maximum théorique Avance</t>
    </r>
    <r>
      <rPr>
        <sz val="12"/>
        <color theme="1"/>
        <rFont val="Calibri"/>
        <family val="2"/>
        <scheme val="minor"/>
      </rPr>
      <t xml:space="preserve">
</t>
    </r>
    <r>
      <rPr>
        <i/>
        <sz val="12"/>
        <color theme="1"/>
        <rFont val="Calibri"/>
        <family val="2"/>
        <scheme val="minor"/>
      </rPr>
      <t>Minimum entre montant demandé par le bénéficiaire et 50% du montant conventionné</t>
    </r>
  </si>
  <si>
    <t>Montant d'avance retenu</t>
  </si>
  <si>
    <t>Ajustement du montant si résultat KO</t>
  </si>
  <si>
    <t>Vérification avec prise en compte montant VE total et Montant FEADER</t>
  </si>
  <si>
    <t>Montant Part nationale cofinancée</t>
  </si>
  <si>
    <t>RIF au Solde</t>
  </si>
  <si>
    <t>Détermination du montant éligible cumulé</t>
  </si>
  <si>
    <t>Détermination du montant éligible après application des RIF au Solde
Plafond et Compensation de 15% entre les postes de dépenses</t>
  </si>
  <si>
    <t>Montant dépenses éligibles cumulées</t>
  </si>
  <si>
    <t>Plafond Compensation 15%</t>
  </si>
  <si>
    <t>Calcul intermédiaire</t>
  </si>
  <si>
    <t>Montant éligible retenu pour montant subvention</t>
  </si>
  <si>
    <t>Montants instruits par Action à la DP</t>
  </si>
  <si>
    <t>Montants instruits en cumulés</t>
  </si>
  <si>
    <t>Contrôle saisie des montants</t>
  </si>
  <si>
    <t>Montants dépenses plafonnés et Montant de subvention calculé</t>
  </si>
  <si>
    <t>TAP</t>
  </si>
  <si>
    <t>Montant subvention</t>
  </si>
  <si>
    <t>Saisir les montants déjà payés au titre des DP précédentes</t>
  </si>
  <si>
    <t>Montant de subvention au titre de la DP</t>
  </si>
  <si>
    <t>Demande de paiement</t>
  </si>
  <si>
    <t>Montant calculé cumulé</t>
  </si>
  <si>
    <t>Montant déjà payé</t>
  </si>
  <si>
    <t>Montant à payer</t>
  </si>
  <si>
    <t>calcul intermédiaire 1</t>
  </si>
  <si>
    <t>calcul intermédiaire 2</t>
  </si>
  <si>
    <t>calcul intermédiaire 3</t>
  </si>
  <si>
    <t>Dépenses éligibles retenues cumulé</t>
  </si>
  <si>
    <t>PP</t>
  </si>
  <si>
    <t>Top-up</t>
  </si>
  <si>
    <t>Montant sub</t>
  </si>
  <si>
    <t>Ctrl Taux de Cofi</t>
  </si>
  <si>
    <t>TOTAL</t>
  </si>
  <si>
    <t>Montant PP max</t>
  </si>
  <si>
    <t>Objet de la DP</t>
  </si>
  <si>
    <t>Plafonnement acompte 90%</t>
  </si>
  <si>
    <t>Montant à reporter à la DP suivante dans Montant déjà payé</t>
  </si>
  <si>
    <t>Montants à prendre en compte DP suivante</t>
  </si>
  <si>
    <t xml:space="preserve">Contrôle montant VE </t>
  </si>
  <si>
    <t>SI régularisation des montants nécessaire sélectionner "Oui"</t>
  </si>
  <si>
    <t>Et saisir un motif :</t>
  </si>
  <si>
    <t>Contrôles</t>
  </si>
  <si>
    <t xml:space="preserve">Montant PP du financeur en dissocié  : </t>
  </si>
  <si>
    <r>
      <rPr>
        <b/>
        <sz val="25"/>
        <color rgb="FFFFC000"/>
        <rFont val="Calibri"/>
        <family val="2"/>
        <scheme val="minor"/>
      </rPr>
      <t>ÉTAPE 1.</t>
    </r>
    <r>
      <rPr>
        <b/>
        <sz val="25"/>
        <color theme="0"/>
        <rFont val="Calibri"/>
        <family val="2"/>
        <scheme val="minor"/>
      </rPr>
      <t xml:space="preserve"> CONTRÔLE DES MONTANTS PRÉSENTÉS
</t>
    </r>
    <r>
      <rPr>
        <sz val="25"/>
        <color theme="0"/>
        <rFont val="Calibri"/>
        <family val="2"/>
        <scheme val="minor"/>
      </rPr>
      <t>Vérifiez que les informations ci-dessous sont conformes aux dépenses présentées dans les onglets précédents</t>
    </r>
  </si>
  <si>
    <r>
      <rPr>
        <b/>
        <sz val="25"/>
        <color rgb="FFFFC000"/>
        <rFont val="Calibri"/>
        <family val="2"/>
        <scheme val="minor"/>
      </rPr>
      <t xml:space="preserve">ÉTAPE 2 :  </t>
    </r>
    <r>
      <rPr>
        <b/>
        <sz val="25"/>
        <color theme="0"/>
        <rFont val="Calibri"/>
        <family val="2"/>
        <scheme val="minor"/>
      </rPr>
      <t xml:space="preserve">COMPLÉTER LES INFORMATIONS LIEES A D'AUTRES EVENTUELS FINANCEURS CONVENTIONNES
</t>
    </r>
    <r>
      <rPr>
        <sz val="25"/>
        <color theme="0"/>
        <rFont val="Calibri"/>
        <family val="2"/>
        <scheme val="minor"/>
      </rPr>
      <t xml:space="preserve">Compléter les cellules blanches ci-dessous. Le cas échéant, ajouter autant de lignes que de financeurs publics ou privés existants. </t>
    </r>
  </si>
  <si>
    <r>
      <t xml:space="preserve">Montant du financement </t>
    </r>
    <r>
      <rPr>
        <b/>
        <u/>
        <sz val="18"/>
        <color rgb="FFFF0000"/>
        <rFont val="Calibri"/>
        <family val="2"/>
      </rPr>
      <t xml:space="preserve">privé versé </t>
    </r>
    <r>
      <rPr>
        <b/>
        <sz val="18"/>
        <rFont val="Calibri"/>
        <family val="2"/>
      </rPr>
      <t xml:space="preserve">au titre de cette DP le cas échéant
</t>
    </r>
    <r>
      <rPr>
        <b/>
        <i/>
        <sz val="18"/>
        <rFont val="Calibri"/>
        <family val="2"/>
      </rPr>
      <t>Pour les opérations bénéficiant d'une aide venant d'un organisme privé, par exemple des donations ou du mécénat, saisir ce montant</t>
    </r>
  </si>
  <si>
    <t>Attention : L'instructeur instruira les dépenses présentées et appliquera d'autres règles financières (les règles de non-profit et de contrôle des contributions en nature au cumulé des dépenses, des contributions en nature et des financeurs privés déjà présentés).
Cette opération est susceptible de faire diminuer le montant d'aide publique qui vous sera versé par rapport à celui que vous présentez ci-dessus.
Pour toute information complémentaire, rapprochez-vous du service instructeur via la messagerie d'EUROPAC.</t>
  </si>
  <si>
    <r>
      <rPr>
        <b/>
        <sz val="25"/>
        <color rgb="FFFFC000"/>
        <rFont val="Calibri"/>
        <family val="2"/>
        <scheme val="minor"/>
      </rPr>
      <t xml:space="preserve">ÉTAPE 3 : </t>
    </r>
    <r>
      <rPr>
        <b/>
        <sz val="25"/>
        <color theme="0"/>
        <rFont val="Calibri"/>
        <family val="2"/>
        <scheme val="minor"/>
      </rPr>
      <t xml:space="preserve">VENTILATION DES DEPENSES EN RESSOURCES
</t>
    </r>
    <r>
      <rPr>
        <sz val="25"/>
        <color theme="0"/>
        <rFont val="Calibri"/>
        <family val="2"/>
        <scheme val="minor"/>
      </rPr>
      <t xml:space="preserve"> Ces informations sont présentées à titre informatif et seront soumises à une instruction pouvant modifier les données présentées. </t>
    </r>
  </si>
  <si>
    <r>
      <rPr>
        <b/>
        <sz val="16"/>
        <color theme="1"/>
        <rFont val="Calibri"/>
        <family val="2"/>
        <scheme val="minor"/>
      </rPr>
      <t>Détail des montants demandés à la demande de paiement par type d'action</t>
    </r>
    <r>
      <rPr>
        <sz val="16"/>
        <color theme="1"/>
        <rFont val="Calibri"/>
        <family val="2"/>
        <scheme val="minor"/>
      </rPr>
      <t xml:space="preserve">
(données à titre informatif ne valant pas remboursement des dépenses présentées)</t>
    </r>
  </si>
  <si>
    <t>Taux d'Aide Publique (TAP) réglementaire du dispositif</t>
  </si>
  <si>
    <t>Montant d'aide publique prévisionnel</t>
  </si>
  <si>
    <t>Saisir dans cette colonne le TAP applicable à chaque type d'action.</t>
  </si>
  <si>
    <r>
      <rPr>
        <b/>
        <sz val="25"/>
        <color rgb="FFFFC000"/>
        <rFont val="Calibri"/>
        <family val="2"/>
        <scheme val="minor"/>
      </rPr>
      <t>ÉTAPE 4 :</t>
    </r>
    <r>
      <rPr>
        <b/>
        <sz val="25"/>
        <color theme="0"/>
        <rFont val="Calibri"/>
        <family val="2"/>
        <scheme val="minor"/>
      </rPr>
      <t xml:space="preserve"> SAISIR SUR EUROPAC
</t>
    </r>
    <r>
      <rPr>
        <sz val="25"/>
        <color theme="0"/>
        <rFont val="Calibri"/>
        <family val="2"/>
        <scheme val="minor"/>
      </rPr>
      <t>Reportez les informations financières ci-dessous dans l'onglet « Dépenses prévisionnelles » de Europac</t>
    </r>
  </si>
  <si>
    <t>Montant d'aide publique nationale et FEADER</t>
  </si>
  <si>
    <t>Total des subventions demandées</t>
  </si>
  <si>
    <r>
      <t xml:space="preserve">Montant du financement </t>
    </r>
    <r>
      <rPr>
        <b/>
        <u/>
        <sz val="18"/>
        <color rgb="FFFF0000"/>
        <rFont val="Calibri"/>
        <family val="2"/>
      </rPr>
      <t xml:space="preserve">public </t>
    </r>
    <r>
      <rPr>
        <b/>
        <sz val="18"/>
        <rFont val="Calibri"/>
        <family val="2"/>
      </rPr>
      <t>autre que FEADER/Région versé au titre de la DP, le cas échéant</t>
    </r>
  </si>
  <si>
    <r>
      <t xml:space="preserve">Montant des dépenses éligibles de la DP
</t>
    </r>
    <r>
      <rPr>
        <i/>
        <sz val="12"/>
        <rFont val="Calibri"/>
        <family val="2"/>
        <scheme val="minor"/>
      </rPr>
      <t>(Montants après instruction dans les onglets par poste de dépense)</t>
    </r>
  </si>
  <si>
    <r>
      <t xml:space="preserve">SAISIR SUR EUROPAC
</t>
    </r>
    <r>
      <rPr>
        <sz val="25"/>
        <color theme="0"/>
        <rFont val="Calibri"/>
        <family val="2"/>
        <scheme val="minor"/>
      </rPr>
      <t>Reportez les informations financières ci-dessous dans l'onglet « Dépenses prévisionnelles » de Europac</t>
    </r>
  </si>
  <si>
    <t>Calcul montant de subvention</t>
  </si>
  <si>
    <t>Reprise des données complétées par le bénéficiaire</t>
  </si>
  <si>
    <t>Plafond Dépenses
(Plafonnement de G13 et G14)</t>
  </si>
  <si>
    <r>
      <t xml:space="preserve">Montants conventionnés
</t>
    </r>
    <r>
      <rPr>
        <b/>
        <sz val="14"/>
        <color theme="0"/>
        <rFont val="Calibri"/>
        <family val="2"/>
        <scheme val="minor"/>
      </rPr>
      <t>à compléter</t>
    </r>
  </si>
  <si>
    <t>Contôle</t>
  </si>
  <si>
    <t>Plafonnement règle de non profit uniquement au Solde</t>
  </si>
  <si>
    <t>Montant total des dépenses</t>
  </si>
  <si>
    <t>Montant financements privés</t>
  </si>
  <si>
    <t>Montant financement public externe (dissocié)</t>
  </si>
  <si>
    <t>Montant des cofinanceurs</t>
  </si>
  <si>
    <t>3-Contributions en nature</t>
  </si>
  <si>
    <t>4-Amortissement</t>
  </si>
  <si>
    <t>5-Tx forf personnel+autoconst</t>
  </si>
  <si>
    <t>Référentiel des listes déroulantes pour les postes de dépense</t>
  </si>
  <si>
    <t>Nom du fichier</t>
  </si>
  <si>
    <t>Version</t>
  </si>
  <si>
    <t>Date de création</t>
  </si>
  <si>
    <t>Propriétaire</t>
  </si>
  <si>
    <t>Cheffe du service gestion et pilotage des programmes</t>
  </si>
  <si>
    <t>Responsable</t>
  </si>
  <si>
    <t>Auteur</t>
  </si>
  <si>
    <t>Emplacement du fichier modèle</t>
  </si>
  <si>
    <t>Nom</t>
  </si>
  <si>
    <t>Date de la modification</t>
  </si>
  <si>
    <t>Validé par</t>
  </si>
  <si>
    <t>Initialisation du fichier</t>
  </si>
  <si>
    <t>Chargée des systèmes d'informations Europe</t>
  </si>
  <si>
    <t>v0</t>
  </si>
  <si>
    <t>Ludovic TARET</t>
  </si>
  <si>
    <t>Montant de subvention cumulé avant plafonnement</t>
  </si>
  <si>
    <t>Montant subvention cumulé après plafonnement</t>
  </si>
  <si>
    <t>Stade de la DP traitée</t>
  </si>
  <si>
    <r>
      <rPr>
        <b/>
        <sz val="12"/>
        <color theme="1"/>
        <rFont val="Calibri"/>
        <family val="2"/>
        <scheme val="minor"/>
      </rPr>
      <t>Synthèse des dépenses du bénéficiaire - onglet "Syn DP bénéficiaire"</t>
    </r>
    <r>
      <rPr>
        <sz val="12"/>
        <color theme="1"/>
        <rFont val="Calibri"/>
        <family val="2"/>
        <scheme val="minor"/>
      </rPr>
      <t xml:space="preserve">
Une fois toutes les dépenses présentées, se rendre dans l'onglet de synthèse.
l'onglet est en partie complété automatiquement à partir des informations saisies dans les autres onglets (une fois les types d'action renseignés) :
- vérifier les montants groupés par poste de dépense et par type d'action ;
- renseigner les financements connus conformément à l'annexe financière à la convention attributive de l'aide signée par le porteur de projet et la Région ;
- enregistrer le présent document, puis le verser dans EUROPAC à destination du service instructeur. </t>
    </r>
  </si>
  <si>
    <t xml:space="preserve">Mesure 78.01 </t>
  </si>
  <si>
    <t>Annexe_financière_DP_78.01</t>
  </si>
  <si>
    <t>2. Frais de personnel</t>
  </si>
  <si>
    <t xml:space="preserve">Merci de saisir une ligne par personne
Les frais de personnel des agents titulaires de la fonction publique d'Etat ne sont pas éligibles. Pour ce type d'organisation, seul le personnel contractuel est éligible.  
Les frais de personnel dont la quotité d’affectation à l’opération est inférieure à 15% ne sont pas éligibles. La période de référence du taux d'affectation doit être de 1 an. Par exemple, un agent peut être à 50% sur l'opération la première année puis à 60% la deuxième année (dans ce cas saisir 2 lignes de dépense). Les affectations de moins d'un an, même si le taux est supérieur à 15%, ne sont pas éligibles. Le taux d'affectation peut-être inférieur à 15% par type d'action sous réserve que le taux d'affectation global à l'opération soit supérieur ou égal à 15%.
Les frais de personnel dont l'affectation à l'opération est justifiée par des feuilles de temps ne sont pas acceptés. La justification doit être réalisée via lettre de mission, contrat, fiche de poste formalisant l'affectation. </t>
  </si>
  <si>
    <t>Partie à remplir par le bénéficiaire - Présentation des dépenses de frais de personnel</t>
  </si>
  <si>
    <t>Partie réservée à l'administration - Instruction des dépenses de frais de personnel</t>
  </si>
  <si>
    <t>Description de l'intervention/de la mission</t>
  </si>
  <si>
    <t>Nom de l'intervenant</t>
  </si>
  <si>
    <t>Qualification de l'intervenant</t>
  </si>
  <si>
    <t>Contrat de travail</t>
  </si>
  <si>
    <t>Justificatif des frais salariaux présenté</t>
  </si>
  <si>
    <t>Frais salariaux moyens par mois en euros</t>
  </si>
  <si>
    <t>Nombre de mois sur la période de réalisation du projet</t>
  </si>
  <si>
    <t>Taux d'affectation sur le projet</t>
  </si>
  <si>
    <t>Justificatif du taux d'affectation présenté</t>
  </si>
  <si>
    <t>Description de l'intervention</t>
  </si>
  <si>
    <t xml:space="preserve">Frais salariaux moyens par mois en euros </t>
  </si>
  <si>
    <t>Justificatif(s) appropriés joints</t>
  </si>
  <si>
    <t>Montant éligible</t>
  </si>
  <si>
    <t>(nature du travail ou de la mission à réaliser sur l'opération.
Ex : animation, gestion, études…)</t>
  </si>
  <si>
    <t>(prénom et nom de l'agent ou de l'employé prévu pour réaliser l'intervention)</t>
  </si>
  <si>
    <t>(intitulé du poste occupé au sein de la structure de rattachement)</t>
  </si>
  <si>
    <r>
      <t xml:space="preserve">(préciser la présence ou non du contrat de travail lié au personnel présenté)
</t>
    </r>
    <r>
      <rPr>
        <b/>
        <i/>
        <sz val="11"/>
        <rFont val="Calibri"/>
        <family val="2"/>
        <scheme val="minor"/>
      </rPr>
      <t xml:space="preserve">Voir la note de bifage pour l'anonymisation des données personnelles </t>
    </r>
  </si>
  <si>
    <r>
      <t xml:space="preserve">(fiche de paie, journal de paie, déclaration sociale nominative (DSN), ou document probant équivalent)
</t>
    </r>
    <r>
      <rPr>
        <b/>
        <i/>
        <sz val="11"/>
        <rFont val="Calibri"/>
        <family val="2"/>
        <scheme val="minor"/>
      </rPr>
      <t xml:space="preserve">Voir la note de bifage pour l'anonymisation des données personnelles </t>
    </r>
  </si>
  <si>
    <t>salaire brut mensuel moyen sur la période de réalisation du projet</t>
  </si>
  <si>
    <t>charges patronales mensuelles moyennes sur la période de réalisation du projet</t>
  </si>
  <si>
    <t>total mensuel moyen sur la période de réalisation du projet</t>
  </si>
  <si>
    <t>Nombre de mois pour la réalisation du projet</t>
  </si>
  <si>
    <r>
      <t xml:space="preserve">(% d'affectation du personnel au projet éligible au FEADER. </t>
    </r>
    <r>
      <rPr>
        <i/>
        <sz val="11"/>
        <color rgb="FFFF0000"/>
        <rFont val="Calibri"/>
        <family val="2"/>
        <scheme val="minor"/>
      </rPr>
      <t>Les frais de personnel dont le taux d'affectation total à l'opération est inférieur à 15 % ne sont pas éligibles</t>
    </r>
    <r>
      <rPr>
        <i/>
        <sz val="11"/>
        <rFont val="Calibri"/>
        <family val="2"/>
        <scheme val="minor"/>
      </rPr>
      <t>)</t>
    </r>
  </si>
  <si>
    <t>(fiche de poste, lettre de mission, contrat de travail)</t>
  </si>
  <si>
    <t>Salaire brut mensuel moyen
(report automatique de la demande. Corriger les informations des cellules selon les modalités d'instruction)</t>
  </si>
  <si>
    <t>Charges patronales mensuelles moyennes
(report automatique de la demande. Corriger les informations des cellules selon les modalités d'instruction)</t>
  </si>
  <si>
    <t>Total mensuel moyen
(report automatique de la demande. Corriger les informations des cellules selon les modalités d'instruction)</t>
  </si>
  <si>
    <t>Nombre de mois pour la réalisation du projet 
(report automatique de la demande. Corriger les informations des cellules selon les modalités d'instruction)</t>
  </si>
  <si>
    <t>(le cas échéant:
demande de dérogation pour absence de devis opposable, ou note justificative du choix du devis le plus cher jointe)</t>
  </si>
  <si>
    <t>Animation - action 1 - année 2022</t>
  </si>
  <si>
    <t>Conseil technique ateliers</t>
  </si>
  <si>
    <t>Céline DURAND</t>
  </si>
  <si>
    <t>Chargée de mission</t>
  </si>
  <si>
    <t>fiche de paie</t>
  </si>
  <si>
    <t>Agent recruté pour la mission</t>
  </si>
  <si>
    <t>Dépenses couvertes par application d'une option de coûts simplifiés (OCS) - taux forfaitaire de 40% des frais de personnels éligibles</t>
  </si>
  <si>
    <t>Partie réservée à l'administration - Instruction des dépenses couvertes par application d'une option de coûts simplifiés  (OCS) - taux forfaitaire de 40% des frais de personnels éligibles</t>
  </si>
  <si>
    <t xml:space="preserve">partie à remplir par le bénéficiaire - Dépenses de l'opération autres que les dépenses directes de personnel prises en compte par application d'un taux forfaitaire </t>
  </si>
  <si>
    <t xml:space="preserve">Partie réservée à l'administration - Instruction des dépenses de l'opération autres que les dépenses directes de personnel pris en compte par application d'un taux forfaitaire </t>
  </si>
  <si>
    <t xml:space="preserve">Nature des dépenses présentées servant de base de calcul </t>
  </si>
  <si>
    <t>À titre informatif, montant de l'OCS calculé sur la base des dépenses présentées et par application du taux de 40%</t>
  </si>
  <si>
    <t>Souhaitez-vous bénéficier du taux forfaitaire de 40% pour les frais de personnels ?</t>
  </si>
  <si>
    <t xml:space="preserve">Nature des dépenses servant de base de calcul </t>
  </si>
  <si>
    <t>Montant des dépenses retenues servant de base de calcul</t>
  </si>
  <si>
    <t>À titre informatif, montant de l'OCS calculé sur la base des dépenses retenues et par application du taux de 40%</t>
  </si>
  <si>
    <t>Montant de l'OCS éligible</t>
  </si>
  <si>
    <t xml:space="preserve">(dépenses directes de personnel de l'opération)
</t>
  </si>
  <si>
    <t>(saisie automatique, par application du taux forfaitaire de 40% des frais de personnel directs éligibles afin de couvrir l’ensemble des autres coûts directs et indirects éligibles d’une opération)</t>
  </si>
  <si>
    <r>
      <t xml:space="preserve">sélectionner Oui ou Non dans la liste déroulante
</t>
    </r>
    <r>
      <rPr>
        <i/>
        <sz val="11"/>
        <color rgb="FFFF0000"/>
        <rFont val="Calibri"/>
        <family val="2"/>
        <scheme val="minor"/>
      </rPr>
      <t>S</t>
    </r>
    <r>
      <rPr>
        <i/>
        <sz val="11"/>
        <color rgb="FFFF0000"/>
        <rFont val="Calibri (Corps)"/>
      </rPr>
      <t>i l'opération mobilise des frais de personnel et/ou d'autoconstruction sélectionner "Oui" et justifier le caractère nécessaire des frais couverts par l'OCS dans une note rattachée au plan de financement</t>
    </r>
  </si>
  <si>
    <t>(saisie automatique en fonction de si l'OCS a été sélectionnée)</t>
  </si>
  <si>
    <t>(toute précision pertinente le cas échéant pour la compréhension de l'action prévue...)</t>
  </si>
  <si>
    <t>(saisie automatique à modifier selon les modalités d'instruction)</t>
  </si>
  <si>
    <t>Frais de personnel</t>
  </si>
  <si>
    <r>
      <t xml:space="preserve">Prestation de conseil pour les jeunes agriculteurs couverte par application d'un coût unitaire tel que conclu à la fin de la procédure de sélection
</t>
    </r>
    <r>
      <rPr>
        <b/>
        <i/>
        <sz val="20"/>
        <color theme="1"/>
        <rFont val="Calibri"/>
        <family val="2"/>
        <scheme val="minor"/>
      </rPr>
      <t>(Une ligne = Une prestation de conseil)</t>
    </r>
  </si>
  <si>
    <t>Partie réservée à l'admistration - Instruction de la demande d'aide portant sur la prestation de conseil auprès des jeunes agriculteurs - coût unitaire</t>
  </si>
  <si>
    <t>Structure prestataire du conseil (le cas échéant)</t>
  </si>
  <si>
    <t>Durée du conseil par agriculteur (en jours)</t>
  </si>
  <si>
    <t>Coût journalier par agriculteur</t>
  </si>
  <si>
    <t>Nombre d'agriculteurs conseillés prévisionnel</t>
  </si>
  <si>
    <t>Livrables présentés</t>
  </si>
  <si>
    <t>Coût unitaire de la prestation (durée du conseil x coût journalier)</t>
  </si>
  <si>
    <t>Durée du conseil (en jours)</t>
  </si>
  <si>
    <t>Nombre d'agriculteurs conseillés prévisionnels</t>
  </si>
  <si>
    <t>Coût unitaire conclus à la fin de la procédure de sélection en €</t>
  </si>
  <si>
    <t>(Durée en jours)</t>
  </si>
  <si>
    <t>(Nombre d'agriculteurs conseillés prévisionnel)</t>
  </si>
  <si>
    <t>(Description des livrables joints à la demande d'aide)</t>
  </si>
  <si>
    <t>(le cas échéant, préciser l'année pour le Suivi-PDE-JA)</t>
  </si>
  <si>
    <t>Consulting SA</t>
  </si>
  <si>
    <t>TOTAL présenté</t>
  </si>
  <si>
    <t xml:space="preserve">Total éligible </t>
  </si>
  <si>
    <t>Montant des frais salariaux liés à l'opération demandé</t>
  </si>
  <si>
    <t>Coût unitaire total demandé (coût unitaire x nombre d'agriculteurs conseillés prévisionnel)</t>
  </si>
  <si>
    <t xml:space="preserve">Coût unitaire total demandé </t>
  </si>
  <si>
    <t>Coût unitaire total éligible</t>
  </si>
  <si>
    <t>Frais de Personnel</t>
  </si>
  <si>
    <t>Taux forfaitaire</t>
  </si>
  <si>
    <t>Coût unitaire</t>
  </si>
  <si>
    <t>Conseil vision globale</t>
  </si>
  <si>
    <t>Conseil réduction pollution sol</t>
  </si>
  <si>
    <t>Conseil réduction déchet</t>
  </si>
  <si>
    <r>
      <rPr>
        <b/>
        <sz val="12"/>
        <rFont val="Calibri"/>
        <family val="2"/>
        <scheme val="minor"/>
      </rPr>
      <t>Dépenses réalisées présentées - onglets 1 à 3 :</t>
    </r>
    <r>
      <rPr>
        <sz val="12"/>
        <rFont val="Calibri"/>
        <family val="2"/>
        <scheme val="minor"/>
      </rPr>
      <t xml:space="preserve">
Ces onglets sont à compléter uniquement si vous êtes concernés par le poste de dépense en question.
Pour chaque poste de dépense (onglets 1 à 3), se positionner sur l'onglet correspondant et renseigner une ligne complète par dépense dans le tableau :
- chaque ligne correspond à </t>
    </r>
    <r>
      <rPr>
        <u/>
        <sz val="12"/>
        <rFont val="Calibri"/>
        <family val="2"/>
        <scheme val="minor"/>
      </rPr>
      <t>une</t>
    </r>
    <r>
      <rPr>
        <sz val="12"/>
        <rFont val="Calibri"/>
        <family val="2"/>
        <scheme val="minor"/>
      </rPr>
      <t xml:space="preserve"> dépense, aucune ne pouvant être regroupée. 
- les cases blanches sont à saisir et les informations nécessaires doivent y être portées (par exemple, pour un montant financier renseigner au maximum 2 décimales) ;
- les cases bleu clair ne sont pas à saisir et sont calculées à partir des informations saisies. </t>
    </r>
    <r>
      <rPr>
        <b/>
        <sz val="12"/>
        <rFont val="Calibri"/>
        <family val="2"/>
        <scheme val="minor"/>
      </rPr>
      <t xml:space="preserve">
</t>
    </r>
    <r>
      <rPr>
        <sz val="12"/>
        <rFont val="Calibri"/>
        <family val="2"/>
        <scheme val="minor"/>
      </rPr>
      <t xml:space="preserve">- Sur chaque onglet, une ligne grisée vous servira d'exemple. Elle est pré-renseignée afin de vous guider dans la saisie des lignes de dépenses.
</t>
    </r>
  </si>
  <si>
    <t>De façon générale:
- Il est conseillé de compléter les onglets de celui le plus à gauche "Accueil" vers l'onglet le plus à droite "Syn DP bénéficiaire" (l'onglet "Syn DP instructeur" étant réservé à l'administration) ;
- Il faut impérativement compléter toutes les cases non-verrouillées (cases blanches) pour permettre l'instruction du dossier.
- Si la nature de la demande est une avance, veuillez remplir uniquement l'onglet "Demande Avance".</t>
  </si>
  <si>
    <t>CHOISIR LA NATURE DE LA DEMANDE DE PAIEMENT</t>
  </si>
  <si>
    <r>
      <t xml:space="preserve">Montants instruits de la DP précédente </t>
    </r>
    <r>
      <rPr>
        <b/>
        <i/>
        <sz val="14"/>
        <color theme="1"/>
        <rFont val="Calibri"/>
        <family val="2"/>
        <scheme val="minor"/>
      </rPr>
      <t>Recopier le tableau "Montants instruits en cumulés" de la DP précédente</t>
    </r>
  </si>
  <si>
    <r>
      <t xml:space="preserve">Montant des dépenses éligibles retenues cumulées au titre des précédentes DP
</t>
    </r>
    <r>
      <rPr>
        <i/>
        <sz val="10"/>
        <rFont val="Calibri"/>
        <family val="2"/>
        <scheme val="minor"/>
      </rPr>
      <t>(Recopier les valeurs des cellules F12 à F14 de la DP précédente)</t>
    </r>
  </si>
  <si>
    <t>Montant des Versements Externes cumulé</t>
  </si>
  <si>
    <t>Contribution privées cumulé</t>
  </si>
  <si>
    <t>v0.1</t>
  </si>
  <si>
    <t>Correction de l'ASP</t>
  </si>
  <si>
    <t>Total à payer pour cette DP</t>
  </si>
  <si>
    <t>Montant sub cumulé(DP actuelle inclus)</t>
  </si>
  <si>
    <t>Conseil JA dossier 73.01</t>
  </si>
  <si>
    <t>Suivi-PDE-JA</t>
  </si>
  <si>
    <t>Conseil JA dossier 75.01</t>
  </si>
  <si>
    <r>
      <t xml:space="preserve">La DP précédente est une Avance  :
</t>
    </r>
    <r>
      <rPr>
        <sz val="12"/>
        <color theme="1"/>
        <rFont val="Calibri"/>
        <family val="2"/>
        <scheme val="minor"/>
      </rPr>
      <t>I11 à compléter si C11 n'est pas OK</t>
    </r>
  </si>
  <si>
    <t>v0.2</t>
  </si>
  <si>
    <t>Correction suite à la réunion avec les instructeurs</t>
  </si>
  <si>
    <t xml:space="preserve"> </t>
  </si>
  <si>
    <t>Non</t>
  </si>
  <si>
    <t>Réa-PDE-JA</t>
  </si>
  <si>
    <t>v0.3</t>
  </si>
  <si>
    <t>Correction suite à la réunion avec les instructeurs et retour ASP</t>
  </si>
  <si>
    <t>v0.4</t>
  </si>
  <si>
    <t>retour ASP modif des cellules S16 et T16</t>
  </si>
  <si>
    <t>v0.5</t>
  </si>
  <si>
    <t>correction retour instructeur</t>
  </si>
  <si>
    <t>v1</t>
  </si>
  <si>
    <t>Mise en production</t>
  </si>
  <si>
    <t>Annexe financière à la demande de paiement - v1</t>
  </si>
  <si>
    <r>
      <t xml:space="preserve">Identification de l'objet de la demande de paiement. </t>
    </r>
    <r>
      <rPr>
        <i/>
        <sz val="14"/>
        <rFont val="Calibri"/>
        <family val="2"/>
        <scheme val="minor"/>
      </rPr>
      <t>A renseigner par le porteur et corriger par l'instructeur si besoin</t>
    </r>
  </si>
  <si>
    <r>
      <rPr>
        <b/>
        <sz val="12"/>
        <color theme="1"/>
        <rFont val="Calibri"/>
        <family val="2"/>
        <scheme val="minor"/>
      </rPr>
      <t>Synthèse des dépenses instruites - onglets "Syn DP instructeur"</t>
    </r>
    <r>
      <rPr>
        <sz val="12"/>
        <color theme="1"/>
        <rFont val="Calibri"/>
        <family val="2"/>
        <scheme val="minor"/>
      </rPr>
      <t xml:space="preserve">
Ces onglets sont entièrement réservés à l'administration.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</si>
</sst>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0.00\ &quot;€&quot;;\-#,##0.00\ &quot;€&quot;"/>
    <numFmt numFmtId="44" formatCode="_-* #,##0.00\ &quot;€&quot;_-;\-* #,##0.00\ &quot;€&quot;_-;_-* &quot;-&quot;??\ &quot;€&quot;_-;_-@_-"/>
    <numFmt numFmtId="43" formatCode="_-* #,##0.00\ _€_-;\-* #,##0.00\ _€_-;_-* &quot;-&quot;??\ _€_-;_-@_-"/>
    <numFmt numFmtId="164" formatCode="#,##0.00\ &quot;€&quot;_);[Red]\(#,##0.00\ &quot;€&quot;\)"/>
    <numFmt numFmtId="165" formatCode="_ * #,##0.00_)\ &quot;€&quot;_ ;_ * \(#,##0.00\)\ &quot;€&quot;_ ;_ * &quot;-&quot;??_)\ &quot;€&quot;_ ;_ @_ "/>
    <numFmt numFmtId="166" formatCode="#,##0.00\ &quot;€&quot;"/>
    <numFmt numFmtId="167" formatCode="#,##0.00&quot; &quot;[$€-40C];[Red]&quot;-&quot;#,##0.00&quot; &quot;[$€-40C]"/>
    <numFmt numFmtId="168" formatCode="&quot; &quot;#,##0.00&quot; € &quot;;&quot;-&quot;#,##0.00&quot; € &quot;;&quot;-&quot;#&quot; € &quot;;@&quot; &quot;"/>
    <numFmt numFmtId="169" formatCode="&quot; &quot;#,##0.00&quot;    &quot;;&quot;-&quot;#,##0.00&quot;    &quot;;&quot;-&quot;#&quot;    &quot;;@&quot; &quot;"/>
  </numFmts>
  <fonts count="107">
    <font>
      <sz val="11"/>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sz val="11"/>
      <color theme="1"/>
      <name val="Calibri"/>
      <family val="2"/>
      <scheme val="minor"/>
    </font>
    <font>
      <sz val="11"/>
      <name val="Calibri"/>
      <family val="2"/>
      <scheme val="minor"/>
    </font>
    <font>
      <sz val="11"/>
      <color indexed="8"/>
      <name val="Calibri"/>
      <family val="2"/>
    </font>
    <font>
      <sz val="10"/>
      <name val="Arial"/>
      <family val="2"/>
    </font>
    <font>
      <sz val="10"/>
      <name val="Mangal"/>
      <family val="2"/>
    </font>
    <font>
      <u/>
      <sz val="11"/>
      <color theme="10"/>
      <name val="Calibri"/>
      <family val="2"/>
      <scheme val="minor"/>
    </font>
    <font>
      <b/>
      <i/>
      <sz val="11"/>
      <name val="Calibri"/>
      <family val="2"/>
      <scheme val="minor"/>
    </font>
    <font>
      <b/>
      <sz val="20"/>
      <color theme="1"/>
      <name val="Calibri"/>
      <family val="2"/>
      <scheme val="minor"/>
    </font>
    <font>
      <i/>
      <sz val="11"/>
      <name val="Calibri"/>
      <family val="2"/>
      <scheme val="minor"/>
    </font>
    <font>
      <b/>
      <sz val="14"/>
      <color theme="1"/>
      <name val="Calibri"/>
      <family val="2"/>
      <scheme val="minor"/>
    </font>
    <font>
      <sz val="14"/>
      <color theme="1"/>
      <name val="Calibri"/>
      <family val="2"/>
      <scheme val="minor"/>
    </font>
    <font>
      <b/>
      <sz val="16"/>
      <color rgb="FFFF0000"/>
      <name val="Calibri"/>
      <family val="2"/>
      <scheme val="minor"/>
    </font>
    <font>
      <b/>
      <sz val="22"/>
      <color theme="1"/>
      <name val="Calibri"/>
      <family val="2"/>
      <scheme val="minor"/>
    </font>
    <font>
      <b/>
      <sz val="14"/>
      <color rgb="FFFF0000"/>
      <name val="Calibri"/>
      <family val="2"/>
      <scheme val="minor"/>
    </font>
    <font>
      <b/>
      <sz val="12"/>
      <color theme="1"/>
      <name val="Calibri"/>
      <family val="2"/>
      <scheme val="minor"/>
    </font>
    <font>
      <b/>
      <sz val="18"/>
      <color theme="1"/>
      <name val="Calibri"/>
      <family val="2"/>
      <scheme val="minor"/>
    </font>
    <font>
      <b/>
      <sz val="16"/>
      <color theme="1"/>
      <name val="Calibri"/>
      <family val="2"/>
      <scheme val="minor"/>
    </font>
    <font>
      <sz val="11"/>
      <color rgb="FF000000"/>
      <name val="Calibri"/>
      <family val="2"/>
    </font>
    <font>
      <sz val="11"/>
      <color rgb="FFFFFFFF"/>
      <name val="Calibri"/>
      <family val="2"/>
    </font>
    <font>
      <i/>
      <sz val="11"/>
      <color rgb="FFFF3333"/>
      <name val="Calibri"/>
      <family val="2"/>
    </font>
    <font>
      <sz val="11"/>
      <color rgb="FFD4711A"/>
      <name val="Calibri"/>
      <family val="2"/>
    </font>
    <font>
      <sz val="10"/>
      <color rgb="FF000000"/>
      <name val="Arial"/>
      <family val="2"/>
    </font>
    <font>
      <b/>
      <sz val="11"/>
      <color rgb="FFFF3333"/>
      <name val="Calibri"/>
      <family val="2"/>
    </font>
    <font>
      <sz val="11"/>
      <color rgb="FF000000"/>
      <name val="Arial2"/>
      <family val="2"/>
    </font>
    <font>
      <sz val="11"/>
      <color rgb="FFA3238E"/>
      <name val="Calibri"/>
      <family val="2"/>
    </font>
    <font>
      <b/>
      <i/>
      <sz val="16"/>
      <color rgb="FF000000"/>
      <name val="Calibri"/>
      <family val="2"/>
    </font>
    <font>
      <sz val="11"/>
      <color rgb="FFCFE7F5"/>
      <name val="Calibri"/>
      <family val="2"/>
    </font>
    <font>
      <sz val="11"/>
      <color rgb="FFFF3333"/>
      <name val="Calibri"/>
      <family val="2"/>
    </font>
    <font>
      <b/>
      <sz val="11"/>
      <color rgb="FF0084D1"/>
      <name val="Calibri"/>
      <family val="2"/>
    </font>
    <font>
      <sz val="10"/>
      <color rgb="FF000000"/>
      <name val="Arial1"/>
    </font>
    <font>
      <b/>
      <i/>
      <sz val="11"/>
      <color rgb="FF00CC00"/>
      <name val="Calibri"/>
      <family val="2"/>
    </font>
    <font>
      <sz val="11"/>
      <color rgb="FF009900"/>
      <name val="Calibri"/>
      <family val="2"/>
    </font>
    <font>
      <b/>
      <i/>
      <u/>
      <sz val="11"/>
      <color rgb="FF000000"/>
      <name val="Calibri"/>
      <family val="2"/>
    </font>
    <font>
      <sz val="11"/>
      <color rgb="FFFF00CC"/>
      <name val="Arial2"/>
      <family val="2"/>
    </font>
    <font>
      <b/>
      <sz val="11"/>
      <color rgb="FFFF3333"/>
      <name val="Arial3"/>
      <family val="2"/>
    </font>
    <font>
      <b/>
      <sz val="11"/>
      <color rgb="FFDC2300"/>
      <name val="Calibri"/>
      <family val="2"/>
    </font>
    <font>
      <sz val="12"/>
      <name val="Calibri"/>
      <family val="2"/>
      <scheme val="minor"/>
    </font>
    <font>
      <b/>
      <sz val="11"/>
      <name val="Calibri"/>
      <family val="2"/>
      <scheme val="minor"/>
    </font>
    <font>
      <b/>
      <sz val="20"/>
      <name val="Calibri"/>
      <family val="2"/>
      <scheme val="minor"/>
    </font>
    <font>
      <i/>
      <sz val="11"/>
      <color theme="1"/>
      <name val="Calibri"/>
      <family val="2"/>
      <scheme val="minor"/>
    </font>
    <font>
      <b/>
      <sz val="16"/>
      <name val="Calibri"/>
      <family val="2"/>
    </font>
    <font>
      <i/>
      <sz val="11"/>
      <color rgb="FFFF0000"/>
      <name val="Calibri"/>
      <family val="2"/>
      <scheme val="minor"/>
    </font>
    <font>
      <i/>
      <sz val="11"/>
      <color rgb="FF000000"/>
      <name val="Calibri"/>
      <family val="2"/>
      <scheme val="minor"/>
    </font>
    <font>
      <sz val="10"/>
      <color rgb="FF000000"/>
      <name val="Calibri"/>
      <family val="2"/>
      <scheme val="minor"/>
    </font>
    <font>
      <b/>
      <i/>
      <sz val="11"/>
      <color rgb="FFFF0000"/>
      <name val="Calibri (Corps)"/>
    </font>
    <font>
      <b/>
      <sz val="11"/>
      <color rgb="FF000000"/>
      <name val="Calibri"/>
      <family val="2"/>
      <scheme val="minor"/>
    </font>
    <font>
      <b/>
      <sz val="11"/>
      <name val="Calibri (Corps)"/>
    </font>
    <font>
      <b/>
      <sz val="11"/>
      <color theme="0"/>
      <name val="Calibri"/>
      <family val="2"/>
      <scheme val="minor"/>
    </font>
    <font>
      <b/>
      <sz val="12"/>
      <name val="Calibri"/>
      <family val="2"/>
      <scheme val="minor"/>
    </font>
    <font>
      <b/>
      <sz val="22"/>
      <name val="Calibri"/>
      <family val="2"/>
      <scheme val="minor"/>
    </font>
    <font>
      <b/>
      <sz val="14"/>
      <name val="Calibri"/>
      <family val="2"/>
      <scheme val="minor"/>
    </font>
    <font>
      <u/>
      <sz val="12"/>
      <name val="Calibri"/>
      <family val="2"/>
      <scheme val="minor"/>
    </font>
    <font>
      <i/>
      <sz val="11"/>
      <color rgb="FFFF0000"/>
      <name val="Calibri (Corps)"/>
    </font>
    <font>
      <b/>
      <sz val="20"/>
      <color theme="0"/>
      <name val="Calibri"/>
      <family val="2"/>
      <scheme val="minor"/>
    </font>
    <font>
      <b/>
      <sz val="16"/>
      <name val="Calibri"/>
      <family val="2"/>
      <scheme val="minor"/>
    </font>
    <font>
      <sz val="16"/>
      <color theme="1"/>
      <name val="Calibri"/>
      <family val="2"/>
      <scheme val="minor"/>
    </font>
    <font>
      <b/>
      <sz val="16"/>
      <color theme="0"/>
      <name val="Calibri"/>
      <family val="2"/>
      <scheme val="minor"/>
    </font>
    <font>
      <b/>
      <sz val="12"/>
      <color rgb="FF000000"/>
      <name val="Calibri"/>
      <family val="2"/>
    </font>
    <font>
      <i/>
      <sz val="14"/>
      <name val="Calibri"/>
      <family val="2"/>
      <scheme val="minor"/>
    </font>
    <font>
      <b/>
      <sz val="12"/>
      <color theme="0"/>
      <name val="Calibri"/>
      <family val="2"/>
    </font>
    <font>
      <b/>
      <sz val="12"/>
      <color theme="1"/>
      <name val="Calibri"/>
      <family val="2"/>
    </font>
    <font>
      <b/>
      <sz val="12"/>
      <color theme="0"/>
      <name val="Calibri"/>
      <family val="2"/>
      <scheme val="minor"/>
    </font>
    <font>
      <b/>
      <sz val="12"/>
      <color rgb="FFFF0000"/>
      <name val="Calibri"/>
      <family val="2"/>
      <scheme val="minor"/>
    </font>
    <font>
      <b/>
      <u/>
      <sz val="12"/>
      <color rgb="FFFF0000"/>
      <name val="Calibri"/>
      <family val="2"/>
      <scheme val="minor"/>
    </font>
    <font>
      <b/>
      <sz val="12"/>
      <color theme="1"/>
      <name val="Calibri (Corps)"/>
    </font>
    <font>
      <b/>
      <sz val="12"/>
      <name val="Calibri"/>
      <family val="2"/>
    </font>
    <font>
      <sz val="12"/>
      <name val="Calibri"/>
      <family val="2"/>
    </font>
    <font>
      <i/>
      <sz val="12"/>
      <color theme="1"/>
      <name val="Calibri"/>
      <family val="2"/>
      <scheme val="minor"/>
    </font>
    <font>
      <b/>
      <i/>
      <sz val="12"/>
      <color theme="1"/>
      <name val="Calibri"/>
      <family val="2"/>
      <scheme val="minor"/>
    </font>
    <font>
      <i/>
      <sz val="12"/>
      <name val="Calibri"/>
      <family val="2"/>
      <scheme val="minor"/>
    </font>
    <font>
      <b/>
      <sz val="12"/>
      <color rgb="FFFFFFFF"/>
      <name val="Calibri"/>
      <family val="2"/>
      <scheme val="minor"/>
    </font>
    <font>
      <b/>
      <sz val="11"/>
      <color rgb="FF0070C0"/>
      <name val="Calibri"/>
      <family val="2"/>
      <scheme val="minor"/>
    </font>
    <font>
      <sz val="11"/>
      <color rgb="FF0070C0"/>
      <name val="Calibri"/>
      <family val="2"/>
      <scheme val="minor"/>
    </font>
    <font>
      <sz val="11"/>
      <color indexed="8"/>
      <name val="Arial2"/>
      <family val="2"/>
    </font>
    <font>
      <b/>
      <sz val="20"/>
      <name val="Calibri"/>
      <family val="2"/>
    </font>
    <font>
      <sz val="11"/>
      <color rgb="FFFF0000"/>
      <name val="Calibri"/>
      <family val="2"/>
      <scheme val="minor"/>
    </font>
    <font>
      <b/>
      <i/>
      <sz val="14"/>
      <color theme="1"/>
      <name val="Calibri"/>
      <family val="2"/>
      <scheme val="minor"/>
    </font>
    <font>
      <sz val="12"/>
      <color theme="0"/>
      <name val="Calibri"/>
      <family val="2"/>
    </font>
    <font>
      <b/>
      <sz val="12"/>
      <name val="Arial"/>
      <family val="2"/>
    </font>
    <font>
      <b/>
      <sz val="12"/>
      <color theme="0"/>
      <name val="Arial"/>
      <family val="2"/>
    </font>
    <font>
      <sz val="16"/>
      <color theme="9" tint="-0.249977111117893"/>
      <name val="Calibri"/>
      <family val="2"/>
      <scheme val="minor"/>
    </font>
    <font>
      <b/>
      <sz val="25"/>
      <color theme="0"/>
      <name val="Calibri"/>
      <family val="2"/>
      <scheme val="minor"/>
    </font>
    <font>
      <b/>
      <sz val="25"/>
      <color rgb="FFFFC000"/>
      <name val="Calibri"/>
      <family val="2"/>
      <scheme val="minor"/>
    </font>
    <font>
      <sz val="25"/>
      <color theme="0"/>
      <name val="Calibri"/>
      <family val="2"/>
      <scheme val="minor"/>
    </font>
    <font>
      <b/>
      <sz val="22"/>
      <color theme="0"/>
      <name val="Calibri"/>
      <family val="2"/>
      <scheme val="minor"/>
    </font>
    <font>
      <b/>
      <sz val="18"/>
      <name val="Calibri"/>
      <family val="2"/>
      <scheme val="minor"/>
    </font>
    <font>
      <b/>
      <sz val="18"/>
      <name val="Calibri"/>
      <family val="2"/>
    </font>
    <font>
      <b/>
      <u/>
      <sz val="18"/>
      <color rgb="FFFF0000"/>
      <name val="Calibri"/>
      <family val="2"/>
    </font>
    <font>
      <b/>
      <i/>
      <sz val="18"/>
      <name val="Calibri"/>
      <family val="2"/>
    </font>
    <font>
      <b/>
      <sz val="72"/>
      <color theme="0"/>
      <name val="Calibri"/>
      <family val="2"/>
    </font>
    <font>
      <sz val="18"/>
      <color theme="1"/>
      <name val="Calibri"/>
      <family val="2"/>
      <scheme val="minor"/>
    </font>
    <font>
      <b/>
      <sz val="18"/>
      <color rgb="FFFF0000"/>
      <name val="Calibri"/>
      <family val="2"/>
      <scheme val="minor"/>
    </font>
    <font>
      <b/>
      <i/>
      <sz val="16"/>
      <color rgb="FFFF0000"/>
      <name val="Calibri"/>
      <family val="2"/>
    </font>
    <font>
      <sz val="16"/>
      <name val="Calibri"/>
      <family val="2"/>
      <scheme val="minor"/>
    </font>
    <font>
      <i/>
      <sz val="10"/>
      <color theme="1"/>
      <name val="Calibri"/>
      <family val="2"/>
      <scheme val="minor"/>
    </font>
    <font>
      <b/>
      <i/>
      <sz val="18"/>
      <color theme="1"/>
      <name val="Calibri"/>
      <family val="2"/>
      <scheme val="minor"/>
    </font>
    <font>
      <i/>
      <sz val="10"/>
      <name val="Calibri"/>
      <family val="2"/>
      <scheme val="minor"/>
    </font>
    <font>
      <b/>
      <sz val="14"/>
      <color theme="0"/>
      <name val="Calibri"/>
      <family val="2"/>
      <scheme val="minor"/>
    </font>
    <font>
      <sz val="11"/>
      <color rgb="FFC00000"/>
      <name val="Calibri"/>
      <family val="2"/>
      <scheme val="minor"/>
    </font>
    <font>
      <i/>
      <sz val="9"/>
      <name val="Tahoma"/>
      <family val="2"/>
    </font>
    <font>
      <sz val="9"/>
      <name val="Tahoma"/>
      <family val="2"/>
    </font>
    <font>
      <sz val="14"/>
      <name val="Calibri"/>
      <family val="2"/>
      <scheme val="minor"/>
    </font>
    <font>
      <b/>
      <i/>
      <sz val="20"/>
      <color theme="1"/>
      <name val="Calibri"/>
      <family val="2"/>
      <scheme val="minor"/>
    </font>
  </fonts>
  <fills count="54">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rgb="FFFF0000"/>
        <bgColor rgb="FF993300"/>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rgb="FFCCCCCC"/>
        <bgColor rgb="FFCCCCCC"/>
      </patternFill>
    </fill>
    <fill>
      <patternFill patternType="solid">
        <fgColor rgb="FFFFFFFF"/>
        <bgColor rgb="FFFFFFFF"/>
      </patternFill>
    </fill>
    <fill>
      <patternFill patternType="solid">
        <fgColor rgb="FF999999"/>
        <bgColor rgb="FF999999"/>
      </patternFill>
    </fill>
    <fill>
      <patternFill patternType="solid">
        <fgColor rgb="FFDDDDDD"/>
        <bgColor rgb="FFDDDDDD"/>
      </patternFill>
    </fill>
    <fill>
      <patternFill patternType="solid">
        <fgColor rgb="FFFFFF00"/>
        <bgColor rgb="FFFFFF00"/>
      </patternFill>
    </fill>
    <fill>
      <patternFill patternType="solid">
        <fgColor rgb="FFE6E6FF"/>
        <bgColor rgb="FFE6E6FF"/>
      </patternFill>
    </fill>
    <fill>
      <patternFill patternType="solid">
        <fgColor rgb="FFFFFFCC"/>
        <bgColor rgb="FFFFFFCC"/>
      </patternFill>
    </fill>
    <fill>
      <patternFill patternType="solid">
        <fgColor rgb="FFCFE7F5"/>
        <bgColor rgb="FFCFE7F5"/>
      </patternFill>
    </fill>
    <fill>
      <patternFill patternType="solid">
        <fgColor rgb="FFB80047"/>
        <bgColor rgb="FFB80047"/>
      </patternFill>
    </fill>
    <fill>
      <patternFill patternType="solid">
        <fgColor rgb="FFABD3B0"/>
        <bgColor rgb="FFABD3B0"/>
      </patternFill>
    </fill>
    <fill>
      <patternFill patternType="solid">
        <fgColor rgb="FFEDD9CB"/>
        <bgColor rgb="FFEDD9CB"/>
      </patternFill>
    </fill>
    <fill>
      <patternFill patternType="solid">
        <fgColor rgb="FF33CC66"/>
        <bgColor rgb="FF33CC66"/>
      </patternFill>
    </fill>
    <fill>
      <patternFill patternType="solid">
        <fgColor rgb="FF3DEB3D"/>
        <bgColor rgb="FF3DEB3D"/>
      </patternFill>
    </fill>
    <fill>
      <patternFill patternType="solid">
        <fgColor theme="9" tint="0.39997558519241921"/>
        <bgColor indexed="64"/>
      </patternFill>
    </fill>
    <fill>
      <patternFill patternType="solid">
        <fgColor rgb="FFC4D79B"/>
        <bgColor indexed="64"/>
      </patternFill>
    </fill>
    <fill>
      <patternFill patternType="solid">
        <fgColor theme="8" tint="0.39997558519241921"/>
        <bgColor indexed="64"/>
      </patternFill>
    </fill>
    <fill>
      <patternFill patternType="solid">
        <fgColor rgb="FFEBF1DE"/>
        <bgColor rgb="FF000000"/>
      </patternFill>
    </fill>
    <fill>
      <patternFill patternType="solid">
        <fgColor rgb="FFDCE6F1"/>
        <bgColor rgb="FF000000"/>
      </patternFill>
    </fill>
    <fill>
      <patternFill patternType="solid">
        <fgColor rgb="FFD9D9D9"/>
        <bgColor rgb="FF000000"/>
      </patternFill>
    </fill>
    <fill>
      <patternFill patternType="solid">
        <fgColor rgb="FFBFBFBF"/>
        <bgColor rgb="FF000000"/>
      </patternFill>
    </fill>
    <fill>
      <patternFill patternType="solid">
        <fgColor rgb="FF002060"/>
        <bgColor indexed="64"/>
      </patternFill>
    </fill>
    <fill>
      <patternFill patternType="solid">
        <fgColor theme="9"/>
        <bgColor indexed="64"/>
      </patternFill>
    </fill>
    <fill>
      <patternFill patternType="solid">
        <fgColor theme="9" tint="0.59999389629810485"/>
        <bgColor indexed="64"/>
      </patternFill>
    </fill>
    <fill>
      <patternFill patternType="solid">
        <fgColor rgb="FFF5903D"/>
        <bgColor indexed="64"/>
      </patternFill>
    </fill>
    <fill>
      <patternFill patternType="solid">
        <fgColor theme="9" tint="-0.249977111117893"/>
        <bgColor indexed="64"/>
      </patternFill>
    </fill>
    <fill>
      <patternFill patternType="solid">
        <fgColor rgb="FF227A56"/>
        <bgColor indexed="64"/>
      </patternFill>
    </fill>
    <fill>
      <patternFill patternType="solid">
        <fgColor rgb="FF5FAF7A"/>
        <bgColor indexed="64"/>
      </patternFill>
    </fill>
    <fill>
      <patternFill patternType="solid">
        <fgColor theme="6"/>
        <bgColor indexed="64"/>
      </patternFill>
    </fill>
    <fill>
      <patternFill patternType="solid">
        <fgColor rgb="FF9BBB59"/>
        <bgColor indexed="64"/>
      </patternFill>
    </fill>
    <fill>
      <patternFill patternType="solid">
        <fgColor theme="6" tint="0.59999389629810485"/>
        <bgColor indexed="64"/>
      </patternFill>
    </fill>
    <fill>
      <patternFill patternType="solid">
        <fgColor rgb="FFE6B396"/>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8" tint="0.79998168889431442"/>
        <bgColor indexed="64"/>
      </patternFill>
    </fill>
    <fill>
      <patternFill patternType="solid">
        <fgColor rgb="FFDB9065"/>
        <bgColor indexed="64"/>
      </patternFill>
    </fill>
    <fill>
      <patternFill patternType="solid">
        <fgColor indexed="22"/>
        <bgColor indexed="22"/>
      </patternFill>
    </fill>
    <fill>
      <patternFill patternType="solid">
        <fgColor indexed="55"/>
        <bgColor indexed="55"/>
      </patternFill>
    </fill>
    <fill>
      <patternFill patternType="solid">
        <fgColor rgb="FF0070C0"/>
        <bgColor indexed="64"/>
      </patternFill>
    </fill>
    <fill>
      <patternFill patternType="solid">
        <fgColor theme="6" tint="-0.249977111117893"/>
        <bgColor indexed="64"/>
      </patternFill>
    </fill>
    <fill>
      <patternFill patternType="solid">
        <fgColor rgb="FFF9F3A1"/>
        <bgColor indexed="64"/>
      </patternFill>
    </fill>
    <fill>
      <patternFill patternType="solid">
        <fgColor theme="9" tint="0.79998168889431442"/>
        <bgColor rgb="FF000000"/>
      </patternFill>
    </fill>
  </fills>
  <borders count="1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DC2300"/>
      </left>
      <right style="thin">
        <color rgb="FFDC2300"/>
      </right>
      <top style="thin">
        <color rgb="FFDC2300"/>
      </top>
      <bottom style="thin">
        <color rgb="FFDC2300"/>
      </bottom>
      <diagonal/>
    </border>
    <border>
      <left style="thin">
        <color rgb="FFFF0000"/>
      </left>
      <right style="thin">
        <color rgb="FFFF0000"/>
      </right>
      <top style="thin">
        <color rgb="FFFF0000"/>
      </top>
      <bottom style="thin">
        <color rgb="FFFF0000"/>
      </bottom>
      <diagonal/>
    </border>
    <border>
      <left/>
      <right/>
      <top style="thin">
        <color rgb="FF000000"/>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rgb="FF000000"/>
      </left>
      <right style="medium">
        <color indexed="64"/>
      </right>
      <top/>
      <bottom/>
      <diagonal/>
    </border>
    <border>
      <left style="medium">
        <color indexed="64"/>
      </left>
      <right style="thin">
        <color rgb="FF000000"/>
      </right>
      <top/>
      <bottom/>
      <diagonal/>
    </border>
    <border>
      <left/>
      <right style="medium">
        <color indexed="64"/>
      </right>
      <top style="thin">
        <color indexed="64"/>
      </top>
      <bottom style="thin">
        <color indexed="64"/>
      </bottom>
      <diagonal/>
    </border>
    <border>
      <left/>
      <right style="thin">
        <color indexed="64"/>
      </right>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theme="1"/>
      </left>
      <right style="thin">
        <color theme="1"/>
      </right>
      <top style="thin">
        <color theme="1"/>
      </top>
      <bottom style="thin">
        <color theme="1"/>
      </bottom>
      <diagonal/>
    </border>
    <border>
      <left style="medium">
        <color theme="1"/>
      </left>
      <right style="thin">
        <color indexed="64"/>
      </right>
      <top style="thin">
        <color indexed="64"/>
      </top>
      <bottom style="thin">
        <color indexed="64"/>
      </bottom>
      <diagonal/>
    </border>
    <border>
      <left style="thin">
        <color theme="1"/>
      </left>
      <right style="thin">
        <color theme="1"/>
      </right>
      <top/>
      <bottom style="thin">
        <color theme="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1"/>
      </left>
      <right style="medium">
        <color indexed="64"/>
      </right>
      <top style="thin">
        <color theme="1"/>
      </top>
      <bottom style="thin">
        <color theme="1"/>
      </bottom>
      <diagonal/>
    </border>
    <border>
      <left style="medium">
        <color indexed="64"/>
      </left>
      <right style="thin">
        <color theme="1"/>
      </right>
      <top style="thin">
        <color theme="1"/>
      </top>
      <bottom style="thin">
        <color theme="1"/>
      </bottom>
      <diagonal/>
    </border>
    <border>
      <left style="thin">
        <color indexed="64"/>
      </left>
      <right/>
      <top style="thin">
        <color indexed="64"/>
      </top>
      <bottom style="medium">
        <color indexed="64"/>
      </bottom>
      <diagonal/>
    </border>
    <border>
      <left/>
      <right style="thin">
        <color theme="1"/>
      </right>
      <top style="thin">
        <color theme="1"/>
      </top>
      <bottom style="thin">
        <color theme="1"/>
      </bottom>
      <diagonal/>
    </border>
    <border>
      <left style="thin">
        <color theme="1"/>
      </left>
      <right style="medium">
        <color indexed="64"/>
      </right>
      <top style="thin">
        <color theme="1"/>
      </top>
      <bottom style="medium">
        <color indexed="64"/>
      </bottom>
      <diagonal/>
    </border>
    <border>
      <left style="thin">
        <color theme="1"/>
      </left>
      <right style="thin">
        <color theme="1"/>
      </right>
      <top style="thin">
        <color theme="1"/>
      </top>
      <bottom style="medium">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theme="1"/>
      </left>
      <right/>
      <top style="thin">
        <color theme="1"/>
      </top>
      <bottom style="thin">
        <color theme="1"/>
      </bottom>
      <diagonal/>
    </border>
    <border>
      <left style="thin">
        <color theme="0" tint="-0.499984740745262"/>
      </left>
      <right/>
      <top style="thin">
        <color theme="0" tint="-0.499984740745262"/>
      </top>
      <bottom style="thin">
        <color theme="0" tint="-0.499984740745262"/>
      </bottom>
      <diagonal/>
    </border>
    <border>
      <left style="medium">
        <color indexed="64"/>
      </left>
      <right style="thin">
        <color rgb="FF000000"/>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thin">
        <color theme="1"/>
      </left>
      <right style="medium">
        <color indexed="64"/>
      </right>
      <top style="medium">
        <color indexed="64"/>
      </top>
      <bottom style="thin">
        <color theme="1"/>
      </bottom>
      <diagonal/>
    </border>
    <border>
      <left style="thin">
        <color theme="1"/>
      </left>
      <right style="thin">
        <color theme="1"/>
      </right>
      <top style="medium">
        <color indexed="64"/>
      </top>
      <bottom style="thin">
        <color theme="1"/>
      </bottom>
      <diagonal/>
    </border>
    <border>
      <left style="medium">
        <color indexed="64"/>
      </left>
      <right style="thin">
        <color rgb="FF000000"/>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right style="thin">
        <color theme="0" tint="-0.499984740745262"/>
      </right>
      <top style="thin">
        <color theme="0" tint="-0.499984740745262"/>
      </top>
      <bottom style="medium">
        <color indexed="64"/>
      </bottom>
      <diagonal/>
    </border>
    <border>
      <left style="medium">
        <color indexed="64"/>
      </left>
      <right style="thin">
        <color theme="0" tint="-0.499984740745262"/>
      </right>
      <top style="medium">
        <color indexed="64"/>
      </top>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1"/>
      </left>
      <right style="thin">
        <color theme="1"/>
      </right>
      <top style="thin">
        <color theme="1"/>
      </top>
      <bottom/>
      <diagonal/>
    </border>
    <border>
      <left/>
      <right/>
      <top style="thin">
        <color theme="1"/>
      </top>
      <bottom style="thin">
        <color theme="1"/>
      </bottom>
      <diagonal/>
    </border>
    <border>
      <left style="thin">
        <color theme="1"/>
      </left>
      <right/>
      <top/>
      <bottom style="thin">
        <color theme="1"/>
      </bottom>
      <diagonal/>
    </border>
    <border>
      <left style="medium">
        <color indexed="64"/>
      </left>
      <right style="thin">
        <color theme="1"/>
      </right>
      <top style="medium">
        <color indexed="64"/>
      </top>
      <bottom style="thin">
        <color theme="1"/>
      </bottom>
      <diagonal/>
    </border>
    <border>
      <left style="medium">
        <color indexed="64"/>
      </left>
      <right style="thin">
        <color theme="1"/>
      </right>
      <top style="thin">
        <color theme="1"/>
      </top>
      <bottom style="medium">
        <color indexed="64"/>
      </bottom>
      <diagonal/>
    </border>
    <border>
      <left/>
      <right style="thin">
        <color theme="0" tint="-0.499984740745262"/>
      </right>
      <top style="medium">
        <color indexed="64"/>
      </top>
      <bottom/>
      <diagonal/>
    </border>
    <border>
      <left style="medium">
        <color indexed="64"/>
      </left>
      <right/>
      <top style="medium">
        <color indexed="64"/>
      </top>
      <bottom style="thin">
        <color rgb="FF000000"/>
      </bottom>
      <diagonal/>
    </border>
    <border>
      <left style="thin">
        <color indexed="64"/>
      </left>
      <right style="medium">
        <color indexed="64"/>
      </right>
      <top style="medium">
        <color indexed="64"/>
      </top>
      <bottom style="medium">
        <color indexed="64"/>
      </bottom>
      <diagonal/>
    </border>
    <border>
      <left style="thin">
        <color theme="0" tint="-0.499984740745262"/>
      </left>
      <right/>
      <top style="medium">
        <color indexed="64"/>
      </top>
      <bottom/>
      <diagonal/>
    </border>
    <border>
      <left style="thin">
        <color theme="0" tint="-0.499984740745262"/>
      </left>
      <right/>
      <top style="thin">
        <color theme="0" tint="-0.499984740745262"/>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theme="1"/>
      </right>
      <top/>
      <bottom style="thin">
        <color theme="1"/>
      </bottom>
      <diagonal/>
    </border>
    <border>
      <left style="medium">
        <color indexed="64"/>
      </left>
      <right style="medium">
        <color indexed="64"/>
      </right>
      <top style="medium">
        <color indexed="64"/>
      </top>
      <bottom style="thin">
        <color indexed="64"/>
      </bottom>
      <diagonal/>
    </border>
    <border>
      <left style="medium">
        <color indexed="64"/>
      </left>
      <right style="thin">
        <color rgb="FF000000"/>
      </right>
      <top style="medium">
        <color indexed="64"/>
      </top>
      <bottom/>
      <diagonal/>
    </border>
    <border>
      <left style="thin">
        <color rgb="FF000000"/>
      </left>
      <right style="medium">
        <color indexed="64"/>
      </right>
      <top style="medium">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style="medium">
        <color indexed="64"/>
      </right>
      <top style="thin">
        <color theme="1"/>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style="medium">
        <color indexed="64"/>
      </right>
      <top style="thin">
        <color theme="0" tint="-0.499984740745262"/>
      </top>
      <bottom style="medium">
        <color indexed="64"/>
      </bottom>
      <diagonal/>
    </border>
    <border>
      <left/>
      <right style="thin">
        <color theme="1"/>
      </right>
      <top style="thin">
        <color theme="1"/>
      </top>
      <bottom style="medium">
        <color indexed="64"/>
      </bottom>
      <diagonal/>
    </border>
    <border>
      <left style="medium">
        <color indexed="64"/>
      </left>
      <right style="medium">
        <color indexed="64"/>
      </right>
      <top style="thin">
        <color theme="1"/>
      </top>
      <bottom style="thin">
        <color theme="1"/>
      </bottom>
      <diagonal/>
    </border>
    <border>
      <left style="thin">
        <color indexed="8"/>
      </left>
      <right style="thin">
        <color indexed="8"/>
      </right>
      <top style="thin">
        <color indexed="8"/>
      </top>
      <bottom style="thin">
        <color indexed="8"/>
      </bottom>
      <diagonal/>
    </border>
    <border>
      <left style="medium">
        <color indexed="64"/>
      </left>
      <right style="thin">
        <color theme="0" tint="-0.499984740745262"/>
      </right>
      <top style="medium">
        <color indexed="64"/>
      </top>
      <bottom style="medium">
        <color indexed="64"/>
      </bottom>
      <diagonal/>
    </border>
    <border>
      <left style="medium">
        <color theme="0" tint="-0.499984740745262"/>
      </left>
      <right style="thin">
        <color theme="0" tint="-0.499984740745262"/>
      </right>
      <top style="medium">
        <color indexed="64"/>
      </top>
      <bottom style="medium">
        <color indexed="64"/>
      </bottom>
      <diagonal/>
    </border>
    <border>
      <left style="thin">
        <color indexed="64"/>
      </left>
      <right style="thin">
        <color indexed="64"/>
      </right>
      <top/>
      <bottom style="thin">
        <color theme="1"/>
      </bottom>
      <diagonal/>
    </border>
    <border>
      <left style="medium">
        <color theme="0" tint="-0.499984740745262"/>
      </left>
      <right/>
      <top style="medium">
        <color indexed="64"/>
      </top>
      <bottom style="medium">
        <color indexed="64"/>
      </bottom>
      <diagonal/>
    </border>
    <border>
      <left/>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style="medium">
        <color theme="1"/>
      </left>
      <right/>
      <top style="medium">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style="thin">
        <color theme="1"/>
      </bottom>
      <diagonal/>
    </border>
    <border>
      <left/>
      <right/>
      <top style="medium">
        <color indexed="64"/>
      </top>
      <bottom style="thin">
        <color theme="1"/>
      </bottom>
      <diagonal/>
    </border>
    <border>
      <left/>
      <right style="thin">
        <color theme="1"/>
      </right>
      <top style="medium">
        <color indexed="64"/>
      </top>
      <bottom style="thin">
        <color theme="1"/>
      </bottom>
      <diagonal/>
    </border>
    <border>
      <left style="thin">
        <color theme="1"/>
      </left>
      <right/>
      <top style="thin">
        <color theme="1"/>
      </top>
      <bottom style="medium">
        <color indexed="64"/>
      </bottom>
      <diagonal/>
    </border>
    <border>
      <left/>
      <right/>
      <top style="thin">
        <color theme="1"/>
      </top>
      <bottom style="medium">
        <color indexed="64"/>
      </bottom>
      <diagonal/>
    </border>
    <border>
      <left style="medium">
        <color theme="1"/>
      </left>
      <right style="thin">
        <color indexed="64"/>
      </right>
      <top style="thin">
        <color indexed="64"/>
      </top>
      <bottom/>
      <diagonal/>
    </border>
  </borders>
  <cellStyleXfs count="110">
    <xf numFmtId="0" fontId="0" fillId="0" borderId="0"/>
    <xf numFmtId="9" fontId="4" fillId="0" borderId="0" applyFont="0" applyFill="0" applyBorder="0" applyAlignment="0" applyProtection="0"/>
    <xf numFmtId="0" fontId="6" fillId="0" borderId="0"/>
    <xf numFmtId="44" fontId="7" fillId="0" borderId="0" applyFill="0" applyBorder="0" applyAlignment="0" applyProtection="0"/>
    <xf numFmtId="0" fontId="7" fillId="0" borderId="0"/>
    <xf numFmtId="0" fontId="8" fillId="5" borderId="0" applyBorder="0" applyAlignment="0" applyProtection="0"/>
    <xf numFmtId="0" fontId="9" fillId="0" borderId="0" applyNumberFormat="0" applyFill="0" applyBorder="0" applyAlignment="0" applyProtection="0"/>
    <xf numFmtId="44" fontId="7" fillId="0" borderId="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21" fillId="0" borderId="0"/>
    <xf numFmtId="0" fontId="21" fillId="0" borderId="39"/>
    <xf numFmtId="0" fontId="21" fillId="13" borderId="0"/>
    <xf numFmtId="0" fontId="22" fillId="14" borderId="0"/>
    <xf numFmtId="0" fontId="21" fillId="15" borderId="0"/>
    <xf numFmtId="0" fontId="23" fillId="16" borderId="0"/>
    <xf numFmtId="0" fontId="24" fillId="13" borderId="0"/>
    <xf numFmtId="0" fontId="21" fillId="17" borderId="0"/>
    <xf numFmtId="0" fontId="21" fillId="0" borderId="39"/>
    <xf numFmtId="0" fontId="21" fillId="0" borderId="0"/>
    <xf numFmtId="0" fontId="21" fillId="0" borderId="0"/>
    <xf numFmtId="0" fontId="21" fillId="0" borderId="0"/>
    <xf numFmtId="0" fontId="21" fillId="18" borderId="39"/>
    <xf numFmtId="0" fontId="21" fillId="0" borderId="0"/>
    <xf numFmtId="0" fontId="21" fillId="19" borderId="39"/>
    <xf numFmtId="0" fontId="21" fillId="2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9" borderId="39"/>
    <xf numFmtId="168" fontId="25" fillId="0" borderId="0"/>
    <xf numFmtId="9" fontId="21" fillId="0" borderId="0"/>
    <xf numFmtId="0" fontId="26" fillId="13" borderId="0"/>
    <xf numFmtId="0" fontId="27" fillId="13" borderId="0"/>
    <xf numFmtId="0" fontId="21" fillId="0" borderId="0"/>
    <xf numFmtId="0" fontId="21" fillId="0" borderId="0"/>
    <xf numFmtId="0" fontId="21" fillId="0" borderId="0"/>
    <xf numFmtId="0" fontId="21" fillId="0" borderId="0"/>
    <xf numFmtId="0" fontId="21" fillId="18" borderId="39"/>
    <xf numFmtId="0" fontId="21" fillId="0" borderId="0"/>
    <xf numFmtId="0" fontId="21" fillId="0" borderId="0"/>
    <xf numFmtId="0" fontId="21" fillId="20" borderId="39"/>
    <xf numFmtId="0" fontId="21" fillId="0" borderId="0"/>
    <xf numFmtId="167" fontId="21" fillId="13" borderId="39">
      <protection locked="0"/>
    </xf>
    <xf numFmtId="0" fontId="28" fillId="13" borderId="0"/>
    <xf numFmtId="0" fontId="29" fillId="0" borderId="0">
      <alignment horizontal="center"/>
    </xf>
    <xf numFmtId="0" fontId="29" fillId="0" borderId="0">
      <alignment horizontal="center" textRotation="90"/>
    </xf>
    <xf numFmtId="0" fontId="21" fillId="0" borderId="0"/>
    <xf numFmtId="0" fontId="30" fillId="0" borderId="0"/>
    <xf numFmtId="0" fontId="31" fillId="0" borderId="0"/>
    <xf numFmtId="0" fontId="22" fillId="14" borderId="40"/>
    <xf numFmtId="0" fontId="32" fillId="0" borderId="0"/>
    <xf numFmtId="169" fontId="33" fillId="0" borderId="0"/>
    <xf numFmtId="0" fontId="34" fillId="0" borderId="0"/>
    <xf numFmtId="0" fontId="22" fillId="0" borderId="40"/>
    <xf numFmtId="0" fontId="25" fillId="0" borderId="0"/>
    <xf numFmtId="0" fontId="21" fillId="0" borderId="0"/>
    <xf numFmtId="0" fontId="21" fillId="0" borderId="0"/>
    <xf numFmtId="0" fontId="35"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25" fillId="0" borderId="0"/>
    <xf numFmtId="0" fontId="27" fillId="13" borderId="0"/>
    <xf numFmtId="0" fontId="31" fillId="13" borderId="0"/>
    <xf numFmtId="0" fontId="36" fillId="0" borderId="0"/>
    <xf numFmtId="167" fontId="36" fillId="0" borderId="0"/>
    <xf numFmtId="0" fontId="37" fillId="13" borderId="0"/>
    <xf numFmtId="0" fontId="38" fillId="0" borderId="0"/>
    <xf numFmtId="0" fontId="21" fillId="0" borderId="0"/>
    <xf numFmtId="0" fontId="21" fillId="21" borderId="0"/>
    <xf numFmtId="0" fontId="21" fillId="22" borderId="0"/>
    <xf numFmtId="0" fontId="21" fillId="23" borderId="0"/>
    <xf numFmtId="0" fontId="21" fillId="24" borderId="0"/>
    <xf numFmtId="0" fontId="21" fillId="25" borderId="0"/>
    <xf numFmtId="0" fontId="21" fillId="14" borderId="40"/>
    <xf numFmtId="0" fontId="21" fillId="0" borderId="0"/>
    <xf numFmtId="0" fontId="21" fillId="18" borderId="39">
      <alignment horizontal="center" vertical="center"/>
    </xf>
    <xf numFmtId="0" fontId="39" fillId="17" borderId="41"/>
    <xf numFmtId="0" fontId="39" fillId="17" borderId="42"/>
    <xf numFmtId="0" fontId="22" fillId="14" borderId="43"/>
    <xf numFmtId="0" fontId="21" fillId="0" borderId="0"/>
    <xf numFmtId="0" fontId="21" fillId="0" borderId="0"/>
    <xf numFmtId="0" fontId="21" fillId="0" borderId="0"/>
    <xf numFmtId="165" fontId="4" fillId="0" borderId="0" applyFont="0" applyFill="0" applyBorder="0" applyAlignment="0" applyProtection="0"/>
    <xf numFmtId="44" fontId="7" fillId="0" borderId="0" applyFill="0" applyBorder="0" applyAlignment="0" applyProtection="0"/>
    <xf numFmtId="44" fontId="7" fillId="0" borderId="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77" fillId="48" borderId="0"/>
    <xf numFmtId="0" fontId="6" fillId="0" borderId="0"/>
    <xf numFmtId="0" fontId="6" fillId="49" borderId="0"/>
    <xf numFmtId="0" fontId="6" fillId="0" borderId="124"/>
    <xf numFmtId="0" fontId="6" fillId="48" borderId="124">
      <protection locked="0"/>
    </xf>
  </cellStyleXfs>
  <cellXfs count="775">
    <xf numFmtId="0" fontId="0" fillId="0" borderId="0" xfId="0"/>
    <xf numFmtId="0" fontId="5" fillId="0" borderId="0" xfId="0" applyFont="1"/>
    <xf numFmtId="0" fontId="5" fillId="0" borderId="0" xfId="0" applyFont="1" applyAlignment="1">
      <alignment wrapText="1"/>
    </xf>
    <xf numFmtId="0" fontId="5" fillId="11"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pplyProtection="1">
      <alignment horizontal="center" vertical="center" wrapText="1"/>
      <protection locked="0"/>
    </xf>
    <xf numFmtId="166" fontId="5" fillId="0" borderId="1" xfId="0" applyNumberFormat="1" applyFont="1" applyBorder="1" applyAlignment="1" applyProtection="1">
      <alignment horizontal="center" vertical="center" wrapText="1"/>
      <protection locked="0"/>
    </xf>
    <xf numFmtId="0" fontId="12" fillId="10" borderId="1" xfId="0" applyFont="1" applyFill="1" applyBorder="1" applyAlignment="1">
      <alignment horizontal="center" vertical="center" wrapText="1"/>
    </xf>
    <xf numFmtId="0" fontId="5" fillId="8" borderId="16" xfId="0" applyFont="1" applyFill="1" applyBorder="1" applyAlignment="1">
      <alignment horizontal="center" vertical="center" wrapText="1"/>
    </xf>
    <xf numFmtId="0" fontId="5" fillId="0" borderId="1" xfId="0" applyFont="1" applyBorder="1" applyAlignment="1" applyProtection="1">
      <alignment horizontal="center" vertical="center"/>
      <protection locked="0"/>
    </xf>
    <xf numFmtId="0" fontId="41" fillId="10" borderId="14" xfId="0" applyFont="1" applyFill="1" applyBorder="1" applyAlignment="1">
      <alignment horizontal="center" vertical="center" wrapText="1"/>
    </xf>
    <xf numFmtId="0" fontId="0" fillId="0" borderId="7" xfId="0" applyBorder="1" applyAlignment="1">
      <alignment vertical="center"/>
    </xf>
    <xf numFmtId="0" fontId="0" fillId="0" borderId="19" xfId="0" applyBorder="1" applyAlignment="1">
      <alignment vertical="center"/>
    </xf>
    <xf numFmtId="0" fontId="0" fillId="0" borderId="0" xfId="0" applyAlignment="1">
      <alignment vertical="center"/>
    </xf>
    <xf numFmtId="0" fontId="0" fillId="0" borderId="20" xfId="0" applyBorder="1" applyAlignment="1">
      <alignment vertical="center"/>
    </xf>
    <xf numFmtId="0" fontId="16" fillId="0" borderId="0" xfId="0" applyFont="1" applyAlignment="1">
      <alignment horizontal="center" vertical="center"/>
    </xf>
    <xf numFmtId="0" fontId="16" fillId="0" borderId="20" xfId="0" applyFont="1" applyBorder="1" applyAlignment="1">
      <alignment horizontal="center" vertical="center"/>
    </xf>
    <xf numFmtId="0" fontId="0" fillId="0" borderId="8" xfId="0" applyBorder="1" applyAlignment="1">
      <alignment vertical="center"/>
    </xf>
    <xf numFmtId="0" fontId="0" fillId="0" borderId="4" xfId="0" applyBorder="1" applyAlignment="1">
      <alignment vertical="center"/>
    </xf>
    <xf numFmtId="0" fontId="15" fillId="0" borderId="4" xfId="0" applyFont="1" applyBorder="1" applyAlignment="1">
      <alignment vertical="center"/>
    </xf>
    <xf numFmtId="0" fontId="0" fillId="0" borderId="22" xfId="0" applyBorder="1" applyAlignment="1">
      <alignment vertical="center"/>
    </xf>
    <xf numFmtId="0" fontId="0" fillId="0" borderId="0" xfId="0" applyAlignment="1">
      <alignment wrapText="1"/>
    </xf>
    <xf numFmtId="0" fontId="41" fillId="10" borderId="1" xfId="0" applyFont="1" applyFill="1" applyBorder="1" applyAlignment="1">
      <alignment horizontal="center" vertical="center" wrapText="1"/>
    </xf>
    <xf numFmtId="166" fontId="12" fillId="11" borderId="1" xfId="0" applyNumberFormat="1" applyFont="1" applyFill="1" applyBorder="1" applyAlignment="1">
      <alignment horizontal="center" vertical="center" wrapText="1"/>
    </xf>
    <xf numFmtId="0" fontId="0" fillId="0" borderId="0" xfId="0" applyProtection="1">
      <protection hidden="1"/>
    </xf>
    <xf numFmtId="0" fontId="41" fillId="10" borderId="30" xfId="0" applyFont="1" applyFill="1" applyBorder="1" applyAlignment="1">
      <alignment horizontal="center" vertical="center" wrapText="1"/>
    </xf>
    <xf numFmtId="0" fontId="12" fillId="10" borderId="15" xfId="0" applyFont="1" applyFill="1" applyBorder="1" applyAlignment="1">
      <alignment horizontal="center" vertical="center" wrapText="1"/>
    </xf>
    <xf numFmtId="0" fontId="5" fillId="0" borderId="15" xfId="0" applyFont="1" applyBorder="1" applyAlignment="1" applyProtection="1">
      <alignment horizontal="center" vertical="center"/>
      <protection locked="0"/>
    </xf>
    <xf numFmtId="0" fontId="41" fillId="10" borderId="15" xfId="0" applyFont="1" applyFill="1" applyBorder="1" applyAlignment="1">
      <alignment horizontal="center" vertical="center" wrapText="1"/>
    </xf>
    <xf numFmtId="0" fontId="5" fillId="0" borderId="27" xfId="0" applyFont="1" applyBorder="1" applyAlignment="1" applyProtection="1">
      <alignment horizontal="center" vertical="center" wrapText="1"/>
      <protection locked="0"/>
    </xf>
    <xf numFmtId="0" fontId="41" fillId="10" borderId="3" xfId="0" applyFont="1" applyFill="1" applyBorder="1" applyAlignment="1">
      <alignment horizontal="center" vertical="center" wrapText="1"/>
    </xf>
    <xf numFmtId="0" fontId="12" fillId="11" borderId="16" xfId="0" applyFont="1" applyFill="1" applyBorder="1" applyAlignment="1">
      <alignment horizontal="center" vertical="center" wrapText="1"/>
    </xf>
    <xf numFmtId="0" fontId="18" fillId="0" borderId="0" xfId="0" applyFont="1" applyAlignment="1">
      <alignment horizontal="center" vertical="center"/>
    </xf>
    <xf numFmtId="0" fontId="42" fillId="6" borderId="0" xfId="0" applyFont="1" applyFill="1" applyAlignment="1" applyProtection="1">
      <alignment vertical="center"/>
      <protection locked="0"/>
    </xf>
    <xf numFmtId="0" fontId="42" fillId="6" borderId="20" xfId="0" applyFont="1" applyFill="1" applyBorder="1" applyAlignment="1" applyProtection="1">
      <alignment vertical="center"/>
      <protection locked="0"/>
    </xf>
    <xf numFmtId="0" fontId="0" fillId="6" borderId="0" xfId="0" applyFill="1" applyAlignment="1">
      <alignment horizontal="center" vertical="center" wrapText="1"/>
    </xf>
    <xf numFmtId="0" fontId="0" fillId="6" borderId="0" xfId="0" applyFill="1" applyAlignment="1">
      <alignment horizontal="center" vertical="center"/>
    </xf>
    <xf numFmtId="0" fontId="0" fillId="6" borderId="20" xfId="0" applyFill="1" applyBorder="1" applyAlignment="1">
      <alignment horizontal="center" vertical="center"/>
    </xf>
    <xf numFmtId="0" fontId="0" fillId="6" borderId="0" xfId="0" applyFill="1" applyAlignment="1">
      <alignment vertical="center"/>
    </xf>
    <xf numFmtId="0" fontId="54" fillId="6" borderId="0" xfId="0" applyFont="1" applyFill="1" applyAlignment="1">
      <alignment horizontal="left" vertical="center"/>
    </xf>
    <xf numFmtId="0" fontId="13" fillId="0" borderId="0" xfId="0" applyFont="1" applyAlignment="1">
      <alignment horizontal="left" vertical="center" wrapText="1"/>
    </xf>
    <xf numFmtId="0" fontId="12" fillId="10" borderId="2" xfId="0" applyFont="1" applyFill="1" applyBorder="1" applyAlignment="1">
      <alignment horizontal="center" vertical="center" wrapText="1"/>
    </xf>
    <xf numFmtId="0" fontId="5" fillId="0" borderId="27" xfId="0" applyFont="1" applyBorder="1" applyAlignment="1" applyProtection="1">
      <alignment horizontal="center" vertical="center"/>
      <protection locked="0"/>
    </xf>
    <xf numFmtId="0" fontId="5" fillId="0" borderId="28" xfId="0" applyFont="1" applyBorder="1" applyAlignment="1" applyProtection="1">
      <alignment horizontal="center" vertical="center"/>
      <protection locked="0"/>
    </xf>
    <xf numFmtId="0" fontId="5" fillId="31" borderId="14" xfId="0" applyFont="1" applyFill="1" applyBorder="1" applyAlignment="1">
      <alignment horizontal="center" vertical="center" wrapText="1"/>
    </xf>
    <xf numFmtId="0" fontId="63" fillId="0" borderId="0" xfId="0" applyFont="1" applyAlignment="1" applyProtection="1">
      <alignment vertical="center" wrapText="1"/>
      <protection hidden="1"/>
    </xf>
    <xf numFmtId="0" fontId="63" fillId="0" borderId="0" xfId="0" applyFont="1" applyAlignment="1" applyProtection="1">
      <alignment horizontal="center" vertical="center" wrapText="1"/>
      <protection hidden="1"/>
    </xf>
    <xf numFmtId="0" fontId="18" fillId="9" borderId="96" xfId="0" applyFont="1" applyFill="1" applyBorder="1" applyAlignment="1" applyProtection="1">
      <alignment horizontal="center" vertical="center" wrapText="1"/>
      <protection hidden="1"/>
    </xf>
    <xf numFmtId="0" fontId="18" fillId="9" borderId="105" xfId="0" applyFont="1" applyFill="1" applyBorder="1" applyAlignment="1" applyProtection="1">
      <alignment horizontal="center" vertical="center" wrapText="1"/>
      <protection hidden="1"/>
    </xf>
    <xf numFmtId="0" fontId="18" fillId="9" borderId="108" xfId="0" applyFont="1" applyFill="1" applyBorder="1" applyAlignment="1" applyProtection="1">
      <alignment horizontal="center" vertical="center" wrapText="1"/>
      <protection hidden="1"/>
    </xf>
    <xf numFmtId="0" fontId="66" fillId="9" borderId="105" xfId="0" applyFont="1" applyFill="1" applyBorder="1" applyAlignment="1" applyProtection="1">
      <alignment horizontal="center" vertical="center" wrapText="1"/>
      <protection hidden="1"/>
    </xf>
    <xf numFmtId="0" fontId="65" fillId="37" borderId="19" xfId="0" applyFont="1" applyFill="1" applyBorder="1" applyAlignment="1" applyProtection="1">
      <alignment horizontal="center" vertical="center" wrapText="1"/>
      <protection hidden="1"/>
    </xf>
    <xf numFmtId="0" fontId="1" fillId="4" borderId="97" xfId="0" applyFont="1" applyFill="1" applyBorder="1" applyAlignment="1" applyProtection="1">
      <alignment horizontal="center" vertical="center"/>
      <protection hidden="1"/>
    </xf>
    <xf numFmtId="166" fontId="1" fillId="4" borderId="70" xfId="0" applyNumberFormat="1" applyFont="1" applyFill="1" applyBorder="1" applyAlignment="1" applyProtection="1">
      <alignment horizontal="center" vertical="center"/>
      <protection hidden="1"/>
    </xf>
    <xf numFmtId="166" fontId="1" fillId="4" borderId="98" xfId="0" applyNumberFormat="1" applyFont="1" applyFill="1" applyBorder="1" applyAlignment="1" applyProtection="1">
      <alignment horizontal="center" vertical="center"/>
      <protection hidden="1"/>
    </xf>
    <xf numFmtId="9" fontId="68" fillId="3" borderId="93" xfId="1" applyFont="1" applyFill="1" applyBorder="1" applyAlignment="1" applyProtection="1">
      <alignment horizontal="center" vertical="center"/>
      <protection hidden="1"/>
    </xf>
    <xf numFmtId="166" fontId="68" fillId="3" borderId="99" xfId="1" applyNumberFormat="1" applyFont="1" applyFill="1" applyBorder="1" applyAlignment="1" applyProtection="1">
      <alignment horizontal="center" vertical="center"/>
      <protection hidden="1"/>
    </xf>
    <xf numFmtId="0" fontId="68" fillId="3" borderId="109" xfId="1" applyNumberFormat="1" applyFont="1" applyFill="1" applyBorder="1" applyAlignment="1" applyProtection="1">
      <alignment horizontal="center" vertical="center"/>
      <protection hidden="1"/>
    </xf>
    <xf numFmtId="166" fontId="68" fillId="3" borderId="94" xfId="1" applyNumberFormat="1" applyFont="1" applyFill="1" applyBorder="1" applyAlignment="1" applyProtection="1">
      <alignment horizontal="center" vertical="center"/>
      <protection hidden="1"/>
    </xf>
    <xf numFmtId="0" fontId="18" fillId="0" borderId="0" xfId="0" applyFont="1" applyAlignment="1" applyProtection="1">
      <alignment vertical="center" wrapText="1"/>
      <protection hidden="1"/>
    </xf>
    <xf numFmtId="0" fontId="1" fillId="0" borderId="0" xfId="0" applyFont="1"/>
    <xf numFmtId="0" fontId="69" fillId="0" borderId="0" xfId="0" applyFont="1" applyAlignment="1" applyProtection="1">
      <alignment horizontal="center" vertical="center" wrapText="1"/>
      <protection hidden="1"/>
    </xf>
    <xf numFmtId="0" fontId="69" fillId="0" borderId="0" xfId="0" applyFont="1" applyAlignment="1" applyProtection="1">
      <alignment horizontal="left" vertical="center" wrapText="1"/>
      <protection hidden="1"/>
    </xf>
    <xf numFmtId="166" fontId="1" fillId="0" borderId="0" xfId="100" applyNumberFormat="1" applyFont="1" applyFill="1" applyBorder="1" applyAlignment="1" applyProtection="1">
      <alignment horizontal="center" vertical="center"/>
      <protection hidden="1"/>
    </xf>
    <xf numFmtId="7" fontId="70" fillId="0" borderId="0" xfId="0" applyNumberFormat="1" applyFont="1" applyAlignment="1" applyProtection="1">
      <alignment horizontal="center" vertical="center" wrapText="1"/>
      <protection hidden="1"/>
    </xf>
    <xf numFmtId="9" fontId="70" fillId="0" borderId="0" xfId="1" applyFont="1" applyFill="1" applyBorder="1" applyAlignment="1" applyProtection="1">
      <alignment horizontal="center" vertical="center" wrapText="1"/>
      <protection hidden="1"/>
    </xf>
    <xf numFmtId="0" fontId="1" fillId="0" borderId="0" xfId="0" applyFont="1" applyAlignment="1" applyProtection="1">
      <alignment vertical="center"/>
      <protection hidden="1"/>
    </xf>
    <xf numFmtId="166" fontId="65" fillId="0" borderId="0" xfId="0" applyNumberFormat="1" applyFont="1" applyAlignment="1">
      <alignment horizontal="center" vertical="center" wrapText="1"/>
    </xf>
    <xf numFmtId="166" fontId="18" fillId="0" borderId="0" xfId="0" applyNumberFormat="1" applyFont="1" applyAlignment="1" applyProtection="1">
      <alignment vertical="center" wrapText="1"/>
      <protection hidden="1"/>
    </xf>
    <xf numFmtId="166" fontId="18" fillId="0" borderId="0" xfId="100" applyNumberFormat="1" applyFont="1" applyFill="1" applyBorder="1" applyAlignment="1" applyProtection="1">
      <alignment horizontal="center" vertical="center"/>
      <protection hidden="1"/>
    </xf>
    <xf numFmtId="166" fontId="65" fillId="0" borderId="0" xfId="100" applyNumberFormat="1" applyFont="1" applyFill="1" applyBorder="1" applyAlignment="1" applyProtection="1">
      <alignment horizontal="center" vertical="center"/>
      <protection hidden="1"/>
    </xf>
    <xf numFmtId="0" fontId="65" fillId="0" borderId="0" xfId="0" applyFont="1" applyAlignment="1" applyProtection="1">
      <alignment vertical="center" wrapText="1"/>
      <protection hidden="1"/>
    </xf>
    <xf numFmtId="0" fontId="72" fillId="0" borderId="0" xfId="0" quotePrefix="1" applyFont="1" applyAlignment="1" applyProtection="1">
      <alignment horizontal="center" vertical="center" wrapText="1"/>
      <protection hidden="1"/>
    </xf>
    <xf numFmtId="0" fontId="72" fillId="0" borderId="0" xfId="0" applyFont="1" applyAlignment="1" applyProtection="1">
      <alignment horizontal="center" vertical="center" wrapText="1"/>
      <protection hidden="1"/>
    </xf>
    <xf numFmtId="0" fontId="1" fillId="6" borderId="0" xfId="0" applyFont="1" applyFill="1" applyAlignment="1">
      <alignment horizontal="center" vertical="center" wrapText="1"/>
    </xf>
    <xf numFmtId="0" fontId="71" fillId="42" borderId="1" xfId="0" applyFont="1" applyFill="1" applyBorder="1" applyAlignment="1">
      <alignment horizontal="center" vertical="center" wrapText="1"/>
    </xf>
    <xf numFmtId="166" fontId="1" fillId="0" borderId="1" xfId="0" applyNumberFormat="1" applyFont="1" applyBorder="1" applyAlignment="1" applyProtection="1">
      <alignment horizontal="center" vertical="center"/>
      <protection locked="0"/>
    </xf>
    <xf numFmtId="165" fontId="1" fillId="0" borderId="1" xfId="100" applyFont="1" applyBorder="1" applyAlignment="1" applyProtection="1">
      <alignment horizontal="center" vertical="center"/>
      <protection locked="0"/>
    </xf>
    <xf numFmtId="0" fontId="18" fillId="0" borderId="1" xfId="0" applyFont="1" applyBorder="1" applyAlignment="1" applyProtection="1">
      <alignment horizontal="center" vertical="center"/>
      <protection locked="0"/>
    </xf>
    <xf numFmtId="166" fontId="18" fillId="4" borderId="63" xfId="0" applyNumberFormat="1" applyFont="1" applyFill="1" applyBorder="1" applyAlignment="1">
      <alignment vertical="center"/>
    </xf>
    <xf numFmtId="0" fontId="18" fillId="26" borderId="53" xfId="0" applyFont="1" applyFill="1" applyBorder="1" applyAlignment="1">
      <alignment horizontal="center" vertical="center" wrapText="1"/>
    </xf>
    <xf numFmtId="0" fontId="18" fillId="0" borderId="73" xfId="0" applyFont="1" applyBorder="1" applyAlignment="1" applyProtection="1">
      <alignment horizontal="center" vertical="center"/>
      <protection locked="0"/>
    </xf>
    <xf numFmtId="165" fontId="18" fillId="6" borderId="0" xfId="0" applyNumberFormat="1" applyFont="1" applyFill="1" applyAlignment="1">
      <alignment horizontal="center" vertical="center" wrapText="1"/>
    </xf>
    <xf numFmtId="0" fontId="18" fillId="6" borderId="0" xfId="0" applyFont="1" applyFill="1" applyAlignment="1">
      <alignment horizontal="center" vertical="center" wrapText="1"/>
    </xf>
    <xf numFmtId="0" fontId="18" fillId="3" borderId="1" xfId="0" applyFont="1" applyFill="1" applyBorder="1" applyAlignment="1">
      <alignment horizontal="center" vertical="center" wrapText="1"/>
    </xf>
    <xf numFmtId="0" fontId="1" fillId="26" borderId="1" xfId="0" applyFont="1" applyFill="1" applyBorder="1" applyAlignment="1">
      <alignment horizontal="center" vertical="center" wrapText="1"/>
    </xf>
    <xf numFmtId="0" fontId="18" fillId="26" borderId="1" xfId="0" applyFont="1" applyFill="1" applyBorder="1" applyAlignment="1">
      <alignment horizontal="center" vertical="center" wrapText="1"/>
    </xf>
    <xf numFmtId="9" fontId="18" fillId="6" borderId="1" xfId="0" applyNumberFormat="1" applyFont="1" applyFill="1" applyBorder="1" applyAlignment="1">
      <alignment horizontal="center" vertical="center" wrapText="1"/>
    </xf>
    <xf numFmtId="166" fontId="1" fillId="6" borderId="0" xfId="0" applyNumberFormat="1" applyFont="1" applyFill="1" applyAlignment="1">
      <alignment horizontal="center" vertical="center" wrapText="1"/>
    </xf>
    <xf numFmtId="0" fontId="18" fillId="3" borderId="92" xfId="0" applyFont="1" applyFill="1" applyBorder="1" applyAlignment="1" applyProtection="1">
      <alignment horizontal="center" vertical="center" wrapText="1"/>
      <protection hidden="1"/>
    </xf>
    <xf numFmtId="166" fontId="1" fillId="3" borderId="113" xfId="0" applyNumberFormat="1" applyFont="1" applyFill="1" applyBorder="1" applyAlignment="1">
      <alignment horizontal="center" vertical="center" wrapText="1"/>
    </xf>
    <xf numFmtId="166" fontId="1" fillId="3" borderId="56" xfId="0" applyNumberFormat="1" applyFont="1" applyFill="1" applyBorder="1" applyAlignment="1">
      <alignment horizontal="center" vertical="center" wrapText="1"/>
    </xf>
    <xf numFmtId="0" fontId="69" fillId="43" borderId="26" xfId="0" applyFont="1" applyFill="1" applyBorder="1" applyAlignment="1" applyProtection="1">
      <alignment horizontal="center" vertical="center" wrapText="1"/>
      <protection hidden="1"/>
    </xf>
    <xf numFmtId="166" fontId="18" fillId="43" borderId="75" xfId="0" applyNumberFormat="1" applyFont="1" applyFill="1" applyBorder="1" applyAlignment="1" applyProtection="1">
      <alignment horizontal="center" vertical="center"/>
      <protection hidden="1"/>
    </xf>
    <xf numFmtId="166" fontId="1" fillId="3" borderId="57" xfId="0" applyNumberFormat="1" applyFont="1" applyFill="1" applyBorder="1" applyAlignment="1">
      <alignment horizontal="center" vertical="center" wrapText="1"/>
    </xf>
    <xf numFmtId="0" fontId="1" fillId="0" borderId="82" xfId="0" applyFont="1" applyBorder="1" applyAlignment="1" applyProtection="1">
      <alignment horizontal="center" vertical="center"/>
      <protection hidden="1"/>
    </xf>
    <xf numFmtId="166" fontId="1" fillId="6" borderId="72" xfId="100" applyNumberFormat="1" applyFont="1" applyFill="1" applyBorder="1" applyAlignment="1" applyProtection="1">
      <alignment horizontal="center" vertical="center"/>
      <protection hidden="1"/>
    </xf>
    <xf numFmtId="166" fontId="68" fillId="3" borderId="95" xfId="1" applyNumberFormat="1" applyFont="1" applyFill="1" applyBorder="1" applyAlignment="1" applyProtection="1">
      <alignment horizontal="center" vertical="center"/>
      <protection hidden="1"/>
    </xf>
    <xf numFmtId="0" fontId="65" fillId="37" borderId="58" xfId="0" applyFont="1" applyFill="1" applyBorder="1" applyAlignment="1" applyProtection="1">
      <alignment horizontal="center" vertical="center" wrapText="1"/>
      <protection hidden="1"/>
    </xf>
    <xf numFmtId="9" fontId="68" fillId="0" borderId="0" xfId="1" applyFont="1" applyFill="1" applyBorder="1" applyAlignment="1" applyProtection="1">
      <alignment horizontal="center" vertical="center"/>
      <protection hidden="1"/>
    </xf>
    <xf numFmtId="166" fontId="68" fillId="0" borderId="0" xfId="1" applyNumberFormat="1" applyFont="1" applyFill="1" applyBorder="1" applyAlignment="1" applyProtection="1">
      <alignment horizontal="center" vertical="center"/>
      <protection hidden="1"/>
    </xf>
    <xf numFmtId="0" fontId="68" fillId="0" borderId="0" xfId="1" applyNumberFormat="1" applyFont="1" applyFill="1" applyBorder="1" applyAlignment="1" applyProtection="1">
      <alignment horizontal="center" vertical="center"/>
      <protection hidden="1"/>
    </xf>
    <xf numFmtId="0" fontId="0" fillId="0" borderId="0" xfId="0" applyBorder="1"/>
    <xf numFmtId="0" fontId="69" fillId="26" borderId="103" xfId="0" applyFont="1" applyFill="1" applyBorder="1" applyAlignment="1">
      <alignment horizontal="center" vertical="center" wrapText="1"/>
    </xf>
    <xf numFmtId="0" fontId="69" fillId="26" borderId="87" xfId="0" applyFont="1" applyFill="1" applyBorder="1" applyAlignment="1">
      <alignment horizontal="center" vertical="center" wrapText="1"/>
    </xf>
    <xf numFmtId="0" fontId="69" fillId="26" borderId="86" xfId="0" applyFont="1" applyFill="1" applyBorder="1" applyAlignment="1">
      <alignment horizontal="center" vertical="center" wrapText="1"/>
    </xf>
    <xf numFmtId="0" fontId="18" fillId="26" borderId="12" xfId="0" applyFont="1" applyFill="1" applyBorder="1" applyAlignment="1">
      <alignment horizontal="center" vertical="center" wrapText="1"/>
    </xf>
    <xf numFmtId="0" fontId="69" fillId="26" borderId="58" xfId="0" applyFont="1" applyFill="1" applyBorder="1" applyAlignment="1">
      <alignment horizontal="center" vertical="center" wrapText="1"/>
    </xf>
    <xf numFmtId="0" fontId="18" fillId="26" borderId="24" xfId="0" applyFont="1" applyFill="1" applyBorder="1" applyAlignment="1" applyProtection="1">
      <alignment horizontal="center" vertical="center" wrapText="1"/>
      <protection hidden="1"/>
    </xf>
    <xf numFmtId="0" fontId="18" fillId="26" borderId="107" xfId="0" applyFont="1" applyFill="1" applyBorder="1" applyAlignment="1" applyProtection="1">
      <alignment horizontal="center" vertical="center" wrapText="1"/>
      <protection hidden="1"/>
    </xf>
    <xf numFmtId="0" fontId="18" fillId="47" borderId="19" xfId="0" applyFont="1" applyFill="1" applyBorder="1" applyAlignment="1">
      <alignment horizontal="center" vertical="center" wrapText="1"/>
    </xf>
    <xf numFmtId="0" fontId="18" fillId="44" borderId="16" xfId="0" applyFont="1" applyFill="1" applyBorder="1" applyAlignment="1">
      <alignment horizontal="center" vertical="center" wrapText="1"/>
    </xf>
    <xf numFmtId="0" fontId="0" fillId="0" borderId="0" xfId="0" applyAlignment="1">
      <alignment horizontal="center" vertical="center"/>
    </xf>
    <xf numFmtId="0" fontId="75" fillId="10" borderId="24" xfId="0" applyFont="1" applyFill="1" applyBorder="1" applyAlignment="1">
      <alignment horizontal="center" vertical="center" wrapText="1"/>
    </xf>
    <xf numFmtId="0" fontId="75" fillId="10" borderId="52" xfId="0" applyFont="1" applyFill="1" applyBorder="1" applyAlignment="1">
      <alignment horizontal="center" vertical="center" wrapText="1"/>
    </xf>
    <xf numFmtId="0" fontId="75" fillId="10" borderId="107" xfId="0" applyFont="1" applyFill="1" applyBorder="1" applyAlignment="1">
      <alignment horizontal="center" vertical="center" wrapText="1"/>
    </xf>
    <xf numFmtId="0" fontId="75" fillId="11" borderId="46" xfId="0" applyFont="1" applyFill="1" applyBorder="1" applyAlignment="1">
      <alignment horizontal="center" vertical="center" wrapText="1"/>
    </xf>
    <xf numFmtId="0" fontId="76" fillId="11" borderId="25" xfId="0" applyFont="1" applyFill="1" applyBorder="1" applyAlignment="1">
      <alignment horizontal="center" vertical="center" wrapText="1"/>
    </xf>
    <xf numFmtId="0" fontId="76" fillId="11" borderId="5" xfId="0" applyFont="1" applyFill="1" applyBorder="1" applyAlignment="1">
      <alignment horizontal="center" vertical="center" wrapText="1"/>
    </xf>
    <xf numFmtId="0" fontId="76" fillId="11" borderId="30" xfId="0" applyFont="1" applyFill="1" applyBorder="1" applyAlignment="1">
      <alignment horizontal="center" vertical="center" wrapText="1"/>
    </xf>
    <xf numFmtId="0" fontId="0" fillId="0" borderId="1" xfId="0" applyBorder="1" applyAlignment="1">
      <alignment horizontal="center" vertical="center"/>
    </xf>
    <xf numFmtId="0" fontId="75" fillId="11" borderId="3" xfId="0" applyFont="1" applyFill="1" applyBorder="1" applyAlignment="1">
      <alignment horizontal="center" vertical="center" wrapText="1"/>
    </xf>
    <xf numFmtId="0" fontId="76" fillId="11" borderId="2" xfId="0" applyFont="1" applyFill="1" applyBorder="1" applyAlignment="1">
      <alignment horizontal="center" vertical="center" wrapText="1"/>
    </xf>
    <xf numFmtId="0" fontId="76" fillId="11" borderId="15" xfId="0" applyFont="1" applyFill="1" applyBorder="1" applyAlignment="1">
      <alignment horizontal="center" vertical="center" wrapText="1"/>
    </xf>
    <xf numFmtId="0" fontId="76" fillId="11" borderId="3" xfId="0" applyFont="1" applyFill="1" applyBorder="1" applyAlignment="1">
      <alignment horizontal="center" vertical="top" wrapText="1"/>
    </xf>
    <xf numFmtId="0" fontId="76" fillId="11" borderId="3" xfId="0" applyFont="1" applyFill="1" applyBorder="1" applyAlignment="1">
      <alignment horizontal="center" vertical="center" wrapText="1"/>
    </xf>
    <xf numFmtId="0" fontId="76" fillId="11" borderId="34" xfId="0" applyFont="1" applyFill="1" applyBorder="1" applyAlignment="1">
      <alignment horizontal="center" vertical="center" wrapText="1"/>
    </xf>
    <xf numFmtId="0" fontId="76" fillId="11" borderId="49" xfId="0" applyFont="1" applyFill="1" applyBorder="1" applyAlignment="1">
      <alignment horizontal="center" vertical="center" wrapText="1"/>
    </xf>
    <xf numFmtId="0" fontId="76" fillId="11" borderId="18" xfId="0" applyFont="1" applyFill="1" applyBorder="1" applyAlignment="1">
      <alignment horizontal="center" vertical="center" wrapText="1"/>
    </xf>
    <xf numFmtId="0" fontId="0" fillId="0" borderId="1" xfId="0" applyBorder="1" applyAlignment="1">
      <alignment horizontal="center" vertical="center" wrapText="1"/>
    </xf>
    <xf numFmtId="0" fontId="76" fillId="11" borderId="45" xfId="0" applyFont="1" applyFill="1" applyBorder="1" applyAlignment="1">
      <alignment horizontal="center" vertical="center" wrapText="1"/>
    </xf>
    <xf numFmtId="0" fontId="76" fillId="11" borderId="110" xfId="0" applyFont="1" applyFill="1" applyBorder="1" applyAlignment="1">
      <alignment horizontal="center" vertical="center" wrapText="1"/>
    </xf>
    <xf numFmtId="0" fontId="76" fillId="11" borderId="47" xfId="0" applyFont="1" applyFill="1" applyBorder="1" applyAlignment="1">
      <alignment horizontal="center" vertical="center" wrapText="1"/>
    </xf>
    <xf numFmtId="0" fontId="76" fillId="11" borderId="14" xfId="0" applyFont="1" applyFill="1" applyBorder="1" applyAlignment="1">
      <alignment horizontal="center" vertical="center" wrapText="1"/>
    </xf>
    <xf numFmtId="0" fontId="76" fillId="11" borderId="48" xfId="0" applyFont="1" applyFill="1" applyBorder="1" applyAlignment="1">
      <alignment horizontal="center" vertical="center" wrapText="1"/>
    </xf>
    <xf numFmtId="0" fontId="76" fillId="11" borderId="117" xfId="0" applyFont="1" applyFill="1" applyBorder="1" applyAlignment="1">
      <alignment horizontal="center" vertical="center" wrapText="1"/>
    </xf>
    <xf numFmtId="0" fontId="76" fillId="11" borderId="28" xfId="0" applyFont="1" applyFill="1" applyBorder="1" applyAlignment="1">
      <alignment horizontal="center" vertical="center" wrapText="1"/>
    </xf>
    <xf numFmtId="0" fontId="76" fillId="0" borderId="1" xfId="0" applyFont="1" applyBorder="1" applyAlignment="1" applyProtection="1">
      <alignment horizontal="center" vertical="center" wrapText="1"/>
      <protection locked="0"/>
    </xf>
    <xf numFmtId="0" fontId="76" fillId="0" borderId="5" xfId="0" applyFont="1" applyBorder="1" applyAlignment="1" applyProtection="1">
      <alignment horizontal="center" vertical="center" wrapText="1"/>
      <protection locked="0"/>
    </xf>
    <xf numFmtId="0" fontId="76" fillId="4" borderId="30" xfId="0" applyFont="1" applyFill="1" applyBorder="1" applyAlignment="1">
      <alignment horizontal="center" vertical="center" wrapText="1"/>
    </xf>
    <xf numFmtId="0" fontId="76" fillId="0" borderId="2" xfId="0" applyFont="1" applyBorder="1" applyAlignment="1" applyProtection="1">
      <alignment horizontal="center" vertical="center" wrapText="1"/>
      <protection locked="0"/>
    </xf>
    <xf numFmtId="0" fontId="76" fillId="4" borderId="15" xfId="0" applyFont="1" applyFill="1" applyBorder="1" applyAlignment="1">
      <alignment horizontal="center" vertical="center" wrapText="1"/>
    </xf>
    <xf numFmtId="0" fontId="76" fillId="0" borderId="27" xfId="0" applyFont="1" applyBorder="1" applyAlignment="1" applyProtection="1">
      <alignment horizontal="center" vertical="center" wrapText="1"/>
      <protection locked="0"/>
    </xf>
    <xf numFmtId="0" fontId="76" fillId="0" borderId="75" xfId="0" applyFont="1" applyBorder="1" applyAlignment="1" applyProtection="1">
      <alignment horizontal="center" vertical="center" wrapText="1"/>
      <protection locked="0"/>
    </xf>
    <xf numFmtId="0" fontId="76" fillId="4" borderId="28" xfId="0" applyFont="1" applyFill="1" applyBorder="1" applyAlignment="1">
      <alignment horizontal="center" vertical="center" wrapText="1"/>
    </xf>
    <xf numFmtId="0" fontId="0" fillId="0" borderId="0" xfId="0"/>
    <xf numFmtId="0" fontId="1" fillId="0" borderId="0" xfId="0" applyFont="1" applyProtection="1">
      <protection hidden="1"/>
    </xf>
    <xf numFmtId="0" fontId="65" fillId="37" borderId="45" xfId="0" applyFont="1" applyFill="1" applyBorder="1" applyAlignment="1" applyProtection="1">
      <alignment horizontal="center" vertical="center" wrapText="1"/>
      <protection hidden="1"/>
    </xf>
    <xf numFmtId="0" fontId="69" fillId="9" borderId="50" xfId="0" applyFont="1" applyFill="1" applyBorder="1" applyAlignment="1" applyProtection="1">
      <alignment horizontal="center" vertical="center" wrapText="1"/>
      <protection hidden="1"/>
    </xf>
    <xf numFmtId="166" fontId="18" fillId="0" borderId="0" xfId="0" applyNumberFormat="1" applyFont="1" applyAlignment="1">
      <alignment horizontal="center" vertical="center" wrapText="1"/>
    </xf>
    <xf numFmtId="166" fontId="18" fillId="9" borderId="29" xfId="0" applyNumberFormat="1" applyFont="1" applyFill="1" applyBorder="1" applyAlignment="1" applyProtection="1">
      <alignment horizontal="center" vertical="center" wrapText="1"/>
      <protection hidden="1"/>
    </xf>
    <xf numFmtId="0" fontId="18" fillId="9" borderId="16" xfId="0" applyFont="1" applyFill="1" applyBorder="1" applyAlignment="1" applyProtection="1">
      <alignment horizontal="center" vertical="center" wrapText="1"/>
      <protection hidden="1"/>
    </xf>
    <xf numFmtId="0" fontId="18" fillId="37" borderId="10" xfId="0" applyFont="1" applyFill="1" applyBorder="1" applyAlignment="1">
      <alignment horizontal="center" vertical="center" wrapText="1"/>
    </xf>
    <xf numFmtId="166" fontId="1" fillId="46" borderId="1" xfId="0" applyNumberFormat="1" applyFont="1" applyFill="1" applyBorder="1" applyAlignment="1" applyProtection="1">
      <alignment horizontal="center" vertical="center"/>
      <protection locked="0"/>
    </xf>
    <xf numFmtId="165" fontId="1" fillId="46" borderId="67" xfId="100" applyFont="1" applyFill="1" applyBorder="1" applyAlignment="1" applyProtection="1">
      <alignment horizontal="center" vertical="center"/>
      <protection locked="0"/>
    </xf>
    <xf numFmtId="165" fontId="1" fillId="46" borderId="122" xfId="100" applyFont="1" applyFill="1" applyBorder="1" applyAlignment="1" applyProtection="1">
      <alignment horizontal="center" vertical="center"/>
      <protection locked="0"/>
    </xf>
    <xf numFmtId="165" fontId="1" fillId="46" borderId="77" xfId="100" applyFont="1" applyFill="1" applyBorder="1" applyAlignment="1" applyProtection="1">
      <alignment horizontal="center" vertical="center"/>
      <protection locked="0"/>
    </xf>
    <xf numFmtId="165" fontId="1" fillId="46" borderId="118" xfId="100" applyFont="1" applyFill="1" applyBorder="1" applyAlignment="1" applyProtection="1">
      <alignment horizontal="center" vertical="center"/>
      <protection locked="0"/>
    </xf>
    <xf numFmtId="166" fontId="18" fillId="46" borderId="1" xfId="0" applyNumberFormat="1" applyFont="1" applyFill="1" applyBorder="1" applyAlignment="1">
      <alignment horizontal="center" vertical="center" wrapText="1"/>
    </xf>
    <xf numFmtId="166" fontId="18" fillId="46" borderId="107" xfId="0" applyNumberFormat="1" applyFont="1" applyFill="1" applyBorder="1" applyAlignment="1">
      <alignment horizontal="center" vertical="center" wrapText="1"/>
    </xf>
    <xf numFmtId="166" fontId="1" fillId="4" borderId="1" xfId="100" quotePrefix="1" applyNumberFormat="1" applyFont="1" applyFill="1" applyBorder="1" applyAlignment="1" applyProtection="1">
      <alignment horizontal="center" vertical="center"/>
      <protection hidden="1"/>
    </xf>
    <xf numFmtId="166" fontId="65" fillId="33" borderId="28" xfId="100" applyNumberFormat="1" applyFont="1" applyFill="1" applyBorder="1" applyAlignment="1" applyProtection="1">
      <alignment horizontal="center" vertical="center"/>
      <protection hidden="1"/>
    </xf>
    <xf numFmtId="166" fontId="1" fillId="0" borderId="3" xfId="100" applyNumberFormat="1" applyFont="1" applyBorder="1" applyAlignment="1" applyProtection="1">
      <alignment horizontal="center" vertical="center"/>
      <protection hidden="1"/>
    </xf>
    <xf numFmtId="166" fontId="65" fillId="33" borderId="44" xfId="100" applyNumberFormat="1" applyFont="1" applyFill="1" applyBorder="1" applyAlignment="1" applyProtection="1">
      <alignment horizontal="center" vertical="center"/>
      <protection hidden="1"/>
    </xf>
    <xf numFmtId="0" fontId="69" fillId="9" borderId="56" xfId="0" applyFont="1" applyFill="1" applyBorder="1" applyAlignment="1" applyProtection="1">
      <alignment horizontal="center" vertical="center" wrapText="1"/>
      <protection hidden="1"/>
    </xf>
    <xf numFmtId="0" fontId="69" fillId="35" borderId="57" xfId="0" applyFont="1" applyFill="1" applyBorder="1" applyAlignment="1" applyProtection="1">
      <alignment horizontal="center" vertical="center" wrapText="1"/>
      <protection hidden="1"/>
    </xf>
    <xf numFmtId="166" fontId="1" fillId="4" borderId="16" xfId="100" applyNumberFormat="1" applyFont="1" applyFill="1" applyBorder="1" applyAlignment="1" applyProtection="1">
      <alignment horizontal="center" vertical="center"/>
      <protection hidden="1"/>
    </xf>
    <xf numFmtId="166" fontId="65" fillId="33" borderId="26" xfId="100" applyNumberFormat="1" applyFont="1" applyFill="1" applyBorder="1" applyAlignment="1" applyProtection="1">
      <alignment horizontal="center" vertical="center"/>
      <protection hidden="1"/>
    </xf>
    <xf numFmtId="0" fontId="0" fillId="0" borderId="0" xfId="0" applyAlignment="1">
      <alignment horizontal="center" vertical="center"/>
    </xf>
    <xf numFmtId="0" fontId="18" fillId="0" borderId="0" xfId="0" applyFont="1" applyAlignment="1" applyProtection="1">
      <alignment horizontal="center" vertical="center" wrapText="1"/>
      <protection hidden="1"/>
    </xf>
    <xf numFmtId="0" fontId="18" fillId="26" borderId="107" xfId="0" applyFont="1" applyFill="1" applyBorder="1" applyAlignment="1">
      <alignment horizontal="center" vertical="center" wrapText="1"/>
    </xf>
    <xf numFmtId="0" fontId="63" fillId="36" borderId="0" xfId="0" applyFont="1" applyFill="1" applyAlignment="1" applyProtection="1">
      <alignment horizontal="center" vertical="center" wrapText="1"/>
      <protection hidden="1"/>
    </xf>
    <xf numFmtId="0" fontId="52" fillId="9" borderId="3" xfId="0" applyFont="1" applyFill="1" applyBorder="1" applyAlignment="1" applyProtection="1">
      <alignment horizontal="center" vertical="center" wrapText="1"/>
      <protection hidden="1"/>
    </xf>
    <xf numFmtId="0" fontId="52" fillId="9" borderId="15" xfId="0" applyFont="1" applyFill="1" applyBorder="1" applyAlignment="1" applyProtection="1">
      <alignment horizontal="center" vertical="center" wrapText="1"/>
      <protection hidden="1"/>
    </xf>
    <xf numFmtId="165" fontId="1" fillId="46" borderId="123" xfId="100" applyFont="1" applyFill="1" applyBorder="1" applyAlignment="1" applyProtection="1">
      <alignment horizontal="center" vertical="center"/>
      <protection locked="0"/>
    </xf>
    <xf numFmtId="0" fontId="18" fillId="37" borderId="2" xfId="0" applyFont="1" applyFill="1" applyBorder="1" applyAlignment="1">
      <alignment vertical="center" wrapText="1"/>
    </xf>
    <xf numFmtId="0" fontId="18" fillId="37" borderId="9" xfId="0" applyFont="1" applyFill="1" applyBorder="1" applyAlignment="1">
      <alignment vertical="center" wrapText="1"/>
    </xf>
    <xf numFmtId="0" fontId="18" fillId="37" borderId="3" xfId="0" applyFont="1" applyFill="1" applyBorder="1" applyAlignment="1">
      <alignment vertical="center" wrapText="1"/>
    </xf>
    <xf numFmtId="0" fontId="1" fillId="3" borderId="1" xfId="0" applyFont="1" applyFill="1" applyBorder="1" applyAlignment="1">
      <alignment horizontal="center" vertical="center" wrapText="1"/>
    </xf>
    <xf numFmtId="0" fontId="18" fillId="37" borderId="117" xfId="0" applyFont="1" applyFill="1" applyBorder="1" applyAlignment="1">
      <alignment vertical="center" wrapText="1"/>
    </xf>
    <xf numFmtId="0" fontId="18" fillId="37" borderId="4" xfId="0" applyFont="1" applyFill="1" applyBorder="1" applyAlignment="1">
      <alignment vertical="center" wrapText="1"/>
    </xf>
    <xf numFmtId="0" fontId="11" fillId="36" borderId="45" xfId="0" applyFont="1" applyFill="1" applyBorder="1" applyAlignment="1" applyProtection="1">
      <alignment horizontal="center" vertical="center" wrapText="1"/>
      <protection hidden="1"/>
    </xf>
    <xf numFmtId="0" fontId="78" fillId="0" borderId="27" xfId="0" applyFont="1" applyBorder="1" applyAlignment="1" applyProtection="1">
      <alignment horizontal="center" vertical="center" wrapText="1"/>
      <protection hidden="1"/>
    </xf>
    <xf numFmtId="166" fontId="1" fillId="4" borderId="3" xfId="100" quotePrefix="1" applyNumberFormat="1" applyFont="1" applyFill="1" applyBorder="1" applyAlignment="1" applyProtection="1">
      <alignment horizontal="center" vertical="center"/>
      <protection hidden="1"/>
    </xf>
    <xf numFmtId="0" fontId="11" fillId="0" borderId="0" xfId="0" applyFont="1"/>
    <xf numFmtId="0" fontId="70" fillId="9" borderId="50" xfId="0" applyFont="1" applyFill="1" applyBorder="1" applyAlignment="1" applyProtection="1">
      <alignment horizontal="center" vertical="center" wrapText="1"/>
      <protection hidden="1"/>
    </xf>
    <xf numFmtId="166" fontId="52" fillId="9" borderId="1" xfId="0" applyNumberFormat="1" applyFont="1" applyFill="1" applyBorder="1" applyAlignment="1" applyProtection="1">
      <alignment horizontal="right" vertical="center" wrapText="1"/>
      <protection hidden="1"/>
    </xf>
    <xf numFmtId="0" fontId="63" fillId="0" borderId="0" xfId="0" applyFont="1" applyAlignment="1" applyProtection="1">
      <alignment horizontal="left" vertical="center" wrapText="1"/>
      <protection hidden="1"/>
    </xf>
    <xf numFmtId="0" fontId="63" fillId="50" borderId="56" xfId="0" applyFont="1" applyFill="1" applyBorder="1" applyAlignment="1" applyProtection="1">
      <alignment horizontal="center" vertical="center" wrapText="1"/>
      <protection hidden="1"/>
    </xf>
    <xf numFmtId="0" fontId="63" fillId="33" borderId="56" xfId="0" applyFont="1" applyFill="1" applyBorder="1" applyAlignment="1" applyProtection="1">
      <alignment horizontal="center" vertical="center" wrapText="1"/>
      <protection hidden="1"/>
    </xf>
    <xf numFmtId="0" fontId="81" fillId="50" borderId="50" xfId="0" applyFont="1" applyFill="1" applyBorder="1" applyAlignment="1" applyProtection="1">
      <alignment horizontal="center" vertical="center" wrapText="1"/>
      <protection hidden="1"/>
    </xf>
    <xf numFmtId="166" fontId="52" fillId="0" borderId="1" xfId="0" applyNumberFormat="1" applyFont="1" applyBorder="1" applyAlignment="1" applyProtection="1">
      <alignment horizontal="right" vertical="center" wrapText="1"/>
      <protection hidden="1"/>
    </xf>
    <xf numFmtId="166" fontId="65" fillId="33" borderId="1" xfId="0" applyNumberFormat="1" applyFont="1" applyFill="1" applyBorder="1" applyAlignment="1" applyProtection="1">
      <alignment horizontal="right" vertical="center" wrapText="1"/>
      <protection hidden="1"/>
    </xf>
    <xf numFmtId="0" fontId="63" fillId="50" borderId="57" xfId="0" applyFont="1" applyFill="1" applyBorder="1" applyAlignment="1" applyProtection="1">
      <alignment horizontal="center" vertical="center" wrapText="1"/>
      <protection hidden="1"/>
    </xf>
    <xf numFmtId="166" fontId="52" fillId="11" borderId="1" xfId="0" applyNumberFormat="1" applyFont="1" applyFill="1" applyBorder="1" applyAlignment="1" applyProtection="1">
      <alignment horizontal="right" vertical="center" wrapText="1"/>
      <protection hidden="1"/>
    </xf>
    <xf numFmtId="0" fontId="20" fillId="0" borderId="0" xfId="0" applyFont="1" applyProtection="1">
      <protection hidden="1"/>
    </xf>
    <xf numFmtId="0" fontId="15" fillId="0" borderId="0" xfId="0" applyFont="1" applyProtection="1">
      <protection hidden="1"/>
    </xf>
    <xf numFmtId="0" fontId="82" fillId="9" borderId="56" xfId="0" applyFont="1" applyFill="1" applyBorder="1" applyAlignment="1" applyProtection="1">
      <alignment horizontal="center" vertical="center" wrapText="1"/>
      <protection hidden="1"/>
    </xf>
    <xf numFmtId="166" fontId="40" fillId="0" borderId="1" xfId="0" applyNumberFormat="1" applyFont="1" applyBorder="1" applyAlignment="1" applyProtection="1">
      <alignment horizontal="right" vertical="center" wrapText="1"/>
      <protection hidden="1"/>
    </xf>
    <xf numFmtId="166" fontId="82" fillId="9" borderId="1" xfId="0" applyNumberFormat="1" applyFont="1" applyFill="1" applyBorder="1" applyAlignment="1" applyProtection="1">
      <alignment horizontal="right" vertical="center" wrapText="1"/>
      <protection hidden="1"/>
    </xf>
    <xf numFmtId="9" fontId="40" fillId="0" borderId="1" xfId="1" applyFont="1" applyBorder="1" applyAlignment="1" applyProtection="1">
      <alignment horizontal="right" vertical="center" wrapText="1"/>
      <protection hidden="1"/>
    </xf>
    <xf numFmtId="166" fontId="83" fillId="33" borderId="44" xfId="100" applyNumberFormat="1" applyFont="1" applyFill="1" applyBorder="1" applyAlignment="1" applyProtection="1">
      <alignment horizontal="center" vertical="center"/>
      <protection hidden="1"/>
    </xf>
    <xf numFmtId="0" fontId="65" fillId="34" borderId="10" xfId="0" applyFont="1" applyFill="1" applyBorder="1" applyAlignment="1" applyProtection="1">
      <alignment vertical="center" wrapText="1"/>
      <protection hidden="1"/>
    </xf>
    <xf numFmtId="0" fontId="65" fillId="34" borderId="12" xfId="0" applyFont="1" applyFill="1" applyBorder="1" applyAlignment="1" applyProtection="1">
      <alignment vertical="center" wrapText="1"/>
      <protection hidden="1"/>
    </xf>
    <xf numFmtId="0" fontId="65" fillId="34" borderId="13" xfId="0" applyFont="1" applyFill="1" applyBorder="1" applyAlignment="1" applyProtection="1">
      <alignment vertical="center" wrapText="1"/>
      <protection hidden="1"/>
    </xf>
    <xf numFmtId="166" fontId="1" fillId="0" borderId="71" xfId="100" applyNumberFormat="1" applyFont="1" applyBorder="1" applyAlignment="1" applyProtection="1">
      <alignment horizontal="center" vertical="center"/>
      <protection hidden="1"/>
    </xf>
    <xf numFmtId="0" fontId="18" fillId="4" borderId="120" xfId="0" applyFont="1" applyFill="1" applyBorder="1" applyAlignment="1" applyProtection="1">
      <alignment horizontal="center" vertical="center" wrapText="1"/>
      <protection hidden="1"/>
    </xf>
    <xf numFmtId="166" fontId="1" fillId="0" borderId="70" xfId="100" applyNumberFormat="1" applyFont="1" applyBorder="1" applyAlignment="1" applyProtection="1">
      <alignment horizontal="center" vertical="center"/>
      <protection hidden="1"/>
    </xf>
    <xf numFmtId="0" fontId="18" fillId="4" borderId="121" xfId="0" applyFont="1" applyFill="1" applyBorder="1" applyAlignment="1" applyProtection="1">
      <alignment horizontal="center" vertical="center" wrapText="1"/>
      <protection hidden="1"/>
    </xf>
    <xf numFmtId="165" fontId="1" fillId="0" borderId="15" xfId="100" applyFont="1" applyFill="1" applyBorder="1" applyAlignment="1">
      <alignment horizontal="center" vertical="center"/>
    </xf>
    <xf numFmtId="166" fontId="0" fillId="0" borderId="0" xfId="0" applyNumberFormat="1" applyAlignment="1">
      <alignment horizontal="center" vertical="center"/>
    </xf>
    <xf numFmtId="166" fontId="0" fillId="0" borderId="0" xfId="0" applyNumberFormat="1"/>
    <xf numFmtId="0" fontId="65" fillId="50" borderId="16" xfId="0" applyFont="1" applyFill="1" applyBorder="1" applyAlignment="1">
      <alignment horizontal="center" vertical="center" wrapText="1"/>
    </xf>
    <xf numFmtId="165" fontId="51" fillId="50" borderId="15" xfId="100" applyFont="1" applyFill="1" applyBorder="1" applyAlignment="1">
      <alignment horizontal="center"/>
    </xf>
    <xf numFmtId="44" fontId="0" fillId="0" borderId="0" xfId="0" applyNumberFormat="1"/>
    <xf numFmtId="0" fontId="84" fillId="0" borderId="0" xfId="0" applyFont="1"/>
    <xf numFmtId="0" fontId="13" fillId="2" borderId="0" xfId="0" applyFont="1" applyFill="1" applyAlignment="1">
      <alignment horizontal="left" vertical="center"/>
    </xf>
    <xf numFmtId="166" fontId="0" fillId="2" borderId="0" xfId="0" applyNumberFormat="1" applyFill="1" applyAlignment="1">
      <alignment horizontal="center" vertical="center"/>
    </xf>
    <xf numFmtId="0" fontId="19" fillId="35" borderId="35" xfId="0" applyFont="1" applyFill="1" applyBorder="1" applyAlignment="1">
      <alignment vertical="center"/>
    </xf>
    <xf numFmtId="0" fontId="18" fillId="26" borderId="1" xfId="0" applyFont="1" applyFill="1" applyBorder="1" applyAlignment="1">
      <alignment horizontal="left" vertical="center" wrapText="1"/>
    </xf>
    <xf numFmtId="165" fontId="18" fillId="35" borderId="1" xfId="100" applyFont="1" applyFill="1" applyBorder="1" applyAlignment="1">
      <alignment horizontal="center" vertical="center"/>
    </xf>
    <xf numFmtId="0" fontId="18" fillId="35" borderId="16" xfId="0" applyFont="1" applyFill="1" applyBorder="1" applyAlignment="1">
      <alignment horizontal="center" vertical="center" wrapText="1"/>
    </xf>
    <xf numFmtId="0" fontId="18" fillId="35" borderId="1" xfId="0" applyFont="1" applyFill="1" applyBorder="1" applyAlignment="1">
      <alignment horizontal="center" vertical="center" wrapText="1"/>
    </xf>
    <xf numFmtId="0" fontId="18" fillId="35" borderId="2" xfId="0" applyFont="1" applyFill="1" applyBorder="1" applyAlignment="1">
      <alignment horizontal="center" vertical="center" wrapText="1"/>
    </xf>
    <xf numFmtId="0" fontId="18" fillId="44" borderId="1" xfId="0" applyFont="1" applyFill="1" applyBorder="1" applyAlignment="1">
      <alignment horizontal="center" vertical="center" wrapText="1"/>
    </xf>
    <xf numFmtId="0" fontId="18" fillId="44" borderId="15" xfId="0" applyFont="1" applyFill="1" applyBorder="1" applyAlignment="1">
      <alignment horizontal="center" vertical="center" wrapText="1"/>
    </xf>
    <xf numFmtId="0" fontId="18" fillId="35" borderId="15" xfId="0" applyFont="1" applyFill="1" applyBorder="1" applyAlignment="1">
      <alignment horizontal="center" vertical="center" wrapText="1"/>
    </xf>
    <xf numFmtId="0" fontId="18" fillId="35" borderId="9"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2" borderId="15" xfId="0" applyFont="1" applyFill="1" applyBorder="1" applyAlignment="1">
      <alignment horizontal="center" vertical="center" wrapText="1"/>
    </xf>
    <xf numFmtId="0" fontId="18" fillId="2" borderId="61" xfId="0" applyFont="1" applyFill="1" applyBorder="1" applyAlignment="1">
      <alignment horizontal="center" vertical="center" wrapText="1"/>
    </xf>
    <xf numFmtId="0" fontId="18" fillId="35" borderId="16" xfId="0" applyFont="1" applyFill="1" applyBorder="1" applyAlignment="1">
      <alignment horizontal="center" vertical="center"/>
    </xf>
    <xf numFmtId="166" fontId="1" fillId="35" borderId="1" xfId="100" applyNumberFormat="1" applyFont="1" applyFill="1" applyBorder="1"/>
    <xf numFmtId="166" fontId="1" fillId="0" borderId="16" xfId="100" applyNumberFormat="1" applyFont="1" applyFill="1" applyBorder="1"/>
    <xf numFmtId="166" fontId="1" fillId="0" borderId="1" xfId="100" applyNumberFormat="1" applyFont="1" applyFill="1" applyBorder="1"/>
    <xf numFmtId="166" fontId="1" fillId="35" borderId="16" xfId="100" applyNumberFormat="1" applyFont="1" applyFill="1" applyBorder="1"/>
    <xf numFmtId="166" fontId="1" fillId="35" borderId="15" xfId="100" applyNumberFormat="1" applyFont="1" applyFill="1" applyBorder="1"/>
    <xf numFmtId="166" fontId="1" fillId="35" borderId="9" xfId="100" applyNumberFormat="1" applyFont="1" applyFill="1" applyBorder="1" applyAlignment="1">
      <alignment horizontal="center" vertical="center"/>
    </xf>
    <xf numFmtId="44" fontId="0" fillId="35" borderId="1" xfId="0" applyNumberFormat="1" applyFill="1" applyBorder="1" applyAlignment="1">
      <alignment horizontal="center"/>
    </xf>
    <xf numFmtId="0" fontId="18" fillId="2" borderId="16" xfId="0" applyFont="1" applyFill="1" applyBorder="1" applyAlignment="1">
      <alignment horizontal="center" vertical="center"/>
    </xf>
    <xf numFmtId="165" fontId="1" fillId="2" borderId="1" xfId="100" applyFont="1" applyFill="1" applyBorder="1"/>
    <xf numFmtId="165" fontId="1" fillId="2" borderId="15" xfId="100" applyFont="1" applyFill="1" applyBorder="1" applyAlignment="1">
      <alignment horizontal="center" vertical="center"/>
    </xf>
    <xf numFmtId="165" fontId="1" fillId="2" borderId="15" xfId="100" applyFont="1" applyFill="1" applyBorder="1"/>
    <xf numFmtId="165" fontId="1" fillId="2" borderId="61" xfId="100" applyFont="1" applyFill="1" applyBorder="1" applyAlignment="1">
      <alignment horizontal="center" vertical="center"/>
    </xf>
    <xf numFmtId="166" fontId="1" fillId="0" borderId="15" xfId="100" applyNumberFormat="1" applyFont="1" applyFill="1" applyBorder="1"/>
    <xf numFmtId="166" fontId="1" fillId="2" borderId="1" xfId="100" applyNumberFormat="1" applyFont="1" applyFill="1" applyBorder="1"/>
    <xf numFmtId="165" fontId="1" fillId="2" borderId="61" xfId="100" applyFont="1" applyFill="1" applyBorder="1"/>
    <xf numFmtId="166" fontId="18" fillId="35" borderId="26" xfId="100" applyNumberFormat="1" applyFont="1" applyFill="1" applyBorder="1" applyAlignment="1">
      <alignment horizontal="center" vertical="center" wrapText="1"/>
    </xf>
    <xf numFmtId="166" fontId="18" fillId="35" borderId="27" xfId="100" applyNumberFormat="1" applyFont="1" applyFill="1" applyBorder="1" applyAlignment="1">
      <alignment horizontal="center" vertical="center" wrapText="1"/>
    </xf>
    <xf numFmtId="166" fontId="18" fillId="35" borderId="28" xfId="100" applyNumberFormat="1" applyFont="1" applyFill="1" applyBorder="1" applyAlignment="1">
      <alignment horizontal="center" vertical="center" wrapText="1"/>
    </xf>
    <xf numFmtId="166" fontId="18" fillId="35" borderId="55" xfId="100" applyNumberFormat="1" applyFont="1" applyFill="1" applyBorder="1" applyAlignment="1">
      <alignment horizontal="center" vertical="center" wrapText="1"/>
    </xf>
    <xf numFmtId="0" fontId="18" fillId="2" borderId="26" xfId="0" applyFont="1" applyFill="1" applyBorder="1" applyAlignment="1">
      <alignment horizontal="center" vertical="center" wrapText="1"/>
    </xf>
    <xf numFmtId="165" fontId="18" fillId="2" borderId="27" xfId="100" applyFont="1" applyFill="1" applyBorder="1" applyAlignment="1">
      <alignment horizontal="center" vertical="center" wrapText="1"/>
    </xf>
    <xf numFmtId="165" fontId="18" fillId="2" borderId="28" xfId="100" applyFont="1" applyFill="1" applyBorder="1" applyAlignment="1">
      <alignment horizontal="center" vertical="center" wrapText="1"/>
    </xf>
    <xf numFmtId="166" fontId="18" fillId="2" borderId="27" xfId="100" applyNumberFormat="1" applyFont="1" applyFill="1" applyBorder="1" applyAlignment="1">
      <alignment horizontal="center" vertical="center" wrapText="1"/>
    </xf>
    <xf numFmtId="165" fontId="18" fillId="2" borderId="55" xfId="100" applyFont="1" applyFill="1" applyBorder="1" applyAlignment="1">
      <alignment horizontal="center" vertical="center" wrapText="1"/>
    </xf>
    <xf numFmtId="0" fontId="3" fillId="2" borderId="0" xfId="0" applyFont="1" applyFill="1"/>
    <xf numFmtId="0" fontId="0" fillId="2" borderId="0" xfId="0" applyFill="1"/>
    <xf numFmtId="44" fontId="0" fillId="2" borderId="0" xfId="0" applyNumberFormat="1" applyFill="1" applyAlignment="1">
      <alignment horizontal="right"/>
    </xf>
    <xf numFmtId="44" fontId="0" fillId="0" borderId="0" xfId="0" applyNumberFormat="1" applyAlignment="1">
      <alignment horizontal="right"/>
    </xf>
    <xf numFmtId="0" fontId="18" fillId="26" borderId="23" xfId="0" applyFont="1" applyFill="1" applyBorder="1" applyAlignment="1">
      <alignment horizontal="left" vertical="center" wrapText="1"/>
    </xf>
    <xf numFmtId="0" fontId="72" fillId="26" borderId="1" xfId="0" applyFont="1" applyFill="1" applyBorder="1" applyAlignment="1">
      <alignment horizontal="center" vertical="center" wrapText="1"/>
    </xf>
    <xf numFmtId="166" fontId="72" fillId="26" borderId="1" xfId="0" applyNumberFormat="1" applyFont="1" applyFill="1" applyBorder="1" applyAlignment="1">
      <alignment horizontal="center" vertical="center" wrapText="1"/>
    </xf>
    <xf numFmtId="0" fontId="19" fillId="44" borderId="35" xfId="0" applyFont="1" applyFill="1" applyBorder="1" applyAlignment="1">
      <alignment vertical="center"/>
    </xf>
    <xf numFmtId="0" fontId="65" fillId="36" borderId="1" xfId="0" applyFont="1" applyFill="1" applyBorder="1" applyAlignment="1">
      <alignment horizontal="center" vertical="center" wrapText="1"/>
    </xf>
    <xf numFmtId="166" fontId="65" fillId="36" borderId="1" xfId="0" applyNumberFormat="1" applyFont="1" applyFill="1" applyBorder="1" applyAlignment="1">
      <alignment horizontal="center" vertical="center" wrapText="1"/>
    </xf>
    <xf numFmtId="0" fontId="20" fillId="0" borderId="0" xfId="0" applyFont="1"/>
    <xf numFmtId="0" fontId="18" fillId="0" borderId="0" xfId="0" applyFont="1"/>
    <xf numFmtId="166" fontId="1" fillId="0" borderId="1" xfId="100" applyNumberFormat="1" applyFont="1" applyBorder="1"/>
    <xf numFmtId="166" fontId="1" fillId="0" borderId="2" xfId="100" applyNumberFormat="1" applyFont="1" applyBorder="1"/>
    <xf numFmtId="166" fontId="1" fillId="35" borderId="61" xfId="100" applyNumberFormat="1" applyFont="1" applyFill="1" applyBorder="1" applyAlignment="1">
      <alignment horizontal="center" vertical="center"/>
    </xf>
    <xf numFmtId="0" fontId="13" fillId="0" borderId="0" xfId="0" applyFont="1"/>
    <xf numFmtId="0" fontId="14" fillId="0" borderId="0" xfId="0" applyFont="1" applyAlignment="1">
      <alignment vertical="center"/>
    </xf>
    <xf numFmtId="0" fontId="9" fillId="0" borderId="0" xfId="6" quotePrefix="1" applyBorder="1" applyAlignment="1" applyProtection="1">
      <alignment vertical="center"/>
    </xf>
    <xf numFmtId="0" fontId="14" fillId="0" borderId="0" xfId="0" applyFont="1"/>
    <xf numFmtId="20" fontId="19" fillId="10" borderId="74" xfId="0" applyNumberFormat="1" applyFont="1" applyFill="1" applyBorder="1" applyAlignment="1">
      <alignment horizontal="center" vertical="center" wrapText="1"/>
    </xf>
    <xf numFmtId="20" fontId="19" fillId="10" borderId="67" xfId="0" applyNumberFormat="1" applyFont="1" applyFill="1" applyBorder="1" applyAlignment="1">
      <alignment horizontal="center" vertical="center" wrapText="1"/>
    </xf>
    <xf numFmtId="20" fontId="19" fillId="10" borderId="73" xfId="0" applyNumberFormat="1" applyFont="1" applyFill="1" applyBorder="1" applyAlignment="1">
      <alignment horizontal="center" vertical="center" wrapText="1"/>
    </xf>
    <xf numFmtId="166" fontId="53" fillId="0" borderId="0" xfId="0" applyNumberFormat="1" applyFont="1" applyAlignment="1">
      <alignment vertical="center" wrapText="1"/>
    </xf>
    <xf numFmtId="166" fontId="89" fillId="0" borderId="0" xfId="0" applyNumberFormat="1" applyFont="1" applyAlignment="1">
      <alignment vertical="center" wrapText="1"/>
    </xf>
    <xf numFmtId="0" fontId="0" fillId="0" borderId="0" xfId="0" quotePrefix="1"/>
    <xf numFmtId="9" fontId="19" fillId="0" borderId="0" xfId="1" applyFont="1" applyFill="1" applyBorder="1" applyAlignment="1">
      <alignment vertical="center"/>
    </xf>
    <xf numFmtId="166" fontId="0" fillId="0" borderId="0" xfId="0" applyNumberFormat="1" applyAlignment="1" applyProtection="1">
      <alignment vertical="center"/>
      <protection locked="0"/>
    </xf>
    <xf numFmtId="0" fontId="90" fillId="12" borderId="67" xfId="0" applyFont="1" applyFill="1" applyBorder="1" applyAlignment="1">
      <alignment horizontal="center" vertical="center" wrapText="1"/>
    </xf>
    <xf numFmtId="0" fontId="90" fillId="10" borderId="67" xfId="0" applyFont="1" applyFill="1" applyBorder="1" applyAlignment="1">
      <alignment horizontal="center" vertical="center" wrapText="1"/>
    </xf>
    <xf numFmtId="0" fontId="93" fillId="0" borderId="0" xfId="0" applyFont="1" applyAlignment="1" applyProtection="1">
      <alignment horizontal="center" vertical="center" wrapText="1"/>
      <protection hidden="1"/>
    </xf>
    <xf numFmtId="0" fontId="3" fillId="0" borderId="0" xfId="0" applyFont="1" applyAlignment="1">
      <alignment vertical="center" wrapText="1"/>
    </xf>
    <xf numFmtId="166" fontId="94" fillId="0" borderId="67" xfId="0" applyNumberFormat="1" applyFont="1" applyBorder="1" applyAlignment="1" applyProtection="1">
      <alignment horizontal="center" vertical="center"/>
      <protection locked="0"/>
    </xf>
    <xf numFmtId="0" fontId="94" fillId="0" borderId="67" xfId="0" applyFont="1" applyBorder="1" applyAlignment="1" applyProtection="1">
      <alignment horizontal="center" vertical="center"/>
      <protection locked="0"/>
    </xf>
    <xf numFmtId="0" fontId="3" fillId="0" borderId="67" xfId="0" applyFont="1" applyBorder="1" applyAlignment="1" applyProtection="1">
      <alignment horizontal="center" vertical="center"/>
      <protection locked="0"/>
    </xf>
    <xf numFmtId="166" fontId="94" fillId="2" borderId="67" xfId="0" applyNumberFormat="1" applyFont="1" applyFill="1" applyBorder="1" applyAlignment="1" applyProtection="1">
      <alignment horizontal="center" vertical="center"/>
      <protection locked="0"/>
    </xf>
    <xf numFmtId="0" fontId="94" fillId="2" borderId="67" xfId="0" applyFont="1" applyFill="1" applyBorder="1" applyAlignment="1" applyProtection="1">
      <alignment horizontal="center" vertical="center"/>
      <protection locked="0"/>
    </xf>
    <xf numFmtId="0" fontId="3" fillId="2" borderId="67" xfId="0" applyFont="1" applyFill="1" applyBorder="1" applyAlignment="1" applyProtection="1">
      <alignment horizontal="center" vertical="center"/>
      <protection locked="0"/>
    </xf>
    <xf numFmtId="0" fontId="3" fillId="2" borderId="78" xfId="0" applyFont="1" applyFill="1" applyBorder="1" applyAlignment="1" applyProtection="1">
      <alignment horizontal="center" vertical="center"/>
      <protection locked="0"/>
    </xf>
    <xf numFmtId="0" fontId="3" fillId="0" borderId="78" xfId="0" applyFont="1" applyBorder="1" applyAlignment="1" applyProtection="1">
      <alignment horizontal="center" vertical="center"/>
      <protection locked="0"/>
    </xf>
    <xf numFmtId="166" fontId="19" fillId="4" borderId="67" xfId="0" applyNumberFormat="1" applyFont="1" applyFill="1" applyBorder="1" applyAlignment="1">
      <alignment horizontal="center" vertical="center"/>
    </xf>
    <xf numFmtId="0" fontId="14" fillId="0" borderId="0" xfId="0" applyFont="1" applyAlignment="1">
      <alignment horizontal="center"/>
    </xf>
    <xf numFmtId="166" fontId="13" fillId="0" borderId="0" xfId="0" applyNumberFormat="1" applyFont="1" applyAlignment="1">
      <alignment vertical="center"/>
    </xf>
    <xf numFmtId="7" fontId="60" fillId="0" borderId="0" xfId="0" applyNumberFormat="1" applyFont="1" applyAlignment="1" applyProtection="1">
      <alignment vertical="center" wrapText="1"/>
      <protection hidden="1"/>
    </xf>
    <xf numFmtId="0" fontId="59" fillId="0" borderId="0" xfId="0" applyFont="1" applyAlignment="1">
      <alignment vertical="center" wrapText="1"/>
    </xf>
    <xf numFmtId="0" fontId="44" fillId="10" borderId="14" xfId="0" applyFont="1" applyFill="1" applyBorder="1" applyAlignment="1">
      <alignment horizontal="center" vertical="center" wrapText="1"/>
    </xf>
    <xf numFmtId="0" fontId="96" fillId="10" borderId="11" xfId="0" applyFont="1" applyFill="1" applyBorder="1" applyAlignment="1">
      <alignment horizontal="center" vertical="center" wrapText="1"/>
    </xf>
    <xf numFmtId="0" fontId="44" fillId="10" borderId="11" xfId="0" applyFont="1" applyFill="1" applyBorder="1" applyAlignment="1">
      <alignment horizontal="center" vertical="center" wrapText="1"/>
    </xf>
    <xf numFmtId="0" fontId="97" fillId="4" borderId="74" xfId="0" applyFont="1" applyFill="1" applyBorder="1" applyAlignment="1">
      <alignment horizontal="center" vertical="center" wrapText="1"/>
    </xf>
    <xf numFmtId="166" fontId="59" fillId="4" borderId="67" xfId="100" applyNumberFormat="1" applyFont="1" applyFill="1" applyBorder="1" applyAlignment="1" applyProtection="1">
      <alignment horizontal="center" vertical="center"/>
    </xf>
    <xf numFmtId="10" fontId="59" fillId="4" borderId="67" xfId="1" applyNumberFormat="1" applyFont="1" applyFill="1" applyBorder="1" applyAlignment="1" applyProtection="1">
      <alignment horizontal="center" vertical="center"/>
    </xf>
    <xf numFmtId="10" fontId="59" fillId="0" borderId="67" xfId="1" applyNumberFormat="1" applyFont="1" applyFill="1" applyBorder="1" applyAlignment="1" applyProtection="1">
      <alignment horizontal="center" vertical="center"/>
      <protection locked="0"/>
    </xf>
    <xf numFmtId="7" fontId="59" fillId="4" borderId="67" xfId="0" applyNumberFormat="1" applyFont="1" applyFill="1" applyBorder="1" applyAlignment="1">
      <alignment horizontal="right" vertical="center"/>
    </xf>
    <xf numFmtId="166" fontId="59" fillId="4" borderId="67" xfId="0" applyNumberFormat="1" applyFont="1" applyFill="1" applyBorder="1" applyAlignment="1">
      <alignment vertical="center"/>
    </xf>
    <xf numFmtId="0" fontId="20" fillId="3" borderId="21" xfId="0" applyFont="1" applyFill="1" applyBorder="1" applyAlignment="1">
      <alignment horizontal="center" vertical="center"/>
    </xf>
    <xf numFmtId="7" fontId="20" fillId="3" borderId="48" xfId="0" applyNumberFormat="1" applyFont="1" applyFill="1" applyBorder="1" applyAlignment="1">
      <alignment horizontal="center" vertical="center"/>
    </xf>
    <xf numFmtId="9" fontId="20" fillId="3" borderId="51" xfId="1" applyFont="1" applyFill="1" applyBorder="1" applyAlignment="1" applyProtection="1">
      <alignment horizontal="center" vertical="center"/>
    </xf>
    <xf numFmtId="9" fontId="20" fillId="3" borderId="51" xfId="1" applyFont="1" applyFill="1" applyBorder="1" applyAlignment="1" applyProtection="1">
      <alignment vertical="center"/>
    </xf>
    <xf numFmtId="166" fontId="20" fillId="3" borderId="51" xfId="1" applyNumberFormat="1" applyFont="1" applyFill="1" applyBorder="1" applyAlignment="1" applyProtection="1">
      <alignment vertical="center"/>
    </xf>
    <xf numFmtId="166" fontId="98" fillId="0" borderId="0" xfId="0" applyNumberFormat="1" applyFont="1"/>
    <xf numFmtId="20" fontId="19" fillId="10" borderId="1" xfId="0" applyNumberFormat="1" applyFont="1" applyFill="1" applyBorder="1" applyAlignment="1">
      <alignment horizontal="left" vertical="center" wrapText="1"/>
    </xf>
    <xf numFmtId="166" fontId="20" fillId="4" borderId="1" xfId="100" applyNumberFormat="1" applyFont="1" applyFill="1" applyBorder="1" applyAlignment="1" applyProtection="1">
      <alignment horizontal="center" vertical="center"/>
    </xf>
    <xf numFmtId="20" fontId="19" fillId="10" borderId="1" xfId="0" applyNumberFormat="1" applyFont="1" applyFill="1" applyBorder="1" applyAlignment="1">
      <alignment horizontal="center" vertical="center" wrapText="1"/>
    </xf>
    <xf numFmtId="7" fontId="0" fillId="0" borderId="0" xfId="0" applyNumberFormat="1" applyAlignment="1">
      <alignment vertical="center"/>
    </xf>
    <xf numFmtId="0" fontId="19" fillId="12" borderId="1" xfId="0" applyFont="1" applyFill="1" applyBorder="1" applyAlignment="1">
      <alignment vertical="center" wrapText="1"/>
    </xf>
    <xf numFmtId="166" fontId="65" fillId="33" borderId="75" xfId="100" applyNumberFormat="1" applyFont="1" applyFill="1" applyBorder="1" applyAlignment="1" applyProtection="1">
      <alignment horizontal="center" vertical="center"/>
      <protection hidden="1"/>
    </xf>
    <xf numFmtId="0" fontId="65" fillId="37" borderId="79" xfId="0" applyFont="1" applyFill="1" applyBorder="1" applyAlignment="1" applyProtection="1">
      <alignment horizontal="center" vertical="center" wrapText="1"/>
      <protection hidden="1"/>
    </xf>
    <xf numFmtId="166" fontId="1" fillId="4" borderId="61" xfId="100" applyNumberFormat="1" applyFont="1" applyFill="1" applyBorder="1" applyAlignment="1" applyProtection="1">
      <alignment horizontal="center" vertical="center"/>
      <protection hidden="1"/>
    </xf>
    <xf numFmtId="166" fontId="65" fillId="33" borderId="55" xfId="100" applyNumberFormat="1" applyFont="1" applyFill="1" applyBorder="1" applyAlignment="1" applyProtection="1">
      <alignment horizontal="center" vertical="center"/>
      <protection hidden="1"/>
    </xf>
    <xf numFmtId="0" fontId="52" fillId="9" borderId="1" xfId="0" applyFont="1" applyFill="1" applyBorder="1" applyAlignment="1" applyProtection="1">
      <alignment horizontal="center" vertical="center" wrapText="1"/>
      <protection hidden="1"/>
    </xf>
    <xf numFmtId="0" fontId="52" fillId="9" borderId="16" xfId="0" applyFont="1" applyFill="1" applyBorder="1" applyAlignment="1" applyProtection="1">
      <alignment horizontal="center" vertical="center" wrapText="1"/>
      <protection hidden="1"/>
    </xf>
    <xf numFmtId="166" fontId="1" fillId="4" borderId="15" xfId="100" quotePrefix="1" applyNumberFormat="1" applyFont="1" applyFill="1" applyBorder="1" applyAlignment="1" applyProtection="1">
      <alignment horizontal="center" vertical="center"/>
      <protection hidden="1"/>
    </xf>
    <xf numFmtId="166" fontId="65" fillId="33" borderId="27" xfId="100" applyNumberFormat="1" applyFont="1" applyFill="1" applyBorder="1" applyAlignment="1" applyProtection="1">
      <alignment horizontal="center" vertical="center"/>
      <protection hidden="1"/>
    </xf>
    <xf numFmtId="166" fontId="1" fillId="0" borderId="2" xfId="100" applyNumberFormat="1" applyFont="1" applyBorder="1" applyAlignment="1" applyProtection="1">
      <alignment horizontal="center" vertical="center"/>
      <protection hidden="1"/>
    </xf>
    <xf numFmtId="0" fontId="3" fillId="6" borderId="53" xfId="0" applyFont="1" applyFill="1" applyBorder="1" applyAlignment="1">
      <alignment horizontal="center" vertical="center"/>
    </xf>
    <xf numFmtId="0" fontId="69" fillId="12" borderId="1" xfId="0" applyFont="1" applyFill="1" applyBorder="1" applyAlignment="1">
      <alignment horizontal="center" vertical="center" wrapText="1"/>
    </xf>
    <xf numFmtId="0" fontId="18" fillId="42" borderId="16" xfId="0" applyFont="1" applyFill="1" applyBorder="1" applyAlignment="1" applyProtection="1">
      <alignment horizontal="center" vertical="center" wrapText="1"/>
      <protection hidden="1"/>
    </xf>
    <xf numFmtId="0" fontId="69" fillId="12" borderId="26" xfId="0" applyFont="1" applyFill="1" applyBorder="1" applyAlignment="1" applyProtection="1">
      <alignment horizontal="center" vertical="center" wrapText="1"/>
      <protection hidden="1"/>
    </xf>
    <xf numFmtId="166" fontId="18" fillId="12" borderId="75" xfId="0" applyNumberFormat="1" applyFont="1" applyFill="1" applyBorder="1" applyAlignment="1" applyProtection="1">
      <alignment horizontal="center" vertical="center"/>
      <protection hidden="1"/>
    </xf>
    <xf numFmtId="166" fontId="18" fillId="42" borderId="1" xfId="0" applyNumberFormat="1" applyFont="1" applyFill="1" applyBorder="1" applyAlignment="1">
      <alignment horizontal="center" vertical="center" wrapText="1"/>
    </xf>
    <xf numFmtId="0" fontId="65" fillId="51" borderId="117" xfId="0" applyFont="1" applyFill="1" applyBorder="1" applyAlignment="1">
      <alignment vertical="center" wrapText="1"/>
    </xf>
    <xf numFmtId="0" fontId="65" fillId="51" borderId="4" xfId="0" applyFont="1" applyFill="1" applyBorder="1" applyAlignment="1">
      <alignment vertical="center" wrapText="1"/>
    </xf>
    <xf numFmtId="0" fontId="65" fillId="51" borderId="24" xfId="0" applyFont="1" applyFill="1" applyBorder="1" applyAlignment="1" applyProtection="1">
      <alignment horizontal="center" vertical="center" wrapText="1"/>
      <protection hidden="1"/>
    </xf>
    <xf numFmtId="0" fontId="65" fillId="51" borderId="107" xfId="0" applyFont="1" applyFill="1" applyBorder="1" applyAlignment="1" applyProtection="1">
      <alignment horizontal="center" vertical="center" wrapText="1"/>
      <protection hidden="1"/>
    </xf>
    <xf numFmtId="0" fontId="65" fillId="51" borderId="1" xfId="0" applyFont="1" applyFill="1" applyBorder="1" applyAlignment="1">
      <alignment horizontal="center" vertical="center" wrapText="1"/>
    </xf>
    <xf numFmtId="0" fontId="69" fillId="3" borderId="1" xfId="0" applyFont="1" applyFill="1" applyBorder="1" applyAlignment="1">
      <alignment horizontal="center" vertical="center" wrapText="1"/>
    </xf>
    <xf numFmtId="0" fontId="71" fillId="3" borderId="1" xfId="0" applyFont="1" applyFill="1" applyBorder="1" applyAlignment="1">
      <alignment horizontal="center" vertical="center" wrapText="1"/>
    </xf>
    <xf numFmtId="165" fontId="1" fillId="3" borderId="1" xfId="100" applyFont="1" applyFill="1" applyBorder="1" applyAlignment="1" applyProtection="1">
      <alignment horizontal="center" vertical="center"/>
      <protection locked="0"/>
    </xf>
    <xf numFmtId="166" fontId="18" fillId="3" borderId="63" xfId="0" applyNumberFormat="1" applyFont="1" applyFill="1" applyBorder="1" applyAlignment="1">
      <alignment vertical="center"/>
    </xf>
    <xf numFmtId="0" fontId="18" fillId="44" borderId="0" xfId="0" applyFont="1" applyFill="1" applyBorder="1" applyAlignment="1">
      <alignment horizontal="center" vertical="center" wrapText="1"/>
    </xf>
    <xf numFmtId="0" fontId="79" fillId="0" borderId="0" xfId="0" applyFont="1" applyAlignment="1">
      <alignment vertical="center"/>
    </xf>
    <xf numFmtId="0" fontId="0" fillId="0" borderId="0" xfId="0" applyAlignment="1"/>
    <xf numFmtId="166" fontId="1" fillId="0" borderId="15" xfId="100" applyNumberFormat="1" applyFont="1" applyFill="1" applyBorder="1" applyAlignment="1">
      <alignment horizontal="center" vertical="center"/>
    </xf>
    <xf numFmtId="166" fontId="18" fillId="35" borderId="16" xfId="0" applyNumberFormat="1" applyFont="1" applyFill="1" applyBorder="1" applyAlignment="1">
      <alignment horizontal="center" vertical="center"/>
    </xf>
    <xf numFmtId="166" fontId="18" fillId="35" borderId="26" xfId="0" applyNumberFormat="1" applyFont="1" applyFill="1" applyBorder="1" applyAlignment="1">
      <alignment horizontal="center" vertical="center" wrapText="1"/>
    </xf>
    <xf numFmtId="166" fontId="18" fillId="35" borderId="75" xfId="100" applyNumberFormat="1" applyFont="1" applyFill="1" applyBorder="1" applyAlignment="1">
      <alignment horizontal="center" vertical="center" wrapText="1"/>
    </xf>
    <xf numFmtId="166" fontId="18" fillId="44" borderId="26" xfId="100" applyNumberFormat="1" applyFont="1" applyFill="1" applyBorder="1" applyAlignment="1">
      <alignment horizontal="center" vertical="center" wrapText="1"/>
    </xf>
    <xf numFmtId="166" fontId="18" fillId="44" borderId="27" xfId="100" applyNumberFormat="1" applyFont="1" applyFill="1" applyBorder="1" applyAlignment="1">
      <alignment horizontal="center" vertical="center" wrapText="1"/>
    </xf>
    <xf numFmtId="166" fontId="18" fillId="44" borderId="28" xfId="100" applyNumberFormat="1" applyFont="1" applyFill="1" applyBorder="1" applyAlignment="1">
      <alignment horizontal="center" vertical="center" wrapText="1"/>
    </xf>
    <xf numFmtId="166" fontId="18" fillId="44" borderId="16" xfId="0" applyNumberFormat="1" applyFont="1" applyFill="1" applyBorder="1" applyAlignment="1">
      <alignment horizontal="center" vertical="center"/>
    </xf>
    <xf numFmtId="166" fontId="18" fillId="44" borderId="26" xfId="0" applyNumberFormat="1" applyFont="1" applyFill="1" applyBorder="1" applyAlignment="1">
      <alignment horizontal="center" vertical="center" wrapText="1"/>
    </xf>
    <xf numFmtId="166" fontId="1" fillId="35" borderId="2" xfId="100" applyNumberFormat="1" applyFont="1" applyFill="1" applyBorder="1"/>
    <xf numFmtId="0" fontId="18" fillId="35" borderId="17" xfId="0" applyFont="1" applyFill="1" applyBorder="1" applyAlignment="1">
      <alignment horizontal="center" vertical="center"/>
    </xf>
    <xf numFmtId="166" fontId="1" fillId="0" borderId="11" xfId="100" applyNumberFormat="1" applyFont="1" applyBorder="1"/>
    <xf numFmtId="166" fontId="1" fillId="0" borderId="49" xfId="100" applyNumberFormat="1" applyFont="1" applyBorder="1"/>
    <xf numFmtId="0" fontId="18" fillId="35" borderId="24" xfId="0" applyFont="1" applyFill="1" applyBorder="1" applyAlignment="1">
      <alignment horizontal="center" vertical="center" wrapText="1"/>
    </xf>
    <xf numFmtId="166" fontId="18" fillId="35" borderId="119" xfId="100" applyNumberFormat="1" applyFont="1" applyFill="1" applyBorder="1" applyAlignment="1">
      <alignment horizontal="center" vertical="center" wrapText="1"/>
    </xf>
    <xf numFmtId="166" fontId="18" fillId="35" borderId="52" xfId="100" applyNumberFormat="1" applyFont="1" applyFill="1" applyBorder="1" applyAlignment="1">
      <alignment horizontal="center" vertical="center" wrapText="1"/>
    </xf>
    <xf numFmtId="166" fontId="18" fillId="35" borderId="53" xfId="100" applyNumberFormat="1" applyFont="1" applyFill="1" applyBorder="1" applyAlignment="1">
      <alignment horizontal="center" vertical="center" wrapText="1"/>
    </xf>
    <xf numFmtId="166" fontId="18" fillId="35" borderId="80" xfId="100" applyNumberFormat="1" applyFont="1" applyFill="1" applyBorder="1" applyAlignment="1">
      <alignment horizontal="center" vertical="center" wrapText="1"/>
    </xf>
    <xf numFmtId="166" fontId="18" fillId="35" borderId="48" xfId="100" applyNumberFormat="1" applyFont="1" applyFill="1" applyBorder="1" applyAlignment="1">
      <alignment horizontal="center" vertical="center" wrapText="1"/>
    </xf>
    <xf numFmtId="166" fontId="18" fillId="35" borderId="117" xfId="100" applyNumberFormat="1" applyFont="1" applyFill="1" applyBorder="1" applyAlignment="1">
      <alignment horizontal="center" vertical="center" wrapText="1"/>
    </xf>
    <xf numFmtId="166" fontId="1" fillId="35" borderId="26" xfId="100" applyNumberFormat="1" applyFont="1" applyFill="1" applyBorder="1"/>
    <xf numFmtId="166" fontId="1" fillId="35" borderId="27" xfId="100" applyNumberFormat="1" applyFont="1" applyFill="1" applyBorder="1"/>
    <xf numFmtId="166" fontId="1" fillId="35" borderId="28" xfId="100" applyNumberFormat="1" applyFont="1" applyFill="1" applyBorder="1"/>
    <xf numFmtId="166" fontId="1" fillId="35" borderId="75" xfId="100" applyNumberFormat="1" applyFont="1" applyFill="1" applyBorder="1"/>
    <xf numFmtId="0" fontId="18" fillId="35" borderId="37" xfId="0" applyFont="1" applyFill="1" applyBorder="1" applyAlignment="1">
      <alignment horizontal="center" vertical="center" wrapText="1"/>
    </xf>
    <xf numFmtId="166" fontId="1" fillId="35" borderId="116" xfId="100" applyNumberFormat="1" applyFont="1" applyFill="1" applyBorder="1" applyAlignment="1">
      <alignment horizontal="center" vertical="center"/>
    </xf>
    <xf numFmtId="166" fontId="18" fillId="35" borderId="51" xfId="100" applyNumberFormat="1" applyFont="1" applyFill="1" applyBorder="1" applyAlignment="1">
      <alignment horizontal="center" vertical="center" wrapText="1"/>
    </xf>
    <xf numFmtId="0" fontId="3" fillId="0" borderId="64"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117"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61" xfId="0" applyFont="1" applyBorder="1" applyAlignment="1">
      <alignment horizontal="center" vertical="center" wrapText="1"/>
    </xf>
    <xf numFmtId="0" fontId="3" fillId="0" borderId="116" xfId="0" applyFont="1" applyBorder="1" applyAlignment="1">
      <alignment horizontal="center" vertical="center" wrapText="1"/>
    </xf>
    <xf numFmtId="0" fontId="0" fillId="0" borderId="36" xfId="0" applyBorder="1" applyAlignment="1" applyProtection="1">
      <alignment horizontal="center" vertical="center" wrapText="1"/>
      <protection hidden="1"/>
    </xf>
    <xf numFmtId="0" fontId="0" fillId="0" borderId="9" xfId="0" applyBorder="1" applyAlignment="1" applyProtection="1">
      <alignment horizontal="center" vertical="center" wrapText="1"/>
      <protection hidden="1"/>
    </xf>
    <xf numFmtId="0" fontId="9" fillId="0" borderId="129" xfId="6" applyBorder="1" applyAlignment="1" applyProtection="1">
      <alignment horizontal="center" vertical="center" wrapText="1"/>
      <protection hidden="1"/>
    </xf>
    <xf numFmtId="0" fontId="0" fillId="0" borderId="25" xfId="0" applyBorder="1" applyAlignment="1" applyProtection="1">
      <alignment horizontal="center" vertical="center" wrapText="1"/>
      <protection hidden="1"/>
    </xf>
    <xf numFmtId="14" fontId="0" fillId="0" borderId="14" xfId="0" applyNumberFormat="1" applyBorder="1" applyAlignment="1" applyProtection="1">
      <alignment horizontal="center" vertical="center" wrapText="1"/>
      <protection hidden="1"/>
    </xf>
    <xf numFmtId="0" fontId="0" fillId="0" borderId="14" xfId="0" applyBorder="1" applyAlignment="1" applyProtection="1">
      <alignment horizontal="center" vertical="center" wrapText="1"/>
      <protection hidden="1"/>
    </xf>
    <xf numFmtId="0" fontId="0" fillId="0" borderId="5" xfId="0" applyBorder="1" applyAlignment="1" applyProtection="1">
      <alignment horizontal="center" vertical="center" wrapText="1"/>
      <protection hidden="1"/>
    </xf>
    <xf numFmtId="0" fontId="0" fillId="0" borderId="3" xfId="0" applyBorder="1" applyAlignment="1" applyProtection="1">
      <alignment horizontal="center" vertical="center" wrapText="1"/>
      <protection hidden="1"/>
    </xf>
    <xf numFmtId="166" fontId="18" fillId="6" borderId="1" xfId="0" applyNumberFormat="1" applyFont="1" applyFill="1" applyBorder="1" applyAlignment="1" applyProtection="1">
      <alignment horizontal="center" vertical="center" wrapText="1"/>
      <protection locked="0"/>
    </xf>
    <xf numFmtId="165" fontId="19" fillId="4" borderId="104" xfId="0" applyNumberFormat="1" applyFont="1" applyFill="1" applyBorder="1" applyAlignment="1" applyProtection="1">
      <alignment vertical="center" wrapText="1"/>
    </xf>
    <xf numFmtId="165" fontId="19" fillId="4" borderId="78" xfId="0" applyNumberFormat="1" applyFont="1" applyFill="1" applyBorder="1" applyAlignment="1" applyProtection="1">
      <alignment vertical="center" wrapText="1"/>
    </xf>
    <xf numFmtId="165" fontId="19" fillId="4" borderId="77" xfId="0" applyNumberFormat="1" applyFont="1" applyFill="1" applyBorder="1" applyAlignment="1" applyProtection="1">
      <alignment vertical="center" wrapText="1"/>
    </xf>
    <xf numFmtId="7" fontId="19" fillId="4" borderId="78" xfId="0" applyNumberFormat="1" applyFont="1" applyFill="1" applyBorder="1" applyAlignment="1" applyProtection="1">
      <alignment horizontal="center" vertical="center"/>
    </xf>
    <xf numFmtId="20" fontId="19" fillId="10" borderId="1" xfId="0" applyNumberFormat="1" applyFont="1" applyFill="1" applyBorder="1" applyAlignment="1" applyProtection="1">
      <alignment horizontal="left" vertical="center" wrapText="1"/>
    </xf>
    <xf numFmtId="20" fontId="19" fillId="10" borderId="1" xfId="0" applyNumberFormat="1" applyFont="1" applyFill="1" applyBorder="1" applyAlignment="1" applyProtection="1">
      <alignment horizontal="center" vertical="center" wrapText="1"/>
    </xf>
    <xf numFmtId="0" fontId="99" fillId="9" borderId="1" xfId="0" applyFont="1" applyFill="1" applyBorder="1" applyAlignment="1" applyProtection="1">
      <alignment horizontal="center" vertical="center" wrapText="1"/>
    </xf>
    <xf numFmtId="0" fontId="19" fillId="12" borderId="1" xfId="0" applyFont="1" applyFill="1" applyBorder="1" applyAlignment="1" applyProtection="1">
      <alignment vertical="center" wrapText="1"/>
    </xf>
    <xf numFmtId="166" fontId="19" fillId="4" borderId="1" xfId="6" applyNumberFormat="1" applyFont="1" applyFill="1" applyBorder="1" applyAlignment="1" applyProtection="1">
      <alignment horizontal="center" vertical="center" wrapText="1"/>
    </xf>
    <xf numFmtId="0" fontId="14" fillId="0" borderId="0" xfId="0" applyFont="1" applyProtection="1"/>
    <xf numFmtId="0" fontId="99" fillId="9" borderId="1" xfId="0" applyNumberFormat="1" applyFont="1" applyFill="1" applyBorder="1" applyAlignment="1" applyProtection="1">
      <alignment horizontal="center" vertical="center" wrapText="1"/>
    </xf>
    <xf numFmtId="0" fontId="41" fillId="9" borderId="47" xfId="0" applyFont="1" applyFill="1" applyBorder="1" applyAlignment="1" applyProtection="1">
      <alignment horizontal="center" vertical="center" wrapText="1"/>
      <protection hidden="1"/>
    </xf>
    <xf numFmtId="0" fontId="41" fillId="9" borderId="106" xfId="0" applyFont="1" applyFill="1" applyBorder="1" applyAlignment="1" applyProtection="1">
      <alignment horizontal="center" vertical="center" wrapText="1"/>
      <protection hidden="1"/>
    </xf>
    <xf numFmtId="0" fontId="41" fillId="9" borderId="84" xfId="0" applyFont="1" applyFill="1" applyBorder="1" applyAlignment="1" applyProtection="1">
      <alignment horizontal="center" vertical="center" wrapText="1"/>
      <protection hidden="1"/>
    </xf>
    <xf numFmtId="0" fontId="3" fillId="9" borderId="85" xfId="0" applyFont="1" applyFill="1" applyBorder="1" applyAlignment="1" applyProtection="1">
      <alignment horizontal="center" vertical="center" wrapText="1"/>
      <protection hidden="1"/>
    </xf>
    <xf numFmtId="0" fontId="3" fillId="9" borderId="83" xfId="0" applyFont="1" applyFill="1" applyBorder="1" applyAlignment="1" applyProtection="1">
      <alignment horizontal="center" vertical="center" wrapText="1"/>
      <protection hidden="1"/>
    </xf>
    <xf numFmtId="0" fontId="3" fillId="9" borderId="86" xfId="0" applyFont="1" applyFill="1" applyBorder="1" applyAlignment="1" applyProtection="1">
      <alignment horizontal="center" vertical="center" wrapText="1"/>
      <protection hidden="1"/>
    </xf>
    <xf numFmtId="0" fontId="3" fillId="9" borderId="87" xfId="0" applyFont="1" applyFill="1" applyBorder="1" applyAlignment="1" applyProtection="1">
      <alignment horizontal="center" vertical="center" wrapText="1"/>
      <protection hidden="1"/>
    </xf>
    <xf numFmtId="0" fontId="12" fillId="9" borderId="28" xfId="0" applyFont="1" applyFill="1" applyBorder="1" applyAlignment="1" applyProtection="1">
      <alignment horizontal="center" vertical="center" wrapText="1"/>
      <protection hidden="1"/>
    </xf>
    <xf numFmtId="0" fontId="12" fillId="9" borderId="89" xfId="0" applyFont="1" applyFill="1" applyBorder="1" applyAlignment="1" applyProtection="1">
      <alignment horizontal="center" vertical="center" wrapText="1"/>
      <protection hidden="1"/>
    </xf>
    <xf numFmtId="0" fontId="12" fillId="9" borderId="90" xfId="0" applyFont="1" applyFill="1" applyBorder="1" applyAlignment="1" applyProtection="1">
      <alignment horizontal="center" vertical="center" wrapText="1"/>
      <protection hidden="1"/>
    </xf>
    <xf numFmtId="0" fontId="12" fillId="9" borderId="88" xfId="0" applyFont="1" applyFill="1" applyBorder="1" applyAlignment="1" applyProtection="1">
      <alignment horizontal="center" vertical="center" wrapText="1"/>
      <protection hidden="1"/>
    </xf>
    <xf numFmtId="0" fontId="12" fillId="9" borderId="77" xfId="0" applyFont="1" applyFill="1" applyBorder="1" applyAlignment="1" applyProtection="1">
      <alignment horizontal="center" vertical="center" wrapText="1"/>
      <protection hidden="1"/>
    </xf>
    <xf numFmtId="0" fontId="12" fillId="9" borderId="78" xfId="0" applyFont="1" applyFill="1" applyBorder="1" applyAlignment="1" applyProtection="1">
      <alignment horizontal="center" vertical="center" wrapText="1"/>
      <protection hidden="1"/>
    </xf>
    <xf numFmtId="0" fontId="12" fillId="11" borderId="8" xfId="0" applyFont="1" applyFill="1" applyBorder="1" applyAlignment="1" applyProtection="1">
      <alignment horizontal="center" vertical="center" wrapText="1"/>
      <protection hidden="1"/>
    </xf>
    <xf numFmtId="10" fontId="12" fillId="11" borderId="5" xfId="0" applyNumberFormat="1" applyFont="1" applyFill="1" applyBorder="1" applyAlignment="1" applyProtection="1">
      <alignment horizontal="center" vertical="center" wrapText="1"/>
      <protection hidden="1"/>
    </xf>
    <xf numFmtId="0" fontId="12" fillId="11" borderId="114" xfId="0" applyFont="1" applyFill="1" applyBorder="1" applyAlignment="1" applyProtection="1">
      <alignment horizontal="center" vertical="center" wrapText="1"/>
      <protection hidden="1"/>
    </xf>
    <xf numFmtId="0" fontId="12" fillId="11" borderId="115" xfId="0" applyFont="1" applyFill="1" applyBorder="1" applyAlignment="1" applyProtection="1">
      <alignment horizontal="center" vertical="center" wrapText="1"/>
      <protection hidden="1"/>
    </xf>
    <xf numFmtId="166" fontId="12" fillId="11" borderId="60" xfId="0" applyNumberFormat="1" applyFont="1" applyFill="1" applyBorder="1" applyAlignment="1" applyProtection="1">
      <alignment horizontal="center" vertical="center"/>
      <protection hidden="1"/>
    </xf>
    <xf numFmtId="166" fontId="43" fillId="11" borderId="59" xfId="0" applyNumberFormat="1" applyFont="1" applyFill="1" applyBorder="1" applyAlignment="1" applyProtection="1">
      <alignment horizontal="center" vertical="center"/>
      <protection hidden="1"/>
    </xf>
    <xf numFmtId="0" fontId="5" fillId="0" borderId="50" xfId="0" applyFont="1" applyBorder="1" applyAlignment="1" applyProtection="1">
      <alignment horizontal="center" vertical="center" wrapText="1"/>
      <protection hidden="1"/>
    </xf>
    <xf numFmtId="0" fontId="5" fillId="0" borderId="16" xfId="0" applyFont="1" applyBorder="1" applyAlignment="1" applyProtection="1">
      <alignment horizontal="center" vertical="center" wrapText="1"/>
      <protection hidden="1"/>
    </xf>
    <xf numFmtId="0" fontId="5" fillId="0" borderId="9" xfId="0" applyFont="1" applyBorder="1" applyAlignment="1" applyProtection="1">
      <alignment horizontal="center" vertical="center" wrapText="1"/>
      <protection hidden="1"/>
    </xf>
    <xf numFmtId="0" fontId="5" fillId="0" borderId="15" xfId="0" applyFont="1" applyBorder="1" applyAlignment="1" applyProtection="1">
      <alignment horizontal="center" vertical="center" wrapText="1"/>
      <protection hidden="1"/>
    </xf>
    <xf numFmtId="166" fontId="5" fillId="6" borderId="16" xfId="0" applyNumberFormat="1" applyFont="1" applyFill="1" applyBorder="1" applyAlignment="1" applyProtection="1">
      <alignment horizontal="center" vertical="center" wrapText="1"/>
      <protection hidden="1"/>
    </xf>
    <xf numFmtId="166" fontId="5" fillId="0" borderId="15" xfId="0" applyNumberFormat="1" applyFont="1" applyBorder="1" applyAlignment="1" applyProtection="1">
      <alignment horizontal="center" vertical="center" wrapText="1"/>
      <protection hidden="1"/>
    </xf>
    <xf numFmtId="166" fontId="5" fillId="4" borderId="1" xfId="0" applyNumberFormat="1" applyFont="1" applyFill="1" applyBorder="1" applyAlignment="1" applyProtection="1">
      <alignment horizontal="center" vertical="center" wrapText="1"/>
      <protection hidden="1"/>
    </xf>
    <xf numFmtId="166" fontId="47" fillId="4" borderId="68" xfId="0" applyNumberFormat="1" applyFont="1" applyFill="1" applyBorder="1" applyAlignment="1" applyProtection="1">
      <alignment horizontal="center" vertical="center" wrapText="1"/>
      <protection hidden="1"/>
    </xf>
    <xf numFmtId="166" fontId="5" fillId="4" borderId="2" xfId="0" applyNumberFormat="1" applyFont="1" applyFill="1" applyBorder="1" applyAlignment="1" applyProtection="1">
      <alignment horizontal="center" vertical="center" wrapText="1"/>
      <protection hidden="1"/>
    </xf>
    <xf numFmtId="0" fontId="3" fillId="2" borderId="4" xfId="0" applyFont="1" applyFill="1" applyBorder="1" applyAlignment="1" applyProtection="1">
      <alignment vertical="center"/>
      <protection hidden="1"/>
    </xf>
    <xf numFmtId="0" fontId="3" fillId="2" borderId="10" xfId="0" applyFont="1" applyFill="1" applyBorder="1" applyAlignment="1" applyProtection="1">
      <alignment vertical="center"/>
      <protection hidden="1"/>
    </xf>
    <xf numFmtId="166" fontId="3" fillId="2" borderId="12" xfId="0" applyNumberFormat="1" applyFont="1" applyFill="1" applyBorder="1" applyAlignment="1" applyProtection="1">
      <alignment vertical="center"/>
      <protection hidden="1"/>
    </xf>
    <xf numFmtId="0" fontId="12" fillId="9" borderId="1" xfId="0" applyFont="1" applyFill="1" applyBorder="1" applyAlignment="1" applyProtection="1">
      <alignment horizontal="center" vertical="center" wrapText="1"/>
      <protection hidden="1"/>
    </xf>
    <xf numFmtId="0" fontId="12" fillId="9" borderId="15" xfId="0" applyFont="1" applyFill="1" applyBorder="1" applyAlignment="1" applyProtection="1">
      <alignment horizontal="center" vertical="center" wrapText="1"/>
      <protection hidden="1"/>
    </xf>
    <xf numFmtId="0" fontId="12" fillId="9" borderId="67" xfId="0" applyFont="1" applyFill="1" applyBorder="1" applyAlignment="1" applyProtection="1">
      <alignment horizontal="center" vertical="center" wrapText="1"/>
      <protection hidden="1"/>
    </xf>
    <xf numFmtId="0" fontId="41" fillId="9" borderId="62" xfId="0" applyFont="1" applyFill="1" applyBorder="1" applyAlignment="1" applyProtection="1">
      <alignment horizontal="center" vertical="center" wrapText="1"/>
      <protection hidden="1"/>
    </xf>
    <xf numFmtId="0" fontId="3" fillId="9" borderId="67" xfId="0" applyFont="1" applyFill="1" applyBorder="1" applyAlignment="1" applyProtection="1">
      <alignment horizontal="center" vertical="center" wrapText="1"/>
      <protection hidden="1"/>
    </xf>
    <xf numFmtId="0" fontId="12" fillId="9" borderId="3" xfId="0" applyFont="1" applyFill="1" applyBorder="1" applyAlignment="1" applyProtection="1">
      <alignment horizontal="center" vertical="center" wrapText="1"/>
      <protection hidden="1"/>
    </xf>
    <xf numFmtId="166" fontId="41" fillId="4" borderId="1" xfId="1" applyNumberFormat="1" applyFont="1" applyFill="1" applyBorder="1" applyAlignment="1" applyProtection="1">
      <alignment horizontal="center" vertical="center" wrapText="1"/>
      <protection hidden="1"/>
    </xf>
    <xf numFmtId="0" fontId="12" fillId="11" borderId="54" xfId="0" applyFont="1" applyFill="1" applyBorder="1" applyAlignment="1" applyProtection="1">
      <alignment horizontal="center" vertical="center" wrapText="1"/>
      <protection hidden="1"/>
    </xf>
    <xf numFmtId="0" fontId="12" fillId="11" borderId="65" xfId="0" applyFont="1" applyFill="1" applyBorder="1" applyAlignment="1" applyProtection="1">
      <alignment horizontal="center" vertical="center" wrapText="1"/>
      <protection hidden="1"/>
    </xf>
    <xf numFmtId="166" fontId="10" fillId="11" borderId="29" xfId="0" applyNumberFormat="1" applyFont="1" applyFill="1" applyBorder="1" applyAlignment="1" applyProtection="1">
      <alignment horizontal="center" vertical="center" wrapText="1"/>
      <protection hidden="1"/>
    </xf>
    <xf numFmtId="166" fontId="46" fillId="31" borderId="20" xfId="0" applyNumberFormat="1" applyFont="1" applyFill="1" applyBorder="1" applyAlignment="1" applyProtection="1">
      <alignment horizontal="center" vertical="center"/>
      <protection hidden="1"/>
    </xf>
    <xf numFmtId="0" fontId="5" fillId="0" borderId="2" xfId="1" applyNumberFormat="1" applyFont="1" applyFill="1" applyBorder="1" applyAlignment="1" applyProtection="1">
      <alignment horizontal="center" vertical="center" wrapText="1"/>
      <protection hidden="1"/>
    </xf>
    <xf numFmtId="0" fontId="5" fillId="0" borderId="56" xfId="0" applyFont="1" applyBorder="1" applyAlignment="1" applyProtection="1">
      <alignment horizontal="center" vertical="center" wrapText="1"/>
      <protection hidden="1"/>
    </xf>
    <xf numFmtId="166" fontId="5" fillId="0" borderId="79" xfId="0" applyNumberFormat="1" applyFont="1" applyBorder="1" applyAlignment="1" applyProtection="1">
      <alignment horizontal="center" vertical="center" wrapText="1"/>
      <protection hidden="1"/>
    </xf>
    <xf numFmtId="166" fontId="5" fillId="0" borderId="61" xfId="0" applyNumberFormat="1" applyFont="1" applyBorder="1" applyAlignment="1" applyProtection="1">
      <alignment horizontal="center" vertical="center" wrapText="1"/>
      <protection hidden="1"/>
    </xf>
    <xf numFmtId="166" fontId="41" fillId="30" borderId="3" xfId="0" applyNumberFormat="1" applyFont="1" applyFill="1" applyBorder="1" applyAlignment="1" applyProtection="1">
      <alignment horizontal="center" vertical="center"/>
      <protection hidden="1"/>
    </xf>
    <xf numFmtId="0" fontId="41" fillId="10" borderId="5" xfId="0" applyFont="1" applyFill="1" applyBorder="1" applyAlignment="1">
      <alignment horizontal="center" vertical="center" wrapText="1"/>
    </xf>
    <xf numFmtId="166" fontId="1" fillId="44" borderId="1" xfId="100" applyNumberFormat="1" applyFont="1" applyFill="1" applyBorder="1"/>
    <xf numFmtId="0" fontId="18" fillId="42" borderId="29" xfId="0" applyNumberFormat="1" applyFont="1" applyFill="1" applyBorder="1" applyAlignment="1" applyProtection="1">
      <alignment horizontal="center" vertical="center" wrapText="1"/>
    </xf>
    <xf numFmtId="0" fontId="66" fillId="0" borderId="129" xfId="0" applyFont="1" applyFill="1" applyBorder="1" applyAlignment="1">
      <alignment vertical="center" wrapText="1"/>
    </xf>
    <xf numFmtId="0" fontId="0" fillId="0" borderId="34" xfId="0" applyBorder="1" applyAlignment="1" applyProtection="1">
      <alignment horizontal="center" vertical="center" wrapText="1"/>
      <protection hidden="1"/>
    </xf>
    <xf numFmtId="0" fontId="41" fillId="10" borderId="2" xfId="0" applyFont="1" applyFill="1" applyBorder="1" applyAlignment="1">
      <alignment horizontal="center" vertical="center" wrapText="1"/>
    </xf>
    <xf numFmtId="0" fontId="41" fillId="9" borderId="16" xfId="0" applyFont="1" applyFill="1" applyBorder="1" applyAlignment="1">
      <alignment horizontal="center" vertical="center" wrapText="1"/>
    </xf>
    <xf numFmtId="0" fontId="41" fillId="9" borderId="14" xfId="0" applyFont="1" applyFill="1" applyBorder="1" applyAlignment="1">
      <alignment horizontal="center" vertical="center" wrapText="1"/>
    </xf>
    <xf numFmtId="0" fontId="41" fillId="9" borderId="1" xfId="0" applyFont="1" applyFill="1" applyBorder="1" applyAlignment="1">
      <alignment horizontal="center" vertical="center" wrapText="1"/>
    </xf>
    <xf numFmtId="0" fontId="41" fillId="53" borderId="14" xfId="0" applyFont="1" applyFill="1" applyBorder="1" applyAlignment="1">
      <alignment horizontal="center" vertical="center" wrapText="1"/>
    </xf>
    <xf numFmtId="0" fontId="41" fillId="9" borderId="15" xfId="0" applyFont="1" applyFill="1" applyBorder="1" applyAlignment="1">
      <alignment horizontal="center" vertical="center" wrapText="1"/>
    </xf>
    <xf numFmtId="0" fontId="12" fillId="10" borderId="14" xfId="0" applyFont="1" applyFill="1" applyBorder="1" applyAlignment="1">
      <alignment horizontal="center" vertical="center" wrapText="1"/>
    </xf>
    <xf numFmtId="0" fontId="12" fillId="9" borderId="29" xfId="0" applyFont="1" applyFill="1" applyBorder="1" applyAlignment="1">
      <alignment horizontal="center" vertical="center" wrapText="1"/>
    </xf>
    <xf numFmtId="0" fontId="12" fillId="9" borderId="25" xfId="0" applyFont="1" applyFill="1" applyBorder="1" applyAlignment="1">
      <alignment horizontal="center" vertical="center" wrapText="1"/>
    </xf>
    <xf numFmtId="166" fontId="12" fillId="9" borderId="25" xfId="0" applyNumberFormat="1" applyFont="1" applyFill="1" applyBorder="1" applyAlignment="1">
      <alignment horizontal="center" vertical="center" wrapText="1"/>
    </xf>
    <xf numFmtId="0" fontId="12" fillId="53" borderId="14" xfId="0" applyFont="1" applyFill="1" applyBorder="1" applyAlignment="1">
      <alignment horizontal="center" vertical="center" wrapText="1"/>
    </xf>
    <xf numFmtId="0" fontId="12" fillId="9" borderId="14" xfId="0" applyFont="1" applyFill="1" applyBorder="1" applyAlignment="1">
      <alignment horizontal="center" vertical="center" wrapText="1"/>
    </xf>
    <xf numFmtId="0" fontId="12" fillId="9" borderId="30" xfId="0" applyFont="1" applyFill="1" applyBorder="1" applyAlignment="1">
      <alignment horizontal="center" vertical="center" wrapText="1"/>
    </xf>
    <xf numFmtId="0" fontId="103" fillId="11"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166" fontId="12" fillId="11" borderId="2" xfId="0" applyNumberFormat="1" applyFont="1" applyFill="1" applyBorder="1" applyAlignment="1">
      <alignment horizontal="center" vertical="center" wrapText="1"/>
    </xf>
    <xf numFmtId="2" fontId="12" fillId="11" borderId="1" xfId="0" applyNumberFormat="1" applyFont="1" applyFill="1" applyBorder="1" applyAlignment="1">
      <alignment horizontal="center" vertical="center" wrapText="1"/>
    </xf>
    <xf numFmtId="9" fontId="103" fillId="11" borderId="1" xfId="1" applyFont="1" applyFill="1" applyBorder="1" applyAlignment="1" applyProtection="1">
      <alignment horizontal="center" vertical="center" wrapText="1"/>
    </xf>
    <xf numFmtId="49" fontId="10" fillId="11" borderId="15" xfId="0" applyNumberFormat="1" applyFont="1" applyFill="1" applyBorder="1" applyAlignment="1">
      <alignment horizontal="center" vertical="center" wrapText="1"/>
    </xf>
    <xf numFmtId="0" fontId="103" fillId="31" borderId="16" xfId="0" applyFont="1" applyFill="1" applyBorder="1" applyAlignment="1">
      <alignment horizontal="center" vertical="center" wrapText="1"/>
    </xf>
    <xf numFmtId="0" fontId="12" fillId="31" borderId="3" xfId="0" applyFont="1" applyFill="1" applyBorder="1" applyAlignment="1">
      <alignment horizontal="center" vertical="center" wrapText="1"/>
    </xf>
    <xf numFmtId="0" fontId="103" fillId="31" borderId="3" xfId="0" applyFont="1" applyFill="1" applyBorder="1" applyAlignment="1">
      <alignment horizontal="center" vertical="center" wrapText="1"/>
    </xf>
    <xf numFmtId="166" fontId="12" fillId="31" borderId="9" xfId="0" applyNumberFormat="1" applyFont="1" applyFill="1" applyBorder="1" applyAlignment="1">
      <alignment horizontal="center" vertical="center" wrapText="1"/>
    </xf>
    <xf numFmtId="166" fontId="12" fillId="31" borderId="1" xfId="0" applyNumberFormat="1" applyFont="1" applyFill="1" applyBorder="1" applyAlignment="1">
      <alignment horizontal="center" vertical="center" wrapText="1"/>
    </xf>
    <xf numFmtId="166" fontId="12" fillId="31" borderId="3" xfId="0" applyNumberFormat="1" applyFont="1" applyFill="1" applyBorder="1" applyAlignment="1">
      <alignment horizontal="center" vertical="center" wrapText="1"/>
    </xf>
    <xf numFmtId="2" fontId="5" fillId="11" borderId="1" xfId="0" applyNumberFormat="1" applyFont="1" applyFill="1" applyBorder="1" applyAlignment="1">
      <alignment horizontal="center" vertical="center" wrapText="1"/>
    </xf>
    <xf numFmtId="9" fontId="103" fillId="31" borderId="3" xfId="0" applyNumberFormat="1" applyFont="1" applyFill="1" applyBorder="1" applyAlignment="1">
      <alignment horizontal="center" vertical="center" wrapText="1"/>
    </xf>
    <xf numFmtId="49" fontId="10" fillId="11" borderId="1" xfId="0" applyNumberFormat="1" applyFont="1" applyFill="1" applyBorder="1" applyAlignment="1">
      <alignment horizontal="center" vertical="center" wrapText="1"/>
    </xf>
    <xf numFmtId="0" fontId="12" fillId="0" borderId="0" xfId="0" applyFont="1" applyAlignment="1">
      <alignment wrapText="1"/>
    </xf>
    <xf numFmtId="0" fontId="104" fillId="0" borderId="1" xfId="0" applyFont="1" applyBorder="1" applyAlignment="1" applyProtection="1">
      <alignment horizontal="center" vertical="center" wrapText="1"/>
      <protection locked="0"/>
    </xf>
    <xf numFmtId="166" fontId="104" fillId="4" borderId="1" xfId="0" applyNumberFormat="1" applyFont="1" applyFill="1" applyBorder="1" applyAlignment="1">
      <alignment horizontal="center" vertical="center" wrapText="1"/>
    </xf>
    <xf numFmtId="2" fontId="104" fillId="0" borderId="1" xfId="0" applyNumberFormat="1" applyFont="1" applyBorder="1" applyAlignment="1">
      <alignment horizontal="center" vertical="center" wrapText="1"/>
    </xf>
    <xf numFmtId="10" fontId="104" fillId="0" borderId="1" xfId="1" applyNumberFormat="1" applyFont="1" applyFill="1" applyBorder="1" applyAlignment="1" applyProtection="1">
      <alignment horizontal="center" vertical="center" wrapText="1"/>
      <protection locked="0"/>
    </xf>
    <xf numFmtId="166" fontId="41" fillId="4" borderId="1" xfId="0" applyNumberFormat="1" applyFont="1" applyFill="1" applyBorder="1" applyAlignment="1">
      <alignment horizontal="center" vertical="center" wrapText="1"/>
    </xf>
    <xf numFmtId="49" fontId="41" fillId="0" borderId="15" xfId="0" applyNumberFormat="1" applyFont="1" applyBorder="1" applyAlignment="1" applyProtection="1">
      <alignment horizontal="center" vertical="center" wrapText="1"/>
      <protection locked="0"/>
    </xf>
    <xf numFmtId="0" fontId="5" fillId="4" borderId="16"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1" xfId="0" applyFont="1" applyFill="1" applyBorder="1" applyAlignment="1">
      <alignment horizontal="center" vertical="center" wrapText="1"/>
    </xf>
    <xf numFmtId="166" fontId="5" fillId="4" borderId="1" xfId="0" applyNumberFormat="1" applyFont="1" applyFill="1" applyBorder="1" applyAlignment="1">
      <alignment horizontal="center" vertical="center" wrapText="1"/>
    </xf>
    <xf numFmtId="2" fontId="5" fillId="4" borderId="1" xfId="0" applyNumberFormat="1" applyFont="1" applyFill="1" applyBorder="1" applyAlignment="1">
      <alignment horizontal="center" vertical="center" wrapText="1"/>
    </xf>
    <xf numFmtId="9" fontId="5" fillId="4" borderId="1" xfId="1" applyFont="1" applyFill="1" applyBorder="1" applyAlignment="1" applyProtection="1">
      <alignment horizontal="center" vertical="center" wrapText="1"/>
    </xf>
    <xf numFmtId="0" fontId="5" fillId="0" borderId="14" xfId="0" applyFont="1" applyBorder="1" applyAlignment="1">
      <alignment horizontal="center" vertical="center" wrapText="1"/>
    </xf>
    <xf numFmtId="166" fontId="41" fillId="30" borderId="1" xfId="0" applyNumberFormat="1" applyFont="1" applyFill="1" applyBorder="1" applyAlignment="1">
      <alignment horizontal="center" vertical="center" wrapText="1"/>
    </xf>
    <xf numFmtId="49" fontId="41" fillId="0" borderId="1" xfId="0" applyNumberFormat="1" applyFont="1" applyBorder="1" applyAlignment="1">
      <alignment horizontal="center" vertical="center" wrapText="1"/>
    </xf>
    <xf numFmtId="166" fontId="5" fillId="4" borderId="15" xfId="0" applyNumberFormat="1" applyFont="1" applyFill="1" applyBorder="1" applyAlignment="1">
      <alignment horizontal="center" vertical="center"/>
    </xf>
    <xf numFmtId="0" fontId="105" fillId="0" borderId="0" xfId="0" applyFont="1" applyAlignment="1">
      <alignment vertical="center"/>
    </xf>
    <xf numFmtId="0" fontId="3" fillId="2" borderId="27" xfId="0" applyFont="1" applyFill="1" applyBorder="1" applyAlignment="1">
      <alignment horizontal="right" vertical="center" wrapText="1"/>
    </xf>
    <xf numFmtId="166" fontId="3" fillId="2" borderId="27" xfId="0" applyNumberFormat="1" applyFont="1" applyFill="1" applyBorder="1" applyAlignment="1">
      <alignment vertical="center" wrapText="1"/>
    </xf>
    <xf numFmtId="44" fontId="3" fillId="2" borderId="28" xfId="0" applyNumberFormat="1" applyFont="1" applyFill="1" applyBorder="1" applyAlignment="1">
      <alignment vertical="center" wrapText="1"/>
    </xf>
    <xf numFmtId="0" fontId="3" fillId="2" borderId="32"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44" xfId="0" applyFont="1" applyFill="1" applyBorder="1" applyAlignment="1">
      <alignment horizontal="center" vertical="center" wrapText="1"/>
    </xf>
    <xf numFmtId="166" fontId="3" fillId="2" borderId="28" xfId="0" applyNumberFormat="1" applyFont="1" applyFill="1" applyBorder="1" applyAlignment="1">
      <alignment vertical="center" wrapText="1"/>
    </xf>
    <xf numFmtId="166" fontId="0" fillId="0" borderId="0" xfId="0" applyNumberFormat="1" applyAlignment="1">
      <alignment wrapText="1"/>
    </xf>
    <xf numFmtId="0" fontId="41" fillId="29" borderId="14" xfId="0" applyFont="1" applyFill="1" applyBorder="1" applyAlignment="1">
      <alignment horizontal="center" vertical="center" wrapText="1"/>
    </xf>
    <xf numFmtId="0" fontId="41" fillId="29" borderId="5" xfId="0" applyFont="1" applyFill="1" applyBorder="1" applyAlignment="1">
      <alignment horizontal="center" vertical="center" wrapText="1"/>
    </xf>
    <xf numFmtId="0" fontId="41" fillId="9" borderId="29" xfId="0" applyFont="1" applyFill="1" applyBorder="1" applyAlignment="1">
      <alignment horizontal="center" vertical="center" wrapText="1"/>
    </xf>
    <xf numFmtId="0" fontId="41" fillId="9" borderId="25" xfId="0" applyFont="1" applyFill="1" applyBorder="1" applyAlignment="1">
      <alignment horizontal="center" vertical="center" wrapText="1"/>
    </xf>
    <xf numFmtId="0" fontId="12" fillId="29" borderId="1" xfId="0" applyFont="1" applyFill="1" applyBorder="1" applyAlignment="1">
      <alignment horizontal="center" vertical="center" wrapText="1"/>
    </xf>
    <xf numFmtId="0" fontId="12" fillId="10" borderId="5" xfId="0" applyFont="1" applyFill="1" applyBorder="1" applyAlignment="1">
      <alignment horizontal="center" vertical="center" wrapText="1"/>
    </xf>
    <xf numFmtId="0" fontId="12" fillId="29" borderId="14" xfId="0" applyFont="1" applyFill="1" applyBorder="1" applyAlignment="1">
      <alignment horizontal="center" vertical="center" wrapText="1"/>
    </xf>
    <xf numFmtId="0" fontId="12" fillId="9" borderId="16" xfId="0" applyFont="1" applyFill="1" applyBorder="1" applyAlignment="1">
      <alignment horizontal="center" vertical="center" wrapText="1"/>
    </xf>
    <xf numFmtId="0" fontId="12" fillId="9" borderId="1" xfId="0" applyFont="1" applyFill="1" applyBorder="1" applyAlignment="1">
      <alignment horizontal="center" vertical="center" wrapText="1"/>
    </xf>
    <xf numFmtId="0" fontId="12" fillId="9" borderId="3" xfId="0" applyFont="1" applyFill="1" applyBorder="1" applyAlignment="1">
      <alignment horizontal="center" vertical="center" wrapText="1"/>
    </xf>
    <xf numFmtId="0" fontId="0" fillId="11" borderId="1" xfId="0" applyFill="1" applyBorder="1" applyAlignment="1">
      <alignment horizontal="center" vertical="center" wrapText="1"/>
    </xf>
    <xf numFmtId="0" fontId="0" fillId="11" borderId="1" xfId="0" applyFill="1" applyBorder="1" applyAlignment="1">
      <alignment horizontal="left" vertical="center" wrapText="1"/>
    </xf>
    <xf numFmtId="166" fontId="5" fillId="11" borderId="1" xfId="9" applyNumberFormat="1" applyFont="1" applyFill="1" applyBorder="1" applyAlignment="1" applyProtection="1">
      <alignment horizontal="center" vertical="center" wrapText="1"/>
    </xf>
    <xf numFmtId="166" fontId="0" fillId="11" borderId="1" xfId="0" applyNumberFormat="1" applyFill="1" applyBorder="1" applyAlignment="1">
      <alignment horizontal="center" vertical="center" wrapText="1"/>
    </xf>
    <xf numFmtId="166" fontId="0" fillId="11" borderId="2" xfId="0" applyNumberFormat="1" applyFill="1" applyBorder="1" applyAlignment="1">
      <alignment horizontal="center" vertical="center" wrapText="1"/>
    </xf>
    <xf numFmtId="0" fontId="0" fillId="11" borderId="2" xfId="0" applyFill="1" applyBorder="1" applyAlignment="1">
      <alignment horizontal="center" vertical="center" wrapText="1"/>
    </xf>
    <xf numFmtId="0" fontId="5" fillId="8" borderId="1" xfId="0" applyFont="1" applyFill="1" applyBorder="1" applyAlignment="1">
      <alignment horizontal="center" vertical="center" wrapText="1"/>
    </xf>
    <xf numFmtId="0" fontId="5" fillId="0" borderId="1" xfId="0" applyFont="1" applyBorder="1" applyAlignment="1" applyProtection="1">
      <alignment horizontal="left" vertical="center" wrapText="1"/>
      <protection locked="0"/>
    </xf>
    <xf numFmtId="166" fontId="5" fillId="4" borderId="1" xfId="9" applyNumberFormat="1" applyFont="1" applyFill="1" applyBorder="1" applyAlignment="1" applyProtection="1">
      <alignment horizontal="center" vertical="center" wrapText="1"/>
    </xf>
    <xf numFmtId="166" fontId="3" fillId="4" borderId="1" xfId="0" applyNumberFormat="1" applyFont="1" applyFill="1" applyBorder="1" applyAlignment="1">
      <alignment horizontal="center" vertical="center" wrapText="1"/>
    </xf>
    <xf numFmtId="0" fontId="0" fillId="0" borderId="2" xfId="0" applyBorder="1" applyAlignment="1" applyProtection="1">
      <alignment horizontal="center" vertical="center" wrapText="1"/>
      <protection locked="0"/>
    </xf>
    <xf numFmtId="166" fontId="0" fillId="4" borderId="1" xfId="0" applyNumberFormat="1" applyFill="1" applyBorder="1" applyAlignment="1">
      <alignment vertical="center"/>
    </xf>
    <xf numFmtId="2" fontId="0" fillId="0" borderId="2" xfId="0" applyNumberFormat="1" applyBorder="1" applyAlignment="1" applyProtection="1">
      <alignment horizontal="center" vertical="center" wrapText="1"/>
      <protection locked="0"/>
    </xf>
    <xf numFmtId="0" fontId="11" fillId="0" borderId="0" xfId="0" applyFont="1" applyAlignment="1">
      <alignment vertical="center" wrapText="1"/>
    </xf>
    <xf numFmtId="0" fontId="41" fillId="35" borderId="29" xfId="0" applyFont="1" applyFill="1" applyBorder="1" applyAlignment="1">
      <alignment horizontal="center" vertical="center" wrapText="1"/>
    </xf>
    <xf numFmtId="0" fontId="41" fillId="35" borderId="14" xfId="0" applyFont="1" applyFill="1" applyBorder="1" applyAlignment="1">
      <alignment horizontal="center" vertical="center" wrapText="1"/>
    </xf>
    <xf numFmtId="0" fontId="41" fillId="35" borderId="30" xfId="0" applyFont="1" applyFill="1" applyBorder="1" applyAlignment="1">
      <alignment horizontal="center" vertical="center" wrapText="1"/>
    </xf>
    <xf numFmtId="0" fontId="12" fillId="35" borderId="29" xfId="0" applyFont="1" applyFill="1" applyBorder="1" applyAlignment="1">
      <alignment horizontal="center" vertical="center" wrapText="1"/>
    </xf>
    <xf numFmtId="0" fontId="12" fillId="35" borderId="14" xfId="0" applyFont="1" applyFill="1" applyBorder="1" applyAlignment="1">
      <alignment horizontal="center" vertical="center" wrapText="1"/>
    </xf>
    <xf numFmtId="0" fontId="12" fillId="35" borderId="30" xfId="0" applyFont="1" applyFill="1" applyBorder="1" applyAlignment="1">
      <alignment horizontal="center" vertical="center" wrapText="1"/>
    </xf>
    <xf numFmtId="0" fontId="5" fillId="11" borderId="16" xfId="0" applyFont="1" applyFill="1" applyBorder="1" applyAlignment="1">
      <alignment horizontal="center" vertical="center" wrapText="1"/>
    </xf>
    <xf numFmtId="166" fontId="5" fillId="11" borderId="2" xfId="9" applyNumberFormat="1" applyFont="1" applyFill="1" applyBorder="1" applyAlignment="1" applyProtection="1">
      <alignment horizontal="center" vertical="center" wrapText="1"/>
    </xf>
    <xf numFmtId="0" fontId="5" fillId="11" borderId="15" xfId="0" applyFont="1" applyFill="1" applyBorder="1" applyAlignment="1">
      <alignment horizontal="center" vertical="center" wrapText="1"/>
    </xf>
    <xf numFmtId="166" fontId="5" fillId="11" borderId="1" xfId="0" applyNumberFormat="1" applyFont="1" applyFill="1" applyBorder="1" applyAlignment="1">
      <alignment horizontal="center" vertical="center" wrapText="1"/>
    </xf>
    <xf numFmtId="0" fontId="5" fillId="0" borderId="0" xfId="0" applyFont="1" applyAlignment="1">
      <alignment horizontal="center" vertical="center" wrapText="1"/>
    </xf>
    <xf numFmtId="0" fontId="0" fillId="8" borderId="16" xfId="0" applyFill="1" applyBorder="1" applyAlignment="1">
      <alignment horizontal="center" vertical="center" wrapText="1"/>
    </xf>
    <xf numFmtId="166" fontId="5" fillId="4" borderId="2" xfId="9" applyNumberFormat="1" applyFont="1" applyFill="1" applyBorder="1" applyAlignment="1" applyProtection="1">
      <alignment horizontal="center" vertical="center" wrapText="1"/>
    </xf>
    <xf numFmtId="166" fontId="41" fillId="4" borderId="2" xfId="9" applyNumberFormat="1" applyFont="1" applyFill="1" applyBorder="1" applyAlignment="1" applyProtection="1">
      <alignment horizontal="center" vertical="center" wrapText="1"/>
    </xf>
    <xf numFmtId="0" fontId="5" fillId="4" borderId="16" xfId="0" applyFont="1" applyFill="1" applyBorder="1" applyAlignment="1">
      <alignment horizontal="center" vertical="center"/>
    </xf>
    <xf numFmtId="0" fontId="5" fillId="4" borderId="1" xfId="0" applyFont="1" applyFill="1" applyBorder="1" applyAlignment="1">
      <alignment horizontal="center" vertical="center"/>
    </xf>
    <xf numFmtId="166" fontId="5" fillId="4" borderId="1" xfId="0" applyNumberFormat="1" applyFont="1" applyFill="1" applyBorder="1" applyAlignment="1">
      <alignment horizontal="center" vertical="center"/>
    </xf>
    <xf numFmtId="166" fontId="41" fillId="4" borderId="1" xfId="0" applyNumberFormat="1" applyFont="1" applyFill="1" applyBorder="1" applyAlignment="1">
      <alignment horizontal="center" vertical="center"/>
    </xf>
    <xf numFmtId="0" fontId="5" fillId="0" borderId="1" xfId="0" applyFont="1" applyBorder="1" applyAlignment="1">
      <alignment horizontal="center" vertical="center"/>
    </xf>
    <xf numFmtId="0" fontId="0" fillId="8" borderId="26" xfId="0" applyFill="1" applyBorder="1" applyAlignment="1">
      <alignment horizontal="center" vertical="center" wrapText="1"/>
    </xf>
    <xf numFmtId="0" fontId="5" fillId="0" borderId="27" xfId="0" applyFont="1" applyBorder="1" applyAlignment="1">
      <alignment horizontal="center" vertical="center"/>
    </xf>
    <xf numFmtId="0" fontId="3" fillId="0" borderId="139" xfId="0" applyFont="1" applyBorder="1"/>
    <xf numFmtId="0" fontId="3" fillId="26" borderId="14" xfId="0" applyFont="1" applyFill="1" applyBorder="1"/>
    <xf numFmtId="44" fontId="3" fillId="4" borderId="14" xfId="9" applyFont="1" applyFill="1" applyBorder="1" applyProtection="1"/>
    <xf numFmtId="44" fontId="3" fillId="4" borderId="14" xfId="0" applyNumberFormat="1" applyFont="1" applyFill="1" applyBorder="1"/>
    <xf numFmtId="44" fontId="3" fillId="2" borderId="75" xfId="0" applyNumberFormat="1" applyFont="1" applyFill="1" applyBorder="1" applyAlignment="1">
      <alignment horizontal="center" vertical="center" wrapText="1"/>
    </xf>
    <xf numFmtId="166" fontId="3" fillId="2" borderId="75" xfId="0" applyNumberFormat="1" applyFont="1" applyFill="1" applyBorder="1" applyAlignment="1">
      <alignment vertical="center" wrapText="1"/>
    </xf>
    <xf numFmtId="166" fontId="5" fillId="0" borderId="1" xfId="0" applyNumberFormat="1" applyFont="1" applyBorder="1" applyAlignment="1">
      <alignment horizontal="center" vertical="center" wrapText="1"/>
    </xf>
    <xf numFmtId="0" fontId="41" fillId="9" borderId="62" xfId="0" applyFont="1" applyFill="1" applyBorder="1" applyAlignment="1">
      <alignment horizontal="center" vertical="center" wrapText="1"/>
    </xf>
    <xf numFmtId="0" fontId="3" fillId="9" borderId="100" xfId="0" applyFont="1" applyFill="1" applyBorder="1" applyAlignment="1" applyProtection="1">
      <alignment horizontal="center" vertical="center" wrapText="1"/>
      <protection hidden="1"/>
    </xf>
    <xf numFmtId="166" fontId="0" fillId="2" borderId="1" xfId="0" applyNumberFormat="1" applyFill="1" applyBorder="1"/>
    <xf numFmtId="166" fontId="3" fillId="2" borderId="1" xfId="0" applyNumberFormat="1" applyFont="1" applyFill="1" applyBorder="1"/>
    <xf numFmtId="0" fontId="0" fillId="2" borderId="1" xfId="0" applyFill="1" applyBorder="1"/>
    <xf numFmtId="164" fontId="49" fillId="32" borderId="1" xfId="0" applyNumberFormat="1" applyFont="1" applyFill="1" applyBorder="1" applyAlignment="1">
      <alignment horizontal="center" vertical="center"/>
    </xf>
    <xf numFmtId="166" fontId="3" fillId="2" borderId="1" xfId="0" applyNumberFormat="1" applyFont="1" applyFill="1" applyBorder="1" applyAlignment="1">
      <alignment horizontal="center"/>
    </xf>
    <xf numFmtId="44" fontId="19" fillId="4" borderId="78" xfId="0" applyNumberFormat="1" applyFont="1" applyFill="1" applyBorder="1" applyAlignment="1" applyProtection="1">
      <alignment horizontal="center" vertical="center"/>
    </xf>
    <xf numFmtId="0" fontId="18" fillId="0" borderId="0" xfId="0" applyFont="1" applyAlignment="1" applyProtection="1">
      <alignment horizontal="center" vertical="center" wrapText="1"/>
      <protection hidden="1"/>
    </xf>
    <xf numFmtId="0" fontId="18" fillId="0" borderId="0" xfId="0" applyFont="1" applyAlignment="1" applyProtection="1">
      <alignment horizontal="center" vertical="center" wrapText="1"/>
      <protection hidden="1"/>
    </xf>
    <xf numFmtId="0" fontId="18" fillId="35" borderId="46" xfId="0" applyFont="1" applyFill="1" applyBorder="1" applyAlignment="1">
      <alignment horizontal="center" vertical="center" wrapText="1"/>
    </xf>
    <xf numFmtId="0" fontId="18" fillId="35" borderId="45" xfId="0" applyFont="1" applyFill="1" applyBorder="1" applyAlignment="1">
      <alignment horizontal="center" vertical="center" wrapText="1"/>
    </xf>
    <xf numFmtId="0" fontId="18" fillId="35" borderId="47" xfId="0" applyFont="1" applyFill="1" applyBorder="1" applyAlignment="1">
      <alignment horizontal="center" vertical="center" wrapText="1"/>
    </xf>
    <xf numFmtId="166" fontId="0" fillId="0" borderId="21" xfId="0" applyNumberFormat="1" applyBorder="1" applyAlignment="1">
      <alignment horizontal="center" vertical="center"/>
    </xf>
    <xf numFmtId="166" fontId="0" fillId="0" borderId="4" xfId="0" applyNumberFormat="1" applyBorder="1" applyAlignment="1">
      <alignment horizontal="center" vertical="center"/>
    </xf>
    <xf numFmtId="166" fontId="0" fillId="0" borderId="22" xfId="0" applyNumberFormat="1" applyBorder="1" applyAlignment="1">
      <alignment horizontal="center" vertical="center"/>
    </xf>
    <xf numFmtId="0" fontId="97" fillId="4" borderId="68" xfId="0" applyFont="1" applyFill="1" applyBorder="1" applyAlignment="1">
      <alignment horizontal="center" vertical="center" wrapText="1"/>
    </xf>
    <xf numFmtId="0" fontId="97" fillId="4" borderId="145" xfId="0" applyFont="1" applyFill="1" applyBorder="1" applyAlignment="1">
      <alignment horizontal="center" vertical="center" wrapText="1"/>
    </xf>
    <xf numFmtId="0" fontId="0" fillId="0" borderId="1" xfId="0" applyBorder="1" applyAlignment="1">
      <alignment horizontal="center"/>
    </xf>
    <xf numFmtId="0" fontId="97" fillId="4" borderId="0" xfId="0" applyFont="1" applyFill="1" applyBorder="1" applyAlignment="1">
      <alignment horizontal="center" vertical="center" wrapText="1"/>
    </xf>
    <xf numFmtId="14" fontId="0" fillId="0" borderId="23" xfId="0" applyNumberFormat="1" applyBorder="1" applyAlignment="1" applyProtection="1">
      <alignment horizontal="center" vertical="center" wrapText="1"/>
      <protection hidden="1"/>
    </xf>
    <xf numFmtId="0" fontId="0" fillId="0" borderId="23" xfId="0" applyBorder="1" applyAlignment="1" applyProtection="1">
      <alignment horizontal="center" vertical="center" wrapText="1"/>
      <protection hidden="1"/>
    </xf>
    <xf numFmtId="0" fontId="0" fillId="0" borderId="38" xfId="0" applyBorder="1" applyAlignment="1" applyProtection="1">
      <alignment horizontal="center" vertical="center" wrapText="1"/>
      <protection hidden="1"/>
    </xf>
    <xf numFmtId="0" fontId="0" fillId="0" borderId="26" xfId="0" applyBorder="1" applyAlignment="1" applyProtection="1">
      <alignment horizontal="center" vertical="center" wrapText="1"/>
      <protection hidden="1"/>
    </xf>
    <xf numFmtId="14" fontId="0" fillId="0" borderId="27" xfId="0" applyNumberFormat="1" applyBorder="1" applyAlignment="1" applyProtection="1">
      <alignment horizontal="center" vertical="center" wrapText="1"/>
      <protection hidden="1"/>
    </xf>
    <xf numFmtId="0" fontId="0" fillId="0" borderId="27" xfId="0" applyBorder="1" applyAlignment="1" applyProtection="1">
      <alignment horizontal="center" vertical="center" wrapText="1"/>
      <protection hidden="1"/>
    </xf>
    <xf numFmtId="0" fontId="0" fillId="0" borderId="28" xfId="0" applyBorder="1" applyAlignment="1" applyProtection="1">
      <alignment horizontal="center" vertical="center" wrapText="1"/>
      <protection hidden="1"/>
    </xf>
    <xf numFmtId="0" fontId="3" fillId="0" borderId="0" xfId="0" applyFont="1"/>
    <xf numFmtId="0" fontId="3" fillId="0" borderId="46" xfId="0" applyFont="1" applyBorder="1" applyAlignment="1" applyProtection="1">
      <alignment horizontal="center" vertical="center" wrapText="1"/>
      <protection hidden="1"/>
    </xf>
    <xf numFmtId="14" fontId="3" fillId="0" borderId="45" xfId="0" applyNumberFormat="1" applyFont="1" applyBorder="1" applyAlignment="1" applyProtection="1">
      <alignment horizontal="center" vertical="center" wrapText="1"/>
      <protection hidden="1"/>
    </xf>
    <xf numFmtId="0" fontId="3" fillId="0" borderId="45" xfId="0" applyFont="1" applyBorder="1" applyAlignment="1" applyProtection="1">
      <alignment horizontal="center" vertical="center" wrapText="1"/>
      <protection hidden="1"/>
    </xf>
    <xf numFmtId="0" fontId="3" fillId="0" borderId="47" xfId="0" applyFont="1" applyBorder="1" applyAlignment="1" applyProtection="1">
      <alignment horizontal="center" vertical="center" wrapText="1"/>
      <protection hidden="1"/>
    </xf>
    <xf numFmtId="0" fontId="0" fillId="0" borderId="0" xfId="0" applyAlignment="1">
      <alignment horizontal="center" vertical="center"/>
    </xf>
    <xf numFmtId="0" fontId="40" fillId="12" borderId="0" xfId="0" applyFont="1" applyFill="1" applyAlignment="1">
      <alignment horizontal="left" vertical="top" wrapText="1"/>
    </xf>
    <xf numFmtId="0" fontId="13" fillId="0" borderId="0" xfId="0" applyFont="1" applyAlignment="1">
      <alignment horizontal="left" vertical="center"/>
    </xf>
    <xf numFmtId="0" fontId="13" fillId="0" borderId="35" xfId="0" applyFont="1" applyBorder="1" applyAlignment="1">
      <alignment horizontal="left" vertical="center" wrapText="1"/>
    </xf>
    <xf numFmtId="0" fontId="13" fillId="0" borderId="66" xfId="0" applyFont="1" applyBorder="1" applyAlignment="1">
      <alignment horizontal="left" vertical="center" wrapText="1"/>
    </xf>
    <xf numFmtId="0" fontId="52" fillId="7" borderId="52" xfId="0" applyFont="1" applyFill="1" applyBorder="1" applyAlignment="1" applyProtection="1">
      <alignment horizontal="left" vertical="center"/>
      <protection locked="0"/>
    </xf>
    <xf numFmtId="0" fontId="52" fillId="7" borderId="12" xfId="0" applyFont="1" applyFill="1" applyBorder="1" applyAlignment="1" applyProtection="1">
      <alignment horizontal="left" vertical="center"/>
      <protection locked="0"/>
    </xf>
    <xf numFmtId="0" fontId="52" fillId="7" borderId="13" xfId="0" applyFont="1" applyFill="1" applyBorder="1" applyAlignment="1" applyProtection="1">
      <alignment horizontal="left" vertical="center"/>
      <protection locked="0"/>
    </xf>
    <xf numFmtId="0" fontId="52" fillId="12" borderId="0" xfId="0" applyFont="1" applyFill="1" applyAlignment="1">
      <alignment horizontal="left" vertical="center" wrapText="1"/>
    </xf>
    <xf numFmtId="0" fontId="52" fillId="12" borderId="0" xfId="0" applyFont="1" applyFill="1" applyAlignment="1">
      <alignment horizontal="left" vertical="center"/>
    </xf>
    <xf numFmtId="14" fontId="52" fillId="7" borderId="52" xfId="0" applyNumberFormat="1" applyFont="1" applyFill="1" applyBorder="1" applyAlignment="1" applyProtection="1">
      <alignment horizontal="left" vertical="center" wrapText="1"/>
      <protection locked="0"/>
    </xf>
    <xf numFmtId="14" fontId="52" fillId="7" borderId="12" xfId="0" applyNumberFormat="1" applyFont="1" applyFill="1" applyBorder="1" applyAlignment="1" applyProtection="1">
      <alignment horizontal="left" vertical="center"/>
      <protection locked="0"/>
    </xf>
    <xf numFmtId="14" fontId="52" fillId="7" borderId="13" xfId="0" applyNumberFormat="1" applyFont="1" applyFill="1" applyBorder="1" applyAlignment="1" applyProtection="1">
      <alignment horizontal="left" vertical="center"/>
      <protection locked="0"/>
    </xf>
    <xf numFmtId="0" fontId="61" fillId="7" borderId="52" xfId="0" applyFont="1" applyFill="1" applyBorder="1" applyAlignment="1" applyProtection="1">
      <alignment horizontal="left" vertical="center" wrapText="1"/>
      <protection locked="0"/>
    </xf>
    <xf numFmtId="0" fontId="52" fillId="7" borderId="12" xfId="0" applyFont="1" applyFill="1" applyBorder="1" applyAlignment="1" applyProtection="1">
      <alignment horizontal="left" vertical="center" wrapText="1"/>
      <protection locked="0"/>
    </xf>
    <xf numFmtId="0" fontId="52" fillId="7" borderId="13" xfId="0" applyFont="1" applyFill="1" applyBorder="1" applyAlignment="1" applyProtection="1">
      <alignment horizontal="left" vertical="center" wrapText="1"/>
      <protection locked="0"/>
    </xf>
    <xf numFmtId="0" fontId="2" fillId="12" borderId="0" xfId="0" applyFont="1" applyFill="1" applyAlignment="1">
      <alignment horizontal="left" vertical="top" wrapText="1"/>
    </xf>
    <xf numFmtId="0" fontId="16" fillId="0" borderId="8" xfId="0" applyFont="1" applyBorder="1" applyAlignment="1">
      <alignment horizontal="center" vertical="top" wrapText="1"/>
    </xf>
    <xf numFmtId="0" fontId="16" fillId="0" borderId="0" xfId="0" applyFont="1" applyAlignment="1">
      <alignment horizontal="center" vertical="top"/>
    </xf>
    <xf numFmtId="0" fontId="16" fillId="0" borderId="20" xfId="0" applyFont="1" applyBorder="1" applyAlignment="1">
      <alignment horizontal="center" vertical="top"/>
    </xf>
    <xf numFmtId="0" fontId="1" fillId="12" borderId="0" xfId="0" applyFont="1" applyFill="1" applyAlignment="1">
      <alignment horizontal="left" vertical="top" wrapText="1"/>
    </xf>
    <xf numFmtId="0" fontId="53" fillId="0" borderId="8" xfId="0" applyFont="1" applyBorder="1" applyAlignment="1">
      <alignment horizontal="center" vertical="top"/>
    </xf>
    <xf numFmtId="0" fontId="53" fillId="0" borderId="0" xfId="0" applyFont="1" applyAlignment="1">
      <alignment horizontal="center" vertical="top"/>
    </xf>
    <xf numFmtId="0" fontId="53" fillId="0" borderId="20" xfId="0" applyFont="1" applyBorder="1" applyAlignment="1">
      <alignment horizontal="center" vertical="top"/>
    </xf>
    <xf numFmtId="0" fontId="52" fillId="7" borderId="52" xfId="0" applyFont="1" applyFill="1" applyBorder="1" applyAlignment="1" applyProtection="1">
      <alignment horizontal="left" vertical="center" wrapText="1"/>
      <protection locked="0"/>
    </xf>
    <xf numFmtId="0" fontId="54" fillId="6" borderId="0" xfId="0" applyFont="1" applyFill="1" applyAlignment="1">
      <alignment horizontal="left" vertical="center" wrapText="1"/>
    </xf>
    <xf numFmtId="0" fontId="54" fillId="0" borderId="0" xfId="0" applyFont="1" applyAlignment="1">
      <alignment horizontal="left" vertical="center"/>
    </xf>
    <xf numFmtId="0" fontId="17" fillId="0" borderId="0" xfId="0" applyFont="1" applyAlignment="1">
      <alignment horizontal="center" vertical="center" wrapText="1"/>
    </xf>
    <xf numFmtId="0" fontId="3" fillId="28" borderId="0" xfId="0" applyFont="1" applyFill="1" applyAlignment="1">
      <alignment horizontal="center" vertical="center" wrapText="1"/>
    </xf>
    <xf numFmtId="0" fontId="3" fillId="28" borderId="0" xfId="0" applyFont="1" applyFill="1" applyAlignment="1">
      <alignment horizontal="center" vertical="center"/>
    </xf>
    <xf numFmtId="0" fontId="3" fillId="28" borderId="20" xfId="0" applyFont="1" applyFill="1" applyBorder="1" applyAlignment="1">
      <alignment horizontal="center" vertical="center"/>
    </xf>
    <xf numFmtId="0" fontId="18" fillId="12" borderId="0" xfId="0" applyFont="1" applyFill="1" applyAlignment="1">
      <alignment horizontal="left" vertical="center" wrapText="1"/>
    </xf>
    <xf numFmtId="0" fontId="18" fillId="12" borderId="0" xfId="0" applyFont="1" applyFill="1" applyAlignment="1">
      <alignment horizontal="left" vertical="center"/>
    </xf>
    <xf numFmtId="0" fontId="13" fillId="0" borderId="10" xfId="0" applyFont="1" applyBorder="1" applyAlignment="1">
      <alignment horizontal="left" vertical="center" wrapText="1"/>
    </xf>
    <xf numFmtId="0" fontId="13" fillId="0" borderId="13" xfId="0" applyFont="1" applyBorder="1" applyAlignment="1">
      <alignment horizontal="left"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13" xfId="0" applyFont="1" applyFill="1" applyBorder="1" applyAlignment="1">
      <alignment horizontal="center" vertical="center" wrapText="1"/>
    </xf>
    <xf numFmtId="0" fontId="75" fillId="11" borderId="91" xfId="0" applyFont="1" applyFill="1" applyBorder="1" applyAlignment="1">
      <alignment horizontal="center" vertical="center" wrapText="1"/>
    </xf>
    <xf numFmtId="0" fontId="75" fillId="11" borderId="31" xfId="0" applyFont="1" applyFill="1" applyBorder="1" applyAlignment="1">
      <alignment horizontal="center" vertical="center" wrapText="1"/>
    </xf>
    <xf numFmtId="0" fontId="75" fillId="11" borderId="80" xfId="0" applyFont="1" applyFill="1" applyBorder="1" applyAlignment="1">
      <alignment horizontal="center" vertical="center" wrapText="1"/>
    </xf>
    <xf numFmtId="0" fontId="75" fillId="11" borderId="91" xfId="0" applyFont="1" applyFill="1" applyBorder="1" applyAlignment="1">
      <alignment horizontal="center" vertical="top" wrapText="1"/>
    </xf>
    <xf numFmtId="0" fontId="75" fillId="11" borderId="31" xfId="0" applyFont="1" applyFill="1" applyBorder="1" applyAlignment="1">
      <alignment horizontal="center" vertical="top" wrapText="1"/>
    </xf>
    <xf numFmtId="0" fontId="75" fillId="11" borderId="80" xfId="0" applyFont="1" applyFill="1" applyBorder="1" applyAlignment="1">
      <alignment horizontal="center" vertical="top" wrapText="1"/>
    </xf>
    <xf numFmtId="0" fontId="3" fillId="2" borderId="32" xfId="0" applyFont="1" applyFill="1" applyBorder="1" applyAlignment="1">
      <alignment horizontal="right" vertical="center" wrapText="1"/>
    </xf>
    <xf numFmtId="0" fontId="3" fillId="2" borderId="33" xfId="0" applyFont="1" applyFill="1" applyBorder="1" applyAlignment="1">
      <alignment horizontal="right" vertical="center" wrapText="1"/>
    </xf>
    <xf numFmtId="0" fontId="13" fillId="52" borderId="6" xfId="0" applyFont="1" applyFill="1" applyBorder="1" applyAlignment="1">
      <alignment horizontal="left" vertical="center" wrapText="1"/>
    </xf>
    <xf numFmtId="0" fontId="13" fillId="52" borderId="7" xfId="0" applyFont="1" applyFill="1" applyBorder="1" applyAlignment="1">
      <alignment horizontal="left" vertical="center" wrapText="1"/>
    </xf>
    <xf numFmtId="0" fontId="13" fillId="52" borderId="19" xfId="0" applyFont="1" applyFill="1" applyBorder="1" applyAlignment="1">
      <alignment horizontal="left" vertical="center" wrapText="1"/>
    </xf>
    <xf numFmtId="0" fontId="102" fillId="52" borderId="21" xfId="0" applyFont="1" applyFill="1" applyBorder="1" applyAlignment="1">
      <alignment horizontal="left" vertical="center" wrapText="1"/>
    </xf>
    <xf numFmtId="0" fontId="102" fillId="52" borderId="4" xfId="0" applyFont="1" applyFill="1" applyBorder="1" applyAlignment="1">
      <alignment horizontal="left" vertical="center" wrapText="1"/>
    </xf>
    <xf numFmtId="0" fontId="102" fillId="52" borderId="22" xfId="0" applyFont="1" applyFill="1" applyBorder="1" applyAlignment="1">
      <alignment horizontal="left" vertical="center" wrapText="1"/>
    </xf>
    <xf numFmtId="0" fontId="11" fillId="12" borderId="46" xfId="0" applyFont="1" applyFill="1" applyBorder="1" applyAlignment="1">
      <alignment horizontal="center" vertical="center" wrapText="1"/>
    </xf>
    <xf numFmtId="0" fontId="11" fillId="12" borderId="45" xfId="0" applyFont="1" applyFill="1" applyBorder="1" applyAlignment="1">
      <alignment horizontal="center" vertical="center" wrapText="1"/>
    </xf>
    <xf numFmtId="0" fontId="11" fillId="12" borderId="47" xfId="0" applyFont="1" applyFill="1" applyBorder="1" applyAlignment="1">
      <alignment horizontal="center" vertical="center" wrapText="1"/>
    </xf>
    <xf numFmtId="0" fontId="11" fillId="26" borderId="35" xfId="0" applyFont="1" applyFill="1" applyBorder="1" applyAlignment="1">
      <alignment horizontal="center" vertical="center" wrapText="1"/>
    </xf>
    <xf numFmtId="0" fontId="11" fillId="26" borderId="36" xfId="0" applyFont="1" applyFill="1" applyBorder="1" applyAlignment="1">
      <alignment horizontal="center" vertical="center" wrapText="1"/>
    </xf>
    <xf numFmtId="0" fontId="41" fillId="10" borderId="17" xfId="0" applyFont="1" applyFill="1" applyBorder="1" applyAlignment="1">
      <alignment horizontal="center" vertical="center" wrapText="1"/>
    </xf>
    <xf numFmtId="0" fontId="41" fillId="10" borderId="29" xfId="0" applyFont="1" applyFill="1" applyBorder="1" applyAlignment="1">
      <alignment horizontal="center" vertical="center" wrapText="1"/>
    </xf>
    <xf numFmtId="0" fontId="41" fillId="10" borderId="2" xfId="0" applyFont="1" applyFill="1" applyBorder="1" applyAlignment="1">
      <alignment horizontal="center" vertical="center" wrapText="1"/>
    </xf>
    <xf numFmtId="0" fontId="41" fillId="10" borderId="9" xfId="0" applyFont="1" applyFill="1" applyBorder="1" applyAlignment="1">
      <alignment horizontal="center" vertical="center" wrapText="1"/>
    </xf>
    <xf numFmtId="0" fontId="41" fillId="10" borderId="3" xfId="0" applyFont="1" applyFill="1" applyBorder="1" applyAlignment="1">
      <alignment horizontal="center" vertical="center" wrapText="1"/>
    </xf>
    <xf numFmtId="0" fontId="41" fillId="9" borderId="2" xfId="0" applyFont="1" applyFill="1" applyBorder="1" applyAlignment="1">
      <alignment horizontal="center" vertical="center" wrapText="1"/>
    </xf>
    <xf numFmtId="0" fontId="41" fillId="9" borderId="9" xfId="0" applyFont="1" applyFill="1" applyBorder="1" applyAlignment="1">
      <alignment horizontal="center" vertical="center" wrapText="1"/>
    </xf>
    <xf numFmtId="0" fontId="41" fillId="9" borderId="3" xfId="0" applyFont="1" applyFill="1" applyBorder="1" applyAlignment="1">
      <alignment horizontal="center" vertical="center" wrapText="1"/>
    </xf>
    <xf numFmtId="0" fontId="0" fillId="2" borderId="1" xfId="0" applyFill="1" applyBorder="1" applyAlignment="1">
      <alignment horizontal="center"/>
    </xf>
    <xf numFmtId="0" fontId="11" fillId="12" borderId="130" xfId="0" applyFont="1" applyFill="1" applyBorder="1" applyAlignment="1">
      <alignment horizontal="center" vertical="center" wrapText="1"/>
    </xf>
    <xf numFmtId="0" fontId="11" fillId="12" borderId="131" xfId="0" applyFont="1" applyFill="1" applyBorder="1" applyAlignment="1">
      <alignment horizontal="center" vertical="center" wrapText="1"/>
    </xf>
    <xf numFmtId="0" fontId="11" fillId="12" borderId="132" xfId="0" applyFont="1" applyFill="1" applyBorder="1" applyAlignment="1">
      <alignment horizontal="center" vertical="center" wrapText="1"/>
    </xf>
    <xf numFmtId="0" fontId="11" fillId="26" borderId="133" xfId="0" applyFont="1" applyFill="1" applyBorder="1" applyAlignment="1">
      <alignment horizontal="center" vertical="center" wrapText="1"/>
    </xf>
    <xf numFmtId="0" fontId="11" fillId="26" borderId="131" xfId="0" applyFont="1" applyFill="1" applyBorder="1" applyAlignment="1">
      <alignment horizontal="center" vertical="center" wrapText="1"/>
    </xf>
    <xf numFmtId="0" fontId="11" fillId="26" borderId="132" xfId="0" applyFont="1" applyFill="1" applyBorder="1" applyAlignment="1">
      <alignment horizontal="center" vertical="center" wrapText="1"/>
    </xf>
    <xf numFmtId="0" fontId="11" fillId="12" borderId="134" xfId="0" applyFont="1" applyFill="1" applyBorder="1" applyAlignment="1">
      <alignment horizontal="center" vertical="center" wrapText="1"/>
    </xf>
    <xf numFmtId="0" fontId="11" fillId="12" borderId="135" xfId="0" applyFont="1" applyFill="1" applyBorder="1" applyAlignment="1">
      <alignment horizontal="center" vertical="center" wrapText="1"/>
    </xf>
    <xf numFmtId="0" fontId="11" fillId="12" borderId="136" xfId="0" applyFont="1" applyFill="1" applyBorder="1" applyAlignment="1">
      <alignment horizontal="center" vertical="center" wrapText="1"/>
    </xf>
    <xf numFmtId="0" fontId="11" fillId="26" borderId="137" xfId="0" applyFont="1" applyFill="1" applyBorder="1" applyAlignment="1">
      <alignment horizontal="center" vertical="center" wrapText="1"/>
    </xf>
    <xf numFmtId="0" fontId="11" fillId="26" borderId="135" xfId="0" applyFont="1" applyFill="1" applyBorder="1" applyAlignment="1">
      <alignment horizontal="center" vertical="center" wrapText="1"/>
    </xf>
    <xf numFmtId="0" fontId="11" fillId="26" borderId="136" xfId="0" applyFont="1" applyFill="1" applyBorder="1" applyAlignment="1">
      <alignment horizontal="center" vertical="center" wrapText="1"/>
    </xf>
    <xf numFmtId="0" fontId="41" fillId="10" borderId="23" xfId="0" applyFont="1" applyFill="1" applyBorder="1" applyAlignment="1">
      <alignment horizontal="center" vertical="center" wrapText="1"/>
    </xf>
    <xf numFmtId="0" fontId="41" fillId="10" borderId="14" xfId="0" applyFont="1" applyFill="1" applyBorder="1" applyAlignment="1">
      <alignment horizontal="center" vertical="center" wrapText="1"/>
    </xf>
    <xf numFmtId="0" fontId="11" fillId="12" borderId="10" xfId="0" applyFont="1" applyFill="1" applyBorder="1" applyAlignment="1">
      <alignment horizontal="center" vertical="center" wrapText="1"/>
    </xf>
    <xf numFmtId="0" fontId="11" fillId="12" borderId="12" xfId="0" applyFont="1" applyFill="1" applyBorder="1" applyAlignment="1">
      <alignment horizontal="center" vertical="center" wrapText="1"/>
    </xf>
    <xf numFmtId="0" fontId="11" fillId="26" borderId="138" xfId="0" applyFont="1" applyFill="1" applyBorder="1" applyAlignment="1">
      <alignment horizontal="center" vertical="center" wrapText="1"/>
    </xf>
    <xf numFmtId="0" fontId="11" fillId="26" borderId="12" xfId="0" applyFont="1" applyFill="1" applyBorder="1" applyAlignment="1">
      <alignment horizontal="center" vertical="center" wrapText="1"/>
    </xf>
    <xf numFmtId="0" fontId="11" fillId="26" borderId="13" xfId="0" applyFont="1" applyFill="1" applyBorder="1" applyAlignment="1">
      <alignment horizontal="center" vertical="center" wrapText="1"/>
    </xf>
    <xf numFmtId="0" fontId="41" fillId="10" borderId="31" xfId="0" applyFont="1" applyFill="1" applyBorder="1" applyAlignment="1">
      <alignment horizontal="center" vertical="center" wrapText="1"/>
    </xf>
    <xf numFmtId="7" fontId="85" fillId="38" borderId="81" xfId="0" applyNumberFormat="1" applyFont="1" applyFill="1" applyBorder="1" applyAlignment="1" applyProtection="1">
      <alignment horizontal="center" vertical="center" wrapText="1"/>
      <protection hidden="1"/>
    </xf>
    <xf numFmtId="7" fontId="85" fillId="38" borderId="101" xfId="0" applyNumberFormat="1" applyFont="1" applyFill="1" applyBorder="1" applyAlignment="1" applyProtection="1">
      <alignment horizontal="center" vertical="center" wrapText="1"/>
      <protection hidden="1"/>
    </xf>
    <xf numFmtId="7" fontId="85" fillId="38" borderId="76" xfId="0" applyNumberFormat="1" applyFont="1" applyFill="1" applyBorder="1" applyAlignment="1" applyProtection="1">
      <alignment horizontal="center" vertical="center" wrapText="1"/>
      <protection hidden="1"/>
    </xf>
    <xf numFmtId="0" fontId="44" fillId="12" borderId="10" xfId="0" applyFont="1" applyFill="1" applyBorder="1" applyAlignment="1">
      <alignment horizontal="center" vertical="center" wrapText="1"/>
    </xf>
    <xf numFmtId="0" fontId="44" fillId="12" borderId="12" xfId="0" applyFont="1" applyFill="1" applyBorder="1" applyAlignment="1">
      <alignment horizontal="center" vertical="center" wrapText="1"/>
    </xf>
    <xf numFmtId="0" fontId="44" fillId="12" borderId="13" xfId="0" applyFont="1" applyFill="1" applyBorder="1" applyAlignment="1">
      <alignment horizontal="center" vertical="center" wrapText="1"/>
    </xf>
    <xf numFmtId="20" fontId="19" fillId="40" borderId="103" xfId="0" applyNumberFormat="1" applyFont="1" applyFill="1" applyBorder="1" applyAlignment="1">
      <alignment horizontal="center" vertical="center" wrapText="1"/>
    </xf>
    <xf numFmtId="20" fontId="19" fillId="40" borderId="87" xfId="0" applyNumberFormat="1" applyFont="1" applyFill="1" applyBorder="1" applyAlignment="1">
      <alignment horizontal="center" vertical="center" wrapText="1"/>
    </xf>
    <xf numFmtId="20" fontId="19" fillId="40" borderId="86" xfId="0" applyNumberFormat="1" applyFont="1" applyFill="1" applyBorder="1" applyAlignment="1">
      <alignment horizontal="center" vertical="center" wrapText="1"/>
    </xf>
    <xf numFmtId="20" fontId="19" fillId="41" borderId="140" xfId="0" applyNumberFormat="1" applyFont="1" applyFill="1" applyBorder="1" applyAlignment="1">
      <alignment horizontal="center" vertical="center" wrapText="1"/>
    </xf>
    <xf numFmtId="20" fontId="19" fillId="41" borderId="141" xfId="0" applyNumberFormat="1" applyFont="1" applyFill="1" applyBorder="1" applyAlignment="1">
      <alignment horizontal="center" vertical="center" wrapText="1"/>
    </xf>
    <xf numFmtId="20" fontId="19" fillId="41" borderId="142" xfId="0" applyNumberFormat="1" applyFont="1" applyFill="1" applyBorder="1" applyAlignment="1">
      <alignment horizontal="center" vertical="center" wrapText="1"/>
    </xf>
    <xf numFmtId="20" fontId="88" fillId="39" borderId="143" xfId="0" applyNumberFormat="1" applyFont="1" applyFill="1" applyBorder="1" applyAlignment="1">
      <alignment horizontal="center" vertical="center" wrapText="1"/>
    </xf>
    <xf numFmtId="20" fontId="88" fillId="39" borderId="144" xfId="0" applyNumberFormat="1" applyFont="1" applyFill="1" applyBorder="1" applyAlignment="1">
      <alignment horizontal="center" vertical="center" wrapText="1"/>
    </xf>
    <xf numFmtId="20" fontId="88" fillId="39" borderId="122" xfId="0" applyNumberFormat="1" applyFont="1" applyFill="1" applyBorder="1" applyAlignment="1">
      <alignment horizontal="center" vertical="center" wrapText="1"/>
    </xf>
    <xf numFmtId="0" fontId="59" fillId="27" borderId="10" xfId="0" applyFont="1" applyFill="1" applyBorder="1" applyAlignment="1">
      <alignment horizontal="center" vertical="center" wrapText="1"/>
    </xf>
    <xf numFmtId="0" fontId="59" fillId="27" borderId="12" xfId="0" applyFont="1" applyFill="1" applyBorder="1" applyAlignment="1">
      <alignment horizontal="center" vertical="center" wrapText="1"/>
    </xf>
    <xf numFmtId="7" fontId="85" fillId="38" borderId="10" xfId="0" applyNumberFormat="1" applyFont="1" applyFill="1" applyBorder="1" applyAlignment="1" applyProtection="1">
      <alignment horizontal="center" vertical="center" wrapText="1"/>
      <protection hidden="1"/>
    </xf>
    <xf numFmtId="7" fontId="85" fillId="38" borderId="12" xfId="0" applyNumberFormat="1" applyFont="1" applyFill="1" applyBorder="1" applyAlignment="1" applyProtection="1">
      <alignment horizontal="center" vertical="center" wrapText="1"/>
      <protection hidden="1"/>
    </xf>
    <xf numFmtId="0" fontId="19" fillId="12" borderId="1" xfId="0" applyFont="1" applyFill="1" applyBorder="1" applyAlignment="1" applyProtection="1">
      <alignment horizontal="center" vertical="center" wrapText="1"/>
    </xf>
    <xf numFmtId="0" fontId="95" fillId="0" borderId="4" xfId="0" applyFont="1" applyBorder="1" applyAlignment="1">
      <alignment horizontal="center" vertical="center" wrapText="1"/>
    </xf>
    <xf numFmtId="0" fontId="58" fillId="12" borderId="112" xfId="0" applyFont="1" applyFill="1" applyBorder="1" applyAlignment="1">
      <alignment horizontal="center" vertical="center" wrapText="1"/>
    </xf>
    <xf numFmtId="0" fontId="58" fillId="12" borderId="69" xfId="0" applyFont="1" applyFill="1" applyBorder="1" applyAlignment="1">
      <alignment horizontal="center" vertical="center" wrapText="1"/>
    </xf>
    <xf numFmtId="0" fontId="58" fillId="12" borderId="102" xfId="0" applyFont="1" applyFill="1" applyBorder="1" applyAlignment="1">
      <alignment horizontal="center" vertical="center" wrapText="1"/>
    </xf>
    <xf numFmtId="0" fontId="44" fillId="10" borderId="31" xfId="0" applyFont="1" applyFill="1" applyBorder="1" applyAlignment="1">
      <alignment horizontal="center" vertical="center" wrapText="1"/>
    </xf>
    <xf numFmtId="0" fontId="44" fillId="10" borderId="38" xfId="0" applyFont="1" applyFill="1" applyBorder="1" applyAlignment="1">
      <alignment horizontal="center" vertical="center" wrapText="1"/>
    </xf>
    <xf numFmtId="0" fontId="44" fillId="10" borderId="23" xfId="0" applyFont="1" applyFill="1" applyBorder="1" applyAlignment="1">
      <alignment horizontal="center" vertical="center" wrapText="1"/>
    </xf>
    <xf numFmtId="0" fontId="44" fillId="10" borderId="111" xfId="0" applyFont="1" applyFill="1" applyBorder="1" applyAlignment="1">
      <alignment horizontal="center" vertical="center" wrapText="1"/>
    </xf>
    <xf numFmtId="0" fontId="44" fillId="10" borderId="127" xfId="0" applyFont="1" applyFill="1" applyBorder="1" applyAlignment="1">
      <alignment horizontal="center" vertical="center" wrapText="1"/>
    </xf>
    <xf numFmtId="7" fontId="85" fillId="38" borderId="1" xfId="0" applyNumberFormat="1" applyFont="1" applyFill="1" applyBorder="1" applyAlignment="1" applyProtection="1">
      <alignment horizontal="center" vertical="center" wrapText="1"/>
      <protection hidden="1"/>
    </xf>
    <xf numFmtId="0" fontId="19" fillId="12" borderId="1" xfId="0" applyFont="1" applyFill="1" applyBorder="1" applyAlignment="1">
      <alignment horizontal="center" vertical="center" wrapText="1"/>
    </xf>
    <xf numFmtId="0" fontId="65" fillId="51" borderId="1" xfId="0" applyFont="1" applyFill="1" applyBorder="1" applyAlignment="1">
      <alignment horizontal="center" vertical="center" wrapText="1"/>
    </xf>
    <xf numFmtId="0" fontId="63" fillId="51" borderId="1"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9"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69" fillId="3" borderId="2" xfId="0" applyFont="1" applyFill="1" applyBorder="1" applyAlignment="1">
      <alignment horizontal="center" vertical="center" wrapText="1"/>
    </xf>
    <xf numFmtId="0" fontId="69" fillId="3" borderId="9" xfId="0" applyFont="1" applyFill="1" applyBorder="1" applyAlignment="1">
      <alignment horizontal="center" vertical="center" wrapText="1"/>
    </xf>
    <xf numFmtId="0" fontId="69" fillId="3" borderId="3" xfId="0" applyFont="1" applyFill="1" applyBorder="1" applyAlignment="1">
      <alignment horizontal="center" vertical="center" wrapText="1"/>
    </xf>
    <xf numFmtId="0" fontId="18" fillId="37" borderId="75" xfId="0" applyFont="1" applyFill="1" applyBorder="1" applyAlignment="1">
      <alignment horizontal="center" vertical="center" wrapText="1"/>
    </xf>
    <xf numFmtId="0" fontId="18" fillId="37" borderId="33" xfId="0" applyFont="1" applyFill="1" applyBorder="1" applyAlignment="1">
      <alignment horizontal="center" vertical="center" wrapText="1"/>
    </xf>
    <xf numFmtId="0" fontId="18" fillId="37" borderId="44" xfId="0" applyFont="1" applyFill="1" applyBorder="1" applyAlignment="1">
      <alignment horizontal="center" vertical="center" wrapText="1"/>
    </xf>
    <xf numFmtId="0" fontId="18" fillId="47" borderId="10" xfId="0" applyFont="1" applyFill="1" applyBorder="1" applyAlignment="1">
      <alignment horizontal="center" vertical="center" wrapText="1"/>
    </xf>
    <xf numFmtId="0" fontId="18" fillId="47" borderId="12" xfId="0" applyFont="1" applyFill="1" applyBorder="1" applyAlignment="1">
      <alignment horizontal="center" vertical="center" wrapText="1"/>
    </xf>
    <xf numFmtId="0" fontId="18" fillId="47" borderId="13" xfId="0" applyFont="1" applyFill="1" applyBorder="1" applyAlignment="1">
      <alignment horizontal="center" vertical="center" wrapText="1"/>
    </xf>
    <xf numFmtId="166" fontId="65" fillId="36" borderId="125" xfId="0" applyNumberFormat="1" applyFont="1" applyFill="1" applyBorder="1" applyAlignment="1">
      <alignment horizontal="center" vertical="center" wrapText="1"/>
    </xf>
    <xf numFmtId="166" fontId="65" fillId="36" borderId="126" xfId="0" applyNumberFormat="1" applyFont="1" applyFill="1" applyBorder="1" applyAlignment="1">
      <alignment horizontal="center" vertical="center" wrapText="1"/>
    </xf>
    <xf numFmtId="166" fontId="65" fillId="36" borderId="128" xfId="0" applyNumberFormat="1" applyFont="1" applyFill="1" applyBorder="1" applyAlignment="1">
      <alignment horizontal="center" vertical="center" wrapText="1"/>
    </xf>
    <xf numFmtId="166" fontId="65" fillId="36" borderId="46" xfId="0" applyNumberFormat="1" applyFont="1" applyFill="1" applyBorder="1" applyAlignment="1">
      <alignment horizontal="center" vertical="center" wrapText="1"/>
    </xf>
    <xf numFmtId="166" fontId="65" fillId="36" borderId="47" xfId="0" applyNumberFormat="1" applyFont="1" applyFill="1" applyBorder="1" applyAlignment="1">
      <alignment horizontal="center" vertical="center" wrapText="1"/>
    </xf>
    <xf numFmtId="166" fontId="65" fillId="36" borderId="66" xfId="0" applyNumberFormat="1" applyFont="1" applyFill="1" applyBorder="1" applyAlignment="1">
      <alignment horizontal="center" vertical="center" wrapText="1"/>
    </xf>
    <xf numFmtId="166" fontId="65" fillId="36" borderId="45" xfId="0" applyNumberFormat="1" applyFont="1" applyFill="1" applyBorder="1" applyAlignment="1">
      <alignment horizontal="center" vertical="center" wrapText="1"/>
    </xf>
    <xf numFmtId="0" fontId="18" fillId="35" borderId="113" xfId="0" applyFont="1" applyFill="1" applyBorder="1" applyAlignment="1">
      <alignment horizontal="center" vertical="center" wrapText="1"/>
    </xf>
    <xf numFmtId="0" fontId="18" fillId="35" borderId="56" xfId="0" applyFont="1" applyFill="1" applyBorder="1" applyAlignment="1">
      <alignment horizontal="center" vertical="center" wrapText="1"/>
    </xf>
    <xf numFmtId="0" fontId="52" fillId="9" borderId="66" xfId="0" applyFont="1" applyFill="1" applyBorder="1" applyAlignment="1" applyProtection="1">
      <alignment horizontal="center" vertical="center" wrapText="1"/>
      <protection hidden="1"/>
    </xf>
    <xf numFmtId="0" fontId="52" fillId="9" borderId="3" xfId="0" applyFont="1" applyFill="1" applyBorder="1" applyAlignment="1" applyProtection="1">
      <alignment horizontal="center" vertical="center" wrapText="1"/>
      <protection hidden="1"/>
    </xf>
    <xf numFmtId="0" fontId="52" fillId="9" borderId="110" xfId="0" applyFont="1" applyFill="1" applyBorder="1" applyAlignment="1" applyProtection="1">
      <alignment horizontal="center" vertical="center" wrapText="1"/>
      <protection hidden="1"/>
    </xf>
    <xf numFmtId="0" fontId="52" fillId="9" borderId="2" xfId="0" applyFont="1" applyFill="1" applyBorder="1" applyAlignment="1" applyProtection="1">
      <alignment horizontal="center" vertical="center" wrapText="1"/>
      <protection hidden="1"/>
    </xf>
    <xf numFmtId="0" fontId="18" fillId="26" borderId="16" xfId="0" applyFont="1" applyFill="1" applyBorder="1" applyAlignment="1">
      <alignment horizontal="center" vertical="center" wrapText="1"/>
    </xf>
    <xf numFmtId="0" fontId="18" fillId="26" borderId="15" xfId="0" applyFont="1" applyFill="1" applyBorder="1" applyAlignment="1">
      <alignment horizontal="center" vertical="center" wrapText="1"/>
    </xf>
    <xf numFmtId="0" fontId="18" fillId="26" borderId="3" xfId="0" applyFont="1" applyFill="1" applyBorder="1" applyAlignment="1">
      <alignment horizontal="center" vertical="center" wrapText="1"/>
    </xf>
    <xf numFmtId="0" fontId="18" fillId="26" borderId="1" xfId="0" applyFont="1" applyFill="1" applyBorder="1" applyAlignment="1">
      <alignment horizontal="center" vertical="center" wrapText="1"/>
    </xf>
    <xf numFmtId="0" fontId="18" fillId="0" borderId="0" xfId="0" applyFont="1" applyAlignment="1" applyProtection="1">
      <alignment horizontal="center" vertical="center" wrapText="1"/>
      <protection hidden="1"/>
    </xf>
    <xf numFmtId="0" fontId="74" fillId="0" borderId="0" xfId="0" applyFont="1" applyAlignment="1">
      <alignment horizontal="center" vertical="center" wrapText="1"/>
    </xf>
    <xf numFmtId="0" fontId="63" fillId="36" borderId="0" xfId="0" applyFont="1" applyFill="1" applyAlignment="1" applyProtection="1">
      <alignment horizontal="center" vertical="center" wrapText="1"/>
      <protection hidden="1"/>
    </xf>
    <xf numFmtId="0" fontId="64" fillId="0" borderId="0" xfId="0" applyFont="1" applyAlignment="1" applyProtection="1">
      <alignment horizontal="center" vertical="center" wrapText="1"/>
      <protection hidden="1"/>
    </xf>
    <xf numFmtId="0" fontId="19" fillId="2" borderId="35" xfId="0" applyFont="1" applyFill="1" applyBorder="1" applyAlignment="1">
      <alignment horizontal="center" vertical="center"/>
    </xf>
    <xf numFmtId="0" fontId="19" fillId="2" borderId="36" xfId="0" applyFont="1" applyFill="1" applyBorder="1" applyAlignment="1">
      <alignment horizontal="center" vertical="center"/>
    </xf>
    <xf numFmtId="0" fontId="19" fillId="2" borderId="37" xfId="0" applyFont="1" applyFill="1" applyBorder="1" applyAlignment="1">
      <alignment horizontal="center" vertical="center"/>
    </xf>
    <xf numFmtId="0" fontId="41" fillId="44" borderId="0" xfId="0" applyFont="1" applyFill="1" applyAlignment="1">
      <alignment horizontal="center"/>
    </xf>
    <xf numFmtId="0" fontId="19" fillId="44" borderId="36" xfId="0" applyFont="1" applyFill="1" applyBorder="1" applyAlignment="1">
      <alignment horizontal="center" vertical="center"/>
    </xf>
    <xf numFmtId="0" fontId="19" fillId="44" borderId="37" xfId="0" applyFont="1" applyFill="1" applyBorder="1" applyAlignment="1">
      <alignment horizontal="center" vertical="center"/>
    </xf>
    <xf numFmtId="0" fontId="57" fillId="45" borderId="46" xfId="0" applyFont="1" applyFill="1" applyBorder="1" applyAlignment="1">
      <alignment horizontal="center" vertical="center" wrapText="1"/>
    </xf>
    <xf numFmtId="0" fontId="57" fillId="45" borderId="47" xfId="0" applyFont="1" applyFill="1" applyBorder="1" applyAlignment="1">
      <alignment horizontal="center" vertical="center"/>
    </xf>
    <xf numFmtId="0" fontId="79" fillId="6" borderId="0" xfId="0" applyFont="1" applyFill="1" applyBorder="1" applyAlignment="1">
      <alignment horizontal="center" vertical="center"/>
    </xf>
    <xf numFmtId="0" fontId="57" fillId="37" borderId="46" xfId="0" applyFont="1" applyFill="1" applyBorder="1" applyAlignment="1">
      <alignment horizontal="center" vertical="center" wrapText="1"/>
    </xf>
    <xf numFmtId="0" fontId="57" fillId="37" borderId="47" xfId="0" applyFont="1" applyFill="1" applyBorder="1" applyAlignment="1">
      <alignment horizontal="center" vertical="center" wrapText="1"/>
    </xf>
    <xf numFmtId="0" fontId="19" fillId="35" borderId="36" xfId="0" applyFont="1" applyFill="1" applyBorder="1" applyAlignment="1">
      <alignment horizontal="center" vertical="center"/>
    </xf>
    <xf numFmtId="0" fontId="19" fillId="44" borderId="35" xfId="0" applyFont="1" applyFill="1" applyBorder="1" applyAlignment="1">
      <alignment horizontal="center" vertical="center"/>
    </xf>
    <xf numFmtId="0" fontId="19" fillId="35" borderId="10" xfId="0" applyFont="1" applyFill="1" applyBorder="1" applyAlignment="1">
      <alignment horizontal="center" vertical="center"/>
    </xf>
    <xf numFmtId="0" fontId="19" fillId="35" borderId="12" xfId="0" applyFont="1" applyFill="1" applyBorder="1" applyAlignment="1">
      <alignment horizontal="center" vertical="center"/>
    </xf>
    <xf numFmtId="0" fontId="19" fillId="35" borderId="13" xfId="0" applyFont="1" applyFill="1" applyBorder="1" applyAlignment="1">
      <alignment horizontal="center" vertical="center"/>
    </xf>
    <xf numFmtId="0" fontId="18" fillId="44" borderId="1" xfId="0" applyFont="1" applyFill="1" applyBorder="1" applyAlignment="1">
      <alignment horizontal="center" vertical="center" wrapText="1"/>
    </xf>
    <xf numFmtId="0" fontId="19" fillId="35" borderId="46" xfId="0" applyFont="1" applyFill="1" applyBorder="1" applyAlignment="1">
      <alignment horizontal="center" vertical="center"/>
    </xf>
    <xf numFmtId="0" fontId="19" fillId="35" borderId="45" xfId="0" applyFont="1" applyFill="1" applyBorder="1" applyAlignment="1">
      <alignment horizontal="center" vertical="center"/>
    </xf>
    <xf numFmtId="0" fontId="19" fillId="35" borderId="47" xfId="0" applyFont="1" applyFill="1" applyBorder="1" applyAlignment="1">
      <alignment horizontal="center" vertical="center"/>
    </xf>
    <xf numFmtId="0" fontId="19" fillId="35" borderId="35" xfId="0" applyFont="1" applyFill="1" applyBorder="1" applyAlignment="1">
      <alignment horizontal="center" vertical="center"/>
    </xf>
    <xf numFmtId="0" fontId="19" fillId="35" borderId="37" xfId="0" applyFont="1" applyFill="1" applyBorder="1" applyAlignment="1">
      <alignment horizontal="center" vertical="center"/>
    </xf>
    <xf numFmtId="0" fontId="0" fillId="0" borderId="10"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3" fillId="35" borderId="1" xfId="0" applyFont="1" applyFill="1" applyBorder="1" applyAlignment="1">
      <alignment horizontal="center"/>
    </xf>
    <xf numFmtId="0" fontId="3" fillId="35" borderId="2" xfId="0" applyFont="1" applyFill="1" applyBorder="1" applyAlignment="1">
      <alignment horizontal="center"/>
    </xf>
    <xf numFmtId="0" fontId="72" fillId="26" borderId="1" xfId="0" applyFont="1" applyFill="1" applyBorder="1" applyAlignment="1">
      <alignment horizontal="center" vertical="center" wrapText="1"/>
    </xf>
    <xf numFmtId="0" fontId="79" fillId="0" borderId="1" xfId="0" applyFont="1" applyBorder="1" applyAlignment="1">
      <alignment horizontal="center"/>
    </xf>
    <xf numFmtId="0" fontId="79" fillId="0" borderId="2" xfId="0" applyFont="1" applyBorder="1" applyAlignment="1">
      <alignment horizontal="left" wrapText="1"/>
    </xf>
    <xf numFmtId="0" fontId="79" fillId="0" borderId="3" xfId="0" applyFont="1" applyBorder="1" applyAlignment="1">
      <alignment horizontal="left" wrapText="1"/>
    </xf>
    <xf numFmtId="0" fontId="19" fillId="35" borderId="110" xfId="0" applyFont="1" applyFill="1" applyBorder="1" applyAlignment="1">
      <alignment horizontal="center" vertical="center"/>
    </xf>
  </cellXfs>
  <cellStyles count="110">
    <cellStyle name="2" xfId="11" xr:uid="{04E0009C-42EB-404F-BB61-CF460429193E}"/>
    <cellStyle name="2_DÉPENSES - Syn pf Instructeur" xfId="108" xr:uid="{22396050-EA07-4044-82DC-47DEDF989369}"/>
    <cellStyle name="Borne VE" xfId="12" xr:uid="{717B46F4-96BD-4CED-A875-97E262C0BA5C}"/>
    <cellStyle name="cellule blanche" xfId="13" xr:uid="{31E09DCA-025B-4774-9785-F06B55B66555}"/>
    <cellStyle name="cellule grise" xfId="14" xr:uid="{2F005B5C-8E7A-44F1-AF68-24CE7C20DCA2}"/>
    <cellStyle name="Cellule grise + rouge italique" xfId="15" xr:uid="{46D5B942-6AD3-42C6-B2E5-3779B3129908}"/>
    <cellStyle name="Cellule grise orange" xfId="16" xr:uid="{D4470B65-FBFD-4ACA-BCB5-41307D0D92DD}"/>
    <cellStyle name="cellule grise_DÉPENSES - Syn pf Instructeur" xfId="107" xr:uid="{B951CFEC-3828-455C-B2FA-75FC4976848B}"/>
    <cellStyle name="cellule jaune" xfId="17" xr:uid="{EA04BAC5-0FD8-44FF-BBBA-64247A8FFA80}"/>
    <cellStyle name="celluleUpgradeV2.01" xfId="18" xr:uid="{BD279B21-9A24-4FCC-947F-4F13B3CCBCA8}"/>
    <cellStyle name="celluleUpgradeV2.02" xfId="19" xr:uid="{5863FE55-585B-4C6B-B8CC-F5271AB45FC2}"/>
    <cellStyle name="celluleUpgradeV2.03" xfId="20" xr:uid="{053D2684-FE53-421F-9420-0DAB9E8847DE}"/>
    <cellStyle name="celluleUpgradeV3.00" xfId="21" xr:uid="{E1266104-8EEA-4364-B06E-5EE5AC34B53E}"/>
    <cellStyle name="celluleUpgradeV3.01" xfId="22" xr:uid="{1FFFF7B5-9918-425F-84F9-8D8816BAE4B6}"/>
    <cellStyle name="celluleUpgradeV3.02" xfId="23" xr:uid="{4340D659-29F9-46CE-9B8F-F1207CB3F2A9}"/>
    <cellStyle name="celluleUpgradeV3.03" xfId="24" xr:uid="{4B24100F-4884-4422-9262-588BF2A3C1AF}"/>
    <cellStyle name="celluleUpgradeV3.04" xfId="25" xr:uid="{5027F31E-A293-4F86-88F0-D71531890F8C}"/>
    <cellStyle name="celluleUpgradeV4.00" xfId="26" xr:uid="{31A0BF47-069C-4D1A-BF9C-68DF9E07C829}"/>
    <cellStyle name="colonne dénomination FdCR" xfId="27" xr:uid="{69641495-7989-460E-A678-D351F66B3C52}"/>
    <cellStyle name="colonne dénomination MAJ" xfId="28" xr:uid="{7DDF0C7F-B8D6-4DEE-A3D2-C5791B512E6D}"/>
    <cellStyle name="colonne identifiant FdCR" xfId="29" xr:uid="{B6253641-E2BC-4631-AA61-2832459611C0}"/>
    <cellStyle name="colonne identifiant MAJ" xfId="30" xr:uid="{71E85CDE-6795-4EFE-8E74-ABAFAD8E7321}"/>
    <cellStyle name="colonne libellé FdCR" xfId="31" xr:uid="{70E32FA4-60B2-4397-9B65-B6C1A3666624}"/>
    <cellStyle name="colonne libellé MAJ" xfId="32" xr:uid="{D4E81E02-D063-4A91-BBE5-AEC8D3EC0D59}"/>
    <cellStyle name="date liste financeurs" xfId="33" xr:uid="{EEF8A83B-8F2F-4921-8734-224A3F118C27}"/>
    <cellStyle name="date MAJ financeurs" xfId="34" xr:uid="{43F2722B-8062-49E2-A44D-40682E81873D}"/>
    <cellStyle name="décompte lignes Data" xfId="35" xr:uid="{8F7AADBF-1DD1-47DA-A94B-90A7B955CF9D}"/>
    <cellStyle name="décompte lignes UC" xfId="36" xr:uid="{93EEC932-AC05-4D30-850E-E758EEBD3931}"/>
    <cellStyle name="Euro" xfId="37" xr:uid="{288C5ED2-69B1-4BBB-B5D5-6E724BB7DBEA}"/>
    <cellStyle name="Excel_BuiltIn_Percent" xfId="38" xr:uid="{6F6BA74A-9CD0-4F7F-BBAC-87989EC3A0A3}"/>
    <cellStyle name="FEADER et rouge" xfId="39" xr:uid="{9CC615EF-45CA-45CA-88FE-6B3CDEC3FD7D}"/>
    <cellStyle name="FEADER_2" xfId="40" xr:uid="{E25F9528-DCE7-41FB-B584-8A416FA262C0}"/>
    <cellStyle name="feuilleUpgradeV2.01" xfId="41" xr:uid="{522278C1-5FAB-4287-B203-2067EFF747FE}"/>
    <cellStyle name="feuilleUpgradeV2.02" xfId="42" xr:uid="{D7F0679B-F90B-4E3C-93FA-2EE5BC744080}"/>
    <cellStyle name="feuilleUpgradeV2.03" xfId="43" xr:uid="{07D21BF2-5B79-4BDC-92E3-10FB7AE811CD}"/>
    <cellStyle name="feuilleUpgradeV3.00" xfId="44" xr:uid="{4330A7B7-392A-4B44-94AE-19DE0FDFD38E}"/>
    <cellStyle name="feuilleUpgradeV3.01" xfId="45" xr:uid="{607B6FAA-A2FE-4973-899E-F93D07E8EE80}"/>
    <cellStyle name="feuilleUpgradeV3.02" xfId="46" xr:uid="{ECB5F15C-F30F-4772-BD42-1C28C16130D2}"/>
    <cellStyle name="feuilleUpgradeV3.03" xfId="47" xr:uid="{CD1D4C5B-558A-4D05-BA78-1094AC100F8B}"/>
    <cellStyle name="feuilleUpgradeV3.04" xfId="48" xr:uid="{C13AB2DE-3AFE-490B-9D98-9A668E87F9DD}"/>
    <cellStyle name="feuilleUpgradeV4.00" xfId="49" xr:uid="{160C2967-3A48-4645-AF9E-0CFDE157ECA6}"/>
    <cellStyle name="Gris" xfId="50" xr:uid="{7783786A-8398-4C2D-9183-86E16745BBB0}"/>
    <cellStyle name="Gris rose" xfId="51" xr:uid="{607F641A-ADBA-42F6-8988-18B6A815DAF0}"/>
    <cellStyle name="Gris_DÉPENSES - Syn pf Instructeur" xfId="109" xr:uid="{A92EC073-9007-438C-A1F8-EA511CB0A552}"/>
    <cellStyle name="Heading" xfId="52" xr:uid="{CCD4EE56-0F4B-4081-B676-F382B5B535A3}"/>
    <cellStyle name="Heading1" xfId="53" xr:uid="{47E5C29B-60A8-49E2-BFE6-7F0F86735BD5}"/>
    <cellStyle name="Installation patch automatique" xfId="54" xr:uid="{CA9113B9-4DAB-46ED-ADB4-2508AE8B7EC7}"/>
    <cellStyle name="jusDeCitronBleu" xfId="55" xr:uid="{94EE1E82-7D87-438A-B1F9-D4DF7D66BA2A}"/>
    <cellStyle name="KO" xfId="56" xr:uid="{F6066D03-418E-4DAC-A17E-4F30C88FE614}"/>
    <cellStyle name="Lien hypertexte" xfId="6" builtinId="8"/>
    <cellStyle name="MC Dépenses ss opé" xfId="57" xr:uid="{DC3A77EC-8E3B-4121-8DBA-8A051B8FB5E6}"/>
    <cellStyle name="MC GUC calcul sub" xfId="58" xr:uid="{A7AEBF45-9085-43FE-BE35-A710F90BCE84}"/>
    <cellStyle name="Milliers 2" xfId="8" xr:uid="{00000000-0005-0000-0000-000035000000}"/>
    <cellStyle name="Milliers 2 2" xfId="59" xr:uid="{2E3906E1-FFC5-4C93-BF87-F58B0ACC636F}"/>
    <cellStyle name="Milliers 2 3" xfId="103" xr:uid="{00000000-0005-0000-0000-000035000000}"/>
    <cellStyle name="modif_en_vert" xfId="60" xr:uid="{1FF914EA-BCEB-4F35-B563-5223FCDEA39E}"/>
    <cellStyle name="Monétaire" xfId="100" builtinId="4"/>
    <cellStyle name="Monétaire 2" xfId="3" xr:uid="{00000000-0005-0000-0000-000002000000}"/>
    <cellStyle name="Monétaire 2 2" xfId="7" xr:uid="{00000000-0005-0000-0000-000002000000}"/>
    <cellStyle name="Monétaire 2 2 2" xfId="102" xr:uid="{00000000-0005-0000-0000-000002000000}"/>
    <cellStyle name="Monétaire 2 3" xfId="101" xr:uid="{00000000-0005-0000-0000-000002000000}"/>
    <cellStyle name="Monétaire 3" xfId="9" xr:uid="{00000000-0005-0000-0000-000036000000}"/>
    <cellStyle name="Monétaire 3 2" xfId="104" xr:uid="{00000000-0005-0000-0000-000036000000}"/>
    <cellStyle name="New" xfId="61" xr:uid="{969005A8-8F38-45E2-BF3F-30EDBDF2F390}"/>
    <cellStyle name="Normal" xfId="0" builtinId="0"/>
    <cellStyle name="Normal 2" xfId="2" xr:uid="{00000000-0005-0000-0000-000004000000}"/>
    <cellStyle name="Normal 2 2" xfId="62" xr:uid="{76A2657A-F60E-4144-8F20-C3DA4C920E5F}"/>
    <cellStyle name="Normal 3" xfId="4" xr:uid="{00000000-0005-0000-0000-000005000000}"/>
    <cellStyle name="Normal 4" xfId="10" xr:uid="{EB170D02-90C7-4AC1-9850-BFD3C2EE31BE}"/>
    <cellStyle name="offset ligne contrôle moteur formules" xfId="63" xr:uid="{33B47F17-1BDC-43EF-8846-14B7BA43270A}"/>
    <cellStyle name="offset ligne contrôle Sub*" xfId="64" xr:uid="{A3037A5B-392F-4855-BA60-D1CF01FE5B27}"/>
    <cellStyle name="OK" xfId="65" xr:uid="{871DD451-21BE-4EAE-81C8-64DED1C6C9A4}"/>
    <cellStyle name="orange parme" xfId="66" xr:uid="{AACE495A-C257-4B2A-9BFD-480BF4252368}"/>
    <cellStyle name="plage étirement Assiette TO - Data" xfId="67" xr:uid="{8CFFCD84-6750-4CFE-AD51-61003B72E3CE}"/>
    <cellStyle name="plage étirement Assiette TO - UC" xfId="68" xr:uid="{26FE2F96-D362-4926-AAD8-417CE54731B4}"/>
    <cellStyle name="plage étirement Sub*" xfId="69" xr:uid="{186BA4E8-0C8F-41B5-971C-5EF23109E762}"/>
    <cellStyle name="plage MAJ libellés financeurs" xfId="70" xr:uid="{F9A1D9FB-8F6C-4192-9DD4-944CEE6FCDD2}"/>
    <cellStyle name="plage moteur formules" xfId="71" xr:uid="{20647E00-854D-4E57-9B45-2E54D20F673F}"/>
    <cellStyle name="plage moteur formules obligatoire" xfId="72" xr:uid="{76A675F9-56B5-44A2-A237-518E882E78BB}"/>
    <cellStyle name="plage moteur formules_DÉPENSES - Syn pf Instructeur" xfId="106" xr:uid="{1C7A47C8-29DB-4068-9D2A-3BED41116551}"/>
    <cellStyle name="Position cellule note patch" xfId="73" xr:uid="{A939A732-49F8-4373-AF9F-39FA1B53A04C}"/>
    <cellStyle name="Position cellule version FDCR" xfId="74" xr:uid="{1FF40AEE-4027-469D-AB3B-4A3C050793DD}"/>
    <cellStyle name="position cellule version patch" xfId="75" xr:uid="{B7FAB01F-DA34-4293-B7C0-D10B3AC0BE77}"/>
    <cellStyle name="position colonne contrôle moteur formules" xfId="76" xr:uid="{37122EFF-CF1C-436B-9293-F74DD01C9EF8}"/>
    <cellStyle name="position colonne contrôle Sub*" xfId="77" xr:uid="{4D6A4752-ADE2-41ED-946F-82079F49C8A5}"/>
    <cellStyle name="Pourcentage" xfId="1" builtinId="5"/>
    <cellStyle name="Pourcentage 2" xfId="78" xr:uid="{8A94931A-6F4E-4C1C-8014-32E10318AAAC}"/>
    <cellStyle name="Princ" xfId="79" xr:uid="{86C26E0D-9D58-48B6-94F6-C8C3D68807EB}"/>
    <cellStyle name="Princ et rouge" xfId="80" xr:uid="{6D025FF4-4CE2-42AE-8F39-965275EB166D}"/>
    <cellStyle name="Princ_DÉPENSES - Syn pf Instructeur" xfId="105" xr:uid="{E6DB027E-825F-4292-8621-743A762E7E6F}"/>
    <cellStyle name="Result" xfId="81" xr:uid="{9715B7EC-C879-48DA-8EE2-A5DAA3981697}"/>
    <cellStyle name="Result2" xfId="82" xr:uid="{4CEADEDA-CEE1-47FE-831B-4ED401AA4AB4}"/>
    <cellStyle name="Rose Test ATO" xfId="83" xr:uid="{88EACBE7-C654-4EA0-A44D-EA47268B1005}"/>
    <cellStyle name="rouge_2" xfId="84" xr:uid="{6F6BDC27-28DD-4CAE-8158-ACBDDB6308D4}"/>
    <cellStyle name="Sans nom1" xfId="85" xr:uid="{07DCB6D3-3B77-4570-BF47-107D9F3DED4E}"/>
    <cellStyle name="Sans nom2" xfId="86" xr:uid="{9999AADE-5161-4655-82E7-E174A8D0D485}"/>
    <cellStyle name="Sans nom3" xfId="87" xr:uid="{03E3AF92-E840-40F7-A1E1-23061F7E1003}"/>
    <cellStyle name="Sans nom4" xfId="88" xr:uid="{F3DB3104-8BB4-4E87-A83C-73164F5C8D73}"/>
    <cellStyle name="Sans nom5" xfId="89" xr:uid="{CB8366A7-E4ED-4ADA-942A-311859DFCA3C}"/>
    <cellStyle name="Sans nom6" xfId="90" xr:uid="{4B2A77C5-8699-4CC0-9764-3009C803B5F9}"/>
    <cellStyle name="Sans nom7" xfId="91" xr:uid="{63675C14-9F03-497D-8199-2643124AF773}"/>
    <cellStyle name="status connexion sécurisée" xfId="92" xr:uid="{651F22DD-E317-4993-9B95-0AE49296738D}"/>
    <cellStyle name="statut connexion sécurisée" xfId="93" xr:uid="{5782F067-9724-42DC-BC57-38188AACA7B4}"/>
    <cellStyle name="TableStyleLight1" xfId="94" xr:uid="{51ADD55B-3EC2-43D2-8A67-E1E8CCC94C9E}"/>
    <cellStyle name="test" xfId="95" xr:uid="{422211AC-2946-4BD7-801E-9E7F801C69AC}"/>
    <cellStyle name="Texte explicatif 2" xfId="5" xr:uid="{00000000-0005-0000-0000-000007000000}"/>
    <cellStyle name="Tout blanc" xfId="96" xr:uid="{6170235F-B6F2-4B06-B1F4-57547D39A6D2}"/>
    <cellStyle name="typeCollageUpgrade" xfId="97" xr:uid="{CA9878CA-D4A0-44AF-A3C5-DF7E54AE02C7}"/>
    <cellStyle name="URL liste financeurs" xfId="98" xr:uid="{EE86A3A6-3F88-40ED-9138-AD581F5C3CAC}"/>
    <cellStyle name="URL liste patch" xfId="99" xr:uid="{3E7C89C2-776E-4541-A061-F45017478925}"/>
  </cellStyles>
  <dxfs count="41">
    <dxf>
      <fill>
        <patternFill>
          <bgColor rgb="FFFF0000"/>
        </patternFill>
      </fill>
    </dxf>
    <dxf>
      <fill>
        <patternFill>
          <bgColor rgb="FF92D050"/>
        </patternFill>
      </fill>
    </dxf>
    <dxf>
      <fill>
        <patternFill>
          <bgColor rgb="FF92D050"/>
        </patternFill>
      </fill>
    </dxf>
    <dxf>
      <fill>
        <patternFill>
          <bgColor rgb="FFFF0000"/>
        </patternFill>
      </fill>
    </dxf>
    <dxf>
      <font>
        <color rgb="FF9C0006"/>
      </font>
      <fill>
        <patternFill>
          <bgColor rgb="FFFFC7CE"/>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9C0006"/>
      </font>
      <fill>
        <patternFill>
          <bgColor rgb="FFFFC7CE"/>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9C0006"/>
      </font>
      <fill>
        <patternFill>
          <bgColor rgb="FFFFC7CE"/>
        </patternFill>
      </fill>
    </dxf>
    <dxf>
      <font>
        <color rgb="FFFF0000"/>
      </font>
      <fill>
        <patternFill>
          <bgColor rgb="FFFFFF00"/>
        </patternFill>
      </fill>
    </dxf>
    <dxf>
      <font>
        <b/>
        <i val="0"/>
        <color rgb="FFFF0000"/>
      </font>
      <fill>
        <patternFill>
          <bgColor rgb="FFFFFF00"/>
        </patternFill>
      </fill>
    </dxf>
    <dxf>
      <font>
        <b/>
        <i val="0"/>
        <color theme="0"/>
      </font>
      <fill>
        <patternFill>
          <bgColor rgb="FFFF0000"/>
        </patternFill>
      </fill>
    </dxf>
    <dxf>
      <font>
        <b/>
        <i val="0"/>
        <color rgb="FFFF0000"/>
      </font>
      <fill>
        <patternFill>
          <bgColor rgb="FFFFFF00"/>
        </patternFill>
      </fill>
    </dxf>
    <dxf>
      <font>
        <b/>
        <i val="0"/>
        <color theme="0"/>
      </font>
      <fill>
        <patternFill>
          <bgColor rgb="FFFF0000"/>
        </patternFill>
      </fill>
    </dxf>
    <dxf>
      <alignment horizontal="center" vertical="center" textRotation="0" wrapText="1" indent="0" justifyLastLine="0" shrinkToFit="0" readingOrder="0"/>
      <border diagonalUp="0" diagonalDown="0" outline="0">
        <left/>
        <right/>
        <top/>
        <bottom/>
      </border>
    </dxf>
    <dxf>
      <alignment horizontal="center" vertical="center" textRotation="0" wrapText="1" indent="0" justifyLastLine="0" shrinkToFit="0" readingOrder="0"/>
      <border diagonalUp="0" diagonalDown="0">
        <left/>
        <right/>
        <top style="thin">
          <color indexed="64"/>
        </top>
        <bottom style="thin">
          <color indexed="64"/>
        </bottom>
        <vertical/>
        <horizontal/>
      </border>
      <protection locked="1" hidden="1"/>
    </dxf>
    <dxf>
      <alignment horizontal="center" vertical="center" textRotation="0" wrapText="1" indent="0" justifyLastLine="0" shrinkToFit="0" readingOrder="0"/>
      <border diagonalUp="0" diagonalDown="0" outline="0">
        <left/>
        <right/>
        <top/>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right style="medium">
          <color indexed="64"/>
        </right>
        <top/>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left/>
        <right style="medium">
          <color indexed="64"/>
        </right>
        <top style="thin">
          <color indexed="64"/>
        </top>
        <bottom style="thin">
          <color indexed="64"/>
        </bottom>
        <vertical/>
        <horizontal/>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right style="medium">
          <color indexed="64"/>
        </right>
        <top/>
        <bottom style="thin">
          <color indexed="64"/>
        </bottom>
      </border>
    </dxf>
    <dxf>
      <border outline="0">
        <left style="medium">
          <color indexed="64"/>
        </left>
        <right style="medium">
          <color indexed="64"/>
        </right>
        <top style="medium">
          <color indexed="64"/>
        </top>
        <bottom style="medium">
          <color indexed="64"/>
        </bottom>
      </border>
    </dxf>
    <dxf>
      <border outline="0">
        <bottom style="thin">
          <color indexed="64"/>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border>
      <protection locked="1" hidden="1"/>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border>
      <protection locked="1" hidden="1"/>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border>
      <protection locked="1" hidden="1"/>
    </dxf>
    <dxf>
      <border diagonalUp="0" diagonalDown="0">
        <left style="thin">
          <color indexed="64"/>
        </left>
        <right style="thin">
          <color indexed="64"/>
        </right>
        <vertical style="thin">
          <color indexed="64"/>
        </vertical>
      </border>
      <protection locked="1" hidden="1"/>
    </dxf>
    <dxf>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border>
      <protection locked="1" hidden="1"/>
    </dxf>
    <dxf>
      <border diagonalUp="0" diagonalDown="0">
        <left style="medium">
          <color indexed="64"/>
        </left>
        <right style="medium">
          <color indexed="64"/>
        </right>
        <top style="medium">
          <color indexed="64"/>
        </top>
        <bottom style="medium">
          <color indexed="64"/>
        </bottom>
      </border>
    </dxf>
    <dxf>
      <protection locked="1" hidden="1"/>
    </dxf>
    <dxf>
      <border outline="0">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border>
    </dxf>
  </dxfs>
  <tableStyles count="0" defaultTableStyle="TableStyleMedium2" defaultPivotStyle="PivotStyleLight16"/>
  <colors>
    <mruColors>
      <color rgb="FFFFFF00"/>
      <color rgb="FF9C5E5E"/>
      <color rgb="FFDB9065"/>
      <color rgb="FFC00000"/>
      <color rgb="FFF5903D"/>
      <color rgb="FFFF4F4F"/>
      <color rgb="FFFFE699"/>
      <color rgb="FFF2D8CA"/>
      <color rgb="FFEAC0A9"/>
      <color rgb="FFDE9A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41181</xdr:rowOff>
    </xdr:from>
    <xdr:to>
      <xdr:col>2</xdr:col>
      <xdr:colOff>21867</xdr:colOff>
      <xdr:row>7</xdr:row>
      <xdr:rowOff>256051</xdr:rowOff>
    </xdr:to>
    <xdr:pic>
      <xdr:nvPicPr>
        <xdr:cNvPr id="3" name="Image 2">
          <a:extLst>
            <a:ext uri="{FF2B5EF4-FFF2-40B4-BE49-F238E27FC236}">
              <a16:creationId xmlns:a16="http://schemas.microsoft.com/office/drawing/2014/main" id="{EECB5CFE-9E7C-4A52-9241-8E61C1228E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1965" y="398369"/>
          <a:ext cx="1615876" cy="1098313"/>
        </a:xfrm>
        <a:prstGeom prst="rect">
          <a:avLst/>
        </a:prstGeom>
      </xdr:spPr>
    </xdr:pic>
    <xdr:clientData/>
  </xdr:twoCellAnchor>
  <xdr:oneCellAnchor>
    <xdr:from>
      <xdr:col>19</xdr:col>
      <xdr:colOff>267891</xdr:colOff>
      <xdr:row>16</xdr:row>
      <xdr:rowOff>342305</xdr:rowOff>
    </xdr:from>
    <xdr:ext cx="184731" cy="264560"/>
    <xdr:sp macro="" textlink="">
      <xdr:nvSpPr>
        <xdr:cNvPr id="2" name="ZoneTexte 1">
          <a:extLst>
            <a:ext uri="{FF2B5EF4-FFF2-40B4-BE49-F238E27FC236}">
              <a16:creationId xmlns:a16="http://schemas.microsoft.com/office/drawing/2014/main" id="{799A825D-1841-8EF5-8D7B-B19BD4E95A14}"/>
            </a:ext>
          </a:extLst>
        </xdr:cNvPr>
        <xdr:cNvSpPr txBox="1"/>
      </xdr:nvSpPr>
      <xdr:spPr>
        <a:xfrm>
          <a:off x="17234297" y="492621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74083</xdr:rowOff>
    </xdr:from>
    <xdr:to>
      <xdr:col>0</xdr:col>
      <xdr:colOff>941917</xdr:colOff>
      <xdr:row>1</xdr:row>
      <xdr:rowOff>602001</xdr:rowOff>
    </xdr:to>
    <xdr:pic>
      <xdr:nvPicPr>
        <xdr:cNvPr id="2" name="Image 1">
          <a:extLst>
            <a:ext uri="{FF2B5EF4-FFF2-40B4-BE49-F238E27FC236}">
              <a16:creationId xmlns:a16="http://schemas.microsoft.com/office/drawing/2014/main" id="{6586536F-D8FC-4BB0-8C95-7555EA7301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74083"/>
          <a:ext cx="945092" cy="71841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4</xdr:row>
      <xdr:rowOff>15875</xdr:rowOff>
    </xdr:from>
    <xdr:to>
      <xdr:col>1</xdr:col>
      <xdr:colOff>444500</xdr:colOff>
      <xdr:row>4</xdr:row>
      <xdr:rowOff>897104</xdr:rowOff>
    </xdr:to>
    <xdr:pic>
      <xdr:nvPicPr>
        <xdr:cNvPr id="2" name="Image 1">
          <a:extLst>
            <a:ext uri="{FF2B5EF4-FFF2-40B4-BE49-F238E27FC236}">
              <a16:creationId xmlns:a16="http://schemas.microsoft.com/office/drawing/2014/main" id="{E031C660-F08D-4B5B-BEBD-D137C56110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263775"/>
          <a:ext cx="1139825" cy="8812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18172</xdr:colOff>
      <xdr:row>0</xdr:row>
      <xdr:rowOff>667486</xdr:rowOff>
    </xdr:to>
    <xdr:pic>
      <xdr:nvPicPr>
        <xdr:cNvPr id="2" name="Image 1">
          <a:extLst>
            <a:ext uri="{FF2B5EF4-FFF2-40B4-BE49-F238E27FC236}">
              <a16:creationId xmlns:a16="http://schemas.microsoft.com/office/drawing/2014/main" id="{7300BF40-7735-4AC6-8499-B15842C355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80172" cy="6674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573053</xdr:colOff>
      <xdr:row>0</xdr:row>
      <xdr:rowOff>444929</xdr:rowOff>
    </xdr:to>
    <xdr:pic>
      <xdr:nvPicPr>
        <xdr:cNvPr id="2" name="Image 1">
          <a:extLst>
            <a:ext uri="{FF2B5EF4-FFF2-40B4-BE49-F238E27FC236}">
              <a16:creationId xmlns:a16="http://schemas.microsoft.com/office/drawing/2014/main" id="{52625594-B91C-45CD-808E-7D9390064F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3053" cy="44810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903817</xdr:colOff>
      <xdr:row>0</xdr:row>
      <xdr:rowOff>420733</xdr:rowOff>
    </xdr:to>
    <xdr:pic>
      <xdr:nvPicPr>
        <xdr:cNvPr id="2" name="Image 1">
          <a:extLst>
            <a:ext uri="{FF2B5EF4-FFF2-40B4-BE49-F238E27FC236}">
              <a16:creationId xmlns:a16="http://schemas.microsoft.com/office/drawing/2014/main" id="{5CB62DCF-7DD1-488C-872E-83D5A0C56B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10167" cy="419100"/>
        </a:xfrm>
        <a:prstGeom prst="rect">
          <a:avLst/>
        </a:prstGeom>
      </xdr:spPr>
    </xdr:pic>
    <xdr:clientData/>
  </xdr:twoCellAnchor>
  <xdr:twoCellAnchor editAs="oneCell">
    <xdr:from>
      <xdr:col>1</xdr:col>
      <xdr:colOff>0</xdr:colOff>
      <xdr:row>0</xdr:row>
      <xdr:rowOff>0</xdr:rowOff>
    </xdr:from>
    <xdr:to>
      <xdr:col>1</xdr:col>
      <xdr:colOff>903817</xdr:colOff>
      <xdr:row>1</xdr:row>
      <xdr:rowOff>1659</xdr:rowOff>
    </xdr:to>
    <xdr:pic>
      <xdr:nvPicPr>
        <xdr:cNvPr id="3" name="Image 2">
          <a:extLst>
            <a:ext uri="{FF2B5EF4-FFF2-40B4-BE49-F238E27FC236}">
              <a16:creationId xmlns:a16="http://schemas.microsoft.com/office/drawing/2014/main" id="{E41093C8-5129-47BE-A642-4E472FC143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96832" cy="707325"/>
        </a:xfrm>
        <a:prstGeom prst="rect">
          <a:avLst/>
        </a:prstGeom>
      </xdr:spPr>
    </xdr:pic>
    <xdr:clientData/>
  </xdr:twoCellAnchor>
  <xdr:twoCellAnchor editAs="oneCell">
    <xdr:from>
      <xdr:col>1</xdr:col>
      <xdr:colOff>0</xdr:colOff>
      <xdr:row>0</xdr:row>
      <xdr:rowOff>0</xdr:rowOff>
    </xdr:from>
    <xdr:to>
      <xdr:col>1</xdr:col>
      <xdr:colOff>903817</xdr:colOff>
      <xdr:row>1</xdr:row>
      <xdr:rowOff>9914</xdr:rowOff>
    </xdr:to>
    <xdr:pic>
      <xdr:nvPicPr>
        <xdr:cNvPr id="4" name="Image 3">
          <a:extLst>
            <a:ext uri="{FF2B5EF4-FFF2-40B4-BE49-F238E27FC236}">
              <a16:creationId xmlns:a16="http://schemas.microsoft.com/office/drawing/2014/main" id="{C5FE31DC-271C-41BD-B27B-A6044AEA2C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96832" cy="7073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1</xdr:col>
      <xdr:colOff>1211326</xdr:colOff>
      <xdr:row>0</xdr:row>
      <xdr:rowOff>793116</xdr:rowOff>
    </xdr:to>
    <xdr:pic>
      <xdr:nvPicPr>
        <xdr:cNvPr id="2" name="Image 1">
          <a:extLst>
            <a:ext uri="{FF2B5EF4-FFF2-40B4-BE49-F238E27FC236}">
              <a16:creationId xmlns:a16="http://schemas.microsoft.com/office/drawing/2014/main" id="{26A5186D-DB95-4FF5-A428-D668CFC252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4900" y="1"/>
          <a:ext cx="1214501" cy="792480"/>
        </a:xfrm>
        <a:prstGeom prst="rect">
          <a:avLst/>
        </a:prstGeom>
      </xdr:spPr>
    </xdr:pic>
    <xdr:clientData/>
  </xdr:twoCellAnchor>
  <xdr:twoCellAnchor editAs="oneCell">
    <xdr:from>
      <xdr:col>1</xdr:col>
      <xdr:colOff>0</xdr:colOff>
      <xdr:row>0</xdr:row>
      <xdr:rowOff>0</xdr:rowOff>
    </xdr:from>
    <xdr:to>
      <xdr:col>1</xdr:col>
      <xdr:colOff>1211326</xdr:colOff>
      <xdr:row>0</xdr:row>
      <xdr:rowOff>984038</xdr:rowOff>
    </xdr:to>
    <xdr:pic>
      <xdr:nvPicPr>
        <xdr:cNvPr id="3" name="Image 2">
          <a:extLst>
            <a:ext uri="{FF2B5EF4-FFF2-40B4-BE49-F238E27FC236}">
              <a16:creationId xmlns:a16="http://schemas.microsoft.com/office/drawing/2014/main" id="{E9D41487-2BC3-4E54-A3DA-2F3B85E70A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4900" y="0"/>
          <a:ext cx="1212596" cy="987213"/>
        </a:xfrm>
        <a:prstGeom prst="rect">
          <a:avLst/>
        </a:prstGeom>
      </xdr:spPr>
    </xdr:pic>
    <xdr:clientData/>
  </xdr:twoCellAnchor>
  <xdr:twoCellAnchor editAs="oneCell">
    <xdr:from>
      <xdr:col>1</xdr:col>
      <xdr:colOff>0</xdr:colOff>
      <xdr:row>0</xdr:row>
      <xdr:rowOff>0</xdr:rowOff>
    </xdr:from>
    <xdr:to>
      <xdr:col>1</xdr:col>
      <xdr:colOff>1211326</xdr:colOff>
      <xdr:row>0</xdr:row>
      <xdr:rowOff>984038</xdr:rowOff>
    </xdr:to>
    <xdr:pic>
      <xdr:nvPicPr>
        <xdr:cNvPr id="4" name="Image 3">
          <a:extLst>
            <a:ext uri="{FF2B5EF4-FFF2-40B4-BE49-F238E27FC236}">
              <a16:creationId xmlns:a16="http://schemas.microsoft.com/office/drawing/2014/main" id="{0B198943-91AB-4DA8-8351-2025F9B087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4900" y="0"/>
          <a:ext cx="1212596" cy="98721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1215771</xdr:colOff>
      <xdr:row>0</xdr:row>
      <xdr:rowOff>758190</xdr:rowOff>
    </xdr:to>
    <xdr:pic>
      <xdr:nvPicPr>
        <xdr:cNvPr id="2" name="Image 1">
          <a:extLst>
            <a:ext uri="{FF2B5EF4-FFF2-40B4-BE49-F238E27FC236}">
              <a16:creationId xmlns:a16="http://schemas.microsoft.com/office/drawing/2014/main" id="{FAB9A9FA-DF31-4BA5-A113-661412AC24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3480" y="0"/>
          <a:ext cx="1215771" cy="754380"/>
        </a:xfrm>
        <a:prstGeom prst="rect">
          <a:avLst/>
        </a:prstGeom>
      </xdr:spPr>
    </xdr:pic>
    <xdr:clientData/>
  </xdr:twoCellAnchor>
  <xdr:twoCellAnchor editAs="oneCell">
    <xdr:from>
      <xdr:col>1</xdr:col>
      <xdr:colOff>0</xdr:colOff>
      <xdr:row>0</xdr:row>
      <xdr:rowOff>0</xdr:rowOff>
    </xdr:from>
    <xdr:to>
      <xdr:col>1</xdr:col>
      <xdr:colOff>1215771</xdr:colOff>
      <xdr:row>0</xdr:row>
      <xdr:rowOff>986578</xdr:rowOff>
    </xdr:to>
    <xdr:pic>
      <xdr:nvPicPr>
        <xdr:cNvPr id="3" name="Image 2">
          <a:extLst>
            <a:ext uri="{FF2B5EF4-FFF2-40B4-BE49-F238E27FC236}">
              <a16:creationId xmlns:a16="http://schemas.microsoft.com/office/drawing/2014/main" id="{98D21789-1286-4809-BFF7-324DE7EE5F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1575" y="0"/>
          <a:ext cx="1210056" cy="97895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FFA18AD-36E0-48F8-A8EE-16B67BA62323}" name="Tableau1" displayName="Tableau1" ref="E2:I10" totalsRowShown="0" headerRowDxfId="40" dataDxfId="38" headerRowBorderDxfId="39" tableBorderDxfId="37">
  <autoFilter ref="E2:I10" xr:uid="{747C92F6-5CED-4D04-9290-97A7168FA409}"/>
  <tableColumns count="5">
    <tableColumn id="1" xr3:uid="{FD80C34C-5C54-4AFD-83F5-AB17970F5C78}" name="Nom" dataDxfId="36"/>
    <tableColumn id="2" xr3:uid="{88110F02-C480-4729-8FFF-650BD49F403F}" name="Date de la modification" dataDxfId="35"/>
    <tableColumn id="3" xr3:uid="{B142F6C3-1E69-40E4-9FFC-0D6213BCEFC7}" name="Version" dataDxfId="34"/>
    <tableColumn id="4" xr3:uid="{E07CF8D2-C0E9-4FC9-8348-A825AE58498C}" name="Validé par" dataDxfId="33"/>
    <tableColumn id="5" xr3:uid="{A17C68B2-1135-4A48-B8D4-B06F1BDC6A7B}" name="Commentaires" dataDxfId="32"/>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E459B83-49B8-4274-B455-97E640647552}" name="Tableau2" displayName="Tableau2" ref="B3:C9" headerRowCount="0" headerRowBorderDxfId="31" tableBorderDxfId="30">
  <tableColumns count="2">
    <tableColumn id="1" xr3:uid="{65E75326-8BAF-4B1E-82CB-1B605754EFCD}" name="Colonne1" totalsRowLabel="Total" headerRowDxfId="29" dataDxfId="28" totalsRowDxfId="27"/>
    <tableColumn id="2" xr3:uid="{89922F07-C20A-4260-8A49-EEE63085DA26}" name="Colonne2" totalsRowFunction="count" headerRowDxfId="26" dataDxfId="25" totalsRowDxfId="24"/>
  </tableColumns>
  <tableStyleInfo name="TableStyleMedium16" showFirstColumn="1" showLastColumn="0" showRowStripes="0"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5EAAE-43B2-456A-A8C2-FCAD246C52E9}">
  <sheetPr codeName="Feuil2">
    <pageSetUpPr fitToPage="1"/>
  </sheetPr>
  <dimension ref="A1:AC34"/>
  <sheetViews>
    <sheetView showGridLines="0" topLeftCell="A22" zoomScale="64" zoomScaleNormal="100" workbookViewId="0">
      <selection activeCell="E37" sqref="E37"/>
    </sheetView>
  </sheetViews>
  <sheetFormatPr baseColWidth="10" defaultColWidth="11.42578125" defaultRowHeight="15"/>
  <cols>
    <col min="1" max="1" width="8.42578125" style="13" customWidth="1"/>
    <col min="2" max="2" width="14.42578125" style="13" customWidth="1"/>
    <col min="3" max="3" width="11.42578125" style="13"/>
    <col min="4" max="4" width="11.140625" style="13" customWidth="1"/>
    <col min="5" max="5" width="11.42578125" style="13"/>
    <col min="6" max="6" width="28.42578125" style="13" customWidth="1"/>
    <col min="7" max="7" width="27.42578125" style="13" customWidth="1"/>
    <col min="8" max="9" width="11.42578125" style="13"/>
    <col min="10" max="10" width="16.42578125" style="13" customWidth="1"/>
    <col min="11" max="28" width="11.42578125" style="13"/>
    <col min="29" max="29" width="0" style="13" hidden="1" customWidth="1"/>
    <col min="30" max="16384" width="11.42578125" style="13"/>
  </cols>
  <sheetData>
    <row r="1" spans="1:29">
      <c r="A1" s="11"/>
      <c r="B1" s="11"/>
      <c r="C1" s="11"/>
      <c r="D1" s="11"/>
      <c r="E1" s="11"/>
      <c r="F1" s="11"/>
      <c r="G1" s="11"/>
      <c r="H1" s="11"/>
      <c r="I1" s="11"/>
      <c r="J1" s="11"/>
      <c r="K1" s="11"/>
      <c r="L1" s="11"/>
      <c r="M1" s="11"/>
      <c r="N1" s="11"/>
      <c r="O1" s="11"/>
      <c r="P1" s="11"/>
      <c r="Q1" s="11"/>
      <c r="R1" s="11"/>
      <c r="S1" s="11"/>
      <c r="T1" s="11"/>
      <c r="U1" s="11"/>
      <c r="V1" s="11"/>
      <c r="W1" s="11"/>
      <c r="X1" s="12"/>
    </row>
    <row r="2" spans="1:29">
      <c r="X2" s="14"/>
      <c r="AC2" s="13" t="s">
        <v>98</v>
      </c>
    </row>
    <row r="3" spans="1:29">
      <c r="X3" s="14"/>
      <c r="AC3" s="13" t="s">
        <v>99</v>
      </c>
    </row>
    <row r="4" spans="1:29">
      <c r="X4" s="14"/>
      <c r="AC4" s="13" t="s">
        <v>100</v>
      </c>
    </row>
    <row r="5" spans="1:29">
      <c r="X5" s="14"/>
      <c r="AC5" s="13" t="s">
        <v>101</v>
      </c>
    </row>
    <row r="6" spans="1:29">
      <c r="X6" s="14"/>
    </row>
    <row r="7" spans="1:29">
      <c r="V7" s="591"/>
      <c r="W7" s="591"/>
      <c r="X7" s="14"/>
    </row>
    <row r="8" spans="1:29" ht="28.5">
      <c r="A8" s="612" t="s">
        <v>0</v>
      </c>
      <c r="B8" s="613"/>
      <c r="C8" s="613"/>
      <c r="D8" s="613"/>
      <c r="E8" s="613"/>
      <c r="F8" s="613"/>
      <c r="G8" s="613"/>
      <c r="H8" s="613"/>
      <c r="I8" s="613"/>
      <c r="J8" s="613"/>
      <c r="K8" s="613"/>
      <c r="L8" s="613"/>
      <c r="M8" s="613"/>
      <c r="N8" s="613"/>
      <c r="O8" s="613"/>
      <c r="P8" s="613"/>
      <c r="Q8" s="613"/>
      <c r="R8" s="613"/>
      <c r="S8" s="613"/>
      <c r="T8" s="613"/>
      <c r="U8" s="613"/>
      <c r="V8" s="613"/>
      <c r="W8" s="613"/>
      <c r="X8" s="614"/>
    </row>
    <row r="9" spans="1:29" ht="36.950000000000003" customHeight="1">
      <c r="A9" s="612" t="s">
        <v>253</v>
      </c>
      <c r="B9" s="613"/>
      <c r="C9" s="613"/>
      <c r="D9" s="613"/>
      <c r="E9" s="613"/>
      <c r="F9" s="613"/>
      <c r="G9" s="613"/>
      <c r="H9" s="613"/>
      <c r="I9" s="613"/>
      <c r="J9" s="613"/>
      <c r="K9" s="613"/>
      <c r="L9" s="613"/>
      <c r="M9" s="613"/>
      <c r="N9" s="613"/>
      <c r="O9" s="613"/>
      <c r="P9" s="613"/>
      <c r="Q9" s="613"/>
      <c r="R9" s="613"/>
      <c r="S9" s="613"/>
      <c r="T9" s="613"/>
      <c r="U9" s="613"/>
      <c r="V9" s="613"/>
      <c r="W9" s="613"/>
      <c r="X9" s="614"/>
    </row>
    <row r="10" spans="1:29" ht="48" customHeight="1">
      <c r="A10" s="608" t="s">
        <v>368</v>
      </c>
      <c r="B10" s="609"/>
      <c r="C10" s="609"/>
      <c r="D10" s="609"/>
      <c r="E10" s="609"/>
      <c r="F10" s="609"/>
      <c r="G10" s="609"/>
      <c r="H10" s="609"/>
      <c r="I10" s="609"/>
      <c r="J10" s="609"/>
      <c r="K10" s="609"/>
      <c r="L10" s="609"/>
      <c r="M10" s="609"/>
      <c r="N10" s="609"/>
      <c r="O10" s="609"/>
      <c r="P10" s="609"/>
      <c r="Q10" s="609"/>
      <c r="R10" s="609"/>
      <c r="S10" s="609"/>
      <c r="T10" s="609"/>
      <c r="U10" s="609"/>
      <c r="V10" s="609"/>
      <c r="W10" s="609"/>
      <c r="X10" s="610"/>
    </row>
    <row r="11" spans="1:29">
      <c r="A11" s="619" t="s">
        <v>103</v>
      </c>
      <c r="B11" s="620"/>
      <c r="C11" s="620"/>
      <c r="D11" s="620"/>
      <c r="E11" s="620"/>
      <c r="F11" s="620"/>
      <c r="G11" s="620"/>
      <c r="H11" s="620"/>
      <c r="I11" s="620"/>
      <c r="J11" s="620"/>
      <c r="K11" s="620"/>
      <c r="L11" s="620"/>
      <c r="M11" s="620"/>
      <c r="N11" s="620"/>
      <c r="O11" s="620"/>
      <c r="P11" s="620"/>
      <c r="Q11" s="620"/>
      <c r="R11" s="620"/>
      <c r="S11" s="620"/>
      <c r="T11" s="620"/>
      <c r="U11" s="620"/>
      <c r="V11" s="620"/>
      <c r="W11" s="620"/>
      <c r="X11" s="621"/>
    </row>
    <row r="12" spans="1:29" s="38" customFormat="1">
      <c r="A12" s="35"/>
      <c r="B12" s="36"/>
      <c r="C12" s="36"/>
      <c r="D12" s="36"/>
      <c r="E12" s="36"/>
      <c r="F12" s="36"/>
      <c r="G12" s="36"/>
      <c r="H12" s="36"/>
      <c r="I12" s="36"/>
      <c r="J12" s="36"/>
      <c r="K12" s="36"/>
      <c r="L12" s="36"/>
      <c r="M12" s="36"/>
      <c r="N12" s="36"/>
      <c r="O12" s="36"/>
      <c r="P12" s="36"/>
      <c r="Q12" s="36"/>
      <c r="R12" s="36"/>
      <c r="S12" s="36"/>
      <c r="T12" s="36"/>
      <c r="U12" s="36"/>
      <c r="V12" s="36"/>
      <c r="W12" s="36"/>
      <c r="X12" s="37"/>
    </row>
    <row r="13" spans="1:29" s="38" customFormat="1" ht="19.5" customHeight="1">
      <c r="A13" s="35"/>
      <c r="B13" s="36"/>
      <c r="C13" s="36"/>
      <c r="D13" s="36"/>
      <c r="E13" s="36"/>
      <c r="F13" s="616" t="s">
        <v>369</v>
      </c>
      <c r="G13" s="616"/>
      <c r="H13" s="616"/>
      <c r="I13" s="616"/>
      <c r="J13" s="616"/>
      <c r="K13" s="616"/>
      <c r="L13" s="616"/>
      <c r="M13" s="616"/>
      <c r="N13" s="616"/>
      <c r="O13" s="616"/>
      <c r="P13" s="616"/>
      <c r="Q13" s="616"/>
      <c r="R13" s="36"/>
      <c r="S13" s="36"/>
      <c r="T13" s="36"/>
      <c r="U13" s="36"/>
      <c r="V13" s="36"/>
      <c r="W13" s="36"/>
      <c r="X13" s="37"/>
    </row>
    <row r="14" spans="1:29" s="38" customFormat="1" ht="8.4499999999999993" customHeight="1" thickBot="1">
      <c r="A14" s="35"/>
      <c r="B14" s="36"/>
      <c r="C14" s="36"/>
      <c r="D14" s="36"/>
      <c r="E14" s="36"/>
      <c r="F14" s="39"/>
      <c r="G14" s="39"/>
      <c r="H14" s="36"/>
      <c r="I14" s="36"/>
      <c r="J14" s="36"/>
      <c r="K14" s="36"/>
      <c r="L14" s="36"/>
      <c r="M14" s="36"/>
      <c r="N14" s="36"/>
      <c r="O14" s="36"/>
      <c r="P14" s="36"/>
      <c r="Q14" s="36"/>
      <c r="R14" s="36"/>
      <c r="S14" s="36"/>
      <c r="T14" s="36"/>
      <c r="U14" s="36"/>
      <c r="V14" s="36"/>
      <c r="W14" s="36"/>
      <c r="X14" s="37"/>
    </row>
    <row r="15" spans="1:29" ht="26.25" customHeight="1" thickBot="1">
      <c r="F15" s="594" t="s">
        <v>1</v>
      </c>
      <c r="G15" s="595"/>
      <c r="H15" s="596"/>
      <c r="I15" s="597"/>
      <c r="J15" s="597"/>
      <c r="K15" s="597"/>
      <c r="L15" s="597"/>
      <c r="M15" s="597"/>
      <c r="N15" s="597"/>
      <c r="O15" s="597"/>
      <c r="P15" s="597"/>
      <c r="Q15" s="598"/>
      <c r="R15" s="33"/>
      <c r="S15" s="33"/>
      <c r="T15" s="33"/>
      <c r="U15" s="33"/>
      <c r="V15" s="33"/>
      <c r="W15" s="33"/>
      <c r="X15" s="34"/>
    </row>
    <row r="16" spans="1:29" ht="41.25" customHeight="1" thickBot="1">
      <c r="F16" s="594" t="s">
        <v>2</v>
      </c>
      <c r="G16" s="595"/>
      <c r="H16" s="596"/>
      <c r="I16" s="597"/>
      <c r="J16" s="597"/>
      <c r="K16" s="597"/>
      <c r="L16" s="597"/>
      <c r="M16" s="597"/>
      <c r="N16" s="597"/>
      <c r="O16" s="597"/>
      <c r="P16" s="597"/>
      <c r="Q16" s="598"/>
      <c r="R16" s="33"/>
      <c r="S16" s="33"/>
      <c r="T16" s="33"/>
      <c r="U16" s="33"/>
      <c r="V16" s="33"/>
      <c r="W16" s="33"/>
      <c r="X16" s="34"/>
    </row>
    <row r="17" spans="1:24" ht="38.25" customHeight="1" thickBot="1">
      <c r="F17" s="594" t="s">
        <v>3</v>
      </c>
      <c r="G17" s="595"/>
      <c r="H17" s="596"/>
      <c r="I17" s="597"/>
      <c r="J17" s="597"/>
      <c r="K17" s="597"/>
      <c r="L17" s="597"/>
      <c r="M17" s="597"/>
      <c r="N17" s="597"/>
      <c r="O17" s="597"/>
      <c r="P17" s="597"/>
      <c r="Q17" s="598"/>
      <c r="R17" s="33"/>
      <c r="S17" s="33"/>
      <c r="T17" s="33"/>
      <c r="U17" s="33"/>
      <c r="V17" s="33"/>
      <c r="W17" s="33"/>
      <c r="X17" s="37"/>
    </row>
    <row r="18" spans="1:24" ht="39" customHeight="1" thickBot="1">
      <c r="F18" s="594" t="s">
        <v>4</v>
      </c>
      <c r="G18" s="595"/>
      <c r="H18" s="596" t="s">
        <v>342</v>
      </c>
      <c r="I18" s="597"/>
      <c r="J18" s="597"/>
      <c r="K18" s="597"/>
      <c r="L18" s="597"/>
      <c r="M18" s="597"/>
      <c r="N18" s="597"/>
      <c r="O18" s="597"/>
      <c r="P18" s="597"/>
      <c r="Q18" s="598"/>
      <c r="X18" s="37"/>
    </row>
    <row r="19" spans="1:24" ht="39" customHeight="1" thickBot="1">
      <c r="F19" s="594" t="s">
        <v>5</v>
      </c>
      <c r="G19" s="595"/>
      <c r="H19" s="615"/>
      <c r="I19" s="597"/>
      <c r="J19" s="597"/>
      <c r="K19" s="597"/>
      <c r="L19" s="597"/>
      <c r="M19" s="597"/>
      <c r="N19" s="597"/>
      <c r="O19" s="597"/>
      <c r="P19" s="597"/>
      <c r="Q19" s="598"/>
      <c r="X19" s="37"/>
    </row>
    <row r="20" spans="1:24" ht="41.25" customHeight="1" thickBot="1">
      <c r="F20" s="594" t="s">
        <v>6</v>
      </c>
      <c r="G20" s="595"/>
      <c r="H20" s="601"/>
      <c r="I20" s="602"/>
      <c r="J20" s="602"/>
      <c r="K20" s="602"/>
      <c r="L20" s="602"/>
      <c r="M20" s="602"/>
      <c r="N20" s="602"/>
      <c r="O20" s="602"/>
      <c r="P20" s="602"/>
      <c r="Q20" s="603"/>
      <c r="R20" s="33"/>
      <c r="S20" s="33"/>
      <c r="T20" s="33"/>
      <c r="U20" s="33"/>
      <c r="V20" s="33"/>
      <c r="W20" s="33"/>
      <c r="X20" s="34"/>
    </row>
    <row r="21" spans="1:24" ht="35.25" customHeight="1" thickBot="1">
      <c r="A21" s="15"/>
      <c r="B21" s="15"/>
      <c r="C21" s="15"/>
      <c r="D21" s="15"/>
      <c r="E21" s="15"/>
      <c r="F21" s="624" t="s">
        <v>7</v>
      </c>
      <c r="G21" s="625"/>
      <c r="H21" s="604"/>
      <c r="I21" s="605"/>
      <c r="J21" s="605"/>
      <c r="K21" s="605"/>
      <c r="L21" s="605"/>
      <c r="M21" s="605"/>
      <c r="N21" s="605"/>
      <c r="O21" s="605"/>
      <c r="P21" s="605"/>
      <c r="Q21" s="606"/>
      <c r="R21" s="15"/>
      <c r="S21" s="15"/>
      <c r="T21" s="15"/>
      <c r="U21" s="15"/>
      <c r="V21" s="15"/>
      <c r="W21" s="15"/>
      <c r="X21" s="16"/>
    </row>
    <row r="22" spans="1:24" ht="35.25" customHeight="1">
      <c r="A22" s="15"/>
      <c r="B22" s="15"/>
      <c r="C22" s="15"/>
      <c r="D22" s="15"/>
      <c r="E22" s="15"/>
      <c r="F22" s="40"/>
      <c r="G22" s="40"/>
      <c r="H22" s="15"/>
      <c r="I22" s="15"/>
      <c r="J22" s="15"/>
      <c r="K22" s="32"/>
      <c r="L22" s="32"/>
      <c r="M22" s="32"/>
      <c r="N22" s="15"/>
      <c r="O22" s="15"/>
      <c r="P22" s="15"/>
      <c r="Q22" s="15"/>
      <c r="R22" s="15"/>
      <c r="S22" s="15"/>
      <c r="T22" s="15"/>
      <c r="U22" s="15"/>
      <c r="V22" s="15"/>
      <c r="W22" s="15"/>
      <c r="X22" s="16"/>
    </row>
    <row r="23" spans="1:24" ht="18.75">
      <c r="B23" s="618" t="s">
        <v>8</v>
      </c>
      <c r="C23" s="618"/>
      <c r="D23" s="618"/>
      <c r="E23" s="618"/>
      <c r="F23" s="618"/>
      <c r="G23" s="618"/>
      <c r="H23" s="618"/>
      <c r="I23" s="618"/>
      <c r="J23" s="618"/>
      <c r="K23" s="618"/>
      <c r="L23" s="618"/>
      <c r="M23" s="618"/>
      <c r="N23" s="618"/>
      <c r="O23" s="618"/>
      <c r="P23" s="618"/>
      <c r="Q23" s="618"/>
      <c r="R23" s="618"/>
      <c r="S23" s="618"/>
      <c r="T23" s="618"/>
      <c r="U23" s="618"/>
      <c r="V23" s="618"/>
      <c r="W23" s="618"/>
      <c r="X23" s="14"/>
    </row>
    <row r="24" spans="1:24" ht="28.5" customHeight="1">
      <c r="X24" s="14"/>
    </row>
    <row r="25" spans="1:24" ht="45" customHeight="1">
      <c r="B25" s="593" t="s">
        <v>9</v>
      </c>
      <c r="C25" s="593"/>
      <c r="D25" s="593"/>
      <c r="E25" s="593"/>
      <c r="F25" s="593"/>
      <c r="G25" s="593"/>
      <c r="H25" s="593"/>
      <c r="I25" s="593"/>
      <c r="J25" s="593"/>
      <c r="K25" s="593"/>
      <c r="L25" s="593"/>
      <c r="M25" s="593"/>
      <c r="N25" s="593"/>
      <c r="O25" s="593"/>
      <c r="P25" s="593"/>
      <c r="Q25" s="593"/>
      <c r="R25" s="593"/>
      <c r="S25" s="593"/>
      <c r="T25" s="593"/>
      <c r="U25" s="593"/>
      <c r="V25" s="593"/>
      <c r="W25" s="593"/>
      <c r="X25" s="14"/>
    </row>
    <row r="26" spans="1:24" ht="87.95" customHeight="1">
      <c r="B26" s="622" t="s">
        <v>341</v>
      </c>
      <c r="C26" s="623"/>
      <c r="D26" s="623"/>
      <c r="E26" s="623"/>
      <c r="F26" s="623"/>
      <c r="G26" s="623"/>
      <c r="H26" s="623"/>
      <c r="I26" s="623"/>
      <c r="J26" s="623"/>
      <c r="K26" s="623"/>
      <c r="L26" s="623"/>
      <c r="M26" s="623"/>
      <c r="N26" s="623"/>
      <c r="O26" s="623"/>
      <c r="P26" s="623"/>
      <c r="Q26" s="623"/>
      <c r="R26" s="623"/>
      <c r="S26" s="623"/>
      <c r="T26" s="623"/>
      <c r="U26" s="623"/>
      <c r="V26" s="623"/>
      <c r="W26" s="623"/>
      <c r="X26" s="14"/>
    </row>
    <row r="27" spans="1:24" ht="77.45" customHeight="1">
      <c r="B27" s="599" t="s">
        <v>10</v>
      </c>
      <c r="C27" s="600"/>
      <c r="D27" s="600"/>
      <c r="E27" s="600"/>
      <c r="F27" s="600"/>
      <c r="G27" s="600"/>
      <c r="H27" s="600"/>
      <c r="I27" s="600"/>
      <c r="J27" s="600"/>
      <c r="K27" s="600"/>
      <c r="L27" s="600"/>
      <c r="M27" s="600"/>
      <c r="N27" s="600"/>
      <c r="O27" s="600"/>
      <c r="P27" s="600"/>
      <c r="Q27" s="600"/>
      <c r="R27" s="600"/>
      <c r="S27" s="600"/>
      <c r="T27" s="600"/>
      <c r="U27" s="600"/>
      <c r="V27" s="600"/>
      <c r="W27" s="600"/>
      <c r="X27" s="14"/>
    </row>
    <row r="28" spans="1:24" ht="124.5" customHeight="1">
      <c r="B28" s="592" t="s">
        <v>340</v>
      </c>
      <c r="C28" s="592"/>
      <c r="D28" s="592"/>
      <c r="E28" s="592"/>
      <c r="F28" s="592"/>
      <c r="G28" s="592"/>
      <c r="H28" s="592"/>
      <c r="I28" s="592"/>
      <c r="J28" s="592"/>
      <c r="K28" s="592"/>
      <c r="L28" s="592"/>
      <c r="M28" s="592"/>
      <c r="N28" s="592"/>
      <c r="O28" s="592"/>
      <c r="P28" s="592"/>
      <c r="Q28" s="592"/>
      <c r="R28" s="592"/>
      <c r="S28" s="592"/>
      <c r="T28" s="592"/>
      <c r="U28" s="592"/>
      <c r="V28" s="592"/>
      <c r="W28" s="592"/>
      <c r="X28" s="14"/>
    </row>
    <row r="29" spans="1:24" ht="137.25" customHeight="1">
      <c r="A29" s="17"/>
      <c r="B29" s="611" t="s">
        <v>252</v>
      </c>
      <c r="C29" s="607"/>
      <c r="D29" s="607"/>
      <c r="E29" s="607"/>
      <c r="F29" s="607"/>
      <c r="G29" s="607"/>
      <c r="H29" s="607"/>
      <c r="I29" s="607"/>
      <c r="J29" s="607"/>
      <c r="K29" s="607"/>
      <c r="L29" s="607"/>
      <c r="M29" s="607"/>
      <c r="N29" s="607"/>
      <c r="O29" s="607"/>
      <c r="P29" s="607"/>
      <c r="Q29" s="607"/>
      <c r="R29" s="607"/>
      <c r="S29" s="607"/>
      <c r="T29" s="607"/>
      <c r="U29" s="607"/>
      <c r="V29" s="607"/>
      <c r="W29" s="607"/>
      <c r="X29" s="14"/>
    </row>
    <row r="30" spans="1:24" ht="48.95" customHeight="1">
      <c r="A30" s="17"/>
      <c r="B30" s="611" t="s">
        <v>370</v>
      </c>
      <c r="C30" s="607"/>
      <c r="D30" s="607"/>
      <c r="E30" s="607"/>
      <c r="F30" s="607"/>
      <c r="G30" s="607"/>
      <c r="H30" s="607"/>
      <c r="I30" s="607"/>
      <c r="J30" s="607"/>
      <c r="K30" s="607"/>
      <c r="L30" s="607"/>
      <c r="M30" s="607"/>
      <c r="N30" s="607"/>
      <c r="O30" s="607"/>
      <c r="P30" s="607"/>
      <c r="Q30" s="607"/>
      <c r="R30" s="607"/>
      <c r="S30" s="607"/>
      <c r="T30" s="607"/>
      <c r="U30" s="607"/>
      <c r="V30" s="607"/>
      <c r="W30" s="607"/>
      <c r="X30" s="14"/>
    </row>
    <row r="31" spans="1:24" ht="30.75" customHeight="1">
      <c r="X31" s="14"/>
    </row>
    <row r="32" spans="1:24" ht="18.75">
      <c r="B32" s="617" t="s">
        <v>11</v>
      </c>
      <c r="C32" s="617"/>
      <c r="D32" s="617"/>
      <c r="E32" s="617"/>
      <c r="F32" s="617"/>
      <c r="G32" s="617"/>
      <c r="H32" s="617"/>
      <c r="I32" s="617"/>
      <c r="J32" s="617"/>
      <c r="K32" s="617"/>
      <c r="L32" s="617"/>
      <c r="M32" s="617"/>
      <c r="N32" s="617"/>
      <c r="O32" s="617"/>
      <c r="P32" s="617"/>
      <c r="Q32" s="617"/>
      <c r="R32" s="617"/>
      <c r="S32" s="617"/>
      <c r="T32" s="617"/>
      <c r="U32" s="617"/>
      <c r="V32" s="617"/>
      <c r="W32" s="617"/>
      <c r="X32" s="14"/>
    </row>
    <row r="33" spans="1:24" ht="84" customHeight="1">
      <c r="B33" s="607" t="s">
        <v>12</v>
      </c>
      <c r="C33" s="607"/>
      <c r="D33" s="607"/>
      <c r="E33" s="607"/>
      <c r="F33" s="607"/>
      <c r="G33" s="607"/>
      <c r="H33" s="607"/>
      <c r="I33" s="607"/>
      <c r="J33" s="607"/>
      <c r="K33" s="607"/>
      <c r="L33" s="607"/>
      <c r="M33" s="607"/>
      <c r="N33" s="607"/>
      <c r="O33" s="607"/>
      <c r="P33" s="607"/>
      <c r="Q33" s="607"/>
      <c r="R33" s="607"/>
      <c r="S33" s="607"/>
      <c r="T33" s="607"/>
      <c r="U33" s="607"/>
      <c r="V33" s="607"/>
      <c r="W33" s="607"/>
      <c r="X33" s="14"/>
    </row>
    <row r="34" spans="1:24" ht="21.75" thickBot="1">
      <c r="A34" s="18"/>
      <c r="B34" s="19"/>
      <c r="C34" s="18"/>
      <c r="D34" s="18"/>
      <c r="E34" s="18"/>
      <c r="F34" s="18"/>
      <c r="G34" s="18"/>
      <c r="H34" s="18"/>
      <c r="I34" s="18"/>
      <c r="J34" s="18"/>
      <c r="K34" s="18"/>
      <c r="L34" s="18"/>
      <c r="M34" s="18"/>
      <c r="N34" s="18"/>
      <c r="O34" s="18"/>
      <c r="P34" s="18"/>
      <c r="Q34" s="18"/>
      <c r="R34" s="18"/>
      <c r="S34" s="18"/>
      <c r="T34" s="18"/>
      <c r="U34" s="18"/>
      <c r="V34" s="18"/>
      <c r="W34" s="18"/>
      <c r="X34" s="20"/>
    </row>
  </sheetData>
  <sheetProtection formatCells="0" formatColumns="0" formatRows="0" insertColumns="0" insertRows="0" insertHyperlinks="0" deleteColumns="0" deleteRows="0" sort="0" autoFilter="0" pivotTables="0"/>
  <mergeCells count="29">
    <mergeCell ref="B33:W33"/>
    <mergeCell ref="A10:X10"/>
    <mergeCell ref="B30:W30"/>
    <mergeCell ref="B29:W29"/>
    <mergeCell ref="A8:X8"/>
    <mergeCell ref="H19:Q19"/>
    <mergeCell ref="A9:X9"/>
    <mergeCell ref="F13:Q13"/>
    <mergeCell ref="B32:W32"/>
    <mergeCell ref="B23:W23"/>
    <mergeCell ref="A11:X11"/>
    <mergeCell ref="B26:W26"/>
    <mergeCell ref="H17:Q17"/>
    <mergeCell ref="F21:G21"/>
    <mergeCell ref="V7:W7"/>
    <mergeCell ref="B28:W28"/>
    <mergeCell ref="B25:W25"/>
    <mergeCell ref="F15:G15"/>
    <mergeCell ref="H15:Q15"/>
    <mergeCell ref="B27:W27"/>
    <mergeCell ref="H20:Q20"/>
    <mergeCell ref="H16:Q16"/>
    <mergeCell ref="H18:Q18"/>
    <mergeCell ref="F16:G16"/>
    <mergeCell ref="F17:G17"/>
    <mergeCell ref="F18:G18"/>
    <mergeCell ref="F20:G20"/>
    <mergeCell ref="H21:Q21"/>
    <mergeCell ref="F19:G19"/>
  </mergeCells>
  <dataValidations count="2">
    <dataValidation type="list" allowBlank="1" showInputMessage="1" showErrorMessage="1" sqref="T17:W17 R17 G18:G19" xr:uid="{2D5885D1-17EE-41F0-AB09-E984841A4498}">
      <formula1>"CHOISIR LA NATURE DE LA DEMANDE DE PAIEMENT,Première demande de paiement,Demande de paiement intermédiaire,Demande de paiement de solde"</formula1>
    </dataValidation>
    <dataValidation type="list" allowBlank="1" showInputMessage="1" showErrorMessage="1" sqref="H18:Q18" xr:uid="{B1B2835E-C248-40DD-B3EC-322350D3D341}">
      <formula1>"CHOISIR LA NATURE DE LA DEMANDE DE PAIEMENT,Avance,Acompte,Solde"</formula1>
    </dataValidation>
  </dataValidations>
  <pageMargins left="6.6666666666666671E-3" right="0.7" top="3.3333333333333335E-3" bottom="0.75" header="0.3" footer="0.3"/>
  <pageSetup paperSize="9" scale="3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C3B20-B069-4EF7-B281-4AEE7969E651}">
  <sheetPr>
    <tabColor theme="9" tint="0.39997558519241921"/>
  </sheetPr>
  <dimension ref="A1:AR85"/>
  <sheetViews>
    <sheetView topLeftCell="A43" zoomScale="80" zoomScaleNormal="80" workbookViewId="0">
      <selection activeCell="J13" sqref="J13"/>
    </sheetView>
  </sheetViews>
  <sheetFormatPr baseColWidth="10" defaultColWidth="11.42578125" defaultRowHeight="15" customHeight="1" outlineLevelCol="1"/>
  <cols>
    <col min="1" max="1" width="16.5703125" style="146" customWidth="1"/>
    <col min="2" max="2" width="63.140625" style="146" customWidth="1"/>
    <col min="3" max="3" width="46" style="146" customWidth="1"/>
    <col min="4" max="4" width="30.28515625" style="146" customWidth="1"/>
    <col min="5" max="5" width="35.7109375" style="146" bestFit="1" customWidth="1"/>
    <col min="6" max="6" width="35.7109375" style="146" customWidth="1"/>
    <col min="7" max="7" width="44.85546875" style="146" customWidth="1"/>
    <col min="8" max="8" width="54.85546875" style="146" customWidth="1"/>
    <col min="9" max="9" width="49.140625" style="146" customWidth="1"/>
    <col min="10" max="10" width="56.85546875" style="66" customWidth="1"/>
    <col min="11" max="11" width="44.85546875" style="146" customWidth="1"/>
    <col min="12" max="12" width="25" style="146" customWidth="1" outlineLevel="1"/>
    <col min="13" max="13" width="36" style="146" customWidth="1" outlineLevel="1"/>
    <col min="14" max="14" width="31.42578125" style="146" customWidth="1" outlineLevel="1"/>
    <col min="15" max="15" width="25.42578125" style="146" customWidth="1" outlineLevel="1"/>
    <col min="16" max="16" width="33.42578125" style="146" customWidth="1" outlineLevel="1"/>
    <col min="17" max="17" width="36.140625" style="146" customWidth="1" outlineLevel="1"/>
    <col min="18" max="18" width="30.42578125" style="146" customWidth="1"/>
    <col min="19" max="21" width="11.42578125" style="146"/>
    <col min="22" max="22" width="26" style="146" customWidth="1"/>
    <col min="23" max="23" width="24.140625" style="146" customWidth="1"/>
    <col min="24" max="24" width="21.42578125" style="146" customWidth="1"/>
    <col min="25" max="25" width="25.140625" style="146" customWidth="1"/>
    <col min="26" max="28" width="11.42578125" style="146"/>
    <col min="29" max="29" width="6" style="146" customWidth="1"/>
    <col min="30" max="35" width="22.42578125" style="146" customWidth="1"/>
    <col min="36" max="16384" width="11.42578125" style="146"/>
  </cols>
  <sheetData>
    <row r="1" spans="1:44" ht="137.25" customHeight="1">
      <c r="B1" s="171" t="s">
        <v>90</v>
      </c>
      <c r="C1" s="171"/>
      <c r="D1" s="171"/>
      <c r="E1" s="171"/>
      <c r="F1" s="171"/>
      <c r="G1" s="171"/>
      <c r="H1" s="171"/>
      <c r="I1" s="46"/>
      <c r="J1" s="46"/>
      <c r="K1" s="46"/>
      <c r="L1" s="45"/>
    </row>
    <row r="2" spans="1:44" ht="137.25" customHeight="1">
      <c r="B2" s="46"/>
      <c r="C2" s="46"/>
      <c r="D2" s="46"/>
      <c r="E2" s="46"/>
      <c r="F2" s="46"/>
      <c r="G2" s="46"/>
      <c r="H2" s="46"/>
      <c r="I2" s="46"/>
      <c r="J2" s="46"/>
      <c r="K2" s="46"/>
      <c r="L2" s="45"/>
    </row>
    <row r="3" spans="1:44" ht="16.5" thickBot="1">
      <c r="A3" s="46"/>
      <c r="B3" s="46"/>
      <c r="C3" s="46"/>
      <c r="D3" s="46"/>
      <c r="E3" s="46"/>
      <c r="F3" s="46"/>
      <c r="G3" s="46"/>
      <c r="H3" s="46"/>
      <c r="I3" s="46"/>
      <c r="J3" s="46"/>
      <c r="K3" s="46"/>
      <c r="L3" s="45"/>
    </row>
    <row r="4" spans="1:44" s="145" customFormat="1" ht="43.9" customHeight="1">
      <c r="B4" s="181" t="s">
        <v>251</v>
      </c>
      <c r="C4" s="46"/>
    </row>
    <row r="5" spans="1:44" ht="53.25" thickBot="1">
      <c r="B5" s="182" t="str">
        <f>Accueil!H18</f>
        <v>CHOISIR LA NATURE DE LA DEMANDE DE PAIEMENT</v>
      </c>
      <c r="C5" s="46"/>
      <c r="D5" s="145"/>
      <c r="E5" s="145"/>
      <c r="F5" s="67"/>
      <c r="G5" s="67"/>
      <c r="H5" s="46"/>
      <c r="I5" s="46"/>
      <c r="J5" s="46"/>
      <c r="K5" s="45"/>
    </row>
    <row r="6" spans="1:44" ht="58.5" customHeight="1">
      <c r="C6" s="145"/>
      <c r="D6" s="145"/>
      <c r="E6" s="145"/>
      <c r="F6" s="145"/>
      <c r="G6" s="145"/>
      <c r="H6" s="145"/>
      <c r="I6" s="145"/>
      <c r="J6" s="211"/>
      <c r="K6" s="145"/>
      <c r="L6"/>
      <c r="M6"/>
    </row>
    <row r="7" spans="1:44" ht="62.1" customHeight="1">
      <c r="B7" s="149"/>
      <c r="C7" s="149"/>
      <c r="D7" s="149"/>
      <c r="E7" s="149"/>
      <c r="F7" s="149"/>
      <c r="G7" s="149"/>
      <c r="H7" s="149"/>
      <c r="J7" s="146"/>
      <c r="L7"/>
      <c r="M7"/>
      <c r="N7" s="145"/>
      <c r="O7" s="60"/>
      <c r="AH7" s="62"/>
      <c r="AI7" s="63"/>
      <c r="AJ7" s="63"/>
      <c r="AK7" s="64"/>
      <c r="AL7" s="65"/>
      <c r="AM7" s="63"/>
    </row>
    <row r="8" spans="1:44" ht="16.5" thickBot="1">
      <c r="A8" s="68"/>
      <c r="B8" s="68"/>
      <c r="C8" s="149"/>
      <c r="D8" s="149"/>
      <c r="E8" s="68"/>
      <c r="J8" s="146"/>
      <c r="L8"/>
      <c r="M8"/>
      <c r="N8" s="145"/>
      <c r="O8" s="145"/>
      <c r="P8" s="145"/>
      <c r="Q8" s="145"/>
      <c r="AH8" s="62"/>
      <c r="AI8" s="63"/>
      <c r="AJ8" s="63"/>
      <c r="AK8" s="64"/>
      <c r="AL8" s="65"/>
      <c r="AM8" s="63"/>
    </row>
    <row r="9" spans="1:44" ht="42.6" customHeight="1" thickBot="1">
      <c r="B9" s="722" t="s">
        <v>91</v>
      </c>
      <c r="C9" s="723"/>
      <c r="D9" s="724"/>
      <c r="E9" s="725" t="s">
        <v>92</v>
      </c>
      <c r="F9" s="726"/>
      <c r="G9" s="727" t="s">
        <v>167</v>
      </c>
      <c r="H9" s="728"/>
      <c r="I9" s="726"/>
      <c r="J9" s="146"/>
      <c r="L9"/>
      <c r="M9"/>
      <c r="N9" s="145"/>
      <c r="O9" s="145"/>
      <c r="AD9" s="62"/>
      <c r="AE9" s="63"/>
      <c r="AF9" s="63"/>
      <c r="AG9" s="64"/>
      <c r="AH9" s="65"/>
      <c r="AI9" s="63"/>
    </row>
    <row r="10" spans="1:44" ht="67.5" customHeight="1">
      <c r="B10" s="729" t="s">
        <v>93</v>
      </c>
      <c r="C10" s="731" t="s">
        <v>115</v>
      </c>
      <c r="D10" s="733" t="s">
        <v>344</v>
      </c>
      <c r="E10" s="735" t="s">
        <v>168</v>
      </c>
      <c r="F10" s="736"/>
      <c r="G10" s="737" t="s">
        <v>169</v>
      </c>
      <c r="H10" s="738"/>
      <c r="I10" s="736"/>
      <c r="J10" s="146"/>
      <c r="L10"/>
      <c r="M10"/>
      <c r="N10" s="145"/>
      <c r="O10" s="145"/>
      <c r="AF10" s="62"/>
      <c r="AG10" s="63"/>
      <c r="AH10" s="63"/>
      <c r="AI10" s="64"/>
      <c r="AJ10" s="65"/>
      <c r="AK10" s="63"/>
    </row>
    <row r="11" spans="1:44" ht="103.5" customHeight="1">
      <c r="B11" s="730"/>
      <c r="C11" s="732"/>
      <c r="D11" s="734"/>
      <c r="E11" s="326" t="s">
        <v>218</v>
      </c>
      <c r="F11" s="173" t="s">
        <v>170</v>
      </c>
      <c r="G11" s="172" t="s">
        <v>222</v>
      </c>
      <c r="H11" s="325" t="s">
        <v>171</v>
      </c>
      <c r="I11" s="173" t="s">
        <v>172</v>
      </c>
      <c r="J11" s="322" t="s">
        <v>173</v>
      </c>
      <c r="K11" s="66"/>
      <c r="L11"/>
      <c r="M11"/>
      <c r="O11" s="60"/>
      <c r="P11" s="145"/>
      <c r="Q11" s="145"/>
      <c r="R11" s="145"/>
      <c r="AI11" s="62"/>
      <c r="AJ11" s="63"/>
      <c r="AK11" s="63"/>
      <c r="AL11" s="64"/>
      <c r="AM11" s="65"/>
      <c r="AN11" s="63"/>
    </row>
    <row r="12" spans="1:44" ht="24.95" customHeight="1">
      <c r="B12" s="164" t="s">
        <v>311</v>
      </c>
      <c r="C12" s="162"/>
      <c r="D12" s="329"/>
      <c r="E12" s="166">
        <f>'1 - Frais de personnel'!AJ109</f>
        <v>0</v>
      </c>
      <c r="F12" s="327">
        <f>D12+E12</f>
        <v>0</v>
      </c>
      <c r="G12" s="183">
        <f t="shared" ref="G12:G14" si="0">F12</f>
        <v>0</v>
      </c>
      <c r="H12" s="160">
        <f t="shared" ref="H12:H14" si="1">IF(OR($B$5="Acompte",$B$5="Avance"),G12,MIN(G12,C12*1.15))</f>
        <v>0</v>
      </c>
      <c r="I12" s="327">
        <f t="shared" ref="I12:I14" si="2">MIN(G12,H12)-C12</f>
        <v>0</v>
      </c>
      <c r="J12" s="323" t="e">
        <f>IF($B$5="Avance",0,IF($B$5="Acompte",MIN(F12,C12),IF($I$15&lt;0,H12,H12-H12/$H$15*$I$15)))</f>
        <v>#DIV/0!</v>
      </c>
      <c r="K12" s="66"/>
      <c r="O12" s="60"/>
      <c r="P12" s="60"/>
      <c r="Q12" s="60"/>
      <c r="R12" s="60"/>
      <c r="AI12" s="62"/>
      <c r="AJ12" s="69"/>
      <c r="AK12" s="69"/>
      <c r="AL12" s="69"/>
      <c r="AM12" s="65"/>
      <c r="AN12" s="69"/>
      <c r="AO12" s="69"/>
      <c r="AP12" s="69"/>
      <c r="AQ12" s="70"/>
      <c r="AR12" s="70"/>
    </row>
    <row r="13" spans="1:44" ht="24.95" customHeight="1">
      <c r="B13" s="164" t="s">
        <v>335</v>
      </c>
      <c r="C13" s="162"/>
      <c r="D13" s="329"/>
      <c r="E13" s="166">
        <f>'2 - Taux forfaitaire'!Q10</f>
        <v>0</v>
      </c>
      <c r="F13" s="327">
        <f t="shared" ref="F13:F14" si="3">D13+E13</f>
        <v>0</v>
      </c>
      <c r="G13" s="183">
        <f t="shared" si="0"/>
        <v>0</v>
      </c>
      <c r="H13" s="160">
        <f t="shared" si="1"/>
        <v>0</v>
      </c>
      <c r="I13" s="327">
        <f t="shared" si="2"/>
        <v>0</v>
      </c>
      <c r="J13" s="323" t="e">
        <f>IF($B$5="Avance",0,IF($B$5="Acompte",MIN(F13,C13),IF($I$15&lt;0,H13,H13-H13/$H$15*$I$15)))</f>
        <v>#DIV/0!</v>
      </c>
      <c r="K13" s="66"/>
      <c r="O13" s="60"/>
      <c r="P13" s="60"/>
      <c r="Q13" s="60"/>
      <c r="R13" s="60"/>
      <c r="AI13" s="62"/>
      <c r="AJ13" s="69"/>
      <c r="AK13" s="69"/>
      <c r="AL13" s="69"/>
      <c r="AM13" s="65"/>
      <c r="AN13" s="69"/>
      <c r="AO13" s="69"/>
      <c r="AP13" s="69"/>
      <c r="AQ13" s="70"/>
      <c r="AR13" s="70"/>
    </row>
    <row r="14" spans="1:44" ht="24.95" customHeight="1">
      <c r="B14" s="164" t="s">
        <v>336</v>
      </c>
      <c r="C14" s="162"/>
      <c r="D14" s="329"/>
      <c r="E14" s="166">
        <f>'3 - Coût unitaire'!X105</f>
        <v>0</v>
      </c>
      <c r="F14" s="327">
        <f t="shared" si="3"/>
        <v>0</v>
      </c>
      <c r="G14" s="183">
        <f t="shared" si="0"/>
        <v>0</v>
      </c>
      <c r="H14" s="160">
        <f t="shared" si="1"/>
        <v>0</v>
      </c>
      <c r="I14" s="327">
        <f t="shared" si="2"/>
        <v>0</v>
      </c>
      <c r="J14" s="323" t="e">
        <f>IF($B$5="Avance",0,IF($B$5="Acompte",MIN(F14,C14),IF($I$15&lt;0,H14,H14-H14/$H$15*$I$15)))</f>
        <v>#DIV/0!</v>
      </c>
      <c r="K14" s="66"/>
      <c r="O14" s="60"/>
      <c r="P14" s="60"/>
      <c r="Q14" s="60"/>
      <c r="R14" s="60"/>
      <c r="AI14" s="62"/>
      <c r="AJ14" s="69"/>
      <c r="AK14" s="69"/>
      <c r="AL14" s="69"/>
      <c r="AM14" s="65"/>
      <c r="AN14" s="69"/>
      <c r="AO14" s="69"/>
      <c r="AP14" s="69"/>
      <c r="AQ14" s="70"/>
      <c r="AR14" s="70"/>
    </row>
    <row r="15" spans="1:44" ht="24.95" customHeight="1" thickBot="1">
      <c r="B15" s="165" t="s">
        <v>37</v>
      </c>
      <c r="C15" s="163">
        <f t="shared" ref="C15:I15" si="4">SUM(C12:C14)</f>
        <v>0</v>
      </c>
      <c r="D15" s="321">
        <f t="shared" si="4"/>
        <v>0</v>
      </c>
      <c r="E15" s="167">
        <f t="shared" si="4"/>
        <v>0</v>
      </c>
      <c r="F15" s="161">
        <f t="shared" si="4"/>
        <v>0</v>
      </c>
      <c r="G15" s="163">
        <f t="shared" si="4"/>
        <v>0</v>
      </c>
      <c r="H15" s="328">
        <f t="shared" si="4"/>
        <v>0</v>
      </c>
      <c r="I15" s="161">
        <f t="shared" si="4"/>
        <v>0</v>
      </c>
      <c r="J15" s="324" t="e">
        <f>ROUND(SUM(J12:J14),2)</f>
        <v>#DIV/0!</v>
      </c>
      <c r="K15" s="66"/>
    </row>
    <row r="16" spans="1:44" ht="15.75">
      <c r="B16" s="61"/>
      <c r="C16" s="70"/>
      <c r="D16" s="70"/>
      <c r="G16" s="69"/>
      <c r="I16" s="70"/>
    </row>
    <row r="17" spans="2:37" ht="15.75">
      <c r="B17" s="61"/>
      <c r="C17" s="70"/>
      <c r="D17" s="70"/>
      <c r="G17" s="69"/>
      <c r="I17" s="70"/>
    </row>
    <row r="18" spans="2:37" ht="48.95" customHeight="1">
      <c r="B18" s="184" t="s">
        <v>174</v>
      </c>
      <c r="C18" s="69"/>
      <c r="D18" s="69"/>
      <c r="H18" s="69"/>
      <c r="I18" s="70"/>
    </row>
    <row r="19" spans="2:37" ht="102" customHeight="1">
      <c r="B19" s="61"/>
      <c r="C19" s="164" t="s">
        <v>311</v>
      </c>
      <c r="D19" s="164" t="s">
        <v>335</v>
      </c>
      <c r="E19" s="164" t="s">
        <v>336</v>
      </c>
      <c r="F19" s="164" t="s">
        <v>37</v>
      </c>
      <c r="G19" s="71"/>
      <c r="H19" s="71"/>
      <c r="J19" s="146"/>
    </row>
    <row r="20" spans="2:37" ht="15.75">
      <c r="B20" s="185" t="s">
        <v>289</v>
      </c>
      <c r="C20" s="186">
        <f>SUMIFS('1 - Frais de personnel'!AJ$9:AJ$108,'1 - Frais de personnel'!Q$9:Q$108,B20)</f>
        <v>0</v>
      </c>
      <c r="D20" s="186">
        <f>SUMIFS('2 - Taux forfaitaire'!Q$6:Q$9,'2 - Taux forfaitaire'!J$6:J$9,B20)</f>
        <v>0</v>
      </c>
      <c r="E20" s="186">
        <f>SUMIFS('3 - Coût unitaire'!X$5:X$104,'3 - Coût unitaire'!L$5:L$104,B20)</f>
        <v>0</v>
      </c>
      <c r="F20" s="186">
        <f t="shared" ref="F20:F29" si="5">SUM(C20:E20)</f>
        <v>0</v>
      </c>
      <c r="G20" s="169"/>
      <c r="H20" s="169"/>
      <c r="I20" s="71"/>
      <c r="J20" s="60"/>
      <c r="K20" s="60"/>
      <c r="L20" s="60"/>
      <c r="M20" s="60"/>
    </row>
    <row r="21" spans="2:37" ht="15.75">
      <c r="B21" s="185" t="s">
        <v>337</v>
      </c>
      <c r="C21" s="186">
        <f>SUMIFS('1 - Frais de personnel'!AJ$9:AJ$108,'1 - Frais de personnel'!Q$9:Q$108,B21)</f>
        <v>0</v>
      </c>
      <c r="D21" s="186">
        <f>SUMIFS('2 - Taux forfaitaire'!Q$6:Q$9,'2 - Taux forfaitaire'!J$6:J$9,B21)</f>
        <v>0</v>
      </c>
      <c r="E21" s="186">
        <f>SUMIFS('3 - Coût unitaire'!X$5:X$104,'3 - Coût unitaire'!L$5:L$104,B21)</f>
        <v>0</v>
      </c>
      <c r="F21" s="186">
        <f t="shared" si="5"/>
        <v>0</v>
      </c>
      <c r="G21" s="59"/>
      <c r="H21" s="59"/>
      <c r="I21" s="169"/>
      <c r="J21" s="169"/>
      <c r="K21" s="60"/>
      <c r="L21" s="60"/>
      <c r="M21" s="60"/>
      <c r="N21" s="60"/>
      <c r="AB21" s="59"/>
      <c r="AC21" s="59"/>
      <c r="AD21" s="740"/>
      <c r="AE21" s="740"/>
      <c r="AF21" s="740"/>
      <c r="AG21" s="740"/>
      <c r="AH21" s="59"/>
      <c r="AI21" s="59"/>
      <c r="AJ21" s="59"/>
      <c r="AK21" s="59"/>
    </row>
    <row r="22" spans="2:37" s="59" customFormat="1" ht="15.75">
      <c r="B22" s="185" t="s">
        <v>338</v>
      </c>
      <c r="C22" s="186">
        <f>SUMIFS('1 - Frais de personnel'!AJ$9:AJ$108,'1 - Frais de personnel'!Q$9:Q$108,B22)</f>
        <v>0</v>
      </c>
      <c r="D22" s="186">
        <f>SUMIFS('2 - Taux forfaitaire'!Q$6:Q$9,'2 - Taux forfaitaire'!J$6:J$9,B22)</f>
        <v>0</v>
      </c>
      <c r="E22" s="186">
        <f>SUMIFS('3 - Coût unitaire'!X$5:X$104,'3 - Coût unitaire'!L$5:L$104,B22)</f>
        <v>0</v>
      </c>
      <c r="F22" s="186">
        <f t="shared" si="5"/>
        <v>0</v>
      </c>
      <c r="N22" s="60"/>
      <c r="O22" s="60"/>
      <c r="AD22" s="169"/>
      <c r="AE22" s="739"/>
      <c r="AF22" s="169"/>
      <c r="AG22" s="169"/>
    </row>
    <row r="23" spans="2:37" s="59" customFormat="1" ht="15.75">
      <c r="B23" s="185" t="s">
        <v>339</v>
      </c>
      <c r="C23" s="186">
        <f>SUMIFS('1 - Frais de personnel'!AJ$9:AJ$108,'1 - Frais de personnel'!Q$9:Q$108,B23)</f>
        <v>0</v>
      </c>
      <c r="D23" s="186">
        <f>SUMIFS('2 - Taux forfaitaire'!Q$6:Q$9,'2 - Taux forfaitaire'!J$6:J$9,B23)</f>
        <v>0</v>
      </c>
      <c r="E23" s="186">
        <f>SUMIFS('3 - Coût unitaire'!X$5:X$104,'3 - Coût unitaire'!L$5:L$104,B23)</f>
        <v>0</v>
      </c>
      <c r="F23" s="186">
        <f t="shared" si="5"/>
        <v>0</v>
      </c>
      <c r="G23" s="146"/>
      <c r="H23" s="146"/>
      <c r="AB23" s="146"/>
      <c r="AC23" s="146"/>
      <c r="AD23" s="72"/>
      <c r="AE23" s="739"/>
      <c r="AF23" s="61"/>
      <c r="AG23" s="73"/>
      <c r="AH23" s="146"/>
      <c r="AI23" s="146"/>
      <c r="AJ23" s="146"/>
      <c r="AK23" s="146"/>
    </row>
    <row r="24" spans="2:37" ht="15.75">
      <c r="B24" s="185" t="s">
        <v>351</v>
      </c>
      <c r="C24" s="186"/>
      <c r="D24" s="186"/>
      <c r="E24" s="186">
        <f>SUMIFS('3 - Coût unitaire'!X$5:X$104,'3 - Coût unitaire'!L$5:L$104,B24)</f>
        <v>0</v>
      </c>
      <c r="F24" s="186">
        <f t="shared" si="5"/>
        <v>0</v>
      </c>
      <c r="G24" s="59"/>
      <c r="H24" s="59"/>
      <c r="I24" s="567"/>
      <c r="J24" s="567"/>
      <c r="K24" s="60"/>
      <c r="L24" s="60"/>
      <c r="M24" s="60"/>
      <c r="N24" s="60"/>
      <c r="AB24" s="59"/>
      <c r="AC24" s="59"/>
      <c r="AD24" s="740"/>
      <c r="AE24" s="740"/>
      <c r="AF24" s="740"/>
      <c r="AG24" s="740"/>
      <c r="AH24" s="59"/>
      <c r="AI24" s="59"/>
      <c r="AJ24" s="59"/>
      <c r="AK24" s="59"/>
    </row>
    <row r="25" spans="2:37" s="59" customFormat="1" ht="15.75">
      <c r="B25" s="185" t="s">
        <v>352</v>
      </c>
      <c r="C25" s="186"/>
      <c r="D25" s="186"/>
      <c r="E25" s="186">
        <f>SUMIFS('3 - Coût unitaire'!X$5:X$104,'3 - Coût unitaire'!L$5:L$104,B25)</f>
        <v>0</v>
      </c>
      <c r="F25" s="186">
        <f t="shared" si="5"/>
        <v>0</v>
      </c>
      <c r="N25" s="60"/>
      <c r="O25" s="60"/>
      <c r="AD25" s="567"/>
      <c r="AE25" s="739"/>
      <c r="AF25" s="567"/>
      <c r="AG25" s="567"/>
    </row>
    <row r="26" spans="2:37" s="59" customFormat="1" ht="15.75">
      <c r="B26" s="185" t="s">
        <v>353</v>
      </c>
      <c r="C26" s="186"/>
      <c r="D26" s="186"/>
      <c r="E26" s="186">
        <f>SUMIFS('3 - Coût unitaire'!X$5:X$104,'3 - Coût unitaire'!L$5:L$104,B26)</f>
        <v>0</v>
      </c>
      <c r="F26" s="186">
        <f t="shared" si="5"/>
        <v>0</v>
      </c>
      <c r="G26" s="146"/>
      <c r="H26" s="146"/>
      <c r="AB26" s="146"/>
      <c r="AC26" s="146"/>
      <c r="AD26" s="72"/>
      <c r="AE26" s="739"/>
      <c r="AF26" s="61"/>
      <c r="AG26" s="73"/>
      <c r="AH26" s="146"/>
      <c r="AI26" s="146"/>
      <c r="AJ26" s="146"/>
      <c r="AK26" s="146"/>
    </row>
    <row r="27" spans="2:37" s="59" customFormat="1" ht="15.75">
      <c r="B27" s="185" t="s">
        <v>39</v>
      </c>
      <c r="C27" s="186"/>
      <c r="D27" s="186"/>
      <c r="E27" s="186">
        <f>SUMIFS('3 - Coût unitaire'!X$5:X$104,'3 - Coût unitaire'!L$5:L$104,B27)</f>
        <v>0</v>
      </c>
      <c r="F27" s="186">
        <f t="shared" ref="F27:F28" si="6">SUM(C27:E27)</f>
        <v>0</v>
      </c>
      <c r="N27" s="60"/>
      <c r="O27" s="60"/>
      <c r="AD27" s="568"/>
      <c r="AE27" s="739"/>
      <c r="AF27" s="568"/>
      <c r="AG27" s="568"/>
    </row>
    <row r="28" spans="2:37" s="59" customFormat="1" ht="15.75">
      <c r="B28" s="185" t="s">
        <v>359</v>
      </c>
      <c r="C28" s="186"/>
      <c r="D28" s="186"/>
      <c r="E28" s="186">
        <f>SUMIFS('3 - Coût unitaire'!X$5:X$104,'3 - Coût unitaire'!L$5:L$104,B28)</f>
        <v>0</v>
      </c>
      <c r="F28" s="186">
        <f t="shared" si="6"/>
        <v>0</v>
      </c>
      <c r="G28" s="146"/>
      <c r="H28" s="146"/>
      <c r="AB28" s="146"/>
      <c r="AC28" s="146"/>
      <c r="AD28" s="72"/>
      <c r="AE28" s="739"/>
      <c r="AF28" s="61"/>
      <c r="AG28" s="73"/>
      <c r="AH28" s="146"/>
      <c r="AI28" s="146"/>
      <c r="AJ28" s="146"/>
      <c r="AK28" s="146"/>
    </row>
    <row r="29" spans="2:37" ht="16.5" thickBot="1">
      <c r="B29" s="165" t="s">
        <v>37</v>
      </c>
      <c r="C29" s="163">
        <f>SUM(C20:C28)</f>
        <v>0</v>
      </c>
      <c r="D29" s="163">
        <f>SUM(D20:D28)</f>
        <v>0</v>
      </c>
      <c r="E29" s="163">
        <f>SUM(E20:E28)</f>
        <v>0</v>
      </c>
      <c r="F29" s="163">
        <f t="shared" si="5"/>
        <v>0</v>
      </c>
      <c r="J29" s="146"/>
    </row>
    <row r="32" spans="2:37" ht="49.5" customHeight="1">
      <c r="B32" s="184" t="s">
        <v>343</v>
      </c>
      <c r="C32" s="69"/>
      <c r="D32" s="69"/>
      <c r="G32" s="69"/>
      <c r="H32" s="69"/>
      <c r="I32" s="70"/>
    </row>
    <row r="33" spans="2:10" ht="15" customHeight="1">
      <c r="B33" s="187"/>
      <c r="C33" s="188" t="s">
        <v>311</v>
      </c>
      <c r="D33" s="188" t="s">
        <v>335</v>
      </c>
      <c r="E33" s="188" t="s">
        <v>336</v>
      </c>
      <c r="F33" s="189" t="s">
        <v>37</v>
      </c>
      <c r="J33" s="146"/>
    </row>
    <row r="34" spans="2:10" ht="15" customHeight="1">
      <c r="B34" s="190" t="s">
        <v>289</v>
      </c>
      <c r="C34" s="191"/>
      <c r="D34" s="191"/>
      <c r="E34" s="191"/>
      <c r="F34" s="192">
        <f t="shared" ref="F34:F43" si="7">SUM(C34:E34)</f>
        <v>0</v>
      </c>
      <c r="J34" s="146"/>
    </row>
    <row r="35" spans="2:10" ht="15" customHeight="1">
      <c r="B35" s="190" t="s">
        <v>337</v>
      </c>
      <c r="C35" s="191"/>
      <c r="D35" s="191"/>
      <c r="E35" s="191"/>
      <c r="F35" s="192">
        <f t="shared" si="7"/>
        <v>0</v>
      </c>
      <c r="J35" s="146"/>
    </row>
    <row r="36" spans="2:10" ht="15" customHeight="1">
      <c r="B36" s="190" t="s">
        <v>338</v>
      </c>
      <c r="C36" s="191"/>
      <c r="D36" s="191"/>
      <c r="E36" s="191"/>
      <c r="F36" s="192">
        <f t="shared" si="7"/>
        <v>0</v>
      </c>
      <c r="J36" s="146"/>
    </row>
    <row r="37" spans="2:10" ht="15" customHeight="1">
      <c r="B37" s="190" t="s">
        <v>339</v>
      </c>
      <c r="C37" s="191"/>
      <c r="D37" s="191"/>
      <c r="E37" s="191"/>
      <c r="F37" s="192">
        <f t="shared" si="7"/>
        <v>0</v>
      </c>
      <c r="J37" s="146"/>
    </row>
    <row r="38" spans="2:10" ht="15" customHeight="1">
      <c r="B38" s="190" t="s">
        <v>351</v>
      </c>
      <c r="C38" s="191"/>
      <c r="D38" s="191"/>
      <c r="E38" s="191"/>
      <c r="F38" s="192">
        <f t="shared" si="7"/>
        <v>0</v>
      </c>
      <c r="J38" s="146"/>
    </row>
    <row r="39" spans="2:10" ht="15" customHeight="1">
      <c r="B39" s="190" t="s">
        <v>352</v>
      </c>
      <c r="C39" s="191"/>
      <c r="D39" s="191"/>
      <c r="E39" s="191"/>
      <c r="F39" s="192">
        <f t="shared" si="7"/>
        <v>0</v>
      </c>
      <c r="J39" s="146"/>
    </row>
    <row r="40" spans="2:10" ht="15" customHeight="1">
      <c r="B40" s="190" t="s">
        <v>353</v>
      </c>
      <c r="C40" s="191"/>
      <c r="D40" s="191"/>
      <c r="E40" s="191"/>
      <c r="F40" s="192">
        <f t="shared" si="7"/>
        <v>0</v>
      </c>
      <c r="J40" s="146"/>
    </row>
    <row r="41" spans="2:10" ht="15" customHeight="1">
      <c r="B41" s="190" t="s">
        <v>39</v>
      </c>
      <c r="C41" s="191"/>
      <c r="D41" s="191"/>
      <c r="E41" s="191"/>
      <c r="F41" s="192">
        <f t="shared" ref="F41:F42" si="8">SUM(C41:E41)</f>
        <v>0</v>
      </c>
      <c r="J41" s="146"/>
    </row>
    <row r="42" spans="2:10" ht="15" customHeight="1">
      <c r="B42" s="190" t="s">
        <v>359</v>
      </c>
      <c r="C42" s="191"/>
      <c r="D42" s="191"/>
      <c r="E42" s="191"/>
      <c r="F42" s="192">
        <f t="shared" si="8"/>
        <v>0</v>
      </c>
      <c r="J42" s="146"/>
    </row>
    <row r="43" spans="2:10" ht="15" customHeight="1" thickBot="1">
      <c r="B43" s="193" t="s">
        <v>37</v>
      </c>
      <c r="C43" s="163">
        <f>SUM(C34:C42)</f>
        <v>0</v>
      </c>
      <c r="D43" s="163">
        <f>SUM(D34:D42)</f>
        <v>0</v>
      </c>
      <c r="E43" s="163">
        <f>SUM(E34:E42)</f>
        <v>0</v>
      </c>
      <c r="F43" s="163">
        <f t="shared" si="7"/>
        <v>0</v>
      </c>
      <c r="J43" s="146"/>
    </row>
    <row r="46" spans="2:10" ht="26.25">
      <c r="B46" s="184" t="s">
        <v>175</v>
      </c>
      <c r="C46" s="69"/>
      <c r="D46" s="69"/>
      <c r="G46" s="69"/>
      <c r="H46" s="69"/>
      <c r="I46" s="70"/>
    </row>
    <row r="47" spans="2:10" ht="15" customHeight="1">
      <c r="B47" s="187"/>
      <c r="C47" s="188" t="s">
        <v>311</v>
      </c>
      <c r="D47" s="188" t="s">
        <v>335</v>
      </c>
      <c r="E47" s="188" t="s">
        <v>336</v>
      </c>
      <c r="F47" s="189" t="s">
        <v>37</v>
      </c>
      <c r="J47" s="146"/>
    </row>
    <row r="48" spans="2:10" ht="15" customHeight="1">
      <c r="B48" s="190" t="s">
        <v>289</v>
      </c>
      <c r="C48" s="194">
        <f t="shared" ref="C48:E51" si="9">C34+C20</f>
        <v>0</v>
      </c>
      <c r="D48" s="194">
        <f t="shared" si="9"/>
        <v>0</v>
      </c>
      <c r="E48" s="194">
        <f t="shared" si="9"/>
        <v>0</v>
      </c>
      <c r="F48" s="192">
        <f t="shared" ref="F48:F57" si="10">SUM(C48:E48)</f>
        <v>0</v>
      </c>
      <c r="J48" s="146"/>
    </row>
    <row r="49" spans="2:10" ht="15" customHeight="1">
      <c r="B49" s="190" t="s">
        <v>337</v>
      </c>
      <c r="C49" s="194">
        <f t="shared" si="9"/>
        <v>0</v>
      </c>
      <c r="D49" s="194">
        <f t="shared" si="9"/>
        <v>0</v>
      </c>
      <c r="E49" s="194">
        <f t="shared" si="9"/>
        <v>0</v>
      </c>
      <c r="F49" s="192">
        <f t="shared" si="10"/>
        <v>0</v>
      </c>
      <c r="J49" s="146"/>
    </row>
    <row r="50" spans="2:10" ht="15" customHeight="1">
      <c r="B50" s="190" t="s">
        <v>338</v>
      </c>
      <c r="C50" s="194">
        <f t="shared" si="9"/>
        <v>0</v>
      </c>
      <c r="D50" s="194">
        <f t="shared" si="9"/>
        <v>0</v>
      </c>
      <c r="E50" s="194">
        <f t="shared" si="9"/>
        <v>0</v>
      </c>
      <c r="F50" s="192">
        <f t="shared" si="10"/>
        <v>0</v>
      </c>
      <c r="J50" s="146"/>
    </row>
    <row r="51" spans="2:10" ht="15" customHeight="1">
      <c r="B51" s="190" t="s">
        <v>339</v>
      </c>
      <c r="C51" s="194">
        <f t="shared" si="9"/>
        <v>0</v>
      </c>
      <c r="D51" s="194">
        <f t="shared" si="9"/>
        <v>0</v>
      </c>
      <c r="E51" s="194">
        <f t="shared" si="9"/>
        <v>0</v>
      </c>
      <c r="F51" s="192">
        <f t="shared" si="10"/>
        <v>0</v>
      </c>
      <c r="J51" s="146"/>
    </row>
    <row r="52" spans="2:10" ht="15" customHeight="1">
      <c r="B52" s="190" t="s">
        <v>351</v>
      </c>
      <c r="C52" s="194"/>
      <c r="D52" s="194"/>
      <c r="E52" s="194">
        <f>E38+E24</f>
        <v>0</v>
      </c>
      <c r="F52" s="192">
        <f t="shared" si="10"/>
        <v>0</v>
      </c>
      <c r="J52" s="146"/>
    </row>
    <row r="53" spans="2:10" ht="15" customHeight="1">
      <c r="B53" s="190" t="s">
        <v>352</v>
      </c>
      <c r="C53" s="194"/>
      <c r="D53" s="194"/>
      <c r="E53" s="194">
        <f>E39+E25</f>
        <v>0</v>
      </c>
      <c r="F53" s="192">
        <f t="shared" si="10"/>
        <v>0</v>
      </c>
      <c r="J53" s="146"/>
    </row>
    <row r="54" spans="2:10" ht="15" customHeight="1">
      <c r="B54" s="190" t="s">
        <v>353</v>
      </c>
      <c r="C54" s="194"/>
      <c r="D54" s="194"/>
      <c r="E54" s="194">
        <f>E40+E26</f>
        <v>0</v>
      </c>
      <c r="F54" s="192">
        <f t="shared" si="10"/>
        <v>0</v>
      </c>
      <c r="J54" s="146"/>
    </row>
    <row r="55" spans="2:10" ht="15" customHeight="1">
      <c r="B55" s="190" t="s">
        <v>39</v>
      </c>
      <c r="C55" s="194"/>
      <c r="D55" s="194"/>
      <c r="E55" s="194">
        <f>E41+E27</f>
        <v>0</v>
      </c>
      <c r="F55" s="192">
        <f t="shared" ref="F55:F56" si="11">SUM(C55:E55)</f>
        <v>0</v>
      </c>
      <c r="J55" s="146"/>
    </row>
    <row r="56" spans="2:10" ht="15" customHeight="1">
      <c r="B56" s="190" t="s">
        <v>359</v>
      </c>
      <c r="C56" s="194"/>
      <c r="D56" s="194"/>
      <c r="E56" s="194">
        <f>E42+E28</f>
        <v>0</v>
      </c>
      <c r="F56" s="192">
        <f t="shared" si="11"/>
        <v>0</v>
      </c>
      <c r="J56" s="146"/>
    </row>
    <row r="57" spans="2:10" ht="15" customHeight="1" thickBot="1">
      <c r="B57" s="193" t="s">
        <v>37</v>
      </c>
      <c r="C57" s="163">
        <f>SUM(C48:C56)</f>
        <v>0</v>
      </c>
      <c r="D57" s="163">
        <f>SUM(D48:D56)</f>
        <v>0</v>
      </c>
      <c r="E57" s="163">
        <f>SUM(E48:E56)</f>
        <v>0</v>
      </c>
      <c r="F57" s="163">
        <f t="shared" si="10"/>
        <v>0</v>
      </c>
      <c r="J57" s="146"/>
    </row>
    <row r="60" spans="2:10" ht="26.25">
      <c r="B60" s="184" t="s">
        <v>177</v>
      </c>
    </row>
    <row r="61" spans="2:10" ht="15" customHeight="1">
      <c r="B61" s="61"/>
      <c r="C61" s="164" t="s">
        <v>311</v>
      </c>
      <c r="D61" s="164" t="s">
        <v>335</v>
      </c>
      <c r="E61" s="164" t="s">
        <v>336</v>
      </c>
      <c r="F61" s="197" t="s">
        <v>37</v>
      </c>
      <c r="G61" s="164" t="s">
        <v>178</v>
      </c>
      <c r="H61" s="197" t="s">
        <v>179</v>
      </c>
      <c r="J61" s="146"/>
    </row>
    <row r="62" spans="2:10" ht="15" customHeight="1">
      <c r="B62" s="148" t="s">
        <v>289</v>
      </c>
      <c r="C62" s="198" t="e">
        <f>IF(C$57=$J$12,C48,C48/C$57*$J$12)</f>
        <v>#DIV/0!</v>
      </c>
      <c r="D62" s="198" t="e">
        <f>IF(D$57=$J$13,D48,D48/D$57*$J$13)</f>
        <v>#DIV/0!</v>
      </c>
      <c r="E62" s="198" t="e">
        <f t="shared" ref="E62:E70" si="12">IF(E$57=$J$14,E48,E48/E$57*$J$14)</f>
        <v>#DIV/0!</v>
      </c>
      <c r="F62" s="199" t="e">
        <f t="shared" ref="F62:F68" si="13">SUM(C62:E62)</f>
        <v>#DIV/0!</v>
      </c>
      <c r="G62" s="200"/>
      <c r="H62" s="199" t="e">
        <f>F62*G62</f>
        <v>#DIV/0!</v>
      </c>
      <c r="J62" s="146"/>
    </row>
    <row r="63" spans="2:10" ht="15" customHeight="1">
      <c r="B63" s="148" t="s">
        <v>337</v>
      </c>
      <c r="C63" s="198" t="e">
        <f>IF(C$57=$J$12,C49,C49/C$57*$J$12)</f>
        <v>#DIV/0!</v>
      </c>
      <c r="D63" s="198" t="e">
        <f>IF(D$57=$J$13,D49,D49/D$57*$J$13)</f>
        <v>#DIV/0!</v>
      </c>
      <c r="E63" s="198" t="e">
        <f t="shared" si="12"/>
        <v>#DIV/0!</v>
      </c>
      <c r="F63" s="199" t="e">
        <f t="shared" si="13"/>
        <v>#DIV/0!</v>
      </c>
      <c r="G63" s="200"/>
      <c r="H63" s="199" t="e">
        <f t="shared" ref="H63:H65" si="14">F63*G63</f>
        <v>#DIV/0!</v>
      </c>
      <c r="J63" s="146"/>
    </row>
    <row r="64" spans="2:10" ht="15" customHeight="1">
      <c r="B64" s="148" t="s">
        <v>338</v>
      </c>
      <c r="C64" s="198" t="e">
        <f>IF(C$57=$J$12,C50,C50/C$57*$J$12)</f>
        <v>#DIV/0!</v>
      </c>
      <c r="D64" s="198" t="e">
        <f>IF(D$57=$J$13,D50,D50/D$57*$J$13)</f>
        <v>#DIV/0!</v>
      </c>
      <c r="E64" s="198" t="e">
        <f t="shared" si="12"/>
        <v>#DIV/0!</v>
      </c>
      <c r="F64" s="199" t="e">
        <f t="shared" si="13"/>
        <v>#DIV/0!</v>
      </c>
      <c r="G64" s="200"/>
      <c r="H64" s="199" t="e">
        <f t="shared" si="14"/>
        <v>#DIV/0!</v>
      </c>
      <c r="J64" s="146"/>
    </row>
    <row r="65" spans="2:10" ht="15" customHeight="1">
      <c r="B65" s="148" t="s">
        <v>339</v>
      </c>
      <c r="C65" s="198" t="e">
        <f>IF(C$57=$J$12,C51,C51/C$57*$J$12)</f>
        <v>#DIV/0!</v>
      </c>
      <c r="D65" s="198" t="e">
        <f>IF(D$57=$J$13,D51,D51/D$57*$J$13)</f>
        <v>#DIV/0!</v>
      </c>
      <c r="E65" s="198" t="e">
        <f t="shared" si="12"/>
        <v>#DIV/0!</v>
      </c>
      <c r="F65" s="199" t="e">
        <f t="shared" si="13"/>
        <v>#DIV/0!</v>
      </c>
      <c r="G65" s="200"/>
      <c r="H65" s="199" t="e">
        <f t="shared" si="14"/>
        <v>#DIV/0!</v>
      </c>
      <c r="J65" s="146"/>
    </row>
    <row r="66" spans="2:10" ht="15" customHeight="1">
      <c r="B66" s="148" t="s">
        <v>351</v>
      </c>
      <c r="C66" s="198"/>
      <c r="D66" s="198"/>
      <c r="E66" s="198" t="e">
        <f t="shared" si="12"/>
        <v>#DIV/0!</v>
      </c>
      <c r="F66" s="199" t="e">
        <f t="shared" si="13"/>
        <v>#DIV/0!</v>
      </c>
      <c r="G66" s="200"/>
      <c r="H66" s="199" t="e">
        <f t="shared" ref="H66:H68" si="15">F66*G66</f>
        <v>#DIV/0!</v>
      </c>
      <c r="J66" s="146"/>
    </row>
    <row r="67" spans="2:10" ht="15" customHeight="1">
      <c r="B67" s="148" t="s">
        <v>352</v>
      </c>
      <c r="C67" s="198"/>
      <c r="D67" s="198"/>
      <c r="E67" s="198" t="e">
        <f t="shared" si="12"/>
        <v>#DIV/0!</v>
      </c>
      <c r="F67" s="199" t="e">
        <f t="shared" si="13"/>
        <v>#DIV/0!</v>
      </c>
      <c r="G67" s="200"/>
      <c r="H67" s="199" t="e">
        <f t="shared" si="15"/>
        <v>#DIV/0!</v>
      </c>
      <c r="J67" s="146"/>
    </row>
    <row r="68" spans="2:10" ht="15" customHeight="1">
      <c r="B68" s="148" t="s">
        <v>353</v>
      </c>
      <c r="C68" s="198"/>
      <c r="D68" s="198"/>
      <c r="E68" s="198" t="e">
        <f t="shared" si="12"/>
        <v>#DIV/0!</v>
      </c>
      <c r="F68" s="199" t="e">
        <f t="shared" si="13"/>
        <v>#DIV/0!</v>
      </c>
      <c r="G68" s="200"/>
      <c r="H68" s="199" t="e">
        <f t="shared" si="15"/>
        <v>#DIV/0!</v>
      </c>
      <c r="J68" s="146"/>
    </row>
    <row r="69" spans="2:10" ht="15" customHeight="1">
      <c r="B69" s="148" t="s">
        <v>39</v>
      </c>
      <c r="C69" s="198"/>
      <c r="D69" s="198"/>
      <c r="E69" s="198" t="e">
        <f t="shared" si="12"/>
        <v>#DIV/0!</v>
      </c>
      <c r="F69" s="199" t="e">
        <f t="shared" ref="F69:F70" si="16">SUM(C69:E69)</f>
        <v>#DIV/0!</v>
      </c>
      <c r="G69" s="200"/>
      <c r="H69" s="199" t="e">
        <f t="shared" ref="H69:H70" si="17">F69*G69</f>
        <v>#DIV/0!</v>
      </c>
      <c r="J69" s="146"/>
    </row>
    <row r="70" spans="2:10" ht="15" customHeight="1">
      <c r="B70" s="148" t="s">
        <v>359</v>
      </c>
      <c r="C70" s="198"/>
      <c r="D70" s="198"/>
      <c r="E70" s="198" t="e">
        <f t="shared" si="12"/>
        <v>#DIV/0!</v>
      </c>
      <c r="F70" s="199" t="e">
        <f t="shared" si="16"/>
        <v>#DIV/0!</v>
      </c>
      <c r="G70" s="200"/>
      <c r="H70" s="199" t="e">
        <f t="shared" si="17"/>
        <v>#DIV/0!</v>
      </c>
      <c r="J70" s="146"/>
    </row>
    <row r="71" spans="2:10" ht="15" customHeight="1" thickBot="1">
      <c r="B71" s="165" t="s">
        <v>37</v>
      </c>
      <c r="C71" s="163" t="e">
        <f>SUM(C62:C70)</f>
        <v>#DIV/0!</v>
      </c>
      <c r="D71" s="163" t="e">
        <f>SUM(D62:D70)</f>
        <v>#DIV/0!</v>
      </c>
      <c r="E71" s="163" t="e">
        <f>SUM(E62:E70)</f>
        <v>#DIV/0!</v>
      </c>
      <c r="F71" s="163" t="e">
        <f>SUM(F62:F70)</f>
        <v>#DIV/0!</v>
      </c>
      <c r="G71" s="163"/>
      <c r="H71" s="201" t="e">
        <f>ROUND(SUM(H62:H70),2)</f>
        <v>#DIV/0!</v>
      </c>
      <c r="J71" s="146"/>
    </row>
    <row r="74" spans="2:10" ht="21">
      <c r="B74" s="195" t="s">
        <v>176</v>
      </c>
      <c r="C74" s="196" t="e">
        <f>IF(F71=J15,"OK","Il convient de revoir les montants recopier de la DP précédente")</f>
        <v>#DIV/0!</v>
      </c>
      <c r="J74" s="146"/>
    </row>
    <row r="75" spans="2:10" ht="15" customHeight="1">
      <c r="J75" s="146"/>
    </row>
    <row r="76" spans="2:10" ht="15" customHeight="1">
      <c r="J76" s="146"/>
    </row>
    <row r="77" spans="2:10" ht="15" customHeight="1">
      <c r="J77" s="146"/>
    </row>
    <row r="78" spans="2:10" ht="15" customHeight="1">
      <c r="J78" s="146"/>
    </row>
    <row r="79" spans="2:10" ht="15" customHeight="1">
      <c r="J79" s="146"/>
    </row>
    <row r="80" spans="2:10" ht="15" customHeight="1">
      <c r="J80" s="146"/>
    </row>
    <row r="81" spans="10:10" ht="15" customHeight="1">
      <c r="J81" s="146"/>
    </row>
    <row r="82" spans="10:10" ht="15" customHeight="1">
      <c r="J82" s="146"/>
    </row>
    <row r="83" spans="10:10" ht="15" customHeight="1">
      <c r="J83" s="146"/>
    </row>
    <row r="84" spans="10:10" ht="15" customHeight="1">
      <c r="J84" s="146"/>
    </row>
    <row r="85" spans="10:10" ht="15" customHeight="1">
      <c r="J85" s="146"/>
    </row>
  </sheetData>
  <mergeCells count="13">
    <mergeCell ref="AE27:AE28"/>
    <mergeCell ref="AD24:AG24"/>
    <mergeCell ref="AE25:AE26"/>
    <mergeCell ref="AD21:AG21"/>
    <mergeCell ref="AE22:AE23"/>
    <mergeCell ref="B9:D9"/>
    <mergeCell ref="E9:F9"/>
    <mergeCell ref="G9:I9"/>
    <mergeCell ref="B10:B11"/>
    <mergeCell ref="C10:C11"/>
    <mergeCell ref="D10:D11"/>
    <mergeCell ref="E10:F10"/>
    <mergeCell ref="G10:I10"/>
  </mergeCells>
  <dataValidations disablePrompts="1" count="1">
    <dataValidation type="list" allowBlank="1" showInputMessage="1" showErrorMessage="1" sqref="B5" xr:uid="{0BF92AA9-189F-4AFF-99AE-D2EF5C5E1B3A}">
      <formula1>"CHOISIR LA NATURE DE LA DEMANDE DE PAIEMENT,Avance,Acompte,Solde"</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5B998-3461-420F-A119-74776C7F5842}">
  <sheetPr>
    <tabColor theme="9" tint="0.39997558519241921"/>
  </sheetPr>
  <dimension ref="A1:AW74"/>
  <sheetViews>
    <sheetView topLeftCell="A4" zoomScale="60" zoomScaleNormal="60" workbookViewId="0">
      <selection activeCell="D14" sqref="D14"/>
    </sheetView>
  </sheetViews>
  <sheetFormatPr baseColWidth="10" defaultColWidth="11.42578125" defaultRowHeight="15" customHeight="1"/>
  <cols>
    <col min="1" max="1" width="17.5703125" style="146" customWidth="1"/>
    <col min="2" max="2" width="39.28515625" style="146" customWidth="1"/>
    <col min="3" max="3" width="44.7109375" style="146" customWidth="1"/>
    <col min="4" max="4" width="48" style="146" customWidth="1"/>
    <col min="5" max="5" width="39.42578125" style="146" customWidth="1"/>
    <col min="6" max="6" width="44.28515625" style="146" customWidth="1"/>
    <col min="7" max="7" width="45.5703125" style="146" customWidth="1"/>
    <col min="8" max="8" width="41.7109375" style="146" customWidth="1"/>
    <col min="9" max="9" width="45.5703125" style="146" customWidth="1"/>
    <col min="10" max="10" width="45.85546875" style="146" customWidth="1"/>
    <col min="11" max="11" width="44.42578125" style="146" customWidth="1"/>
    <col min="12" max="12" width="46.140625" style="146" customWidth="1"/>
    <col min="13" max="15" width="65.140625" style="146" customWidth="1"/>
    <col min="16" max="16" width="65.140625" style="66" customWidth="1"/>
    <col min="17" max="17" width="65.140625" style="146" customWidth="1"/>
    <col min="18" max="18" width="57.85546875" style="146" customWidth="1"/>
    <col min="19" max="19" width="45.42578125" style="146" customWidth="1"/>
    <col min="20" max="20" width="46.5703125" style="146" customWidth="1"/>
    <col min="21" max="21" width="54.140625" style="146" customWidth="1"/>
    <col min="22" max="22" width="15.42578125" style="146" customWidth="1"/>
    <col min="23" max="23" width="33.42578125" style="146" customWidth="1"/>
    <col min="24" max="24" width="36.140625" style="146" customWidth="1"/>
    <col min="25" max="25" width="30.42578125" style="146" customWidth="1"/>
    <col min="26" max="28" width="11.42578125" style="146"/>
    <col min="29" max="29" width="26" style="146" customWidth="1"/>
    <col min="30" max="30" width="24.140625" style="146" customWidth="1"/>
    <col min="31" max="31" width="21.42578125" style="146" customWidth="1"/>
    <col min="32" max="32" width="25.140625" style="146" customWidth="1"/>
    <col min="33" max="35" width="11.42578125" style="146"/>
    <col min="36" max="36" width="6" style="146" customWidth="1"/>
    <col min="37" max="42" width="22.42578125" style="146" customWidth="1"/>
    <col min="43" max="16384" width="11.42578125" style="146"/>
  </cols>
  <sheetData>
    <row r="1" spans="1:20" ht="137.25" customHeight="1">
      <c r="B1" s="741" t="s">
        <v>94</v>
      </c>
      <c r="C1" s="741"/>
      <c r="D1" s="741"/>
      <c r="E1" s="741"/>
      <c r="F1" s="741"/>
      <c r="G1" s="741"/>
      <c r="H1" s="741"/>
      <c r="I1" s="741"/>
      <c r="J1" s="741"/>
      <c r="K1" s="741"/>
      <c r="L1" s="45"/>
      <c r="M1" s="45"/>
      <c r="N1" s="45"/>
      <c r="O1" s="45"/>
      <c r="P1" s="45"/>
      <c r="Q1" s="45"/>
      <c r="R1" s="45"/>
      <c r="S1" s="45"/>
    </row>
    <row r="2" spans="1:20" ht="15.75">
      <c r="B2" s="742"/>
      <c r="C2" s="742"/>
      <c r="D2" s="742"/>
      <c r="E2" s="742"/>
      <c r="F2" s="742"/>
      <c r="G2" s="742"/>
      <c r="H2" s="742"/>
      <c r="I2" s="742"/>
      <c r="J2" s="742"/>
      <c r="K2" s="742"/>
      <c r="L2" s="45"/>
      <c r="M2" s="45"/>
      <c r="N2" s="45"/>
      <c r="O2" s="45"/>
      <c r="P2" s="45"/>
      <c r="Q2" s="45"/>
      <c r="R2" s="45"/>
      <c r="S2" s="45"/>
    </row>
    <row r="3" spans="1:20" ht="54" customHeight="1">
      <c r="A3" s="46"/>
      <c r="B3" s="46"/>
      <c r="C3" s="46"/>
      <c r="D3" s="46"/>
      <c r="E3" s="46"/>
      <c r="F3" s="45"/>
      <c r="K3" s="145"/>
      <c r="L3" s="145"/>
      <c r="M3" s="145"/>
      <c r="N3" s="145"/>
      <c r="O3" s="145"/>
      <c r="P3" s="145"/>
      <c r="Q3" s="145"/>
      <c r="R3" s="145"/>
      <c r="S3" s="145"/>
      <c r="T3" s="145"/>
    </row>
    <row r="4" spans="1:20" ht="48" customHeight="1" thickBot="1">
      <c r="B4" s="145"/>
      <c r="C4" s="145"/>
      <c r="G4" s="46"/>
      <c r="H4" s="46"/>
      <c r="I4" s="46"/>
      <c r="J4" s="46"/>
      <c r="K4" s="145"/>
      <c r="L4" s="145"/>
      <c r="M4" s="145"/>
      <c r="N4" s="145"/>
      <c r="O4" s="145"/>
      <c r="P4" s="145"/>
      <c r="Q4" s="145"/>
      <c r="R4" s="145"/>
      <c r="S4" s="145"/>
      <c r="T4" s="145"/>
    </row>
    <row r="5" spans="1:20" ht="41.25" customHeight="1" thickBot="1">
      <c r="B5" s="202" t="s">
        <v>106</v>
      </c>
      <c r="C5" s="203"/>
      <c r="D5" s="203"/>
      <c r="E5" s="203"/>
      <c r="F5" s="203"/>
      <c r="G5" s="203"/>
      <c r="H5" s="203"/>
      <c r="I5" s="204"/>
      <c r="J5" s="46"/>
      <c r="K5" s="145"/>
      <c r="L5" s="145"/>
      <c r="M5" s="145"/>
      <c r="N5" s="145"/>
      <c r="O5" s="145"/>
      <c r="P5" s="145"/>
      <c r="Q5" s="145"/>
      <c r="R5" s="145"/>
      <c r="S5" s="145"/>
      <c r="T5" s="145"/>
    </row>
    <row r="6" spans="1:20" s="145" customFormat="1" ht="195" customHeight="1">
      <c r="B6" s="47" t="s">
        <v>110</v>
      </c>
      <c r="C6" s="48" t="s">
        <v>111</v>
      </c>
      <c r="D6" s="48" t="s">
        <v>104</v>
      </c>
      <c r="E6" s="49" t="s">
        <v>105</v>
      </c>
      <c r="F6" s="147" t="s">
        <v>112</v>
      </c>
      <c r="G6" s="50" t="s">
        <v>113</v>
      </c>
      <c r="H6" s="51" t="s">
        <v>114</v>
      </c>
      <c r="I6" s="98" t="s">
        <v>125</v>
      </c>
    </row>
    <row r="7" spans="1:20" s="145" customFormat="1" ht="50.1" customHeight="1">
      <c r="B7" s="52">
        <f>'Syn DP Bénéficiaire'!G12</f>
        <v>0</v>
      </c>
      <c r="C7" s="96"/>
      <c r="D7" s="96"/>
      <c r="E7" s="53">
        <f>'Syn DP Bénéficiaire'!F12</f>
        <v>0</v>
      </c>
      <c r="F7" s="205"/>
      <c r="G7" s="95"/>
      <c r="H7" s="54">
        <f>F7+D7</f>
        <v>0</v>
      </c>
      <c r="I7" s="206" t="str">
        <f>IF(C7&lt;H7, "KO : Il y a un surfinancement, il faut faire un avenant","OK")</f>
        <v>OK</v>
      </c>
    </row>
    <row r="8" spans="1:20" s="145" customFormat="1" ht="41.25" customHeight="1">
      <c r="B8" s="52">
        <f>'Syn DP Bénéficiaire'!G13</f>
        <v>0</v>
      </c>
      <c r="C8" s="96"/>
      <c r="D8" s="96"/>
      <c r="E8" s="53">
        <f>'Syn DP Bénéficiaire'!F13</f>
        <v>0</v>
      </c>
      <c r="F8" s="207"/>
      <c r="G8" s="95"/>
      <c r="H8" s="54">
        <f>F8+D8</f>
        <v>0</v>
      </c>
      <c r="I8" s="206" t="str">
        <f>IF(C8&lt;H8, "KO : Il y a un surfinancement, il faut faire un avenant","OK")</f>
        <v>OK</v>
      </c>
    </row>
    <row r="9" spans="1:20" s="145" customFormat="1" ht="51.6" customHeight="1">
      <c r="B9" s="52">
        <f>'Syn DP Bénéficiaire'!G14</f>
        <v>0</v>
      </c>
      <c r="C9" s="96"/>
      <c r="D9" s="96"/>
      <c r="E9" s="53">
        <f>'Syn DP Bénéficiaire'!F14</f>
        <v>0</v>
      </c>
      <c r="F9" s="207"/>
      <c r="G9" s="95"/>
      <c r="H9" s="54">
        <f>F9+D9</f>
        <v>0</v>
      </c>
      <c r="I9" s="206" t="str">
        <f>IF(C9&lt;H9, "KO : Il y a un surfinancement, il faut faire un avenant","OK")</f>
        <v>OK</v>
      </c>
    </row>
    <row r="10" spans="1:20" s="145" customFormat="1" ht="42" customHeight="1" thickBot="1">
      <c r="B10" s="55" t="s">
        <v>37</v>
      </c>
      <c r="C10" s="97">
        <f>SUM(C7:C9)</f>
        <v>0</v>
      </c>
      <c r="D10" s="97">
        <f>SUM(D7:D9)</f>
        <v>0</v>
      </c>
      <c r="E10" s="56">
        <f>SUM(E7:E9)</f>
        <v>0</v>
      </c>
      <c r="F10" s="56">
        <f>SUM(F7:F9)</f>
        <v>0</v>
      </c>
      <c r="G10" s="57"/>
      <c r="H10" s="58">
        <f t="shared" ref="H10" si="0">SUM(H7:H9)</f>
        <v>0</v>
      </c>
      <c r="I10" s="208" t="str">
        <f>IF(C10&lt;H10, "KO : Il y a un surfinancement, il faut faire un avenant","OK")</f>
        <v>OK</v>
      </c>
    </row>
    <row r="11" spans="1:20" s="145" customFormat="1" ht="42" customHeight="1" thickBot="1">
      <c r="B11" s="99"/>
      <c r="C11" s="100"/>
      <c r="D11" s="100"/>
      <c r="E11" s="100"/>
      <c r="F11" s="100"/>
      <c r="G11" s="101"/>
      <c r="H11" s="100"/>
      <c r="I11" s="169"/>
    </row>
    <row r="12" spans="1:20" ht="41.25" customHeight="1" thickBot="1">
      <c r="B12" s="202" t="s">
        <v>132</v>
      </c>
      <c r="C12" s="203"/>
      <c r="D12" s="203"/>
      <c r="E12" s="203"/>
      <c r="F12" s="203"/>
      <c r="G12" s="203"/>
      <c r="H12" s="203"/>
      <c r="I12" s="204"/>
      <c r="J12" s="46"/>
      <c r="K12" s="145"/>
      <c r="L12" s="145"/>
      <c r="M12" s="145"/>
      <c r="N12" s="145"/>
      <c r="O12" s="145"/>
      <c r="P12" s="145"/>
      <c r="Q12" s="145"/>
      <c r="R12" s="145"/>
      <c r="S12" s="145"/>
      <c r="T12" s="145"/>
    </row>
    <row r="13" spans="1:20" s="145" customFormat="1" ht="195" customHeight="1">
      <c r="B13" s="47" t="s">
        <v>133</v>
      </c>
      <c r="C13" s="48" t="s">
        <v>134</v>
      </c>
      <c r="D13" s="48" t="s">
        <v>135</v>
      </c>
      <c r="E13" s="49" t="s">
        <v>136</v>
      </c>
      <c r="F13" s="147" t="s">
        <v>137</v>
      </c>
      <c r="G13" s="50" t="s">
        <v>113</v>
      </c>
      <c r="H13" s="51" t="s">
        <v>138</v>
      </c>
      <c r="I13" s="98" t="s">
        <v>125</v>
      </c>
    </row>
    <row r="14" spans="1:20" s="145" customFormat="1" ht="52.5" customHeight="1">
      <c r="B14" s="52">
        <f>'Syn DP Bénéficiaire'!D12</f>
        <v>0</v>
      </c>
      <c r="C14" s="96"/>
      <c r="D14" s="96"/>
      <c r="E14" s="53">
        <f>'Syn DP Bénéficiaire'!C12</f>
        <v>0</v>
      </c>
      <c r="F14" s="205"/>
      <c r="G14" s="95"/>
      <c r="H14" s="54">
        <f>F14+D14</f>
        <v>0</v>
      </c>
      <c r="I14" s="206" t="str">
        <f>IF(C14&lt;H14, "KO : Il y a un surfinancement, il faut faire un avenant","OK")</f>
        <v>OK</v>
      </c>
    </row>
    <row r="15" spans="1:20" s="145" customFormat="1" ht="38.450000000000003" customHeight="1" thickBot="1">
      <c r="B15" s="55" t="s">
        <v>37</v>
      </c>
      <c r="C15" s="97">
        <f>SUM(C14:C14)</f>
        <v>0</v>
      </c>
      <c r="D15" s="97">
        <f>SUM(D14:D14)</f>
        <v>0</v>
      </c>
      <c r="E15" s="56">
        <f>SUM(E14:E14)</f>
        <v>0</v>
      </c>
      <c r="F15" s="56">
        <f>SUM(F14:F14)</f>
        <v>0</v>
      </c>
      <c r="G15" s="57"/>
      <c r="H15" s="58">
        <f>SUM(H14:H14)</f>
        <v>0</v>
      </c>
      <c r="I15" s="208" t="str">
        <f>IF(C15&lt;H15, "KO : Il y a un surfinancement, il faut faire un avenant","OK")</f>
        <v>OK</v>
      </c>
    </row>
    <row r="16" spans="1:20" s="145" customFormat="1" ht="38.450000000000003" customHeight="1">
      <c r="B16" s="99"/>
      <c r="C16" s="100"/>
      <c r="D16" s="100"/>
      <c r="E16" s="100"/>
      <c r="F16" s="100"/>
      <c r="G16" s="101"/>
      <c r="H16" s="100"/>
      <c r="I16" s="169"/>
    </row>
    <row r="20" spans="2:49" s="66" customFormat="1" ht="36.950000000000003" customHeight="1">
      <c r="B20" s="146"/>
      <c r="C20" s="146"/>
      <c r="D20" s="146"/>
      <c r="E20" s="146"/>
      <c r="F20" s="146"/>
      <c r="G20" s="146"/>
      <c r="H20" s="146"/>
      <c r="I20" s="146"/>
      <c r="J20" s="146"/>
      <c r="K20" s="146"/>
      <c r="N20" s="146"/>
      <c r="O20" s="146"/>
      <c r="Q20" s="146"/>
      <c r="R20" s="146"/>
      <c r="S20" s="146"/>
      <c r="T20" s="146"/>
      <c r="U20" s="146"/>
      <c r="V20" s="146"/>
      <c r="W20" s="146"/>
      <c r="X20" s="146"/>
      <c r="Y20" s="146"/>
      <c r="Z20" s="146"/>
      <c r="AA20" s="146"/>
      <c r="AB20" s="146"/>
      <c r="AC20" s="146"/>
      <c r="AD20" s="146"/>
      <c r="AE20" s="146"/>
      <c r="AF20" s="146"/>
      <c r="AG20" s="146"/>
      <c r="AH20" s="146"/>
      <c r="AI20" s="146"/>
      <c r="AJ20" s="146"/>
      <c r="AK20" s="146"/>
      <c r="AL20" s="146"/>
      <c r="AM20" s="146"/>
      <c r="AN20" s="146"/>
      <c r="AO20" s="146"/>
      <c r="AP20" s="146"/>
      <c r="AQ20" s="146"/>
      <c r="AR20" s="146"/>
      <c r="AS20" s="146"/>
      <c r="AT20" s="146"/>
      <c r="AU20" s="146"/>
      <c r="AV20" s="146"/>
      <c r="AW20" s="146"/>
    </row>
    <row r="23" spans="2:49" s="66" customFormat="1" ht="18" customHeight="1">
      <c r="B23" s="146"/>
      <c r="C23" s="146"/>
      <c r="D23" s="146"/>
      <c r="E23" s="146"/>
      <c r="F23" s="146"/>
      <c r="G23" s="146"/>
      <c r="H23" s="146"/>
      <c r="I23" s="146"/>
      <c r="J23" s="146"/>
      <c r="K23" s="146"/>
      <c r="L23" s="146"/>
      <c r="M23" s="146"/>
      <c r="N23" s="146"/>
      <c r="O23" s="146"/>
      <c r="Q23" s="146"/>
      <c r="R23" s="146"/>
      <c r="S23" s="146"/>
      <c r="T23" s="146"/>
      <c r="U23" s="146"/>
      <c r="V23" s="146"/>
      <c r="W23" s="146"/>
      <c r="X23" s="146"/>
      <c r="Y23" s="146"/>
      <c r="Z23" s="146"/>
      <c r="AA23" s="146"/>
      <c r="AB23" s="146"/>
      <c r="AC23" s="146"/>
      <c r="AD23" s="146"/>
      <c r="AE23" s="146"/>
      <c r="AF23" s="146"/>
      <c r="AG23" s="146"/>
      <c r="AH23" s="146"/>
      <c r="AI23" s="146"/>
      <c r="AJ23" s="146"/>
      <c r="AK23" s="146"/>
      <c r="AL23" s="146"/>
      <c r="AM23" s="146"/>
      <c r="AN23" s="146"/>
      <c r="AO23" s="146"/>
      <c r="AP23" s="146"/>
      <c r="AQ23" s="146"/>
      <c r="AR23" s="146"/>
      <c r="AS23" s="146"/>
      <c r="AT23" s="146"/>
      <c r="AU23" s="146"/>
      <c r="AV23" s="146"/>
      <c r="AW23" s="146"/>
    </row>
    <row r="31" spans="2:49" ht="36.950000000000003" customHeight="1"/>
    <row r="35" spans="2:10" ht="17.25" customHeight="1"/>
    <row r="36" spans="2:10" ht="17.25" customHeight="1"/>
    <row r="37" spans="2:10" ht="17.25" customHeight="1"/>
    <row r="38" spans="2:10" ht="17.25" customHeight="1"/>
    <row r="39" spans="2:10" ht="17.25" customHeight="1"/>
    <row r="45" spans="2:10" ht="15" customHeight="1">
      <c r="B45" s="67"/>
      <c r="C45" s="67"/>
      <c r="D45" s="67"/>
      <c r="I45" s="67"/>
      <c r="J45" s="67"/>
    </row>
    <row r="74" ht="101.25" customHeight="1"/>
  </sheetData>
  <mergeCells count="2">
    <mergeCell ref="B1:K1"/>
    <mergeCell ref="B2:K2"/>
  </mergeCell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 operator="containsText" id="{C1B99AAF-09CE-4F24-A140-4E804C45ADA9}">
            <xm:f>NOT(ISERROR(SEARCH("KO",I7)))</xm:f>
            <xm:f>"KO"</xm:f>
            <x14:dxf>
              <fill>
                <patternFill>
                  <bgColor rgb="FFFF0000"/>
                </patternFill>
              </fill>
            </x14:dxf>
          </x14:cfRule>
          <x14:cfRule type="containsText" priority="2" operator="containsText" id="{F06D2004-3506-4D49-BC09-23AB1FAB267C}">
            <xm:f>NOT(ISERROR(SEARCH("OK",I7)))</xm:f>
            <xm:f>"OK"</xm:f>
            <x14:dxf>
              <fill>
                <patternFill>
                  <bgColor rgb="FF92D050"/>
                </patternFill>
              </fill>
            </x14:dxf>
          </x14:cfRule>
          <xm:sqref>I7:I11 I14:I16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FF58F-4983-4E36-BB4A-837CCC092A1A}">
  <sheetPr>
    <tabColor theme="9" tint="0.39997558519241921"/>
  </sheetPr>
  <dimension ref="B1:AH42"/>
  <sheetViews>
    <sheetView topLeftCell="P1" zoomScale="70" zoomScaleNormal="70" workbookViewId="0">
      <selection activeCell="R38" sqref="R38"/>
    </sheetView>
  </sheetViews>
  <sheetFormatPr baseColWidth="10" defaultColWidth="11.5703125" defaultRowHeight="15"/>
  <cols>
    <col min="1" max="1" width="11.5703125" style="145"/>
    <col min="2" max="2" width="40" style="145" bestFit="1" customWidth="1"/>
    <col min="3" max="3" width="22.85546875" style="145" customWidth="1"/>
    <col min="4" max="4" width="11.5703125" style="145"/>
    <col min="5" max="5" width="20.28515625" style="145" customWidth="1"/>
    <col min="6" max="7" width="25.42578125" style="145" customWidth="1"/>
    <col min="8" max="22" width="25.42578125" style="168" customWidth="1"/>
    <col min="23" max="29" width="25.42578125" style="145" customWidth="1"/>
    <col min="30" max="34" width="22" style="145" customWidth="1"/>
    <col min="35" max="16384" width="11.5703125" style="145"/>
  </cols>
  <sheetData>
    <row r="1" spans="2:34" ht="15.75" thickBot="1"/>
    <row r="2" spans="2:34" ht="44.25" customHeight="1">
      <c r="B2" s="749" t="s">
        <v>223</v>
      </c>
      <c r="C2" s="750"/>
      <c r="P2" s="145"/>
      <c r="Q2" s="145"/>
      <c r="R2" s="145"/>
      <c r="S2" s="145"/>
      <c r="T2" s="145"/>
      <c r="U2" s="145"/>
      <c r="V2" s="145"/>
    </row>
    <row r="3" spans="2:34" ht="15.75">
      <c r="B3" s="111" t="s">
        <v>226</v>
      </c>
      <c r="C3" s="209"/>
      <c r="K3" s="145"/>
      <c r="L3" s="145"/>
      <c r="M3" s="145"/>
      <c r="N3" s="145"/>
      <c r="O3" s="145"/>
      <c r="P3" s="145"/>
      <c r="Q3" s="145"/>
      <c r="R3" s="145"/>
      <c r="S3" s="145"/>
      <c r="T3" s="145"/>
      <c r="U3" s="145"/>
      <c r="V3" s="145"/>
    </row>
    <row r="4" spans="2:34" ht="15.75">
      <c r="B4" s="111" t="s">
        <v>227</v>
      </c>
      <c r="C4" s="209"/>
      <c r="J4" s="145"/>
      <c r="K4" s="145"/>
      <c r="L4" s="145"/>
      <c r="M4" s="145"/>
      <c r="N4" s="145"/>
      <c r="O4" s="145"/>
      <c r="P4" s="145"/>
      <c r="Q4" s="145"/>
      <c r="R4" s="145"/>
      <c r="S4" s="145"/>
      <c r="T4" s="145"/>
      <c r="U4" s="145"/>
      <c r="V4" s="145"/>
    </row>
    <row r="5" spans="2:34" ht="31.5">
      <c r="B5" s="111" t="s">
        <v>228</v>
      </c>
      <c r="C5" s="209"/>
      <c r="J5" s="145"/>
      <c r="K5" s="145"/>
      <c r="L5" s="145"/>
      <c r="M5" s="145"/>
      <c r="N5" s="145"/>
      <c r="O5" s="145"/>
      <c r="P5" s="145"/>
      <c r="Q5" s="145"/>
      <c r="R5" s="211"/>
      <c r="S5" s="145"/>
      <c r="T5" s="145"/>
      <c r="U5" s="145"/>
      <c r="V5" s="145"/>
    </row>
    <row r="6" spans="2:34" ht="15.75">
      <c r="B6" s="111" t="s">
        <v>122</v>
      </c>
      <c r="C6" s="209"/>
      <c r="J6" s="145"/>
      <c r="K6" s="145"/>
      <c r="L6" s="145"/>
      <c r="M6" s="145"/>
      <c r="N6" s="145"/>
      <c r="O6" s="145"/>
      <c r="P6" s="145"/>
      <c r="Q6" s="145"/>
      <c r="R6" s="211"/>
      <c r="S6" s="145"/>
      <c r="T6" s="145"/>
      <c r="U6" s="145"/>
      <c r="V6" s="145"/>
    </row>
    <row r="7" spans="2:34" ht="15.75">
      <c r="B7" s="111" t="s">
        <v>79</v>
      </c>
      <c r="C7" s="209"/>
      <c r="J7" s="145"/>
      <c r="K7" s="145"/>
      <c r="L7" s="145"/>
      <c r="M7" s="145"/>
      <c r="N7" s="145"/>
      <c r="O7" s="145"/>
      <c r="P7" s="145"/>
      <c r="Q7" s="145"/>
      <c r="R7" s="211"/>
      <c r="S7" s="145"/>
      <c r="T7" s="145"/>
      <c r="U7" s="145"/>
      <c r="V7" s="145"/>
    </row>
    <row r="8" spans="2:34" ht="15.75">
      <c r="B8" s="212" t="s">
        <v>179</v>
      </c>
      <c r="C8" s="213">
        <f>C5+C6+C7</f>
        <v>0</v>
      </c>
      <c r="J8" s="145"/>
      <c r="K8" s="145"/>
      <c r="L8" s="145"/>
      <c r="M8" s="145"/>
      <c r="N8" s="145"/>
      <c r="O8" s="145"/>
      <c r="P8" s="145"/>
      <c r="Q8" s="145"/>
      <c r="R8" s="211"/>
      <c r="S8" s="145"/>
      <c r="T8" s="145"/>
      <c r="U8" s="145"/>
      <c r="V8" s="145"/>
    </row>
    <row r="9" spans="2:34">
      <c r="J9" s="145"/>
      <c r="K9" s="145"/>
      <c r="L9" s="145"/>
      <c r="M9" s="145"/>
      <c r="N9" s="145"/>
      <c r="O9" s="145"/>
      <c r="P9" s="145"/>
      <c r="Q9" s="145"/>
      <c r="R9" s="211"/>
      <c r="S9" s="145"/>
      <c r="T9" s="145"/>
      <c r="U9" s="145"/>
      <c r="V9" s="145"/>
    </row>
    <row r="10" spans="2:34" ht="27" customHeight="1">
      <c r="B10" s="345" t="s">
        <v>224</v>
      </c>
      <c r="C10" s="346" t="e">
        <f>IF(C20&lt;(I17+J17+K17), "Le montant de subvention calculé est inférieur au montant déjà payé.","OK")</f>
        <v>#DIV/0!</v>
      </c>
      <c r="F10" s="214"/>
      <c r="G10" s="214"/>
      <c r="H10" s="145"/>
      <c r="I10" s="145"/>
      <c r="J10" s="145"/>
      <c r="K10" s="145"/>
      <c r="L10" s="145"/>
      <c r="M10" s="145"/>
      <c r="N10" s="145"/>
      <c r="O10" s="145"/>
      <c r="P10" s="145"/>
      <c r="Q10" s="145"/>
      <c r="R10" s="211"/>
      <c r="S10" s="145"/>
      <c r="T10" s="145"/>
      <c r="U10" s="145"/>
      <c r="V10" s="145"/>
    </row>
    <row r="11" spans="2:34" ht="29.45" customHeight="1" thickBot="1">
      <c r="F11" s="214"/>
      <c r="G11" s="759" t="s">
        <v>354</v>
      </c>
      <c r="H11" s="759"/>
      <c r="I11" s="577" t="s">
        <v>358</v>
      </c>
      <c r="J11" s="102"/>
      <c r="K11" s="102"/>
      <c r="L11" s="145"/>
      <c r="M11" s="145"/>
      <c r="N11" s="145"/>
      <c r="O11" s="145"/>
      <c r="P11" s="145"/>
      <c r="Q11" s="145"/>
      <c r="R11" s="145"/>
      <c r="S11" s="145"/>
      <c r="T11" s="145"/>
      <c r="U11" s="145"/>
      <c r="V11" s="145"/>
    </row>
    <row r="12" spans="2:34" ht="39.950000000000003" customHeight="1" thickBot="1">
      <c r="B12" s="752" t="s">
        <v>182</v>
      </c>
      <c r="C12" s="753"/>
      <c r="E12" s="215"/>
      <c r="G12" s="211"/>
      <c r="I12" s="751" t="s">
        <v>180</v>
      </c>
      <c r="J12" s="751"/>
      <c r="K12" s="751"/>
      <c r="R12" s="216" t="s">
        <v>181</v>
      </c>
      <c r="S12" s="217"/>
      <c r="T12" s="254" t="e">
        <f>IF(AND(I11="Oui",C17&lt;&gt;"Solde"),0,C20-I17-J17-K17)</f>
        <v>#DIV/0!</v>
      </c>
      <c r="V12" s="145"/>
      <c r="X12" s="168"/>
      <c r="Y12" s="210"/>
      <c r="Z12" s="168"/>
      <c r="AA12" s="168"/>
    </row>
    <row r="13" spans="2:34" ht="49.5" customHeight="1">
      <c r="B13" s="219" t="s">
        <v>189</v>
      </c>
      <c r="C13" s="220" t="e">
        <f>' DÉPENSES-Syn DP Instruct'!F71</f>
        <v>#DIV/0!</v>
      </c>
      <c r="E13" s="218"/>
      <c r="F13" s="754" t="s">
        <v>183</v>
      </c>
      <c r="G13" s="754"/>
      <c r="H13" s="754"/>
      <c r="I13" s="755" t="s">
        <v>184</v>
      </c>
      <c r="J13" s="747"/>
      <c r="K13" s="748"/>
      <c r="L13" s="763" t="s">
        <v>185</v>
      </c>
      <c r="M13" s="754"/>
      <c r="N13" s="764"/>
      <c r="O13" s="451" t="e">
        <f>IF(OR(P15="KO",P16="KO"),"Le taux de cofinancement n'est pas respecté, une régularisation du plan de financement est nécessaire","")</f>
        <v>#DIV/0!</v>
      </c>
      <c r="P13" s="145"/>
      <c r="Q13" s="145"/>
      <c r="R13" s="743" t="s">
        <v>186</v>
      </c>
      <c r="S13" s="744"/>
      <c r="T13" s="744"/>
      <c r="U13" s="745"/>
      <c r="V13" s="145"/>
      <c r="X13" s="743" t="s">
        <v>187</v>
      </c>
      <c r="Y13" s="744"/>
      <c r="Z13" s="744"/>
      <c r="AA13" s="745"/>
      <c r="AD13" s="743" t="s">
        <v>188</v>
      </c>
      <c r="AE13" s="744"/>
      <c r="AF13" s="744"/>
      <c r="AG13" s="745"/>
    </row>
    <row r="14" spans="2:34" ht="31.5">
      <c r="B14" s="219" t="s">
        <v>346</v>
      </c>
      <c r="C14" s="220">
        <f>'RESSOURCES-Syn DP Instruc'!H10</f>
        <v>0</v>
      </c>
      <c r="E14" s="221"/>
      <c r="F14" s="222" t="s">
        <v>190</v>
      </c>
      <c r="G14" s="222" t="s">
        <v>161</v>
      </c>
      <c r="H14" s="223" t="s">
        <v>191</v>
      </c>
      <c r="I14" s="111" t="s">
        <v>190</v>
      </c>
      <c r="J14" s="224" t="s">
        <v>161</v>
      </c>
      <c r="K14" s="225" t="s">
        <v>191</v>
      </c>
      <c r="L14" s="221" t="s">
        <v>190</v>
      </c>
      <c r="M14" s="222" t="s">
        <v>161</v>
      </c>
      <c r="N14" s="226" t="s">
        <v>191</v>
      </c>
      <c r="O14" s="227" t="s">
        <v>350</v>
      </c>
      <c r="P14" s="222" t="s">
        <v>193</v>
      </c>
      <c r="Q14" s="145"/>
      <c r="R14" s="228"/>
      <c r="S14" s="229" t="s">
        <v>190</v>
      </c>
      <c r="T14" s="229" t="s">
        <v>161</v>
      </c>
      <c r="U14" s="230" t="s">
        <v>191</v>
      </c>
      <c r="V14" s="230" t="s">
        <v>37</v>
      </c>
      <c r="X14" s="228"/>
      <c r="Y14" s="229" t="s">
        <v>190</v>
      </c>
      <c r="Z14" s="229" t="s">
        <v>161</v>
      </c>
      <c r="AA14" s="230" t="s">
        <v>191</v>
      </c>
      <c r="AB14" s="230" t="s">
        <v>37</v>
      </c>
      <c r="AD14" s="228"/>
      <c r="AE14" s="229" t="s">
        <v>190</v>
      </c>
      <c r="AF14" s="229" t="s">
        <v>161</v>
      </c>
      <c r="AG14" s="230" t="s">
        <v>191</v>
      </c>
      <c r="AH14" s="231" t="s">
        <v>37</v>
      </c>
    </row>
    <row r="15" spans="2:34" ht="31.5">
      <c r="B15" s="219" t="s">
        <v>345</v>
      </c>
      <c r="C15" s="220">
        <f>'RESSOURCES-Syn DP Instruc'!H15</f>
        <v>0</v>
      </c>
      <c r="E15" s="349" t="s">
        <v>102</v>
      </c>
      <c r="F15" s="233">
        <f>IF($C$17="Avance",Avance_Instructeur!C26,AE15)</f>
        <v>0</v>
      </c>
      <c r="G15" s="233">
        <f>IF($C$17="Avance",Avance_Instructeur!D26,AF15)</f>
        <v>0</v>
      </c>
      <c r="H15" s="233" t="e">
        <f>IF($C$17="Avance",0,AG15)</f>
        <v>#DIV/0!</v>
      </c>
      <c r="I15" s="234"/>
      <c r="J15" s="235"/>
      <c r="K15" s="348"/>
      <c r="L15" s="236">
        <f>ROUND(F15-I15,2)</f>
        <v>0</v>
      </c>
      <c r="M15" s="233">
        <f t="shared" ref="M15:N16" si="0">ROUND(G15-J15,2)</f>
        <v>0</v>
      </c>
      <c r="N15" s="237" t="e">
        <f t="shared" si="0"/>
        <v>#DIV/0!</v>
      </c>
      <c r="O15" s="238" t="e">
        <f>SUM(I15:N15)</f>
        <v>#DIV/0!</v>
      </c>
      <c r="P15" s="239" t="str">
        <f>IF(M15=0,"OK",IF(ROUNDDOWN((L15+M15)*0.85,2)=M15,"OK","KO"))</f>
        <v>OK</v>
      </c>
      <c r="Q15" s="214"/>
      <c r="R15" s="240" t="s">
        <v>102</v>
      </c>
      <c r="S15" s="242">
        <f>IF(OR($J$17=C7,C5=""),0,IF(T18&lt;C15,T18,C15))</f>
        <v>0</v>
      </c>
      <c r="T15" s="242">
        <f>IF(OR(J17=$C$7,C5=""),0,MIN(ROUNDDOWN(S15*0.85/0.15,2),T17))</f>
        <v>0</v>
      </c>
      <c r="U15" s="242"/>
      <c r="V15" s="242">
        <f>ROUND(S15+T15+U15,2)</f>
        <v>0</v>
      </c>
      <c r="X15" s="240" t="s">
        <v>102</v>
      </c>
      <c r="Y15" s="241">
        <f>Z15*0.15/0.85</f>
        <v>0</v>
      </c>
      <c r="Z15" s="241">
        <f t="shared" ref="Z15:Z16" si="1">T15+J15</f>
        <v>0</v>
      </c>
      <c r="AA15" s="246" t="e">
        <f>IF(C17="Solde",C15-Y15,IF(Z17=C8,MIN(C20-Y17-Z17,C15-Y15),0))</f>
        <v>#DIV/0!</v>
      </c>
      <c r="AB15" s="242" t="e">
        <f>ROUND(Y15+Z15+AA15,2)</f>
        <v>#DIV/0!</v>
      </c>
      <c r="AC15" s="214"/>
      <c r="AD15" s="240" t="s">
        <v>102</v>
      </c>
      <c r="AE15" s="241">
        <f>MIN(Y15,C5)</f>
        <v>0</v>
      </c>
      <c r="AF15" s="241">
        <f>IF(Y15=AE15,Z15,ROUNDDOWN(AE15/0.15*0.85,2))</f>
        <v>0</v>
      </c>
      <c r="AG15" s="243" t="e">
        <f>AA15</f>
        <v>#DIV/0!</v>
      </c>
      <c r="AH15" s="244" t="e">
        <f>ROUND(AE15+AF15+AG15,2)</f>
        <v>#DIV/0!</v>
      </c>
    </row>
    <row r="16" spans="2:34" ht="31.5">
      <c r="B16" s="86" t="s">
        <v>249</v>
      </c>
      <c r="C16" s="220" t="e">
        <f>' DÉPENSES-Syn DP Instruct'!H71</f>
        <v>#DIV/0!</v>
      </c>
      <c r="E16" s="349" t="s">
        <v>80</v>
      </c>
      <c r="F16" s="233" t="e">
        <f>IF($C$17="Avance",Avance_Instructeur!C27,AE16)</f>
        <v>#DIV/0!</v>
      </c>
      <c r="G16" s="233" t="e">
        <f>IF($C$17="Avance",Avance_Instructeur!D27,AF16)</f>
        <v>#DIV/0!</v>
      </c>
      <c r="H16" s="233" t="e">
        <f>IF($C$17="Avance",0,AA16)</f>
        <v>#DIV/0!</v>
      </c>
      <c r="I16" s="234"/>
      <c r="J16" s="235"/>
      <c r="K16" s="245"/>
      <c r="L16" s="236" t="e">
        <f>ROUND(F16-I16,2)</f>
        <v>#DIV/0!</v>
      </c>
      <c r="M16" s="233" t="e">
        <f t="shared" si="0"/>
        <v>#DIV/0!</v>
      </c>
      <c r="N16" s="237" t="e">
        <f t="shared" si="0"/>
        <v>#DIV/0!</v>
      </c>
      <c r="O16" s="238" t="e">
        <f>SUM(I16:N16)</f>
        <v>#DIV/0!</v>
      </c>
      <c r="P16" s="239" t="e">
        <f>IF(M16=0,"OK",IF(ROUNDDOWN((L16+M16)*0.85,2)=M16,"OK","KO"))</f>
        <v>#DIV/0!</v>
      </c>
      <c r="Q16" s="214"/>
      <c r="R16" s="240" t="s">
        <v>80</v>
      </c>
      <c r="S16" s="242" t="e">
        <f>IF(OR(J17=C7,V15=T12,C6=""),0,ROUNDUP(T16*0.15/0.85,2))</f>
        <v>#DIV/0!</v>
      </c>
      <c r="T16" s="242" t="e">
        <f>IF(OR(S16=0,J17=C7),0,ROUNDDOWN(T17-T15,2))</f>
        <v>#DIV/0!</v>
      </c>
      <c r="U16" s="243"/>
      <c r="V16" s="243" t="e">
        <f>ROUND(S16+T16+U16,2)</f>
        <v>#DIV/0!</v>
      </c>
      <c r="X16" s="240" t="s">
        <v>80</v>
      </c>
      <c r="Y16" s="241" t="e">
        <f>S16+I16</f>
        <v>#DIV/0!</v>
      </c>
      <c r="Z16" s="241" t="e">
        <f t="shared" si="1"/>
        <v>#DIV/0!</v>
      </c>
      <c r="AA16" s="246" t="e">
        <f>IF(Z17=C7,MIN(C20-AB15-Y16-Z16,C6-Y16),0)</f>
        <v>#DIV/0!</v>
      </c>
      <c r="AB16" s="243" t="e">
        <f>ROUND(Y16+Z16+AA16,2)</f>
        <v>#DIV/0!</v>
      </c>
      <c r="AC16" s="214"/>
      <c r="AD16" s="240" t="s">
        <v>80</v>
      </c>
      <c r="AE16" s="241" t="e">
        <f>MIN(Y17-AE15,C6)</f>
        <v>#DIV/0!</v>
      </c>
      <c r="AF16" s="246" t="e">
        <f>IF(Y16=AE16,Z16,ROUNDDOWN(AE16/0.15*0.85,2))</f>
        <v>#DIV/0!</v>
      </c>
      <c r="AG16" s="243" t="e">
        <f>AA16</f>
        <v>#DIV/0!</v>
      </c>
      <c r="AH16" s="247" t="e">
        <f>ROUND(AE16+AF16+AG16,2)</f>
        <v>#DIV/0!</v>
      </c>
    </row>
    <row r="17" spans="2:34" ht="16.5" thickBot="1">
      <c r="B17" s="261" t="s">
        <v>196</v>
      </c>
      <c r="C17" s="220" t="str">
        <f>' DÉPENSES-Syn DP Instruct'!B5</f>
        <v>CHOISIR LA NATURE DE LA DEMANDE DE PAIEMENT</v>
      </c>
      <c r="E17" s="350" t="s">
        <v>194</v>
      </c>
      <c r="F17" s="249" t="e">
        <f>F15+F16</f>
        <v>#DIV/0!</v>
      </c>
      <c r="G17" s="249" t="e">
        <f t="shared" ref="G17:H17" si="2">G15+G16</f>
        <v>#DIV/0!</v>
      </c>
      <c r="H17" s="351" t="e">
        <f t="shared" si="2"/>
        <v>#DIV/0!</v>
      </c>
      <c r="I17" s="352">
        <f t="shared" ref="I17:O17" si="3">SUM(I15:I16)</f>
        <v>0</v>
      </c>
      <c r="J17" s="353">
        <f t="shared" si="3"/>
        <v>0</v>
      </c>
      <c r="K17" s="354">
        <f t="shared" si="3"/>
        <v>0</v>
      </c>
      <c r="L17" s="248" t="e">
        <f t="shared" si="3"/>
        <v>#DIV/0!</v>
      </c>
      <c r="M17" s="249" t="e">
        <f t="shared" si="3"/>
        <v>#DIV/0!</v>
      </c>
      <c r="N17" s="250" t="e">
        <f t="shared" si="3"/>
        <v>#DIV/0!</v>
      </c>
      <c r="O17" s="251" t="e">
        <f t="shared" si="3"/>
        <v>#DIV/0!</v>
      </c>
      <c r="Q17" s="145"/>
      <c r="R17" s="252" t="s">
        <v>194</v>
      </c>
      <c r="S17" s="253" t="e">
        <f>SUM(S15:S16)</f>
        <v>#DIV/0!</v>
      </c>
      <c r="T17" s="253">
        <f>IF(J17=C7,0,MIN(T12*0.85,C7-J17))</f>
        <v>0</v>
      </c>
      <c r="U17" s="254">
        <f t="shared" ref="U17" si="4">U15+U16</f>
        <v>0</v>
      </c>
      <c r="V17" s="254" t="e">
        <f>SUM(V15:V16)</f>
        <v>#DIV/0!</v>
      </c>
      <c r="X17" s="252" t="s">
        <v>194</v>
      </c>
      <c r="Y17" s="253" t="e">
        <f>SUM(Y15:Y16)</f>
        <v>#DIV/0!</v>
      </c>
      <c r="Z17" s="255" t="e">
        <f>SUM(Z15:Z16)</f>
        <v>#DIV/0!</v>
      </c>
      <c r="AA17" s="254" t="e">
        <f t="shared" ref="AA17" si="5">AA15+AA16</f>
        <v>#DIV/0!</v>
      </c>
      <c r="AB17" s="254" t="e">
        <f>SUM(AB15:AB16)</f>
        <v>#DIV/0!</v>
      </c>
      <c r="AD17" s="252" t="s">
        <v>194</v>
      </c>
      <c r="AE17" s="253" t="e">
        <f>SUM(AE15:AE16)</f>
        <v>#DIV/0!</v>
      </c>
      <c r="AF17" s="255" t="e">
        <f>SUM(AF15:AF16)</f>
        <v>#DIV/0!</v>
      </c>
      <c r="AG17" s="254" t="e">
        <f t="shared" ref="AG17" si="6">AG15+AG16</f>
        <v>#DIV/0!</v>
      </c>
      <c r="AH17" s="256" t="e">
        <f>SUM(AH15:AH16)</f>
        <v>#DIV/0!</v>
      </c>
    </row>
    <row r="18" spans="2:34" ht="16.5" thickBot="1">
      <c r="B18" s="262" t="s">
        <v>197</v>
      </c>
      <c r="C18" s="263" t="str">
        <f>IF(C17="Acompte",ROUND(C8*0.9,2),"")</f>
        <v/>
      </c>
      <c r="H18" s="145"/>
      <c r="I18" s="145"/>
      <c r="J18" s="145"/>
      <c r="K18" s="145"/>
      <c r="L18" s="145"/>
      <c r="M18" s="145"/>
      <c r="N18" s="145"/>
      <c r="O18" s="145"/>
      <c r="P18"/>
      <c r="Q18" s="145"/>
      <c r="R18" s="257" t="s">
        <v>195</v>
      </c>
      <c r="S18" s="258"/>
      <c r="T18" s="259" t="e">
        <f>ROUND(T12*0.15,2)</f>
        <v>#DIV/0!</v>
      </c>
      <c r="U18" s="145"/>
      <c r="V18" s="145"/>
      <c r="Z18" s="260"/>
    </row>
    <row r="19" spans="2:34" ht="32.25" thickBot="1">
      <c r="B19" s="262" t="s">
        <v>225</v>
      </c>
      <c r="C19" s="263" t="str">
        <f>IF(C17="Solde",MIN(C13-C14),"")</f>
        <v/>
      </c>
      <c r="H19" s="145"/>
      <c r="I19" s="145"/>
      <c r="K19" s="145"/>
      <c r="L19" s="756" t="s">
        <v>349</v>
      </c>
      <c r="M19" s="757"/>
      <c r="N19" s="757"/>
      <c r="O19" s="758"/>
      <c r="P19"/>
      <c r="Q19" s="145"/>
      <c r="R19" s="145"/>
      <c r="S19" s="145"/>
      <c r="T19" s="145"/>
      <c r="U19" s="145"/>
      <c r="V19" s="145"/>
    </row>
    <row r="20" spans="2:34" ht="32.25" thickBot="1">
      <c r="B20" s="265" t="s">
        <v>250</v>
      </c>
      <c r="C20" s="266" t="e">
        <f>MIN(C8,C16,C18,C19)</f>
        <v>#DIV/0!</v>
      </c>
      <c r="E20" s="746" t="s">
        <v>198</v>
      </c>
      <c r="F20" s="746"/>
      <c r="G20" s="746"/>
      <c r="H20" s="746"/>
      <c r="L20" s="569" t="s">
        <v>190</v>
      </c>
      <c r="M20" s="570" t="s">
        <v>161</v>
      </c>
      <c r="N20" s="571" t="s">
        <v>191</v>
      </c>
      <c r="O20" s="372" t="s">
        <v>192</v>
      </c>
      <c r="P20"/>
    </row>
    <row r="21" spans="2:34" ht="24" thickBot="1">
      <c r="E21" s="264"/>
      <c r="F21" s="747" t="s">
        <v>199</v>
      </c>
      <c r="G21" s="747"/>
      <c r="H21" s="748"/>
      <c r="L21" s="572" t="e">
        <f>L17</f>
        <v>#DIV/0!</v>
      </c>
      <c r="M21" s="573" t="e">
        <f t="shared" ref="M21:N21" si="7">M17</f>
        <v>#DIV/0!</v>
      </c>
      <c r="N21" s="573" t="e">
        <f t="shared" si="7"/>
        <v>#DIV/0!</v>
      </c>
      <c r="O21" s="574" t="e">
        <f>SUM(L21:N21)</f>
        <v>#DIV/0!</v>
      </c>
    </row>
    <row r="22" spans="2:34" ht="15.75">
      <c r="B22" s="770" t="s">
        <v>200</v>
      </c>
      <c r="C22" s="770"/>
      <c r="E22" s="111"/>
      <c r="F22" s="224" t="s">
        <v>190</v>
      </c>
      <c r="G22" s="224" t="s">
        <v>161</v>
      </c>
      <c r="H22" s="225" t="s">
        <v>191</v>
      </c>
    </row>
    <row r="23" spans="2:34" ht="15.75">
      <c r="B23" s="771" t="str">
        <f>IF(C15&lt;=C5,"","Le montant est supérieur au montant conventionné vérifier les saisies")</f>
        <v/>
      </c>
      <c r="C23" s="771"/>
      <c r="E23" s="355" t="str">
        <f>IF(E15="","",E15)</f>
        <v>Département</v>
      </c>
      <c r="F23" s="449">
        <f t="shared" ref="F23:H25" si="8">IF($C$17="Solde","",I15+L15)</f>
        <v>0</v>
      </c>
      <c r="G23" s="449">
        <f t="shared" si="8"/>
        <v>0</v>
      </c>
      <c r="H23" s="449" t="e">
        <f t="shared" si="8"/>
        <v>#DIV/0!</v>
      </c>
    </row>
    <row r="24" spans="2:34" ht="15.75">
      <c r="B24" s="772" t="str">
        <f>IF(OR(C17="Avance",C17="Acompte"),"",IF(L15+F15=C15,"La totalité des VE a été pris en compte au Solde","Il convient de régulariser le dossier car la totalité des VE n'a pas été pris en compte dans le calcul"))</f>
        <v>La totalité des VE a été pris en compte au Solde</v>
      </c>
      <c r="C24" s="773"/>
      <c r="E24" s="355" t="s">
        <v>80</v>
      </c>
      <c r="F24" s="449" t="e">
        <f t="shared" si="8"/>
        <v>#DIV/0!</v>
      </c>
      <c r="G24" s="449" t="e">
        <f t="shared" si="8"/>
        <v>#DIV/0!</v>
      </c>
      <c r="H24" s="449" t="e">
        <f t="shared" si="8"/>
        <v>#DIV/0!</v>
      </c>
      <c r="Y24" s="145" t="s">
        <v>357</v>
      </c>
    </row>
    <row r="25" spans="2:34" ht="16.5" thickBot="1">
      <c r="E25" s="356" t="s">
        <v>194</v>
      </c>
      <c r="F25" s="449" t="e">
        <f t="shared" si="8"/>
        <v>#DIV/0!</v>
      </c>
      <c r="G25" s="449" t="e">
        <f t="shared" si="8"/>
        <v>#DIV/0!</v>
      </c>
      <c r="H25" s="449" t="e">
        <f t="shared" si="8"/>
        <v>#DIV/0!</v>
      </c>
    </row>
    <row r="27" spans="2:34" ht="33.75" customHeight="1" thickBot="1">
      <c r="D27" s="347"/>
      <c r="E27" s="347"/>
      <c r="F27" s="347"/>
      <c r="G27" s="347"/>
      <c r="H27" s="347"/>
    </row>
    <row r="28" spans="2:34" ht="21.75" thickBot="1">
      <c r="E28" s="267" t="s">
        <v>201</v>
      </c>
      <c r="H28" s="145"/>
      <c r="I28" s="330"/>
    </row>
    <row r="29" spans="2:34" ht="15.75" thickBot="1"/>
    <row r="30" spans="2:34" ht="16.5" thickBot="1">
      <c r="E30" s="268" t="s">
        <v>202</v>
      </c>
      <c r="F30" s="765"/>
      <c r="G30" s="766"/>
      <c r="H30" s="766"/>
      <c r="I30" s="767"/>
    </row>
    <row r="31" spans="2:34" ht="21.75" thickBot="1">
      <c r="E31" s="215"/>
      <c r="G31" s="211"/>
    </row>
    <row r="32" spans="2:34" ht="24" thickBot="1">
      <c r="E32" s="763" t="s">
        <v>183</v>
      </c>
      <c r="F32" s="754"/>
      <c r="G32" s="754"/>
      <c r="H32" s="754"/>
      <c r="I32" s="760" t="s">
        <v>184</v>
      </c>
      <c r="J32" s="761"/>
      <c r="K32" s="774"/>
      <c r="L32" s="760" t="s">
        <v>185</v>
      </c>
      <c r="M32" s="761"/>
      <c r="N32" s="762"/>
    </row>
    <row r="33" spans="5:15" ht="15.75">
      <c r="E33" s="221"/>
      <c r="F33" s="222" t="s">
        <v>190</v>
      </c>
      <c r="G33" s="222" t="s">
        <v>161</v>
      </c>
      <c r="H33" s="223" t="s">
        <v>191</v>
      </c>
      <c r="I33" s="221" t="s">
        <v>190</v>
      </c>
      <c r="J33" s="222" t="s">
        <v>161</v>
      </c>
      <c r="K33" s="223" t="s">
        <v>191</v>
      </c>
      <c r="L33" s="221" t="s">
        <v>190</v>
      </c>
      <c r="M33" s="222" t="s">
        <v>161</v>
      </c>
      <c r="N33" s="226" t="s">
        <v>191</v>
      </c>
      <c r="O33" s="372" t="s">
        <v>192</v>
      </c>
    </row>
    <row r="34" spans="5:15" ht="15.75">
      <c r="E34" s="232" t="str">
        <f>E15</f>
        <v>Département</v>
      </c>
      <c r="F34" s="269"/>
      <c r="G34" s="269"/>
      <c r="H34" s="270"/>
      <c r="I34" s="236">
        <f>IF($I$28="Oui",I15,0)</f>
        <v>0</v>
      </c>
      <c r="J34" s="233">
        <f t="shared" ref="J34:K35" si="9">IF($I$28="Oui",J15,0)</f>
        <v>0</v>
      </c>
      <c r="K34" s="357">
        <f t="shared" si="9"/>
        <v>0</v>
      </c>
      <c r="L34" s="236">
        <f>IF(I28="Oui",F34-I34,0)</f>
        <v>0</v>
      </c>
      <c r="M34" s="233">
        <f t="shared" ref="M34:N34" si="10">IF(J28="Oui",G34-J34,0)</f>
        <v>0</v>
      </c>
      <c r="N34" s="237">
        <f t="shared" si="10"/>
        <v>0</v>
      </c>
      <c r="O34" s="271">
        <f>SUM(I34:N34)</f>
        <v>0</v>
      </c>
    </row>
    <row r="35" spans="5:15" ht="16.5" thickBot="1">
      <c r="E35" s="358" t="s">
        <v>80</v>
      </c>
      <c r="F35" s="359"/>
      <c r="G35" s="359"/>
      <c r="H35" s="360"/>
      <c r="I35" s="368">
        <f>IF($I$28="Oui",I16,0)</f>
        <v>0</v>
      </c>
      <c r="J35" s="369">
        <f t="shared" si="9"/>
        <v>0</v>
      </c>
      <c r="K35" s="371">
        <f t="shared" si="9"/>
        <v>0</v>
      </c>
      <c r="L35" s="368">
        <f>IF(I29="Oui",F35-I35,0)</f>
        <v>0</v>
      </c>
      <c r="M35" s="369">
        <f t="shared" ref="M35" si="11">IF(J29="Oui",G35-J35,0)</f>
        <v>0</v>
      </c>
      <c r="N35" s="370">
        <f t="shared" ref="N35" si="12">IF(K29="Oui",H35-K35,0)</f>
        <v>0</v>
      </c>
      <c r="O35" s="373">
        <f>SUM(I35:N35)</f>
        <v>0</v>
      </c>
    </row>
    <row r="36" spans="5:15" ht="16.5" thickBot="1">
      <c r="E36" s="361" t="s">
        <v>194</v>
      </c>
      <c r="F36" s="362">
        <f>F34+F35</f>
        <v>0</v>
      </c>
      <c r="G36" s="362">
        <f t="shared" ref="G36:H36" si="13">G34+G35</f>
        <v>0</v>
      </c>
      <c r="H36" s="363">
        <f t="shared" si="13"/>
        <v>0</v>
      </c>
      <c r="I36" s="365">
        <f t="shared" ref="I36:O36" si="14">SUM(I34:I35)</f>
        <v>0</v>
      </c>
      <c r="J36" s="366">
        <f t="shared" si="14"/>
        <v>0</v>
      </c>
      <c r="K36" s="367">
        <f t="shared" si="14"/>
        <v>0</v>
      </c>
      <c r="L36" s="365">
        <f t="shared" si="14"/>
        <v>0</v>
      </c>
      <c r="M36" s="366">
        <f t="shared" si="14"/>
        <v>0</v>
      </c>
      <c r="N36" s="374">
        <f>SUM(N34:N35)</f>
        <v>0</v>
      </c>
      <c r="O36" s="364">
        <f t="shared" si="14"/>
        <v>0</v>
      </c>
    </row>
    <row r="38" spans="5:15" ht="19.5" thickBot="1">
      <c r="E38" s="272" t="s">
        <v>203</v>
      </c>
    </row>
    <row r="39" spans="5:15" ht="15.75" thickBot="1">
      <c r="E39" s="768" t="s">
        <v>204</v>
      </c>
      <c r="F39" s="769"/>
      <c r="G39" s="765" t="str">
        <f>IF(I28="Oui",IF((I34+L34)=C5,"Totalité des VE pris en compte",IF((F34+I34)&lt;C5,"Le montant des VE est supérieur au montant calculé un OR devra être émis","Le montant calculé est supérieur au montant des VE, il est nécessaire de revoir les valeurs")),"")</f>
        <v/>
      </c>
      <c r="H39" s="766"/>
      <c r="I39" s="766"/>
      <c r="J39" s="766"/>
      <c r="K39" s="767"/>
    </row>
    <row r="40" spans="5:15" ht="15.75" thickBot="1">
      <c r="E40" s="768" t="s">
        <v>123</v>
      </c>
      <c r="F40" s="769"/>
      <c r="G40" s="765" t="str">
        <f>IF(I28="Oui",IF(O34=C20,"Le montant de subvention après reventilation est égal au montant calculé","Le montant de subvention après reventilation est différent de celui calculé nécessité de revoir les valeurs"),"")</f>
        <v/>
      </c>
      <c r="H40" s="766"/>
      <c r="I40" s="766"/>
      <c r="J40" s="766"/>
      <c r="K40" s="767"/>
    </row>
    <row r="41" spans="5:15" ht="15.75" thickBot="1">
      <c r="E41" s="768" t="s">
        <v>79</v>
      </c>
      <c r="F41" s="769"/>
      <c r="G41" s="765" t="str">
        <f>IF(AND(I28="Oui",(J36+M36)&gt;C7),"Le montant de FEADER après reventilation est supérieur au montant conventionné","")</f>
        <v/>
      </c>
      <c r="H41" s="766"/>
      <c r="I41" s="766"/>
      <c r="J41" s="766"/>
      <c r="K41" s="767"/>
    </row>
    <row r="42" spans="5:15" ht="15.75" thickBot="1">
      <c r="E42" s="768" t="s">
        <v>122</v>
      </c>
      <c r="F42" s="769"/>
      <c r="G42" s="765" t="str">
        <f>IF(AND(I28="Oui",(I35+K35+L35+N35)&gt;C6),"Le montant de Région après reventilation est supérieur au montant conventionné","")</f>
        <v/>
      </c>
      <c r="H42" s="766"/>
      <c r="I42" s="766"/>
      <c r="J42" s="766"/>
      <c r="K42" s="767"/>
    </row>
  </sheetData>
  <mergeCells count="28">
    <mergeCell ref="E39:F39"/>
    <mergeCell ref="E40:F40"/>
    <mergeCell ref="E41:F41"/>
    <mergeCell ref="E42:F42"/>
    <mergeCell ref="B22:C22"/>
    <mergeCell ref="B23:C23"/>
    <mergeCell ref="B24:C24"/>
    <mergeCell ref="E32:H32"/>
    <mergeCell ref="G39:K39"/>
    <mergeCell ref="G40:K40"/>
    <mergeCell ref="G41:K41"/>
    <mergeCell ref="G42:K42"/>
    <mergeCell ref="I32:K32"/>
    <mergeCell ref="L32:N32"/>
    <mergeCell ref="L13:N13"/>
    <mergeCell ref="R13:U13"/>
    <mergeCell ref="X13:AA13"/>
    <mergeCell ref="F30:I30"/>
    <mergeCell ref="AD13:AG13"/>
    <mergeCell ref="E20:H20"/>
    <mergeCell ref="F21:H21"/>
    <mergeCell ref="B2:C2"/>
    <mergeCell ref="I12:K12"/>
    <mergeCell ref="B12:C12"/>
    <mergeCell ref="F13:H13"/>
    <mergeCell ref="I13:K13"/>
    <mergeCell ref="L19:O19"/>
    <mergeCell ref="G11:H11"/>
  </mergeCells>
  <conditionalFormatting sqref="P15:P16">
    <cfRule type="containsText" dxfId="1" priority="1" operator="containsText" text="OK">
      <formula>NOT(ISERROR(SEARCH("OK",P15)))</formula>
    </cfRule>
    <cfRule type="containsText" dxfId="0" priority="2" operator="containsText" text="KO">
      <formula>NOT(ISERROR(SEARCH("KO",P15)))</formula>
    </cfRule>
  </conditionalFormatting>
  <dataValidations count="1">
    <dataValidation type="list" allowBlank="1" showInputMessage="1" showErrorMessage="1" sqref="H29 I28 I11" xr:uid="{01E6A440-8111-42A3-A422-465F35659761}">
      <formula1>"Oui,Non"</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02870-79E4-4038-BB72-BB57ED8B1FE1}">
  <dimension ref="B2:I16"/>
  <sheetViews>
    <sheetView workbookViewId="0">
      <selection activeCell="C6" sqref="C6"/>
    </sheetView>
  </sheetViews>
  <sheetFormatPr baseColWidth="10" defaultRowHeight="15"/>
  <cols>
    <col min="2" max="2" width="43.42578125" customWidth="1"/>
    <col min="3" max="3" width="40.42578125" customWidth="1"/>
    <col min="5" max="5" width="30.5703125" customWidth="1"/>
    <col min="6" max="6" width="23.7109375" customWidth="1"/>
    <col min="7" max="7" width="13.7109375" customWidth="1"/>
    <col min="8" max="8" width="19.42578125" customWidth="1"/>
    <col min="9" max="9" width="56.140625" customWidth="1"/>
  </cols>
  <sheetData>
    <row r="2" spans="2:9" ht="15.75" thickBot="1">
      <c r="E2" s="375" t="s">
        <v>242</v>
      </c>
      <c r="F2" s="376" t="s">
        <v>243</v>
      </c>
      <c r="G2" s="376" t="s">
        <v>235</v>
      </c>
      <c r="H2" s="376" t="s">
        <v>244</v>
      </c>
      <c r="I2" s="377" t="s">
        <v>15</v>
      </c>
    </row>
    <row r="3" spans="2:9">
      <c r="B3" s="378" t="s">
        <v>234</v>
      </c>
      <c r="C3" s="381" t="s">
        <v>254</v>
      </c>
      <c r="E3" s="388" t="s">
        <v>248</v>
      </c>
      <c r="F3" s="385">
        <v>46216</v>
      </c>
      <c r="G3" s="386" t="s">
        <v>247</v>
      </c>
      <c r="H3" s="386"/>
      <c r="I3" s="387" t="s">
        <v>245</v>
      </c>
    </row>
    <row r="4" spans="2:9">
      <c r="B4" s="379" t="s">
        <v>235</v>
      </c>
      <c r="C4" s="382" t="s">
        <v>366</v>
      </c>
      <c r="E4" s="388" t="s">
        <v>248</v>
      </c>
      <c r="F4" s="385">
        <v>46220</v>
      </c>
      <c r="G4" s="386" t="s">
        <v>347</v>
      </c>
      <c r="H4" s="386"/>
      <c r="I4" s="387" t="s">
        <v>348</v>
      </c>
    </row>
    <row r="5" spans="2:9">
      <c r="B5" s="379" t="s">
        <v>236</v>
      </c>
      <c r="C5" s="385">
        <v>46210</v>
      </c>
      <c r="E5" s="388" t="s">
        <v>248</v>
      </c>
      <c r="F5" s="385">
        <v>46224</v>
      </c>
      <c r="G5" s="386" t="s">
        <v>355</v>
      </c>
      <c r="H5" s="386"/>
      <c r="I5" s="387" t="s">
        <v>356</v>
      </c>
    </row>
    <row r="6" spans="2:9" ht="30">
      <c r="B6" s="379" t="s">
        <v>237</v>
      </c>
      <c r="C6" s="382" t="s">
        <v>238</v>
      </c>
      <c r="E6" s="388" t="s">
        <v>248</v>
      </c>
      <c r="F6" s="385">
        <v>46226</v>
      </c>
      <c r="G6" s="386" t="s">
        <v>360</v>
      </c>
      <c r="H6" s="386"/>
      <c r="I6" s="387" t="s">
        <v>361</v>
      </c>
    </row>
    <row r="7" spans="2:9" ht="30">
      <c r="B7" s="379" t="s">
        <v>239</v>
      </c>
      <c r="C7" s="382" t="s">
        <v>246</v>
      </c>
      <c r="E7" s="388" t="s">
        <v>248</v>
      </c>
      <c r="F7" s="385">
        <v>46227</v>
      </c>
      <c r="G7" s="386" t="s">
        <v>362</v>
      </c>
      <c r="H7" s="386"/>
      <c r="I7" s="387" t="s">
        <v>363</v>
      </c>
    </row>
    <row r="8" spans="2:9" ht="15.75" thickBot="1">
      <c r="B8" s="379" t="s">
        <v>240</v>
      </c>
      <c r="C8" s="384" t="s">
        <v>248</v>
      </c>
      <c r="E8" s="452" t="s">
        <v>248</v>
      </c>
      <c r="F8" s="579">
        <v>46232</v>
      </c>
      <c r="G8" s="580" t="s">
        <v>364</v>
      </c>
      <c r="H8" s="580"/>
      <c r="I8" s="581" t="s">
        <v>365</v>
      </c>
    </row>
    <row r="9" spans="2:9">
      <c r="B9" s="380" t="s">
        <v>241</v>
      </c>
      <c r="C9" s="383"/>
      <c r="E9" s="587" t="s">
        <v>248</v>
      </c>
      <c r="F9" s="588">
        <v>46234</v>
      </c>
      <c r="G9" s="589" t="s">
        <v>366</v>
      </c>
      <c r="H9" s="589"/>
      <c r="I9" s="590" t="s">
        <v>367</v>
      </c>
    </row>
    <row r="10" spans="2:9" ht="15.75" thickBot="1">
      <c r="E10" s="582"/>
      <c r="F10" s="583"/>
      <c r="G10" s="584"/>
      <c r="H10" s="584"/>
      <c r="I10" s="585"/>
    </row>
    <row r="16" spans="2:9">
      <c r="H16" s="586"/>
    </row>
  </sheetData>
  <sheetProtection formatCells="0" formatColumns="0" formatRows="0" insertColumns="0" insertRows="0" insertHyperlinks="0" deleteColumns="0" deleteRows="0" sort="0" autoFilter="0" pivotTables="0"/>
  <pageMargins left="0.7" right="0.7" top="0.75" bottom="0.75" header="0.3" footer="0.3"/>
  <tableParts count="2">
    <tablePart r:id="rId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460CE-2251-4853-A9B5-3FCF13BFE078}">
  <dimension ref="A1:K104"/>
  <sheetViews>
    <sheetView showGridLines="0" zoomScaleNormal="100" workbookViewId="0">
      <selection activeCell="I11" sqref="I11"/>
    </sheetView>
  </sheetViews>
  <sheetFormatPr baseColWidth="10" defaultColWidth="11.42578125" defaultRowHeight="15" outlineLevelCol="1"/>
  <cols>
    <col min="1" max="1" width="16.85546875" customWidth="1"/>
    <col min="2" max="2" width="58.42578125" customWidth="1"/>
    <col min="3" max="3" width="21.42578125" customWidth="1"/>
    <col min="5" max="5" width="11.42578125" customWidth="1"/>
    <col min="8" max="8" width="39.85546875" customWidth="1" outlineLevel="1"/>
    <col min="11" max="11" width="33.140625" customWidth="1" outlineLevel="1"/>
  </cols>
  <sheetData>
    <row r="1" spans="1:11" ht="15.75" thickBot="1"/>
    <row r="2" spans="1:11" ht="54.95" customHeight="1" thickBot="1">
      <c r="B2" s="626" t="s">
        <v>143</v>
      </c>
      <c r="C2" s="627"/>
      <c r="D2" s="628"/>
    </row>
    <row r="3" spans="1:11" ht="45.75" thickBot="1">
      <c r="B3" s="113" t="s">
        <v>84</v>
      </c>
      <c r="C3" s="114" t="s">
        <v>144</v>
      </c>
      <c r="D3" s="115" t="s">
        <v>145</v>
      </c>
      <c r="H3" s="116" t="s">
        <v>146</v>
      </c>
      <c r="K3" s="116" t="s">
        <v>233</v>
      </c>
    </row>
    <row r="4" spans="1:11" ht="60">
      <c r="A4" s="629" t="s">
        <v>147</v>
      </c>
      <c r="B4" s="117" t="s">
        <v>148</v>
      </c>
      <c r="C4" s="118"/>
      <c r="D4" s="119" t="str">
        <f t="shared" ref="D4:D67" si="0">IF(OR(C4="1-Investissements",C4="2-Frais généraux",C4="3-Contributions en nature",C4="4-Amortissement"),"Au réel",IF(OR(C4="5-Tx forf personnel+autoconst",C4="6-Coût unitaire bananes",C4="7-Coût unitaire cannes à sucre"),"OCS",""))</f>
        <v/>
      </c>
      <c r="H4" s="120" t="s">
        <v>40</v>
      </c>
      <c r="K4" s="129" t="s">
        <v>156</v>
      </c>
    </row>
    <row r="5" spans="1:11" ht="30">
      <c r="A5" s="630"/>
      <c r="B5" s="121" t="s">
        <v>149</v>
      </c>
      <c r="C5" s="122"/>
      <c r="D5" s="123" t="str">
        <f t="shared" si="0"/>
        <v/>
      </c>
      <c r="H5" s="120" t="s">
        <v>34</v>
      </c>
      <c r="K5" s="129" t="s">
        <v>157</v>
      </c>
    </row>
    <row r="6" spans="1:11">
      <c r="A6" s="630"/>
      <c r="B6" s="121" t="s">
        <v>55</v>
      </c>
      <c r="C6" s="122"/>
      <c r="D6" s="123" t="str">
        <f t="shared" si="0"/>
        <v/>
      </c>
      <c r="H6" s="120" t="s">
        <v>55</v>
      </c>
      <c r="K6" s="129" t="s">
        <v>230</v>
      </c>
    </row>
    <row r="7" spans="1:11" ht="60">
      <c r="A7" s="630"/>
      <c r="B7" s="124" t="s">
        <v>150</v>
      </c>
      <c r="C7" s="122"/>
      <c r="D7" s="123" t="str">
        <f t="shared" si="0"/>
        <v/>
      </c>
      <c r="H7" s="120" t="s">
        <v>36</v>
      </c>
      <c r="K7" s="129" t="s">
        <v>231</v>
      </c>
    </row>
    <row r="8" spans="1:11">
      <c r="A8" s="630"/>
      <c r="B8" s="121" t="s">
        <v>44</v>
      </c>
      <c r="C8" s="122"/>
      <c r="D8" s="123" t="str">
        <f t="shared" si="0"/>
        <v/>
      </c>
      <c r="H8" s="120" t="s">
        <v>44</v>
      </c>
      <c r="K8" s="129" t="s">
        <v>232</v>
      </c>
    </row>
    <row r="9" spans="1:11" ht="45">
      <c r="A9" s="630"/>
      <c r="B9" s="125" t="s">
        <v>151</v>
      </c>
      <c r="C9" s="122"/>
      <c r="D9" s="123" t="str">
        <f t="shared" si="0"/>
        <v/>
      </c>
      <c r="H9" s="120" t="s">
        <v>42</v>
      </c>
      <c r="K9" s="129" t="s">
        <v>158</v>
      </c>
    </row>
    <row r="10" spans="1:11">
      <c r="A10" s="630"/>
      <c r="B10" s="121" t="s">
        <v>56</v>
      </c>
      <c r="C10" s="122"/>
      <c r="D10" s="123" t="str">
        <f t="shared" si="0"/>
        <v/>
      </c>
      <c r="H10" s="120" t="s">
        <v>56</v>
      </c>
      <c r="K10" s="129" t="s">
        <v>159</v>
      </c>
    </row>
    <row r="11" spans="1:11" ht="45">
      <c r="A11" s="630"/>
      <c r="B11" s="125" t="s">
        <v>152</v>
      </c>
      <c r="C11" s="122"/>
      <c r="D11" s="123" t="str">
        <f t="shared" si="0"/>
        <v/>
      </c>
      <c r="H11" s="120" t="s">
        <v>153</v>
      </c>
    </row>
    <row r="12" spans="1:11" ht="45.75" thickBot="1">
      <c r="A12" s="631"/>
      <c r="B12" s="126" t="s">
        <v>154</v>
      </c>
      <c r="C12" s="127"/>
      <c r="D12" s="128" t="str">
        <f t="shared" si="0"/>
        <v/>
      </c>
      <c r="H12" s="129" t="s">
        <v>155</v>
      </c>
    </row>
    <row r="13" spans="1:11">
      <c r="A13" s="629" t="s">
        <v>33</v>
      </c>
      <c r="B13" s="130" t="s">
        <v>34</v>
      </c>
      <c r="C13" s="131" t="s">
        <v>156</v>
      </c>
      <c r="D13" s="132" t="str">
        <f t="shared" si="0"/>
        <v>Au réel</v>
      </c>
      <c r="H13" s="112"/>
    </row>
    <row r="14" spans="1:11">
      <c r="A14" s="630"/>
      <c r="B14" s="133" t="s">
        <v>34</v>
      </c>
      <c r="C14" s="118" t="s">
        <v>157</v>
      </c>
      <c r="D14" s="123" t="str">
        <f t="shared" si="0"/>
        <v>Au réel</v>
      </c>
      <c r="H14" s="112"/>
    </row>
    <row r="15" spans="1:11" ht="30">
      <c r="A15" s="630"/>
      <c r="B15" s="133" t="s">
        <v>55</v>
      </c>
      <c r="C15" s="118" t="s">
        <v>158</v>
      </c>
      <c r="D15" s="123" t="str">
        <f t="shared" si="0"/>
        <v>OCS</v>
      </c>
      <c r="H15" s="112"/>
    </row>
    <row r="16" spans="1:11" ht="30.75" thickBot="1">
      <c r="A16" s="631"/>
      <c r="B16" s="134" t="s">
        <v>55</v>
      </c>
      <c r="C16" s="135" t="s">
        <v>159</v>
      </c>
      <c r="D16" s="136" t="str">
        <f t="shared" si="0"/>
        <v>OCS</v>
      </c>
      <c r="H16" s="112"/>
    </row>
    <row r="17" spans="1:4" ht="35.25" customHeight="1">
      <c r="A17" s="632" t="s">
        <v>160</v>
      </c>
      <c r="B17" s="137"/>
      <c r="C17" s="138"/>
      <c r="D17" s="139" t="str">
        <f t="shared" si="0"/>
        <v/>
      </c>
    </row>
    <row r="18" spans="1:4" ht="35.25" customHeight="1">
      <c r="A18" s="633"/>
      <c r="B18" s="137"/>
      <c r="C18" s="140"/>
      <c r="D18" s="141" t="str">
        <f t="shared" si="0"/>
        <v/>
      </c>
    </row>
    <row r="19" spans="1:4" ht="35.25" customHeight="1">
      <c r="A19" s="633"/>
      <c r="B19" s="137"/>
      <c r="C19" s="140"/>
      <c r="D19" s="141" t="str">
        <f t="shared" si="0"/>
        <v/>
      </c>
    </row>
    <row r="20" spans="1:4" ht="35.25" customHeight="1">
      <c r="A20" s="633"/>
      <c r="B20" s="137"/>
      <c r="C20" s="140"/>
      <c r="D20" s="141" t="str">
        <f t="shared" si="0"/>
        <v/>
      </c>
    </row>
    <row r="21" spans="1:4" ht="35.25" customHeight="1">
      <c r="A21" s="633"/>
      <c r="B21" s="137"/>
      <c r="C21" s="140"/>
      <c r="D21" s="141" t="str">
        <f t="shared" si="0"/>
        <v/>
      </c>
    </row>
    <row r="22" spans="1:4" ht="35.25" customHeight="1">
      <c r="A22" s="633"/>
      <c r="B22" s="137"/>
      <c r="C22" s="140"/>
      <c r="D22" s="141" t="str">
        <f t="shared" si="0"/>
        <v/>
      </c>
    </row>
    <row r="23" spans="1:4" ht="35.25" customHeight="1">
      <c r="A23" s="633"/>
      <c r="B23" s="137"/>
      <c r="C23" s="140"/>
      <c r="D23" s="141" t="str">
        <f t="shared" si="0"/>
        <v/>
      </c>
    </row>
    <row r="24" spans="1:4" ht="35.25" customHeight="1">
      <c r="A24" s="633"/>
      <c r="B24" s="137"/>
      <c r="C24" s="140"/>
      <c r="D24" s="141" t="str">
        <f t="shared" si="0"/>
        <v/>
      </c>
    </row>
    <row r="25" spans="1:4" ht="35.25" customHeight="1">
      <c r="A25" s="633"/>
      <c r="B25" s="137"/>
      <c r="C25" s="140"/>
      <c r="D25" s="141" t="str">
        <f t="shared" si="0"/>
        <v/>
      </c>
    </row>
    <row r="26" spans="1:4" ht="35.25" customHeight="1">
      <c r="A26" s="633"/>
      <c r="B26" s="137"/>
      <c r="C26" s="140"/>
      <c r="D26" s="141" t="str">
        <f t="shared" si="0"/>
        <v/>
      </c>
    </row>
    <row r="27" spans="1:4" ht="35.25" customHeight="1">
      <c r="A27" s="633"/>
      <c r="B27" s="137"/>
      <c r="C27" s="140"/>
      <c r="D27" s="141" t="str">
        <f t="shared" si="0"/>
        <v/>
      </c>
    </row>
    <row r="28" spans="1:4" ht="35.25" customHeight="1">
      <c r="A28" s="633"/>
      <c r="B28" s="137"/>
      <c r="C28" s="140"/>
      <c r="D28" s="141" t="str">
        <f t="shared" si="0"/>
        <v/>
      </c>
    </row>
    <row r="29" spans="1:4" ht="35.25" customHeight="1">
      <c r="A29" s="633"/>
      <c r="B29" s="137"/>
      <c r="C29" s="140"/>
      <c r="D29" s="141" t="str">
        <f t="shared" si="0"/>
        <v/>
      </c>
    </row>
    <row r="30" spans="1:4" ht="35.25" customHeight="1">
      <c r="A30" s="633"/>
      <c r="B30" s="137"/>
      <c r="C30" s="140"/>
      <c r="D30" s="141" t="str">
        <f t="shared" si="0"/>
        <v/>
      </c>
    </row>
    <row r="31" spans="1:4" ht="35.25" customHeight="1">
      <c r="A31" s="633"/>
      <c r="B31" s="137"/>
      <c r="C31" s="140"/>
      <c r="D31" s="141" t="str">
        <f t="shared" si="0"/>
        <v/>
      </c>
    </row>
    <row r="32" spans="1:4" ht="35.25" customHeight="1">
      <c r="A32" s="633"/>
      <c r="B32" s="137"/>
      <c r="C32" s="140"/>
      <c r="D32" s="141" t="str">
        <f t="shared" si="0"/>
        <v/>
      </c>
    </row>
    <row r="33" spans="1:4" ht="35.25" customHeight="1">
      <c r="A33" s="633"/>
      <c r="B33" s="137"/>
      <c r="C33" s="140"/>
      <c r="D33" s="141" t="str">
        <f t="shared" si="0"/>
        <v/>
      </c>
    </row>
    <row r="34" spans="1:4" ht="35.25" customHeight="1">
      <c r="A34" s="633"/>
      <c r="B34" s="137"/>
      <c r="C34" s="140"/>
      <c r="D34" s="141" t="str">
        <f t="shared" si="0"/>
        <v/>
      </c>
    </row>
    <row r="35" spans="1:4" ht="35.25" customHeight="1">
      <c r="A35" s="633"/>
      <c r="B35" s="137"/>
      <c r="C35" s="140"/>
      <c r="D35" s="141" t="str">
        <f t="shared" si="0"/>
        <v/>
      </c>
    </row>
    <row r="36" spans="1:4" ht="35.25" customHeight="1">
      <c r="A36" s="633"/>
      <c r="B36" s="137"/>
      <c r="C36" s="140"/>
      <c r="D36" s="141" t="str">
        <f t="shared" si="0"/>
        <v/>
      </c>
    </row>
    <row r="37" spans="1:4" ht="35.25" customHeight="1">
      <c r="A37" s="633"/>
      <c r="B37" s="137"/>
      <c r="C37" s="140"/>
      <c r="D37" s="141" t="str">
        <f t="shared" si="0"/>
        <v/>
      </c>
    </row>
    <row r="38" spans="1:4" ht="35.25" customHeight="1">
      <c r="A38" s="633"/>
      <c r="B38" s="137"/>
      <c r="C38" s="140"/>
      <c r="D38" s="141" t="str">
        <f t="shared" si="0"/>
        <v/>
      </c>
    </row>
    <row r="39" spans="1:4" ht="35.25" customHeight="1">
      <c r="A39" s="633"/>
      <c r="B39" s="137"/>
      <c r="C39" s="140"/>
      <c r="D39" s="141" t="str">
        <f t="shared" si="0"/>
        <v/>
      </c>
    </row>
    <row r="40" spans="1:4" ht="35.25" customHeight="1">
      <c r="A40" s="633"/>
      <c r="B40" s="137"/>
      <c r="C40" s="140"/>
      <c r="D40" s="141" t="str">
        <f t="shared" si="0"/>
        <v/>
      </c>
    </row>
    <row r="41" spans="1:4" ht="35.25" customHeight="1">
      <c r="A41" s="633"/>
      <c r="B41" s="137"/>
      <c r="C41" s="140"/>
      <c r="D41" s="141" t="str">
        <f t="shared" si="0"/>
        <v/>
      </c>
    </row>
    <row r="42" spans="1:4" ht="35.25" customHeight="1">
      <c r="A42" s="633"/>
      <c r="B42" s="137"/>
      <c r="C42" s="140"/>
      <c r="D42" s="141" t="str">
        <f t="shared" si="0"/>
        <v/>
      </c>
    </row>
    <row r="43" spans="1:4" ht="35.25" customHeight="1">
      <c r="A43" s="633"/>
      <c r="B43" s="137"/>
      <c r="C43" s="140"/>
      <c r="D43" s="141" t="str">
        <f t="shared" si="0"/>
        <v/>
      </c>
    </row>
    <row r="44" spans="1:4" ht="35.25" customHeight="1">
      <c r="A44" s="633"/>
      <c r="B44" s="137"/>
      <c r="C44" s="140"/>
      <c r="D44" s="141" t="str">
        <f t="shared" si="0"/>
        <v/>
      </c>
    </row>
    <row r="45" spans="1:4" ht="35.25" customHeight="1">
      <c r="A45" s="633"/>
      <c r="B45" s="137"/>
      <c r="C45" s="140"/>
      <c r="D45" s="141" t="str">
        <f t="shared" si="0"/>
        <v/>
      </c>
    </row>
    <row r="46" spans="1:4" ht="35.25" customHeight="1">
      <c r="A46" s="633"/>
      <c r="B46" s="137"/>
      <c r="C46" s="140"/>
      <c r="D46" s="141" t="str">
        <f t="shared" si="0"/>
        <v/>
      </c>
    </row>
    <row r="47" spans="1:4" ht="35.25" customHeight="1">
      <c r="A47" s="633"/>
      <c r="B47" s="137"/>
      <c r="C47" s="140"/>
      <c r="D47" s="141" t="str">
        <f t="shared" si="0"/>
        <v/>
      </c>
    </row>
    <row r="48" spans="1:4" ht="35.25" customHeight="1">
      <c r="A48" s="633"/>
      <c r="B48" s="137"/>
      <c r="C48" s="140"/>
      <c r="D48" s="141" t="str">
        <f t="shared" si="0"/>
        <v/>
      </c>
    </row>
    <row r="49" spans="1:4" ht="35.25" customHeight="1">
      <c r="A49" s="633"/>
      <c r="B49" s="137"/>
      <c r="C49" s="140"/>
      <c r="D49" s="141" t="str">
        <f t="shared" si="0"/>
        <v/>
      </c>
    </row>
    <row r="50" spans="1:4" ht="35.25" customHeight="1">
      <c r="A50" s="633"/>
      <c r="B50" s="137"/>
      <c r="C50" s="140"/>
      <c r="D50" s="141" t="str">
        <f t="shared" si="0"/>
        <v/>
      </c>
    </row>
    <row r="51" spans="1:4" ht="35.25" customHeight="1">
      <c r="A51" s="633"/>
      <c r="B51" s="137"/>
      <c r="C51" s="140"/>
      <c r="D51" s="141" t="str">
        <f t="shared" si="0"/>
        <v/>
      </c>
    </row>
    <row r="52" spans="1:4" ht="35.25" customHeight="1">
      <c r="A52" s="633"/>
      <c r="B52" s="137"/>
      <c r="C52" s="140"/>
      <c r="D52" s="141" t="str">
        <f t="shared" si="0"/>
        <v/>
      </c>
    </row>
    <row r="53" spans="1:4" ht="35.25" customHeight="1">
      <c r="A53" s="633"/>
      <c r="B53" s="137"/>
      <c r="C53" s="140"/>
      <c r="D53" s="141" t="str">
        <f t="shared" si="0"/>
        <v/>
      </c>
    </row>
    <row r="54" spans="1:4" ht="35.25" customHeight="1">
      <c r="A54" s="633"/>
      <c r="B54" s="137"/>
      <c r="C54" s="140"/>
      <c r="D54" s="141" t="str">
        <f t="shared" si="0"/>
        <v/>
      </c>
    </row>
    <row r="55" spans="1:4" ht="35.25" customHeight="1">
      <c r="A55" s="633"/>
      <c r="B55" s="137"/>
      <c r="C55" s="140"/>
      <c r="D55" s="141" t="str">
        <f t="shared" si="0"/>
        <v/>
      </c>
    </row>
    <row r="56" spans="1:4" ht="35.25" customHeight="1">
      <c r="A56" s="633"/>
      <c r="B56" s="137"/>
      <c r="C56" s="140"/>
      <c r="D56" s="141" t="str">
        <f t="shared" si="0"/>
        <v/>
      </c>
    </row>
    <row r="57" spans="1:4" ht="35.25" customHeight="1">
      <c r="A57" s="633"/>
      <c r="B57" s="137"/>
      <c r="C57" s="140"/>
      <c r="D57" s="141" t="str">
        <f t="shared" si="0"/>
        <v/>
      </c>
    </row>
    <row r="58" spans="1:4" ht="35.25" customHeight="1">
      <c r="A58" s="633"/>
      <c r="B58" s="137"/>
      <c r="C58" s="140"/>
      <c r="D58" s="141" t="str">
        <f t="shared" si="0"/>
        <v/>
      </c>
    </row>
    <row r="59" spans="1:4" ht="35.25" customHeight="1">
      <c r="A59" s="633"/>
      <c r="B59" s="137"/>
      <c r="C59" s="140"/>
      <c r="D59" s="141" t="str">
        <f t="shared" si="0"/>
        <v/>
      </c>
    </row>
    <row r="60" spans="1:4" ht="35.25" customHeight="1">
      <c r="A60" s="633"/>
      <c r="B60" s="137"/>
      <c r="C60" s="140"/>
      <c r="D60" s="141" t="str">
        <f t="shared" si="0"/>
        <v/>
      </c>
    </row>
    <row r="61" spans="1:4" ht="35.25" customHeight="1">
      <c r="A61" s="633"/>
      <c r="B61" s="137"/>
      <c r="C61" s="140"/>
      <c r="D61" s="141" t="str">
        <f t="shared" si="0"/>
        <v/>
      </c>
    </row>
    <row r="62" spans="1:4" ht="35.25" customHeight="1">
      <c r="A62" s="633"/>
      <c r="B62" s="137"/>
      <c r="C62" s="140"/>
      <c r="D62" s="141" t="str">
        <f t="shared" si="0"/>
        <v/>
      </c>
    </row>
    <row r="63" spans="1:4" ht="35.25" customHeight="1">
      <c r="A63" s="633"/>
      <c r="B63" s="137"/>
      <c r="C63" s="140"/>
      <c r="D63" s="141" t="str">
        <f t="shared" si="0"/>
        <v/>
      </c>
    </row>
    <row r="64" spans="1:4" ht="35.25" customHeight="1">
      <c r="A64" s="633"/>
      <c r="B64" s="137"/>
      <c r="C64" s="140"/>
      <c r="D64" s="141" t="str">
        <f t="shared" si="0"/>
        <v/>
      </c>
    </row>
    <row r="65" spans="1:4" ht="35.25" customHeight="1">
      <c r="A65" s="633"/>
      <c r="B65" s="137"/>
      <c r="C65" s="140"/>
      <c r="D65" s="141" t="str">
        <f t="shared" si="0"/>
        <v/>
      </c>
    </row>
    <row r="66" spans="1:4" ht="35.25" customHeight="1">
      <c r="A66" s="633"/>
      <c r="B66" s="137"/>
      <c r="C66" s="140"/>
      <c r="D66" s="141" t="str">
        <f t="shared" si="0"/>
        <v/>
      </c>
    </row>
    <row r="67" spans="1:4" ht="35.25" customHeight="1">
      <c r="A67" s="633"/>
      <c r="B67" s="137"/>
      <c r="C67" s="140"/>
      <c r="D67" s="141" t="str">
        <f t="shared" si="0"/>
        <v/>
      </c>
    </row>
    <row r="68" spans="1:4" ht="35.25" customHeight="1">
      <c r="A68" s="633"/>
      <c r="B68" s="137"/>
      <c r="C68" s="140"/>
      <c r="D68" s="141" t="str">
        <f t="shared" ref="D68:D104" si="1">IF(OR(C68="1-Investissements",C68="2-Frais généraux",C68="3-Contributions en nature",C68="4-Amortissement"),"Au réel",IF(OR(C68="5-Tx forf personnel+autoconst",C68="6-Coût unitaire bananes",C68="7-Coût unitaire cannes à sucre"),"OCS",""))</f>
        <v/>
      </c>
    </row>
    <row r="69" spans="1:4" ht="35.25" customHeight="1">
      <c r="A69" s="633"/>
      <c r="B69" s="137"/>
      <c r="C69" s="140"/>
      <c r="D69" s="141" t="str">
        <f t="shared" si="1"/>
        <v/>
      </c>
    </row>
    <row r="70" spans="1:4" ht="35.25" customHeight="1">
      <c r="A70" s="633"/>
      <c r="B70" s="137"/>
      <c r="C70" s="140"/>
      <c r="D70" s="141" t="str">
        <f t="shared" si="1"/>
        <v/>
      </c>
    </row>
    <row r="71" spans="1:4" ht="35.25" customHeight="1">
      <c r="A71" s="633"/>
      <c r="B71" s="137"/>
      <c r="C71" s="140"/>
      <c r="D71" s="141" t="str">
        <f t="shared" si="1"/>
        <v/>
      </c>
    </row>
    <row r="72" spans="1:4" ht="35.25" customHeight="1">
      <c r="A72" s="633"/>
      <c r="B72" s="137"/>
      <c r="C72" s="140"/>
      <c r="D72" s="141" t="str">
        <f t="shared" si="1"/>
        <v/>
      </c>
    </row>
    <row r="73" spans="1:4" ht="35.25" customHeight="1">
      <c r="A73" s="633"/>
      <c r="B73" s="137"/>
      <c r="C73" s="140"/>
      <c r="D73" s="141" t="str">
        <f t="shared" si="1"/>
        <v/>
      </c>
    </row>
    <row r="74" spans="1:4" ht="35.25" customHeight="1">
      <c r="A74" s="633"/>
      <c r="B74" s="137"/>
      <c r="C74" s="140"/>
      <c r="D74" s="141" t="str">
        <f t="shared" si="1"/>
        <v/>
      </c>
    </row>
    <row r="75" spans="1:4" ht="35.25" customHeight="1">
      <c r="A75" s="633"/>
      <c r="B75" s="137"/>
      <c r="C75" s="140"/>
      <c r="D75" s="141" t="str">
        <f t="shared" si="1"/>
        <v/>
      </c>
    </row>
    <row r="76" spans="1:4" ht="35.25" customHeight="1">
      <c r="A76" s="633"/>
      <c r="B76" s="137"/>
      <c r="C76" s="140"/>
      <c r="D76" s="141" t="str">
        <f t="shared" si="1"/>
        <v/>
      </c>
    </row>
    <row r="77" spans="1:4" ht="35.25" customHeight="1">
      <c r="A77" s="633"/>
      <c r="B77" s="137"/>
      <c r="C77" s="140"/>
      <c r="D77" s="141" t="str">
        <f t="shared" si="1"/>
        <v/>
      </c>
    </row>
    <row r="78" spans="1:4" ht="35.25" customHeight="1">
      <c r="A78" s="633"/>
      <c r="B78" s="137"/>
      <c r="C78" s="140"/>
      <c r="D78" s="141" t="str">
        <f t="shared" si="1"/>
        <v/>
      </c>
    </row>
    <row r="79" spans="1:4" ht="35.25" customHeight="1">
      <c r="A79" s="633"/>
      <c r="B79" s="137"/>
      <c r="C79" s="140"/>
      <c r="D79" s="141" t="str">
        <f t="shared" si="1"/>
        <v/>
      </c>
    </row>
    <row r="80" spans="1:4" ht="35.25" customHeight="1">
      <c r="A80" s="633"/>
      <c r="B80" s="137"/>
      <c r="C80" s="140"/>
      <c r="D80" s="141" t="str">
        <f t="shared" si="1"/>
        <v/>
      </c>
    </row>
    <row r="81" spans="1:4" ht="35.25" customHeight="1">
      <c r="A81" s="633"/>
      <c r="B81" s="137"/>
      <c r="C81" s="140"/>
      <c r="D81" s="141" t="str">
        <f t="shared" si="1"/>
        <v/>
      </c>
    </row>
    <row r="82" spans="1:4" ht="35.25" customHeight="1">
      <c r="A82" s="633"/>
      <c r="B82" s="137"/>
      <c r="C82" s="140"/>
      <c r="D82" s="141" t="str">
        <f t="shared" si="1"/>
        <v/>
      </c>
    </row>
    <row r="83" spans="1:4" ht="35.25" customHeight="1">
      <c r="A83" s="633"/>
      <c r="B83" s="137"/>
      <c r="C83" s="140"/>
      <c r="D83" s="141" t="str">
        <f t="shared" si="1"/>
        <v/>
      </c>
    </row>
    <row r="84" spans="1:4" ht="35.25" customHeight="1">
      <c r="A84" s="633"/>
      <c r="B84" s="137"/>
      <c r="C84" s="140"/>
      <c r="D84" s="141" t="str">
        <f t="shared" si="1"/>
        <v/>
      </c>
    </row>
    <row r="85" spans="1:4" ht="35.25" customHeight="1">
      <c r="A85" s="633"/>
      <c r="B85" s="137"/>
      <c r="C85" s="140"/>
      <c r="D85" s="141" t="str">
        <f t="shared" si="1"/>
        <v/>
      </c>
    </row>
    <row r="86" spans="1:4" ht="35.25" customHeight="1">
      <c r="A86" s="633"/>
      <c r="B86" s="137"/>
      <c r="C86" s="140"/>
      <c r="D86" s="141" t="str">
        <f t="shared" si="1"/>
        <v/>
      </c>
    </row>
    <row r="87" spans="1:4" ht="35.25" customHeight="1">
      <c r="A87" s="633"/>
      <c r="B87" s="137"/>
      <c r="C87" s="140"/>
      <c r="D87" s="141" t="str">
        <f t="shared" si="1"/>
        <v/>
      </c>
    </row>
    <row r="88" spans="1:4" ht="35.25" customHeight="1">
      <c r="A88" s="633"/>
      <c r="B88" s="137"/>
      <c r="C88" s="140"/>
      <c r="D88" s="141" t="str">
        <f t="shared" si="1"/>
        <v/>
      </c>
    </row>
    <row r="89" spans="1:4" ht="35.25" customHeight="1">
      <c r="A89" s="633"/>
      <c r="B89" s="137"/>
      <c r="C89" s="140"/>
      <c r="D89" s="141" t="str">
        <f t="shared" si="1"/>
        <v/>
      </c>
    </row>
    <row r="90" spans="1:4" ht="35.25" customHeight="1">
      <c r="A90" s="633"/>
      <c r="B90" s="137"/>
      <c r="C90" s="140"/>
      <c r="D90" s="141" t="str">
        <f t="shared" si="1"/>
        <v/>
      </c>
    </row>
    <row r="91" spans="1:4" ht="35.25" customHeight="1">
      <c r="A91" s="633"/>
      <c r="B91" s="137"/>
      <c r="C91" s="140"/>
      <c r="D91" s="141" t="str">
        <f t="shared" si="1"/>
        <v/>
      </c>
    </row>
    <row r="92" spans="1:4" ht="35.25" customHeight="1">
      <c r="A92" s="633"/>
      <c r="B92" s="137"/>
      <c r="C92" s="140"/>
      <c r="D92" s="141" t="str">
        <f t="shared" si="1"/>
        <v/>
      </c>
    </row>
    <row r="93" spans="1:4" ht="35.25" customHeight="1">
      <c r="A93" s="633"/>
      <c r="B93" s="137"/>
      <c r="C93" s="140"/>
      <c r="D93" s="141" t="str">
        <f t="shared" si="1"/>
        <v/>
      </c>
    </row>
    <row r="94" spans="1:4" ht="35.25" customHeight="1">
      <c r="A94" s="633"/>
      <c r="B94" s="137"/>
      <c r="C94" s="140"/>
      <c r="D94" s="141" t="str">
        <f t="shared" si="1"/>
        <v/>
      </c>
    </row>
    <row r="95" spans="1:4" ht="35.25" customHeight="1">
      <c r="A95" s="633"/>
      <c r="B95" s="137"/>
      <c r="C95" s="140"/>
      <c r="D95" s="141" t="str">
        <f t="shared" si="1"/>
        <v/>
      </c>
    </row>
    <row r="96" spans="1:4" ht="35.25" customHeight="1">
      <c r="A96" s="633"/>
      <c r="B96" s="137"/>
      <c r="C96" s="140"/>
      <c r="D96" s="141" t="str">
        <f t="shared" si="1"/>
        <v/>
      </c>
    </row>
    <row r="97" spans="1:4" ht="35.25" customHeight="1">
      <c r="A97" s="633"/>
      <c r="B97" s="137"/>
      <c r="C97" s="140"/>
      <c r="D97" s="141" t="str">
        <f t="shared" si="1"/>
        <v/>
      </c>
    </row>
    <row r="98" spans="1:4" ht="35.25" customHeight="1">
      <c r="A98" s="633"/>
      <c r="B98" s="137"/>
      <c r="C98" s="140"/>
      <c r="D98" s="141" t="str">
        <f t="shared" si="1"/>
        <v/>
      </c>
    </row>
    <row r="99" spans="1:4" ht="35.25" customHeight="1">
      <c r="A99" s="633"/>
      <c r="B99" s="137"/>
      <c r="C99" s="140"/>
      <c r="D99" s="141" t="str">
        <f t="shared" si="1"/>
        <v/>
      </c>
    </row>
    <row r="100" spans="1:4" ht="35.25" customHeight="1">
      <c r="A100" s="633"/>
      <c r="B100" s="137"/>
      <c r="C100" s="140"/>
      <c r="D100" s="141" t="str">
        <f t="shared" si="1"/>
        <v/>
      </c>
    </row>
    <row r="101" spans="1:4" ht="35.25" customHeight="1">
      <c r="A101" s="633"/>
      <c r="B101" s="137"/>
      <c r="C101" s="140"/>
      <c r="D101" s="141" t="str">
        <f t="shared" si="1"/>
        <v/>
      </c>
    </row>
    <row r="102" spans="1:4" ht="35.25" customHeight="1">
      <c r="A102" s="633"/>
      <c r="B102" s="137"/>
      <c r="C102" s="140"/>
      <c r="D102" s="141" t="str">
        <f t="shared" si="1"/>
        <v/>
      </c>
    </row>
    <row r="103" spans="1:4" ht="35.25" customHeight="1">
      <c r="A103" s="633"/>
      <c r="B103" s="137"/>
      <c r="C103" s="140"/>
      <c r="D103" s="141" t="str">
        <f t="shared" si="1"/>
        <v/>
      </c>
    </row>
    <row r="104" spans="1:4" ht="35.25" customHeight="1" thickBot="1">
      <c r="A104" s="634"/>
      <c r="B104" s="142"/>
      <c r="C104" s="143"/>
      <c r="D104" s="144" t="str">
        <f t="shared" si="1"/>
        <v/>
      </c>
    </row>
  </sheetData>
  <sheetProtection formatCells="0" formatColumns="0" formatRows="0" insertColumns="0" insertRows="0" insertHyperlinks="0" deleteColumns="0" deleteRows="0" sort="0" autoFilter="0" pivotTables="0"/>
  <mergeCells count="4">
    <mergeCell ref="B2:D2"/>
    <mergeCell ref="A4:A12"/>
    <mergeCell ref="A13:A16"/>
    <mergeCell ref="A17:A104"/>
  </mergeCells>
  <dataValidations count="2">
    <dataValidation type="list" allowBlank="1" showInputMessage="1" showErrorMessage="1" sqref="C4:C104" xr:uid="{B8B719F7-D0B9-43D5-8139-27E3F0F38CC1}">
      <formula1>"1-Investissements,2-Frais généraux,3-Contributions en nature,4-Amortissement,5-Tx forf personnel+autoconst,6-Coût unitaire bananes,7-Coût unitaire cannes à sucre"</formula1>
    </dataValidation>
    <dataValidation type="list" allowBlank="1" showErrorMessage="1" promptTitle="Sélectionnez un type d'action" sqref="B13:B104" xr:uid="{528FEA57-45AE-4F4B-89C2-58EB018E21B1}">
      <formula1>$H$4:$H$12</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A11B0-5B09-4622-91AD-F2FC3CC324BC}">
  <sheetPr>
    <tabColor rgb="FFFFC000"/>
    <pageSetUpPr fitToPage="1"/>
  </sheetPr>
  <dimension ref="A1:AN113"/>
  <sheetViews>
    <sheetView showGridLines="0" topLeftCell="D4" zoomScale="90" zoomScaleNormal="90" workbookViewId="0">
      <selection activeCell="D18" sqref="D18"/>
    </sheetView>
  </sheetViews>
  <sheetFormatPr baseColWidth="10" defaultColWidth="11.42578125" defaultRowHeight="15" outlineLevelCol="1"/>
  <cols>
    <col min="1" max="1" width="10.42578125" style="21" customWidth="1"/>
    <col min="2" max="5" width="27.42578125" style="21" customWidth="1"/>
    <col min="6" max="7" width="21.85546875" style="21" customWidth="1"/>
    <col min="8" max="9" width="19.42578125" style="21" customWidth="1"/>
    <col min="10" max="11" width="21.42578125" style="21" customWidth="1"/>
    <col min="12" max="12" width="19.42578125" style="21" customWidth="1"/>
    <col min="13" max="13" width="27.42578125" style="21" customWidth="1"/>
    <col min="14" max="14" width="19.42578125" style="21" customWidth="1"/>
    <col min="15" max="15" width="50.42578125" style="21" customWidth="1"/>
    <col min="16" max="19" width="27.42578125" style="21" hidden="1" customWidth="1" outlineLevel="1"/>
    <col min="20" max="21" width="19.42578125" style="21" hidden="1" customWidth="1" outlineLevel="1"/>
    <col min="22" max="22" width="20" style="24" hidden="1" customWidth="1" outlineLevel="1"/>
    <col min="23" max="27" width="19.42578125" style="21" hidden="1" customWidth="1" outlineLevel="1"/>
    <col min="28" max="28" width="26.42578125" style="21" hidden="1" customWidth="1" outlineLevel="1"/>
    <col min="29" max="29" width="19.42578125" style="21" hidden="1" customWidth="1" outlineLevel="1"/>
    <col min="30" max="33" width="20" style="24" hidden="1" customWidth="1" outlineLevel="1"/>
    <col min="34" max="34" width="27.42578125" style="24" hidden="1" customWidth="1" outlineLevel="1"/>
    <col min="35" max="38" width="19.42578125" style="21" hidden="1" customWidth="1" outlineLevel="1"/>
    <col min="39" max="39" width="46.42578125" style="21" hidden="1" customWidth="1" outlineLevel="1"/>
    <col min="40" max="40" width="11.42578125" style="21" collapsed="1"/>
    <col min="41" max="16384" width="11.42578125" style="21"/>
  </cols>
  <sheetData>
    <row r="1" spans="1:39" ht="15.75" thickBot="1"/>
    <row r="2" spans="1:39" ht="18.75">
      <c r="C2" s="637" t="s">
        <v>255</v>
      </c>
      <c r="D2" s="638"/>
      <c r="E2" s="638"/>
      <c r="F2" s="638"/>
      <c r="G2" s="638"/>
      <c r="H2" s="639"/>
    </row>
    <row r="3" spans="1:39" ht="126.95" customHeight="1" thickBot="1">
      <c r="C3" s="640" t="s">
        <v>256</v>
      </c>
      <c r="D3" s="641"/>
      <c r="E3" s="641"/>
      <c r="F3" s="641"/>
      <c r="G3" s="641"/>
      <c r="H3" s="642"/>
    </row>
    <row r="4" spans="1:39" ht="15.75" thickBot="1"/>
    <row r="5" spans="1:39" ht="73.5" customHeight="1" thickBot="1">
      <c r="A5" s="643" t="s">
        <v>257</v>
      </c>
      <c r="B5" s="644"/>
      <c r="C5" s="644"/>
      <c r="D5" s="644"/>
      <c r="E5" s="644"/>
      <c r="F5" s="644"/>
      <c r="G5" s="644"/>
      <c r="H5" s="644"/>
      <c r="I5" s="644"/>
      <c r="J5" s="644"/>
      <c r="K5" s="644"/>
      <c r="L5" s="644"/>
      <c r="M5" s="644"/>
      <c r="N5" s="644"/>
      <c r="O5" s="645"/>
      <c r="P5" s="646" t="s">
        <v>258</v>
      </c>
      <c r="Q5" s="647"/>
      <c r="R5" s="647"/>
      <c r="S5" s="647"/>
      <c r="T5" s="647"/>
      <c r="U5" s="647"/>
      <c r="V5" s="647"/>
      <c r="W5" s="647"/>
      <c r="X5" s="647"/>
      <c r="Y5" s="647"/>
      <c r="Z5" s="647"/>
      <c r="AA5" s="647"/>
      <c r="AB5" s="647"/>
      <c r="AC5" s="647"/>
      <c r="AD5" s="647"/>
      <c r="AE5" s="647"/>
      <c r="AF5" s="647"/>
      <c r="AG5" s="647"/>
      <c r="AH5" s="647"/>
      <c r="AI5" s="647"/>
      <c r="AJ5" s="647"/>
      <c r="AK5" s="647"/>
      <c r="AL5" s="647"/>
      <c r="AM5" s="647"/>
    </row>
    <row r="6" spans="1:39" s="2" customFormat="1" ht="75">
      <c r="A6" s="648" t="s">
        <v>13</v>
      </c>
      <c r="B6" s="22" t="s">
        <v>259</v>
      </c>
      <c r="C6" s="10" t="s">
        <v>84</v>
      </c>
      <c r="D6" s="22" t="s">
        <v>260</v>
      </c>
      <c r="E6" s="22" t="s">
        <v>261</v>
      </c>
      <c r="F6" s="448" t="s">
        <v>262</v>
      </c>
      <c r="G6" s="453" t="s">
        <v>263</v>
      </c>
      <c r="H6" s="650" t="s">
        <v>264</v>
      </c>
      <c r="I6" s="651"/>
      <c r="J6" s="652"/>
      <c r="K6" s="30" t="s">
        <v>265</v>
      </c>
      <c r="L6" s="22" t="s">
        <v>266</v>
      </c>
      <c r="M6" s="10" t="s">
        <v>267</v>
      </c>
      <c r="N6" s="22" t="s">
        <v>330</v>
      </c>
      <c r="O6" s="28" t="s">
        <v>15</v>
      </c>
      <c r="P6" s="454" t="s">
        <v>268</v>
      </c>
      <c r="Q6" s="455" t="s">
        <v>84</v>
      </c>
      <c r="R6" s="456" t="s">
        <v>260</v>
      </c>
      <c r="S6" s="456" t="s">
        <v>261</v>
      </c>
      <c r="T6" s="456" t="s">
        <v>262</v>
      </c>
      <c r="U6" s="456" t="s">
        <v>263</v>
      </c>
      <c r="V6" s="402" t="s">
        <v>16</v>
      </c>
      <c r="W6" s="653" t="s">
        <v>269</v>
      </c>
      <c r="X6" s="654"/>
      <c r="Y6" s="655"/>
      <c r="Z6" s="456" t="s">
        <v>265</v>
      </c>
      <c r="AA6" s="456" t="s">
        <v>266</v>
      </c>
      <c r="AB6" s="455" t="s">
        <v>267</v>
      </c>
      <c r="AC6" s="457" t="s">
        <v>270</v>
      </c>
      <c r="AD6" s="401" t="s">
        <v>95</v>
      </c>
      <c r="AE6" s="403" t="s">
        <v>17</v>
      </c>
      <c r="AF6" s="404" t="s">
        <v>18</v>
      </c>
      <c r="AG6" s="405" t="s">
        <v>19</v>
      </c>
      <c r="AH6" s="406" t="s">
        <v>20</v>
      </c>
      <c r="AI6" s="456" t="s">
        <v>41</v>
      </c>
      <c r="AJ6" s="456" t="s">
        <v>271</v>
      </c>
      <c r="AK6" s="458" t="s">
        <v>21</v>
      </c>
      <c r="AL6" s="407" t="s">
        <v>22</v>
      </c>
      <c r="AM6" s="456" t="s">
        <v>23</v>
      </c>
    </row>
    <row r="7" spans="1:39" s="2" customFormat="1" ht="147" customHeight="1" thickBot="1">
      <c r="A7" s="649"/>
      <c r="B7" s="7" t="s">
        <v>272</v>
      </c>
      <c r="C7" s="459" t="s">
        <v>53</v>
      </c>
      <c r="D7" s="7" t="s">
        <v>273</v>
      </c>
      <c r="E7" s="7" t="s">
        <v>274</v>
      </c>
      <c r="F7" s="459" t="s">
        <v>275</v>
      </c>
      <c r="G7" s="41" t="s">
        <v>276</v>
      </c>
      <c r="H7" s="459" t="s">
        <v>277</v>
      </c>
      <c r="I7" s="459" t="s">
        <v>278</v>
      </c>
      <c r="J7" s="7" t="s">
        <v>279</v>
      </c>
      <c r="K7" s="7" t="s">
        <v>280</v>
      </c>
      <c r="L7" s="7" t="s">
        <v>281</v>
      </c>
      <c r="M7" s="459" t="s">
        <v>282</v>
      </c>
      <c r="N7" s="7" t="s">
        <v>24</v>
      </c>
      <c r="O7" s="26" t="s">
        <v>25</v>
      </c>
      <c r="P7" s="460" t="s">
        <v>26</v>
      </c>
      <c r="Q7" s="461" t="s">
        <v>26</v>
      </c>
      <c r="R7" s="461" t="s">
        <v>26</v>
      </c>
      <c r="S7" s="461" t="s">
        <v>26</v>
      </c>
      <c r="T7" s="461" t="s">
        <v>26</v>
      </c>
      <c r="U7" s="461" t="s">
        <v>26</v>
      </c>
      <c r="V7" s="462" t="s">
        <v>27</v>
      </c>
      <c r="W7" s="462" t="s">
        <v>283</v>
      </c>
      <c r="X7" s="462" t="s">
        <v>284</v>
      </c>
      <c r="Y7" s="461" t="s">
        <v>285</v>
      </c>
      <c r="Z7" s="461" t="s">
        <v>286</v>
      </c>
      <c r="AA7" s="461" t="s">
        <v>26</v>
      </c>
      <c r="AB7" s="461" t="s">
        <v>26</v>
      </c>
      <c r="AC7" s="463" t="s">
        <v>287</v>
      </c>
      <c r="AD7" s="408" t="s">
        <v>96</v>
      </c>
      <c r="AE7" s="409" t="s">
        <v>28</v>
      </c>
      <c r="AF7" s="410" t="s">
        <v>29</v>
      </c>
      <c r="AG7" s="411" t="s">
        <v>30</v>
      </c>
      <c r="AH7" s="412" t="s">
        <v>31</v>
      </c>
      <c r="AI7" s="464" t="s">
        <v>62</v>
      </c>
      <c r="AJ7" s="464" t="s">
        <v>62</v>
      </c>
      <c r="AK7" s="465" t="s">
        <v>24</v>
      </c>
      <c r="AL7" s="413" t="s">
        <v>32</v>
      </c>
      <c r="AM7" s="464" t="s">
        <v>54</v>
      </c>
    </row>
    <row r="8" spans="1:39" s="481" customFormat="1" ht="22.5">
      <c r="A8" s="31" t="s">
        <v>33</v>
      </c>
      <c r="B8" s="466" t="s">
        <v>288</v>
      </c>
      <c r="C8" s="467" t="s">
        <v>289</v>
      </c>
      <c r="D8" s="466" t="s">
        <v>290</v>
      </c>
      <c r="E8" s="467" t="s">
        <v>291</v>
      </c>
      <c r="F8" s="467" t="s">
        <v>35</v>
      </c>
      <c r="G8" s="468" t="s">
        <v>292</v>
      </c>
      <c r="H8" s="23">
        <v>2000</v>
      </c>
      <c r="I8" s="23">
        <v>500</v>
      </c>
      <c r="J8" s="23">
        <v>2500</v>
      </c>
      <c r="K8" s="469">
        <v>12</v>
      </c>
      <c r="L8" s="470">
        <v>1</v>
      </c>
      <c r="M8" s="467" t="s">
        <v>262</v>
      </c>
      <c r="N8" s="23">
        <v>30000</v>
      </c>
      <c r="O8" s="471" t="s">
        <v>293</v>
      </c>
      <c r="P8" s="472" t="s">
        <v>288</v>
      </c>
      <c r="Q8" s="473" t="s">
        <v>289</v>
      </c>
      <c r="R8" s="474" t="s">
        <v>290</v>
      </c>
      <c r="S8" s="473" t="s">
        <v>291</v>
      </c>
      <c r="T8" s="473" t="s">
        <v>35</v>
      </c>
      <c r="U8" s="475" t="s">
        <v>292</v>
      </c>
      <c r="V8" s="414" t="s">
        <v>35</v>
      </c>
      <c r="W8" s="476">
        <v>2000</v>
      </c>
      <c r="X8" s="477">
        <v>500</v>
      </c>
      <c r="Y8" s="477">
        <v>2500</v>
      </c>
      <c r="Z8" s="478">
        <v>12</v>
      </c>
      <c r="AA8" s="479">
        <v>1</v>
      </c>
      <c r="AB8" s="473" t="s">
        <v>262</v>
      </c>
      <c r="AC8" s="44" t="s">
        <v>35</v>
      </c>
      <c r="AD8" s="415" t="s">
        <v>35</v>
      </c>
      <c r="AE8" s="416" t="s">
        <v>35</v>
      </c>
      <c r="AF8" s="417" t="s">
        <v>35</v>
      </c>
      <c r="AG8" s="418">
        <v>3900</v>
      </c>
      <c r="AH8" s="419"/>
      <c r="AI8" s="477">
        <f>IF(Y8="","",Y8*Z8*AA8)</f>
        <v>30000</v>
      </c>
      <c r="AJ8" s="477">
        <f>IF(AI8="","",IF(OR(T8="Non",V8="Non",AB8="Non",AC8="Non",AD8="Non"), 0, IF(AI8&lt;=AG8-AH8, AI8,AG8-AH8)))</f>
        <v>3900</v>
      </c>
      <c r="AK8" s="477">
        <f>IF(OR(N8="",AJ8=""),"",N8-AJ8)</f>
        <v>26100</v>
      </c>
      <c r="AL8" s="477">
        <f>IF(AND(AH8="",AJ8=""),"",AJ8+AH8)</f>
        <v>3900</v>
      </c>
      <c r="AM8" s="480"/>
    </row>
    <row r="9" spans="1:39" s="2" customFormat="1" ht="36" customHeight="1">
      <c r="A9" s="8">
        <v>1</v>
      </c>
      <c r="B9" s="482"/>
      <c r="C9" s="5"/>
      <c r="D9" s="482"/>
      <c r="E9" s="5"/>
      <c r="F9" s="9"/>
      <c r="G9" s="9"/>
      <c r="H9" s="6"/>
      <c r="I9" s="6"/>
      <c r="J9" s="483" t="str">
        <f>IF(H9="","",H9+I9)</f>
        <v/>
      </c>
      <c r="K9" s="484"/>
      <c r="L9" s="485"/>
      <c r="M9" s="5"/>
      <c r="N9" s="486" t="str">
        <f>IF(J9="","",J9*K9*L9)</f>
        <v/>
      </c>
      <c r="O9" s="487"/>
      <c r="P9" s="488" t="str">
        <f t="shared" ref="P9:R24" si="0">IF(B9="","",B9)</f>
        <v/>
      </c>
      <c r="Q9" s="489" t="str">
        <f>IF(C9="","",C9)</f>
        <v/>
      </c>
      <c r="R9" s="489" t="str">
        <f>IF(D9="","",D9)</f>
        <v/>
      </c>
      <c r="S9" s="490" t="str">
        <f t="shared" ref="S9:U40" si="1">IF(E9="","",E9)</f>
        <v/>
      </c>
      <c r="T9" s="490" t="str">
        <f t="shared" si="1"/>
        <v/>
      </c>
      <c r="U9" s="490" t="str">
        <f t="shared" si="1"/>
        <v/>
      </c>
      <c r="V9" s="420"/>
      <c r="W9" s="491" t="str">
        <f t="shared" ref="W9:W40" si="2">IF(H9="","",H9)</f>
        <v/>
      </c>
      <c r="X9" s="491" t="str">
        <f t="shared" ref="X9:X40" si="3">IF(I9="","",I9)</f>
        <v/>
      </c>
      <c r="Y9" s="491" t="str">
        <f t="shared" ref="Y9:Y72" si="4">IF(OR(W9="",X9=""), "",IFERROR(VALUE(TRIM(SUBSTITUTE(W9,CHAR(160),""))),0) + IFERROR(VALUE(TRIM(SUBSTITUTE(X9,CHAR(160),""))),0))</f>
        <v/>
      </c>
      <c r="Z9" s="492" t="str">
        <f t="shared" ref="Z9:Z40" si="5">IF(K9="","",K9)</f>
        <v/>
      </c>
      <c r="AA9" s="493" t="str">
        <f t="shared" ref="AA9:AA40" si="6">IF(L9="","",L9)</f>
        <v/>
      </c>
      <c r="AB9" s="490" t="str">
        <f t="shared" ref="AB9:AB72" si="7">IF(M9="","",M9)</f>
        <v/>
      </c>
      <c r="AC9" s="494"/>
      <c r="AD9" s="422"/>
      <c r="AE9" s="421"/>
      <c r="AF9" s="423"/>
      <c r="AG9" s="424"/>
      <c r="AH9" s="425"/>
      <c r="AI9" s="495" t="str">
        <f>IF(Y9="","",Y9*Z9*AA9)</f>
        <v/>
      </c>
      <c r="AJ9" s="427" t="str">
        <f>IF(AI9="","",IF(OR(T9="Non",V9="Non",AB9="Non",AC9="Non",AD9="Non"), 0, IF(AI9&lt;=AG9-AH9, AI9,AG9-AH9)))</f>
        <v/>
      </c>
      <c r="AK9" s="426" t="str">
        <f>IF(OR(N9="",AJ9=""),"",N9-AJ9)</f>
        <v/>
      </c>
      <c r="AL9" s="428" t="str">
        <f>IF(AND(AH9="",AJ9=""),"",AJ9+AH9)</f>
        <v/>
      </c>
      <c r="AM9" s="496"/>
    </row>
    <row r="10" spans="1:39" s="2" customFormat="1">
      <c r="A10" s="8">
        <v>2</v>
      </c>
      <c r="B10" s="482"/>
      <c r="C10" s="5"/>
      <c r="D10" s="482"/>
      <c r="E10" s="5"/>
      <c r="F10" s="9"/>
      <c r="G10" s="9"/>
      <c r="H10" s="6"/>
      <c r="I10" s="6"/>
      <c r="J10" s="483" t="str">
        <f t="shared" ref="J10:J73" si="8">IF(H10="","",H10+I10)</f>
        <v/>
      </c>
      <c r="K10" s="484"/>
      <c r="L10" s="485"/>
      <c r="M10" s="5"/>
      <c r="N10" s="486" t="str">
        <f t="shared" ref="N10:N73" si="9">IF(J10="","",J10*K10*L10)</f>
        <v/>
      </c>
      <c r="O10" s="487"/>
      <c r="P10" s="488" t="str">
        <f t="shared" si="0"/>
        <v/>
      </c>
      <c r="Q10" s="489" t="str">
        <f t="shared" si="0"/>
        <v/>
      </c>
      <c r="R10" s="489" t="str">
        <f t="shared" si="0"/>
        <v/>
      </c>
      <c r="S10" s="490" t="str">
        <f t="shared" si="1"/>
        <v/>
      </c>
      <c r="T10" s="490" t="str">
        <f t="shared" si="1"/>
        <v/>
      </c>
      <c r="U10" s="490" t="str">
        <f t="shared" si="1"/>
        <v/>
      </c>
      <c r="V10" s="420"/>
      <c r="W10" s="491" t="str">
        <f t="shared" si="2"/>
        <v/>
      </c>
      <c r="X10" s="491" t="str">
        <f t="shared" si="3"/>
        <v/>
      </c>
      <c r="Y10" s="491" t="str">
        <f t="shared" si="4"/>
        <v/>
      </c>
      <c r="Z10" s="492" t="str">
        <f t="shared" si="5"/>
        <v/>
      </c>
      <c r="AA10" s="493" t="str">
        <f t="shared" si="6"/>
        <v/>
      </c>
      <c r="AB10" s="490" t="str">
        <f t="shared" si="7"/>
        <v/>
      </c>
      <c r="AC10" s="494"/>
      <c r="AD10" s="422"/>
      <c r="AE10" s="421"/>
      <c r="AF10" s="423"/>
      <c r="AG10" s="424"/>
      <c r="AH10" s="425"/>
      <c r="AI10" s="495" t="str">
        <f t="shared" ref="AI10:AI73" si="10">IF(Y10="","",Y10*Z10*AA10)</f>
        <v/>
      </c>
      <c r="AJ10" s="427" t="str">
        <f t="shared" ref="AJ10:AJ73" si="11">IF(AI10="","",IF(OR(T10="Non",V10="Non",AB10="Non",AC10="Non",AD10="Non"), 0, IF(AI10&lt;=AG10-AH10, AI10,AG10-AH10)))</f>
        <v/>
      </c>
      <c r="AK10" s="426" t="str">
        <f t="shared" ref="AK10:AK73" si="12">IF(OR(N10="",AJ10=""),"",N10-AJ10)</f>
        <v/>
      </c>
      <c r="AL10" s="428" t="str">
        <f t="shared" ref="AL10:AL73" si="13">IF(AND(AH10="",AJ10=""),"",AJ10+AH10)</f>
        <v/>
      </c>
      <c r="AM10" s="496"/>
    </row>
    <row r="11" spans="1:39" s="2" customFormat="1">
      <c r="A11" s="8">
        <v>3</v>
      </c>
      <c r="B11" s="482"/>
      <c r="C11" s="5"/>
      <c r="D11" s="482"/>
      <c r="E11" s="5"/>
      <c r="F11" s="9"/>
      <c r="G11" s="9"/>
      <c r="H11" s="6"/>
      <c r="I11" s="6"/>
      <c r="J11" s="483" t="str">
        <f t="shared" si="8"/>
        <v/>
      </c>
      <c r="K11" s="484"/>
      <c r="L11" s="485"/>
      <c r="M11" s="5"/>
      <c r="N11" s="486" t="str">
        <f t="shared" si="9"/>
        <v/>
      </c>
      <c r="O11" s="487"/>
      <c r="P11" s="488" t="str">
        <f t="shared" si="0"/>
        <v/>
      </c>
      <c r="Q11" s="489" t="str">
        <f t="shared" si="0"/>
        <v/>
      </c>
      <c r="R11" s="489" t="str">
        <f t="shared" si="0"/>
        <v/>
      </c>
      <c r="S11" s="490" t="str">
        <f t="shared" si="1"/>
        <v/>
      </c>
      <c r="T11" s="490" t="str">
        <f t="shared" si="1"/>
        <v/>
      </c>
      <c r="U11" s="490" t="str">
        <f t="shared" si="1"/>
        <v/>
      </c>
      <c r="V11" s="420"/>
      <c r="W11" s="491" t="str">
        <f t="shared" si="2"/>
        <v/>
      </c>
      <c r="X11" s="491" t="str">
        <f t="shared" si="3"/>
        <v/>
      </c>
      <c r="Y11" s="491" t="str">
        <f t="shared" si="4"/>
        <v/>
      </c>
      <c r="Z11" s="492" t="str">
        <f t="shared" si="5"/>
        <v/>
      </c>
      <c r="AA11" s="493" t="str">
        <f t="shared" si="6"/>
        <v/>
      </c>
      <c r="AB11" s="490" t="str">
        <f t="shared" si="7"/>
        <v/>
      </c>
      <c r="AC11" s="494"/>
      <c r="AD11" s="422"/>
      <c r="AE11" s="421"/>
      <c r="AF11" s="423"/>
      <c r="AG11" s="424"/>
      <c r="AH11" s="425"/>
      <c r="AI11" s="495" t="str">
        <f t="shared" si="10"/>
        <v/>
      </c>
      <c r="AJ11" s="427" t="str">
        <f t="shared" si="11"/>
        <v/>
      </c>
      <c r="AK11" s="426" t="str">
        <f t="shared" si="12"/>
        <v/>
      </c>
      <c r="AL11" s="428" t="str">
        <f t="shared" si="13"/>
        <v/>
      </c>
      <c r="AM11" s="496"/>
    </row>
    <row r="12" spans="1:39" s="2" customFormat="1">
      <c r="A12" s="8">
        <v>4</v>
      </c>
      <c r="B12" s="482"/>
      <c r="C12" s="5"/>
      <c r="D12" s="482"/>
      <c r="E12" s="5"/>
      <c r="F12" s="9"/>
      <c r="G12" s="9"/>
      <c r="H12" s="6"/>
      <c r="I12" s="6"/>
      <c r="J12" s="483" t="str">
        <f t="shared" si="8"/>
        <v/>
      </c>
      <c r="K12" s="484"/>
      <c r="L12" s="485"/>
      <c r="M12" s="5"/>
      <c r="N12" s="486" t="str">
        <f t="shared" si="9"/>
        <v/>
      </c>
      <c r="O12" s="487"/>
      <c r="P12" s="488" t="str">
        <f t="shared" si="0"/>
        <v/>
      </c>
      <c r="Q12" s="489" t="str">
        <f t="shared" si="0"/>
        <v/>
      </c>
      <c r="R12" s="489" t="str">
        <f t="shared" si="0"/>
        <v/>
      </c>
      <c r="S12" s="490" t="str">
        <f t="shared" si="1"/>
        <v/>
      </c>
      <c r="T12" s="490" t="str">
        <f t="shared" si="1"/>
        <v/>
      </c>
      <c r="U12" s="490" t="str">
        <f t="shared" si="1"/>
        <v/>
      </c>
      <c r="V12" s="420"/>
      <c r="W12" s="491" t="str">
        <f t="shared" si="2"/>
        <v/>
      </c>
      <c r="X12" s="491" t="str">
        <f t="shared" si="3"/>
        <v/>
      </c>
      <c r="Y12" s="491" t="str">
        <f t="shared" si="4"/>
        <v/>
      </c>
      <c r="Z12" s="492" t="str">
        <f t="shared" si="5"/>
        <v/>
      </c>
      <c r="AA12" s="493" t="str">
        <f t="shared" si="6"/>
        <v/>
      </c>
      <c r="AB12" s="490" t="str">
        <f t="shared" si="7"/>
        <v/>
      </c>
      <c r="AC12" s="494"/>
      <c r="AD12" s="422"/>
      <c r="AE12" s="421"/>
      <c r="AF12" s="423"/>
      <c r="AG12" s="424"/>
      <c r="AH12" s="425"/>
      <c r="AI12" s="495" t="str">
        <f t="shared" si="10"/>
        <v/>
      </c>
      <c r="AJ12" s="427" t="str">
        <f t="shared" si="11"/>
        <v/>
      </c>
      <c r="AK12" s="426" t="str">
        <f t="shared" si="12"/>
        <v/>
      </c>
      <c r="AL12" s="428" t="str">
        <f t="shared" si="13"/>
        <v/>
      </c>
      <c r="AM12" s="496"/>
    </row>
    <row r="13" spans="1:39" s="2" customFormat="1">
      <c r="A13" s="8">
        <v>5</v>
      </c>
      <c r="B13" s="482"/>
      <c r="C13" s="5"/>
      <c r="D13" s="482"/>
      <c r="E13" s="5"/>
      <c r="F13" s="9"/>
      <c r="G13" s="9"/>
      <c r="H13" s="6"/>
      <c r="I13" s="6"/>
      <c r="J13" s="483" t="str">
        <f t="shared" si="8"/>
        <v/>
      </c>
      <c r="K13" s="484"/>
      <c r="L13" s="485"/>
      <c r="M13" s="5"/>
      <c r="N13" s="486" t="str">
        <f t="shared" si="9"/>
        <v/>
      </c>
      <c r="O13" s="487"/>
      <c r="P13" s="488" t="str">
        <f t="shared" si="0"/>
        <v/>
      </c>
      <c r="Q13" s="489" t="str">
        <f t="shared" si="0"/>
        <v/>
      </c>
      <c r="R13" s="489" t="str">
        <f t="shared" si="0"/>
        <v/>
      </c>
      <c r="S13" s="490" t="str">
        <f t="shared" si="1"/>
        <v/>
      </c>
      <c r="T13" s="490" t="str">
        <f t="shared" si="1"/>
        <v/>
      </c>
      <c r="U13" s="490" t="str">
        <f t="shared" si="1"/>
        <v/>
      </c>
      <c r="V13" s="420"/>
      <c r="W13" s="491" t="str">
        <f t="shared" si="2"/>
        <v/>
      </c>
      <c r="X13" s="491" t="str">
        <f t="shared" si="3"/>
        <v/>
      </c>
      <c r="Y13" s="491" t="str">
        <f t="shared" si="4"/>
        <v/>
      </c>
      <c r="Z13" s="492" t="str">
        <f t="shared" si="5"/>
        <v/>
      </c>
      <c r="AA13" s="493" t="str">
        <f t="shared" si="6"/>
        <v/>
      </c>
      <c r="AB13" s="490" t="str">
        <f t="shared" si="7"/>
        <v/>
      </c>
      <c r="AC13" s="494"/>
      <c r="AD13" s="422"/>
      <c r="AE13" s="421"/>
      <c r="AF13" s="423"/>
      <c r="AG13" s="424"/>
      <c r="AH13" s="425"/>
      <c r="AI13" s="495" t="str">
        <f t="shared" si="10"/>
        <v/>
      </c>
      <c r="AJ13" s="427" t="str">
        <f t="shared" si="11"/>
        <v/>
      </c>
      <c r="AK13" s="426" t="str">
        <f t="shared" si="12"/>
        <v/>
      </c>
      <c r="AL13" s="428" t="str">
        <f t="shared" si="13"/>
        <v/>
      </c>
      <c r="AM13" s="496"/>
    </row>
    <row r="14" spans="1:39" s="2" customFormat="1">
      <c r="A14" s="8">
        <v>6</v>
      </c>
      <c r="B14" s="482"/>
      <c r="C14" s="5"/>
      <c r="D14" s="482"/>
      <c r="E14" s="5"/>
      <c r="F14" s="9"/>
      <c r="G14" s="9"/>
      <c r="H14" s="6"/>
      <c r="I14" s="6"/>
      <c r="J14" s="483" t="str">
        <f t="shared" si="8"/>
        <v/>
      </c>
      <c r="K14" s="484"/>
      <c r="L14" s="485"/>
      <c r="M14" s="5"/>
      <c r="N14" s="486" t="str">
        <f t="shared" si="9"/>
        <v/>
      </c>
      <c r="O14" s="487"/>
      <c r="P14" s="488" t="str">
        <f t="shared" si="0"/>
        <v/>
      </c>
      <c r="Q14" s="489" t="str">
        <f t="shared" si="0"/>
        <v/>
      </c>
      <c r="R14" s="489" t="str">
        <f t="shared" si="0"/>
        <v/>
      </c>
      <c r="S14" s="490" t="str">
        <f t="shared" si="1"/>
        <v/>
      </c>
      <c r="T14" s="490" t="str">
        <f t="shared" si="1"/>
        <v/>
      </c>
      <c r="U14" s="490" t="str">
        <f t="shared" si="1"/>
        <v/>
      </c>
      <c r="V14" s="420"/>
      <c r="W14" s="491" t="str">
        <f t="shared" si="2"/>
        <v/>
      </c>
      <c r="X14" s="491" t="str">
        <f t="shared" si="3"/>
        <v/>
      </c>
      <c r="Y14" s="491" t="str">
        <f t="shared" si="4"/>
        <v/>
      </c>
      <c r="Z14" s="492" t="str">
        <f t="shared" si="5"/>
        <v/>
      </c>
      <c r="AA14" s="493" t="str">
        <f t="shared" si="6"/>
        <v/>
      </c>
      <c r="AB14" s="490" t="str">
        <f t="shared" si="7"/>
        <v/>
      </c>
      <c r="AC14" s="494"/>
      <c r="AD14" s="422"/>
      <c r="AE14" s="421"/>
      <c r="AF14" s="423"/>
      <c r="AG14" s="424"/>
      <c r="AH14" s="425"/>
      <c r="AI14" s="495" t="str">
        <f t="shared" si="10"/>
        <v/>
      </c>
      <c r="AJ14" s="427" t="str">
        <f t="shared" si="11"/>
        <v/>
      </c>
      <c r="AK14" s="426" t="str">
        <f t="shared" si="12"/>
        <v/>
      </c>
      <c r="AL14" s="428" t="str">
        <f t="shared" si="13"/>
        <v/>
      </c>
      <c r="AM14" s="496"/>
    </row>
    <row r="15" spans="1:39" s="2" customFormat="1">
      <c r="A15" s="8">
        <v>7</v>
      </c>
      <c r="B15" s="482"/>
      <c r="C15" s="5"/>
      <c r="D15" s="482"/>
      <c r="E15" s="5"/>
      <c r="F15" s="9"/>
      <c r="G15" s="9"/>
      <c r="H15" s="6"/>
      <c r="I15" s="6"/>
      <c r="J15" s="483" t="str">
        <f t="shared" si="8"/>
        <v/>
      </c>
      <c r="K15" s="484"/>
      <c r="L15" s="485"/>
      <c r="M15" s="5"/>
      <c r="N15" s="486" t="str">
        <f t="shared" si="9"/>
        <v/>
      </c>
      <c r="O15" s="487"/>
      <c r="P15" s="488" t="str">
        <f t="shared" si="0"/>
        <v/>
      </c>
      <c r="Q15" s="489" t="str">
        <f t="shared" si="0"/>
        <v/>
      </c>
      <c r="R15" s="489" t="str">
        <f t="shared" si="0"/>
        <v/>
      </c>
      <c r="S15" s="490" t="str">
        <f t="shared" si="1"/>
        <v/>
      </c>
      <c r="T15" s="490" t="str">
        <f t="shared" si="1"/>
        <v/>
      </c>
      <c r="U15" s="490" t="str">
        <f t="shared" si="1"/>
        <v/>
      </c>
      <c r="V15" s="420"/>
      <c r="W15" s="491" t="str">
        <f t="shared" si="2"/>
        <v/>
      </c>
      <c r="X15" s="491" t="str">
        <f t="shared" si="3"/>
        <v/>
      </c>
      <c r="Y15" s="491" t="str">
        <f t="shared" si="4"/>
        <v/>
      </c>
      <c r="Z15" s="492" t="str">
        <f t="shared" si="5"/>
        <v/>
      </c>
      <c r="AA15" s="493" t="str">
        <f t="shared" si="6"/>
        <v/>
      </c>
      <c r="AB15" s="490" t="str">
        <f t="shared" si="7"/>
        <v/>
      </c>
      <c r="AC15" s="494"/>
      <c r="AD15" s="422"/>
      <c r="AE15" s="421"/>
      <c r="AF15" s="423"/>
      <c r="AG15" s="424"/>
      <c r="AH15" s="425"/>
      <c r="AI15" s="495" t="str">
        <f t="shared" si="10"/>
        <v/>
      </c>
      <c r="AJ15" s="427" t="str">
        <f t="shared" si="11"/>
        <v/>
      </c>
      <c r="AK15" s="426" t="str">
        <f t="shared" si="12"/>
        <v/>
      </c>
      <c r="AL15" s="428" t="str">
        <f t="shared" si="13"/>
        <v/>
      </c>
      <c r="AM15" s="496"/>
    </row>
    <row r="16" spans="1:39" s="2" customFormat="1">
      <c r="A16" s="8">
        <v>8</v>
      </c>
      <c r="B16" s="482"/>
      <c r="C16" s="5"/>
      <c r="D16" s="482"/>
      <c r="E16" s="5"/>
      <c r="F16" s="9"/>
      <c r="G16" s="9"/>
      <c r="H16" s="6"/>
      <c r="I16" s="6"/>
      <c r="J16" s="483" t="str">
        <f t="shared" si="8"/>
        <v/>
      </c>
      <c r="K16" s="484"/>
      <c r="L16" s="485"/>
      <c r="M16" s="5"/>
      <c r="N16" s="486" t="str">
        <f t="shared" si="9"/>
        <v/>
      </c>
      <c r="O16" s="487"/>
      <c r="P16" s="488" t="str">
        <f t="shared" si="0"/>
        <v/>
      </c>
      <c r="Q16" s="489" t="str">
        <f t="shared" si="0"/>
        <v/>
      </c>
      <c r="R16" s="489" t="str">
        <f t="shared" si="0"/>
        <v/>
      </c>
      <c r="S16" s="490" t="str">
        <f t="shared" si="1"/>
        <v/>
      </c>
      <c r="T16" s="490" t="str">
        <f t="shared" si="1"/>
        <v/>
      </c>
      <c r="U16" s="490" t="str">
        <f t="shared" si="1"/>
        <v/>
      </c>
      <c r="V16" s="420"/>
      <c r="W16" s="491" t="str">
        <f t="shared" si="2"/>
        <v/>
      </c>
      <c r="X16" s="491" t="str">
        <f t="shared" si="3"/>
        <v/>
      </c>
      <c r="Y16" s="491" t="str">
        <f t="shared" si="4"/>
        <v/>
      </c>
      <c r="Z16" s="492" t="str">
        <f t="shared" si="5"/>
        <v/>
      </c>
      <c r="AA16" s="493" t="str">
        <f t="shared" si="6"/>
        <v/>
      </c>
      <c r="AB16" s="490" t="str">
        <f t="shared" si="7"/>
        <v/>
      </c>
      <c r="AC16" s="494"/>
      <c r="AD16" s="422"/>
      <c r="AE16" s="421"/>
      <c r="AF16" s="423"/>
      <c r="AG16" s="424"/>
      <c r="AH16" s="425"/>
      <c r="AI16" s="495" t="str">
        <f t="shared" si="10"/>
        <v/>
      </c>
      <c r="AJ16" s="427" t="str">
        <f t="shared" si="11"/>
        <v/>
      </c>
      <c r="AK16" s="426" t="str">
        <f t="shared" si="12"/>
        <v/>
      </c>
      <c r="AL16" s="428" t="str">
        <f t="shared" si="13"/>
        <v/>
      </c>
      <c r="AM16" s="496"/>
    </row>
    <row r="17" spans="1:40" s="2" customFormat="1">
      <c r="A17" s="8">
        <v>9</v>
      </c>
      <c r="B17" s="482"/>
      <c r="C17" s="5"/>
      <c r="D17" s="482"/>
      <c r="E17" s="5"/>
      <c r="F17" s="9"/>
      <c r="G17" s="9"/>
      <c r="H17" s="6"/>
      <c r="I17" s="6"/>
      <c r="J17" s="483" t="str">
        <f t="shared" si="8"/>
        <v/>
      </c>
      <c r="K17" s="484"/>
      <c r="L17" s="485"/>
      <c r="M17" s="5"/>
      <c r="N17" s="486" t="str">
        <f t="shared" si="9"/>
        <v/>
      </c>
      <c r="O17" s="487"/>
      <c r="P17" s="488" t="str">
        <f t="shared" si="0"/>
        <v/>
      </c>
      <c r="Q17" s="489" t="str">
        <f t="shared" si="0"/>
        <v/>
      </c>
      <c r="R17" s="489" t="str">
        <f t="shared" si="0"/>
        <v/>
      </c>
      <c r="S17" s="490" t="str">
        <f t="shared" si="1"/>
        <v/>
      </c>
      <c r="T17" s="490" t="str">
        <f t="shared" si="1"/>
        <v/>
      </c>
      <c r="U17" s="490" t="str">
        <f t="shared" si="1"/>
        <v/>
      </c>
      <c r="V17" s="420"/>
      <c r="W17" s="491" t="str">
        <f t="shared" si="2"/>
        <v/>
      </c>
      <c r="X17" s="491" t="str">
        <f t="shared" si="3"/>
        <v/>
      </c>
      <c r="Y17" s="491" t="str">
        <f t="shared" si="4"/>
        <v/>
      </c>
      <c r="Z17" s="492" t="str">
        <f t="shared" si="5"/>
        <v/>
      </c>
      <c r="AA17" s="493" t="str">
        <f t="shared" si="6"/>
        <v/>
      </c>
      <c r="AB17" s="490" t="str">
        <f t="shared" si="7"/>
        <v/>
      </c>
      <c r="AC17" s="494"/>
      <c r="AD17" s="422"/>
      <c r="AE17" s="421"/>
      <c r="AF17" s="423"/>
      <c r="AG17" s="424"/>
      <c r="AH17" s="425"/>
      <c r="AI17" s="495" t="str">
        <f t="shared" si="10"/>
        <v/>
      </c>
      <c r="AJ17" s="427" t="str">
        <f t="shared" si="11"/>
        <v/>
      </c>
      <c r="AK17" s="426" t="str">
        <f t="shared" si="12"/>
        <v/>
      </c>
      <c r="AL17" s="428" t="str">
        <f t="shared" si="13"/>
        <v/>
      </c>
      <c r="AM17" s="496"/>
    </row>
    <row r="18" spans="1:40" s="2" customFormat="1">
      <c r="A18" s="8">
        <v>10</v>
      </c>
      <c r="B18" s="482"/>
      <c r="C18" s="5"/>
      <c r="D18" s="482"/>
      <c r="E18" s="5"/>
      <c r="F18" s="9"/>
      <c r="G18" s="9"/>
      <c r="H18" s="6"/>
      <c r="I18" s="6"/>
      <c r="J18" s="483" t="str">
        <f t="shared" si="8"/>
        <v/>
      </c>
      <c r="K18" s="484"/>
      <c r="L18" s="485"/>
      <c r="M18" s="5"/>
      <c r="N18" s="486" t="str">
        <f t="shared" si="9"/>
        <v/>
      </c>
      <c r="O18" s="487"/>
      <c r="P18" s="488" t="str">
        <f t="shared" si="0"/>
        <v/>
      </c>
      <c r="Q18" s="489" t="str">
        <f t="shared" si="0"/>
        <v/>
      </c>
      <c r="R18" s="489" t="str">
        <f t="shared" si="0"/>
        <v/>
      </c>
      <c r="S18" s="490" t="str">
        <f t="shared" si="1"/>
        <v/>
      </c>
      <c r="T18" s="490" t="str">
        <f t="shared" si="1"/>
        <v/>
      </c>
      <c r="U18" s="490" t="str">
        <f t="shared" si="1"/>
        <v/>
      </c>
      <c r="V18" s="420"/>
      <c r="W18" s="491" t="str">
        <f t="shared" si="2"/>
        <v/>
      </c>
      <c r="X18" s="491" t="str">
        <f t="shared" si="3"/>
        <v/>
      </c>
      <c r="Y18" s="491" t="str">
        <f t="shared" si="4"/>
        <v/>
      </c>
      <c r="Z18" s="492" t="str">
        <f t="shared" si="5"/>
        <v/>
      </c>
      <c r="AA18" s="493" t="str">
        <f t="shared" si="6"/>
        <v/>
      </c>
      <c r="AB18" s="490" t="str">
        <f t="shared" si="7"/>
        <v/>
      </c>
      <c r="AC18" s="494"/>
      <c r="AD18" s="422"/>
      <c r="AE18" s="421"/>
      <c r="AF18" s="423"/>
      <c r="AG18" s="424"/>
      <c r="AH18" s="425"/>
      <c r="AI18" s="495" t="str">
        <f t="shared" si="10"/>
        <v/>
      </c>
      <c r="AJ18" s="427" t="str">
        <f t="shared" si="11"/>
        <v/>
      </c>
      <c r="AK18" s="426" t="str">
        <f t="shared" si="12"/>
        <v/>
      </c>
      <c r="AL18" s="428" t="str">
        <f t="shared" si="13"/>
        <v/>
      </c>
      <c r="AM18" s="496"/>
    </row>
    <row r="19" spans="1:40" s="2" customFormat="1" ht="15" customHeight="1">
      <c r="A19" s="8">
        <v>11</v>
      </c>
      <c r="B19" s="482"/>
      <c r="C19" s="5"/>
      <c r="D19" s="482"/>
      <c r="E19" s="5"/>
      <c r="F19" s="9"/>
      <c r="G19" s="9"/>
      <c r="H19" s="6"/>
      <c r="I19" s="6"/>
      <c r="J19" s="483" t="str">
        <f t="shared" si="8"/>
        <v/>
      </c>
      <c r="K19" s="484"/>
      <c r="L19" s="485"/>
      <c r="M19" s="5"/>
      <c r="N19" s="486" t="str">
        <f t="shared" si="9"/>
        <v/>
      </c>
      <c r="O19" s="487"/>
      <c r="P19" s="488" t="str">
        <f t="shared" si="0"/>
        <v/>
      </c>
      <c r="Q19" s="489" t="str">
        <f t="shared" si="0"/>
        <v/>
      </c>
      <c r="R19" s="489" t="str">
        <f t="shared" si="0"/>
        <v/>
      </c>
      <c r="S19" s="490" t="str">
        <f t="shared" si="1"/>
        <v/>
      </c>
      <c r="T19" s="490" t="str">
        <f t="shared" si="1"/>
        <v/>
      </c>
      <c r="U19" s="490" t="str">
        <f t="shared" si="1"/>
        <v/>
      </c>
      <c r="V19" s="420"/>
      <c r="W19" s="491" t="str">
        <f t="shared" si="2"/>
        <v/>
      </c>
      <c r="X19" s="491" t="str">
        <f t="shared" si="3"/>
        <v/>
      </c>
      <c r="Y19" s="491" t="str">
        <f t="shared" si="4"/>
        <v/>
      </c>
      <c r="Z19" s="492" t="str">
        <f t="shared" si="5"/>
        <v/>
      </c>
      <c r="AA19" s="493" t="str">
        <f t="shared" si="6"/>
        <v/>
      </c>
      <c r="AB19" s="490" t="str">
        <f t="shared" si="7"/>
        <v/>
      </c>
      <c r="AC19" s="494"/>
      <c r="AD19" s="422"/>
      <c r="AE19" s="421"/>
      <c r="AF19" s="423"/>
      <c r="AG19" s="424"/>
      <c r="AH19" s="425"/>
      <c r="AI19" s="495" t="str">
        <f t="shared" si="10"/>
        <v/>
      </c>
      <c r="AJ19" s="427" t="str">
        <f t="shared" si="11"/>
        <v/>
      </c>
      <c r="AK19" s="426" t="str">
        <f t="shared" si="12"/>
        <v/>
      </c>
      <c r="AL19" s="428" t="str">
        <f t="shared" si="13"/>
        <v/>
      </c>
      <c r="AM19" s="496"/>
    </row>
    <row r="20" spans="1:40" s="2" customFormat="1">
      <c r="A20" s="8">
        <v>12</v>
      </c>
      <c r="B20" s="482"/>
      <c r="C20" s="5"/>
      <c r="D20" s="482"/>
      <c r="E20" s="5"/>
      <c r="F20" s="9"/>
      <c r="G20" s="9"/>
      <c r="H20" s="6"/>
      <c r="I20" s="6"/>
      <c r="J20" s="483" t="str">
        <f t="shared" si="8"/>
        <v/>
      </c>
      <c r="K20" s="484"/>
      <c r="L20" s="485"/>
      <c r="M20" s="5"/>
      <c r="N20" s="486" t="str">
        <f t="shared" si="9"/>
        <v/>
      </c>
      <c r="O20" s="487"/>
      <c r="P20" s="488" t="str">
        <f t="shared" si="0"/>
        <v/>
      </c>
      <c r="Q20" s="489" t="str">
        <f t="shared" si="0"/>
        <v/>
      </c>
      <c r="R20" s="489" t="str">
        <f t="shared" si="0"/>
        <v/>
      </c>
      <c r="S20" s="490" t="str">
        <f t="shared" si="1"/>
        <v/>
      </c>
      <c r="T20" s="490" t="str">
        <f t="shared" si="1"/>
        <v/>
      </c>
      <c r="U20" s="490" t="str">
        <f t="shared" si="1"/>
        <v/>
      </c>
      <c r="V20" s="420"/>
      <c r="W20" s="491" t="str">
        <f t="shared" si="2"/>
        <v/>
      </c>
      <c r="X20" s="491" t="str">
        <f t="shared" si="3"/>
        <v/>
      </c>
      <c r="Y20" s="491" t="str">
        <f t="shared" si="4"/>
        <v/>
      </c>
      <c r="Z20" s="492" t="str">
        <f t="shared" si="5"/>
        <v/>
      </c>
      <c r="AA20" s="493" t="str">
        <f t="shared" si="6"/>
        <v/>
      </c>
      <c r="AB20" s="490" t="str">
        <f t="shared" si="7"/>
        <v/>
      </c>
      <c r="AC20" s="494"/>
      <c r="AD20" s="422"/>
      <c r="AE20" s="421"/>
      <c r="AF20" s="423"/>
      <c r="AG20" s="424"/>
      <c r="AH20" s="425"/>
      <c r="AI20" s="495" t="str">
        <f t="shared" si="10"/>
        <v/>
      </c>
      <c r="AJ20" s="427" t="str">
        <f t="shared" si="11"/>
        <v/>
      </c>
      <c r="AK20" s="426" t="str">
        <f t="shared" si="12"/>
        <v/>
      </c>
      <c r="AL20" s="428" t="str">
        <f t="shared" si="13"/>
        <v/>
      </c>
      <c r="AM20" s="496"/>
    </row>
    <row r="21" spans="1:40" s="2" customFormat="1">
      <c r="A21" s="8">
        <v>13</v>
      </c>
      <c r="B21" s="482"/>
      <c r="C21" s="5"/>
      <c r="D21" s="482"/>
      <c r="E21" s="5"/>
      <c r="F21" s="9"/>
      <c r="G21" s="9"/>
      <c r="H21" s="6"/>
      <c r="I21" s="6"/>
      <c r="J21" s="483" t="str">
        <f t="shared" si="8"/>
        <v/>
      </c>
      <c r="K21" s="484"/>
      <c r="L21" s="485"/>
      <c r="M21" s="5"/>
      <c r="N21" s="486" t="str">
        <f t="shared" si="9"/>
        <v/>
      </c>
      <c r="O21" s="487"/>
      <c r="P21" s="488" t="str">
        <f t="shared" si="0"/>
        <v/>
      </c>
      <c r="Q21" s="489" t="str">
        <f t="shared" si="0"/>
        <v/>
      </c>
      <c r="R21" s="489" t="str">
        <f t="shared" si="0"/>
        <v/>
      </c>
      <c r="S21" s="490" t="str">
        <f t="shared" si="1"/>
        <v/>
      </c>
      <c r="T21" s="490" t="str">
        <f t="shared" si="1"/>
        <v/>
      </c>
      <c r="U21" s="490" t="str">
        <f t="shared" si="1"/>
        <v/>
      </c>
      <c r="V21" s="420"/>
      <c r="W21" s="491" t="str">
        <f t="shared" si="2"/>
        <v/>
      </c>
      <c r="X21" s="491" t="str">
        <f t="shared" si="3"/>
        <v/>
      </c>
      <c r="Y21" s="491" t="str">
        <f t="shared" si="4"/>
        <v/>
      </c>
      <c r="Z21" s="492" t="str">
        <f t="shared" si="5"/>
        <v/>
      </c>
      <c r="AA21" s="493" t="str">
        <f t="shared" si="6"/>
        <v/>
      </c>
      <c r="AB21" s="490" t="str">
        <f t="shared" si="7"/>
        <v/>
      </c>
      <c r="AC21" s="494"/>
      <c r="AD21" s="422"/>
      <c r="AE21" s="421"/>
      <c r="AF21" s="423"/>
      <c r="AG21" s="424"/>
      <c r="AH21" s="425"/>
      <c r="AI21" s="495" t="str">
        <f t="shared" si="10"/>
        <v/>
      </c>
      <c r="AJ21" s="427" t="str">
        <f t="shared" si="11"/>
        <v/>
      </c>
      <c r="AK21" s="426" t="str">
        <f t="shared" si="12"/>
        <v/>
      </c>
      <c r="AL21" s="428" t="str">
        <f t="shared" si="13"/>
        <v/>
      </c>
      <c r="AM21" s="496"/>
    </row>
    <row r="22" spans="1:40" s="2" customFormat="1">
      <c r="A22" s="8">
        <v>14</v>
      </c>
      <c r="B22" s="482"/>
      <c r="C22" s="5"/>
      <c r="D22" s="482"/>
      <c r="E22" s="5"/>
      <c r="F22" s="9"/>
      <c r="G22" s="9"/>
      <c r="H22" s="6"/>
      <c r="I22" s="6"/>
      <c r="J22" s="483" t="str">
        <f t="shared" si="8"/>
        <v/>
      </c>
      <c r="K22" s="484"/>
      <c r="L22" s="485"/>
      <c r="M22" s="5"/>
      <c r="N22" s="486" t="str">
        <f t="shared" si="9"/>
        <v/>
      </c>
      <c r="O22" s="487"/>
      <c r="P22" s="488" t="str">
        <f t="shared" si="0"/>
        <v/>
      </c>
      <c r="Q22" s="489" t="str">
        <f t="shared" si="0"/>
        <v/>
      </c>
      <c r="R22" s="489" t="str">
        <f t="shared" si="0"/>
        <v/>
      </c>
      <c r="S22" s="490" t="str">
        <f t="shared" si="1"/>
        <v/>
      </c>
      <c r="T22" s="490" t="str">
        <f t="shared" si="1"/>
        <v/>
      </c>
      <c r="U22" s="490" t="str">
        <f t="shared" si="1"/>
        <v/>
      </c>
      <c r="V22" s="420"/>
      <c r="W22" s="491" t="str">
        <f t="shared" si="2"/>
        <v/>
      </c>
      <c r="X22" s="491" t="str">
        <f t="shared" si="3"/>
        <v/>
      </c>
      <c r="Y22" s="491" t="str">
        <f t="shared" si="4"/>
        <v/>
      </c>
      <c r="Z22" s="492" t="str">
        <f t="shared" si="5"/>
        <v/>
      </c>
      <c r="AA22" s="493" t="str">
        <f t="shared" si="6"/>
        <v/>
      </c>
      <c r="AB22" s="490" t="str">
        <f t="shared" si="7"/>
        <v/>
      </c>
      <c r="AC22" s="494"/>
      <c r="AD22" s="422"/>
      <c r="AE22" s="421"/>
      <c r="AF22" s="423"/>
      <c r="AG22" s="424"/>
      <c r="AH22" s="425"/>
      <c r="AI22" s="495" t="str">
        <f t="shared" si="10"/>
        <v/>
      </c>
      <c r="AJ22" s="427" t="str">
        <f t="shared" si="11"/>
        <v/>
      </c>
      <c r="AK22" s="426" t="str">
        <f t="shared" si="12"/>
        <v/>
      </c>
      <c r="AL22" s="428" t="str">
        <f t="shared" si="13"/>
        <v/>
      </c>
      <c r="AM22" s="496"/>
    </row>
    <row r="23" spans="1:40" s="2" customFormat="1" ht="14.45" customHeight="1">
      <c r="A23" s="8">
        <v>15</v>
      </c>
      <c r="B23" s="482"/>
      <c r="C23" s="5"/>
      <c r="D23" s="482"/>
      <c r="E23" s="5"/>
      <c r="F23" s="9"/>
      <c r="G23" s="9"/>
      <c r="H23" s="6"/>
      <c r="I23" s="6"/>
      <c r="J23" s="483" t="str">
        <f t="shared" si="8"/>
        <v/>
      </c>
      <c r="K23" s="484"/>
      <c r="L23" s="485"/>
      <c r="M23" s="5"/>
      <c r="N23" s="486" t="str">
        <f t="shared" si="9"/>
        <v/>
      </c>
      <c r="O23" s="487"/>
      <c r="P23" s="488" t="str">
        <f t="shared" si="0"/>
        <v/>
      </c>
      <c r="Q23" s="489" t="str">
        <f t="shared" si="0"/>
        <v/>
      </c>
      <c r="R23" s="489" t="str">
        <f t="shared" si="0"/>
        <v/>
      </c>
      <c r="S23" s="490" t="str">
        <f t="shared" si="1"/>
        <v/>
      </c>
      <c r="T23" s="490" t="str">
        <f t="shared" si="1"/>
        <v/>
      </c>
      <c r="U23" s="490" t="str">
        <f t="shared" si="1"/>
        <v/>
      </c>
      <c r="V23" s="420"/>
      <c r="W23" s="491" t="str">
        <f t="shared" si="2"/>
        <v/>
      </c>
      <c r="X23" s="491" t="str">
        <f t="shared" si="3"/>
        <v/>
      </c>
      <c r="Y23" s="491" t="str">
        <f t="shared" si="4"/>
        <v/>
      </c>
      <c r="Z23" s="492" t="str">
        <f t="shared" si="5"/>
        <v/>
      </c>
      <c r="AA23" s="493" t="str">
        <f t="shared" si="6"/>
        <v/>
      </c>
      <c r="AB23" s="490" t="str">
        <f t="shared" si="7"/>
        <v/>
      </c>
      <c r="AC23" s="494"/>
      <c r="AD23" s="422"/>
      <c r="AE23" s="421"/>
      <c r="AF23" s="423"/>
      <c r="AG23" s="424"/>
      <c r="AH23" s="425"/>
      <c r="AI23" s="495" t="str">
        <f t="shared" si="10"/>
        <v/>
      </c>
      <c r="AJ23" s="427" t="str">
        <f t="shared" si="11"/>
        <v/>
      </c>
      <c r="AK23" s="426" t="str">
        <f t="shared" si="12"/>
        <v/>
      </c>
      <c r="AL23" s="428" t="str">
        <f t="shared" si="13"/>
        <v/>
      </c>
      <c r="AM23" s="496"/>
      <c r="AN23" s="498"/>
    </row>
    <row r="24" spans="1:40" s="2" customFormat="1" ht="14.45" customHeight="1">
      <c r="A24" s="8">
        <v>16</v>
      </c>
      <c r="B24" s="482"/>
      <c r="C24" s="5"/>
      <c r="D24" s="482"/>
      <c r="E24" s="5"/>
      <c r="F24" s="9"/>
      <c r="G24" s="9"/>
      <c r="H24" s="6"/>
      <c r="I24" s="6"/>
      <c r="J24" s="483" t="str">
        <f t="shared" si="8"/>
        <v/>
      </c>
      <c r="K24" s="484"/>
      <c r="L24" s="485"/>
      <c r="M24" s="5"/>
      <c r="N24" s="486" t="str">
        <f t="shared" si="9"/>
        <v/>
      </c>
      <c r="O24" s="487"/>
      <c r="P24" s="488" t="str">
        <f t="shared" si="0"/>
        <v/>
      </c>
      <c r="Q24" s="489" t="str">
        <f t="shared" si="0"/>
        <v/>
      </c>
      <c r="R24" s="489" t="str">
        <f t="shared" si="0"/>
        <v/>
      </c>
      <c r="S24" s="490" t="str">
        <f t="shared" si="1"/>
        <v/>
      </c>
      <c r="T24" s="490" t="str">
        <f t="shared" si="1"/>
        <v/>
      </c>
      <c r="U24" s="490" t="str">
        <f t="shared" si="1"/>
        <v/>
      </c>
      <c r="V24" s="420"/>
      <c r="W24" s="491" t="str">
        <f t="shared" si="2"/>
        <v/>
      </c>
      <c r="X24" s="491" t="str">
        <f t="shared" si="3"/>
        <v/>
      </c>
      <c r="Y24" s="491" t="str">
        <f t="shared" si="4"/>
        <v/>
      </c>
      <c r="Z24" s="492" t="str">
        <f t="shared" si="5"/>
        <v/>
      </c>
      <c r="AA24" s="493" t="str">
        <f t="shared" si="6"/>
        <v/>
      </c>
      <c r="AB24" s="490" t="str">
        <f t="shared" si="7"/>
        <v/>
      </c>
      <c r="AC24" s="494"/>
      <c r="AD24" s="422"/>
      <c r="AE24" s="421"/>
      <c r="AF24" s="423"/>
      <c r="AG24" s="424"/>
      <c r="AH24" s="425"/>
      <c r="AI24" s="495" t="str">
        <f t="shared" si="10"/>
        <v/>
      </c>
      <c r="AJ24" s="427" t="str">
        <f t="shared" si="11"/>
        <v/>
      </c>
      <c r="AK24" s="426" t="str">
        <f t="shared" si="12"/>
        <v/>
      </c>
      <c r="AL24" s="428" t="str">
        <f t="shared" si="13"/>
        <v/>
      </c>
      <c r="AM24" s="496"/>
      <c r="AN24" s="498"/>
    </row>
    <row r="25" spans="1:40" s="2" customFormat="1">
      <c r="A25" s="8">
        <v>17</v>
      </c>
      <c r="B25" s="482"/>
      <c r="C25" s="5"/>
      <c r="D25" s="482"/>
      <c r="E25" s="5"/>
      <c r="F25" s="9"/>
      <c r="G25" s="9"/>
      <c r="H25" s="6"/>
      <c r="I25" s="6"/>
      <c r="J25" s="483" t="str">
        <f t="shared" si="8"/>
        <v/>
      </c>
      <c r="K25" s="484"/>
      <c r="L25" s="485"/>
      <c r="M25" s="5"/>
      <c r="N25" s="486" t="str">
        <f t="shared" si="9"/>
        <v/>
      </c>
      <c r="O25" s="487"/>
      <c r="P25" s="488" t="str">
        <f t="shared" ref="P25:U66" si="14">IF(B25="","",B25)</f>
        <v/>
      </c>
      <c r="Q25" s="489" t="str">
        <f t="shared" si="14"/>
        <v/>
      </c>
      <c r="R25" s="489" t="str">
        <f t="shared" si="14"/>
        <v/>
      </c>
      <c r="S25" s="490" t="str">
        <f t="shared" si="1"/>
        <v/>
      </c>
      <c r="T25" s="490" t="str">
        <f t="shared" si="1"/>
        <v/>
      </c>
      <c r="U25" s="490" t="str">
        <f t="shared" si="1"/>
        <v/>
      </c>
      <c r="V25" s="420"/>
      <c r="W25" s="491" t="str">
        <f t="shared" si="2"/>
        <v/>
      </c>
      <c r="X25" s="491" t="str">
        <f t="shared" si="3"/>
        <v/>
      </c>
      <c r="Y25" s="491" t="str">
        <f t="shared" si="4"/>
        <v/>
      </c>
      <c r="Z25" s="492" t="str">
        <f t="shared" si="5"/>
        <v/>
      </c>
      <c r="AA25" s="493" t="str">
        <f t="shared" si="6"/>
        <v/>
      </c>
      <c r="AB25" s="490" t="str">
        <f t="shared" si="7"/>
        <v/>
      </c>
      <c r="AC25" s="494"/>
      <c r="AD25" s="422"/>
      <c r="AE25" s="421"/>
      <c r="AF25" s="423"/>
      <c r="AG25" s="424"/>
      <c r="AH25" s="425"/>
      <c r="AI25" s="495" t="str">
        <f t="shared" si="10"/>
        <v/>
      </c>
      <c r="AJ25" s="427" t="str">
        <f t="shared" si="11"/>
        <v/>
      </c>
      <c r="AK25" s="426" t="str">
        <f t="shared" si="12"/>
        <v/>
      </c>
      <c r="AL25" s="428" t="str">
        <f t="shared" si="13"/>
        <v/>
      </c>
      <c r="AM25" s="496"/>
    </row>
    <row r="26" spans="1:40" s="2" customFormat="1">
      <c r="A26" s="8">
        <v>18</v>
      </c>
      <c r="B26" s="482"/>
      <c r="C26" s="5"/>
      <c r="D26" s="482"/>
      <c r="E26" s="5"/>
      <c r="F26" s="9"/>
      <c r="G26" s="9"/>
      <c r="H26" s="6"/>
      <c r="I26" s="6"/>
      <c r="J26" s="483" t="str">
        <f t="shared" si="8"/>
        <v/>
      </c>
      <c r="K26" s="484"/>
      <c r="L26" s="485"/>
      <c r="M26" s="5"/>
      <c r="N26" s="486" t="str">
        <f t="shared" si="9"/>
        <v/>
      </c>
      <c r="O26" s="487"/>
      <c r="P26" s="488" t="str">
        <f t="shared" si="14"/>
        <v/>
      </c>
      <c r="Q26" s="489" t="str">
        <f t="shared" si="14"/>
        <v/>
      </c>
      <c r="R26" s="489" t="str">
        <f t="shared" si="14"/>
        <v/>
      </c>
      <c r="S26" s="490" t="str">
        <f t="shared" si="1"/>
        <v/>
      </c>
      <c r="T26" s="490" t="str">
        <f t="shared" si="1"/>
        <v/>
      </c>
      <c r="U26" s="490" t="str">
        <f t="shared" si="1"/>
        <v/>
      </c>
      <c r="V26" s="420"/>
      <c r="W26" s="491" t="str">
        <f t="shared" si="2"/>
        <v/>
      </c>
      <c r="X26" s="491" t="str">
        <f t="shared" si="3"/>
        <v/>
      </c>
      <c r="Y26" s="491" t="str">
        <f t="shared" si="4"/>
        <v/>
      </c>
      <c r="Z26" s="492" t="str">
        <f t="shared" si="5"/>
        <v/>
      </c>
      <c r="AA26" s="493" t="str">
        <f t="shared" si="6"/>
        <v/>
      </c>
      <c r="AB26" s="490" t="str">
        <f t="shared" si="7"/>
        <v/>
      </c>
      <c r="AC26" s="494"/>
      <c r="AD26" s="422"/>
      <c r="AE26" s="421"/>
      <c r="AF26" s="423"/>
      <c r="AG26" s="424"/>
      <c r="AH26" s="425"/>
      <c r="AI26" s="495" t="str">
        <f t="shared" si="10"/>
        <v/>
      </c>
      <c r="AJ26" s="427" t="str">
        <f t="shared" si="11"/>
        <v/>
      </c>
      <c r="AK26" s="426" t="str">
        <f t="shared" si="12"/>
        <v/>
      </c>
      <c r="AL26" s="428" t="str">
        <f t="shared" si="13"/>
        <v/>
      </c>
      <c r="AM26" s="496"/>
    </row>
    <row r="27" spans="1:40" s="2" customFormat="1">
      <c r="A27" s="8">
        <v>19</v>
      </c>
      <c r="B27" s="482"/>
      <c r="C27" s="5"/>
      <c r="D27" s="482"/>
      <c r="E27" s="5"/>
      <c r="F27" s="9"/>
      <c r="G27" s="9"/>
      <c r="H27" s="6"/>
      <c r="I27" s="6"/>
      <c r="J27" s="483" t="str">
        <f t="shared" si="8"/>
        <v/>
      </c>
      <c r="K27" s="484"/>
      <c r="L27" s="485"/>
      <c r="M27" s="5"/>
      <c r="N27" s="486" t="str">
        <f t="shared" si="9"/>
        <v/>
      </c>
      <c r="O27" s="487"/>
      <c r="P27" s="488" t="str">
        <f t="shared" si="14"/>
        <v/>
      </c>
      <c r="Q27" s="489" t="str">
        <f t="shared" si="14"/>
        <v/>
      </c>
      <c r="R27" s="489" t="str">
        <f t="shared" si="14"/>
        <v/>
      </c>
      <c r="S27" s="490" t="str">
        <f t="shared" si="1"/>
        <v/>
      </c>
      <c r="T27" s="490" t="str">
        <f t="shared" si="1"/>
        <v/>
      </c>
      <c r="U27" s="490" t="str">
        <f t="shared" si="1"/>
        <v/>
      </c>
      <c r="V27" s="420"/>
      <c r="W27" s="491" t="str">
        <f t="shared" si="2"/>
        <v/>
      </c>
      <c r="X27" s="491" t="str">
        <f t="shared" si="3"/>
        <v/>
      </c>
      <c r="Y27" s="491" t="str">
        <f t="shared" si="4"/>
        <v/>
      </c>
      <c r="Z27" s="492" t="str">
        <f t="shared" si="5"/>
        <v/>
      </c>
      <c r="AA27" s="493" t="str">
        <f t="shared" si="6"/>
        <v/>
      </c>
      <c r="AB27" s="490" t="str">
        <f t="shared" si="7"/>
        <v/>
      </c>
      <c r="AC27" s="494"/>
      <c r="AD27" s="422"/>
      <c r="AE27" s="421"/>
      <c r="AF27" s="423"/>
      <c r="AG27" s="424"/>
      <c r="AH27" s="425"/>
      <c r="AI27" s="495" t="str">
        <f t="shared" si="10"/>
        <v/>
      </c>
      <c r="AJ27" s="427" t="str">
        <f t="shared" si="11"/>
        <v/>
      </c>
      <c r="AK27" s="426" t="str">
        <f t="shared" si="12"/>
        <v/>
      </c>
      <c r="AL27" s="428" t="str">
        <f t="shared" si="13"/>
        <v/>
      </c>
      <c r="AM27" s="496"/>
    </row>
    <row r="28" spans="1:40" s="2" customFormat="1">
      <c r="A28" s="8">
        <v>20</v>
      </c>
      <c r="B28" s="482"/>
      <c r="C28" s="5"/>
      <c r="D28" s="482"/>
      <c r="E28" s="5"/>
      <c r="F28" s="9"/>
      <c r="G28" s="9"/>
      <c r="H28" s="6"/>
      <c r="I28" s="6"/>
      <c r="J28" s="483" t="str">
        <f t="shared" si="8"/>
        <v/>
      </c>
      <c r="K28" s="484"/>
      <c r="L28" s="485"/>
      <c r="M28" s="5"/>
      <c r="N28" s="486" t="str">
        <f t="shared" si="9"/>
        <v/>
      </c>
      <c r="O28" s="487"/>
      <c r="P28" s="488" t="str">
        <f t="shared" si="14"/>
        <v/>
      </c>
      <c r="Q28" s="489" t="str">
        <f t="shared" si="14"/>
        <v/>
      </c>
      <c r="R28" s="489" t="str">
        <f t="shared" si="14"/>
        <v/>
      </c>
      <c r="S28" s="490" t="str">
        <f t="shared" si="1"/>
        <v/>
      </c>
      <c r="T28" s="490" t="str">
        <f t="shared" si="1"/>
        <v/>
      </c>
      <c r="U28" s="490" t="str">
        <f t="shared" si="1"/>
        <v/>
      </c>
      <c r="V28" s="420"/>
      <c r="W28" s="491" t="str">
        <f t="shared" si="2"/>
        <v/>
      </c>
      <c r="X28" s="491" t="str">
        <f t="shared" si="3"/>
        <v/>
      </c>
      <c r="Y28" s="491" t="str">
        <f t="shared" si="4"/>
        <v/>
      </c>
      <c r="Z28" s="492" t="str">
        <f t="shared" si="5"/>
        <v/>
      </c>
      <c r="AA28" s="493" t="str">
        <f t="shared" si="6"/>
        <v/>
      </c>
      <c r="AB28" s="490" t="str">
        <f t="shared" si="7"/>
        <v/>
      </c>
      <c r="AC28" s="494"/>
      <c r="AD28" s="422"/>
      <c r="AE28" s="421"/>
      <c r="AF28" s="423"/>
      <c r="AG28" s="424"/>
      <c r="AH28" s="425"/>
      <c r="AI28" s="495" t="str">
        <f t="shared" si="10"/>
        <v/>
      </c>
      <c r="AJ28" s="427" t="str">
        <f t="shared" si="11"/>
        <v/>
      </c>
      <c r="AK28" s="426" t="str">
        <f t="shared" si="12"/>
        <v/>
      </c>
      <c r="AL28" s="428" t="str">
        <f t="shared" si="13"/>
        <v/>
      </c>
      <c r="AM28" s="496"/>
    </row>
    <row r="29" spans="1:40" s="2" customFormat="1">
      <c r="A29" s="8">
        <v>21</v>
      </c>
      <c r="B29" s="482"/>
      <c r="C29" s="5"/>
      <c r="D29" s="482"/>
      <c r="E29" s="5"/>
      <c r="F29" s="9"/>
      <c r="G29" s="9"/>
      <c r="H29" s="6"/>
      <c r="I29" s="6"/>
      <c r="J29" s="483" t="str">
        <f t="shared" si="8"/>
        <v/>
      </c>
      <c r="K29" s="484"/>
      <c r="L29" s="485"/>
      <c r="M29" s="5"/>
      <c r="N29" s="486" t="str">
        <f t="shared" si="9"/>
        <v/>
      </c>
      <c r="O29" s="487"/>
      <c r="P29" s="488" t="str">
        <f t="shared" si="14"/>
        <v/>
      </c>
      <c r="Q29" s="489" t="str">
        <f t="shared" si="14"/>
        <v/>
      </c>
      <c r="R29" s="489" t="str">
        <f t="shared" si="14"/>
        <v/>
      </c>
      <c r="S29" s="490" t="str">
        <f t="shared" si="1"/>
        <v/>
      </c>
      <c r="T29" s="490" t="str">
        <f t="shared" si="1"/>
        <v/>
      </c>
      <c r="U29" s="490" t="str">
        <f t="shared" si="1"/>
        <v/>
      </c>
      <c r="V29" s="420"/>
      <c r="W29" s="491" t="str">
        <f t="shared" si="2"/>
        <v/>
      </c>
      <c r="X29" s="491" t="str">
        <f t="shared" si="3"/>
        <v/>
      </c>
      <c r="Y29" s="491" t="str">
        <f t="shared" si="4"/>
        <v/>
      </c>
      <c r="Z29" s="492" t="str">
        <f t="shared" si="5"/>
        <v/>
      </c>
      <c r="AA29" s="493" t="str">
        <f t="shared" si="6"/>
        <v/>
      </c>
      <c r="AB29" s="490" t="str">
        <f t="shared" si="7"/>
        <v/>
      </c>
      <c r="AC29" s="494"/>
      <c r="AD29" s="422"/>
      <c r="AE29" s="421"/>
      <c r="AF29" s="423"/>
      <c r="AG29" s="424"/>
      <c r="AH29" s="425"/>
      <c r="AI29" s="495" t="str">
        <f t="shared" si="10"/>
        <v/>
      </c>
      <c r="AJ29" s="427" t="str">
        <f t="shared" si="11"/>
        <v/>
      </c>
      <c r="AK29" s="426" t="str">
        <f t="shared" si="12"/>
        <v/>
      </c>
      <c r="AL29" s="428" t="str">
        <f t="shared" si="13"/>
        <v/>
      </c>
      <c r="AM29" s="496"/>
    </row>
    <row r="30" spans="1:40" s="2" customFormat="1">
      <c r="A30" s="8">
        <v>22</v>
      </c>
      <c r="B30" s="482"/>
      <c r="C30" s="5"/>
      <c r="D30" s="482"/>
      <c r="E30" s="5"/>
      <c r="F30" s="9"/>
      <c r="G30" s="9"/>
      <c r="H30" s="6"/>
      <c r="I30" s="6"/>
      <c r="J30" s="483" t="str">
        <f t="shared" si="8"/>
        <v/>
      </c>
      <c r="K30" s="484"/>
      <c r="L30" s="485"/>
      <c r="M30" s="5"/>
      <c r="N30" s="486" t="str">
        <f t="shared" si="9"/>
        <v/>
      </c>
      <c r="O30" s="487"/>
      <c r="P30" s="488" t="str">
        <f t="shared" si="14"/>
        <v/>
      </c>
      <c r="Q30" s="489" t="str">
        <f t="shared" si="14"/>
        <v/>
      </c>
      <c r="R30" s="489" t="str">
        <f t="shared" si="14"/>
        <v/>
      </c>
      <c r="S30" s="490" t="str">
        <f t="shared" si="1"/>
        <v/>
      </c>
      <c r="T30" s="490" t="str">
        <f t="shared" si="1"/>
        <v/>
      </c>
      <c r="U30" s="490" t="str">
        <f t="shared" si="1"/>
        <v/>
      </c>
      <c r="V30" s="420"/>
      <c r="W30" s="491" t="str">
        <f t="shared" si="2"/>
        <v/>
      </c>
      <c r="X30" s="491" t="str">
        <f t="shared" si="3"/>
        <v/>
      </c>
      <c r="Y30" s="491" t="str">
        <f t="shared" si="4"/>
        <v/>
      </c>
      <c r="Z30" s="492" t="str">
        <f t="shared" si="5"/>
        <v/>
      </c>
      <c r="AA30" s="493" t="str">
        <f t="shared" si="6"/>
        <v/>
      </c>
      <c r="AB30" s="490" t="str">
        <f t="shared" si="7"/>
        <v/>
      </c>
      <c r="AC30" s="494"/>
      <c r="AD30" s="422"/>
      <c r="AE30" s="421"/>
      <c r="AF30" s="423"/>
      <c r="AG30" s="424"/>
      <c r="AH30" s="425"/>
      <c r="AI30" s="495" t="str">
        <f t="shared" si="10"/>
        <v/>
      </c>
      <c r="AJ30" s="427" t="str">
        <f t="shared" si="11"/>
        <v/>
      </c>
      <c r="AK30" s="426" t="str">
        <f t="shared" si="12"/>
        <v/>
      </c>
      <c r="AL30" s="428" t="str">
        <f t="shared" si="13"/>
        <v/>
      </c>
      <c r="AM30" s="496"/>
    </row>
    <row r="31" spans="1:40" s="2" customFormat="1">
      <c r="A31" s="8">
        <v>23</v>
      </c>
      <c r="B31" s="482"/>
      <c r="C31" s="5"/>
      <c r="D31" s="482"/>
      <c r="E31" s="5"/>
      <c r="F31" s="9"/>
      <c r="G31" s="9"/>
      <c r="H31" s="6"/>
      <c r="I31" s="6"/>
      <c r="J31" s="483" t="str">
        <f t="shared" si="8"/>
        <v/>
      </c>
      <c r="K31" s="484"/>
      <c r="L31" s="485"/>
      <c r="M31" s="5"/>
      <c r="N31" s="486" t="str">
        <f t="shared" si="9"/>
        <v/>
      </c>
      <c r="O31" s="487"/>
      <c r="P31" s="488" t="str">
        <f t="shared" si="14"/>
        <v/>
      </c>
      <c r="Q31" s="489" t="str">
        <f t="shared" si="14"/>
        <v/>
      </c>
      <c r="R31" s="489" t="str">
        <f t="shared" si="14"/>
        <v/>
      </c>
      <c r="S31" s="490" t="str">
        <f t="shared" si="1"/>
        <v/>
      </c>
      <c r="T31" s="490" t="str">
        <f t="shared" si="1"/>
        <v/>
      </c>
      <c r="U31" s="490" t="str">
        <f t="shared" si="1"/>
        <v/>
      </c>
      <c r="V31" s="420"/>
      <c r="W31" s="491" t="str">
        <f t="shared" si="2"/>
        <v/>
      </c>
      <c r="X31" s="491" t="str">
        <f t="shared" si="3"/>
        <v/>
      </c>
      <c r="Y31" s="491" t="str">
        <f t="shared" si="4"/>
        <v/>
      </c>
      <c r="Z31" s="492" t="str">
        <f t="shared" si="5"/>
        <v/>
      </c>
      <c r="AA31" s="493" t="str">
        <f t="shared" si="6"/>
        <v/>
      </c>
      <c r="AB31" s="490" t="str">
        <f t="shared" si="7"/>
        <v/>
      </c>
      <c r="AC31" s="494"/>
      <c r="AD31" s="422"/>
      <c r="AE31" s="421"/>
      <c r="AF31" s="423"/>
      <c r="AG31" s="424"/>
      <c r="AH31" s="425"/>
      <c r="AI31" s="495" t="str">
        <f t="shared" si="10"/>
        <v/>
      </c>
      <c r="AJ31" s="427" t="str">
        <f t="shared" si="11"/>
        <v/>
      </c>
      <c r="AK31" s="426" t="str">
        <f t="shared" si="12"/>
        <v/>
      </c>
      <c r="AL31" s="428" t="str">
        <f t="shared" si="13"/>
        <v/>
      </c>
      <c r="AM31" s="496"/>
    </row>
    <row r="32" spans="1:40" s="2" customFormat="1">
      <c r="A32" s="8">
        <v>24</v>
      </c>
      <c r="B32" s="482"/>
      <c r="C32" s="5"/>
      <c r="D32" s="482"/>
      <c r="E32" s="5"/>
      <c r="F32" s="9"/>
      <c r="G32" s="9"/>
      <c r="H32" s="6"/>
      <c r="I32" s="6"/>
      <c r="J32" s="483" t="str">
        <f t="shared" si="8"/>
        <v/>
      </c>
      <c r="K32" s="484"/>
      <c r="L32" s="485"/>
      <c r="M32" s="5"/>
      <c r="N32" s="486" t="str">
        <f t="shared" si="9"/>
        <v/>
      </c>
      <c r="O32" s="487"/>
      <c r="P32" s="488" t="str">
        <f t="shared" si="14"/>
        <v/>
      </c>
      <c r="Q32" s="489" t="str">
        <f t="shared" si="14"/>
        <v/>
      </c>
      <c r="R32" s="489" t="str">
        <f t="shared" si="14"/>
        <v/>
      </c>
      <c r="S32" s="490" t="str">
        <f t="shared" si="1"/>
        <v/>
      </c>
      <c r="T32" s="490" t="str">
        <f t="shared" si="1"/>
        <v/>
      </c>
      <c r="U32" s="490" t="str">
        <f t="shared" si="1"/>
        <v/>
      </c>
      <c r="V32" s="420"/>
      <c r="W32" s="491" t="str">
        <f t="shared" si="2"/>
        <v/>
      </c>
      <c r="X32" s="491" t="str">
        <f t="shared" si="3"/>
        <v/>
      </c>
      <c r="Y32" s="491" t="str">
        <f t="shared" si="4"/>
        <v/>
      </c>
      <c r="Z32" s="492" t="str">
        <f t="shared" si="5"/>
        <v/>
      </c>
      <c r="AA32" s="493" t="str">
        <f t="shared" si="6"/>
        <v/>
      </c>
      <c r="AB32" s="490" t="str">
        <f t="shared" si="7"/>
        <v/>
      </c>
      <c r="AC32" s="494"/>
      <c r="AD32" s="422"/>
      <c r="AE32" s="421"/>
      <c r="AF32" s="423"/>
      <c r="AG32" s="424"/>
      <c r="AH32" s="425"/>
      <c r="AI32" s="495" t="str">
        <f t="shared" si="10"/>
        <v/>
      </c>
      <c r="AJ32" s="427" t="str">
        <f t="shared" si="11"/>
        <v/>
      </c>
      <c r="AK32" s="426" t="str">
        <f t="shared" si="12"/>
        <v/>
      </c>
      <c r="AL32" s="428" t="str">
        <f t="shared" si="13"/>
        <v/>
      </c>
      <c r="AM32" s="496"/>
    </row>
    <row r="33" spans="1:39" s="2" customFormat="1">
      <c r="A33" s="8">
        <v>25</v>
      </c>
      <c r="B33" s="482"/>
      <c r="C33" s="5"/>
      <c r="D33" s="482"/>
      <c r="E33" s="5"/>
      <c r="F33" s="9"/>
      <c r="G33" s="9"/>
      <c r="H33" s="6"/>
      <c r="I33" s="6"/>
      <c r="J33" s="483" t="str">
        <f t="shared" si="8"/>
        <v/>
      </c>
      <c r="K33" s="484"/>
      <c r="L33" s="485"/>
      <c r="M33" s="5"/>
      <c r="N33" s="486" t="str">
        <f t="shared" si="9"/>
        <v/>
      </c>
      <c r="O33" s="487"/>
      <c r="P33" s="488" t="str">
        <f t="shared" si="14"/>
        <v/>
      </c>
      <c r="Q33" s="489" t="str">
        <f t="shared" si="14"/>
        <v/>
      </c>
      <c r="R33" s="489" t="str">
        <f t="shared" si="14"/>
        <v/>
      </c>
      <c r="S33" s="490" t="str">
        <f t="shared" si="1"/>
        <v/>
      </c>
      <c r="T33" s="490" t="str">
        <f t="shared" si="1"/>
        <v/>
      </c>
      <c r="U33" s="490" t="str">
        <f t="shared" si="1"/>
        <v/>
      </c>
      <c r="V33" s="420"/>
      <c r="W33" s="491" t="str">
        <f t="shared" si="2"/>
        <v/>
      </c>
      <c r="X33" s="491" t="str">
        <f t="shared" si="3"/>
        <v/>
      </c>
      <c r="Y33" s="491" t="str">
        <f t="shared" si="4"/>
        <v/>
      </c>
      <c r="Z33" s="492" t="str">
        <f t="shared" si="5"/>
        <v/>
      </c>
      <c r="AA33" s="493" t="str">
        <f t="shared" si="6"/>
        <v/>
      </c>
      <c r="AB33" s="490" t="str">
        <f t="shared" si="7"/>
        <v/>
      </c>
      <c r="AC33" s="494"/>
      <c r="AD33" s="422"/>
      <c r="AE33" s="421"/>
      <c r="AF33" s="423"/>
      <c r="AG33" s="424"/>
      <c r="AH33" s="425"/>
      <c r="AI33" s="495" t="str">
        <f t="shared" si="10"/>
        <v/>
      </c>
      <c r="AJ33" s="427" t="str">
        <f t="shared" si="11"/>
        <v/>
      </c>
      <c r="AK33" s="426" t="str">
        <f t="shared" si="12"/>
        <v/>
      </c>
      <c r="AL33" s="428" t="str">
        <f t="shared" si="13"/>
        <v/>
      </c>
      <c r="AM33" s="496"/>
    </row>
    <row r="34" spans="1:39" s="2" customFormat="1">
      <c r="A34" s="8">
        <v>26</v>
      </c>
      <c r="B34" s="482"/>
      <c r="C34" s="5"/>
      <c r="D34" s="482"/>
      <c r="E34" s="5"/>
      <c r="F34" s="9"/>
      <c r="G34" s="9"/>
      <c r="H34" s="6"/>
      <c r="I34" s="6"/>
      <c r="J34" s="483" t="str">
        <f t="shared" si="8"/>
        <v/>
      </c>
      <c r="K34" s="484"/>
      <c r="L34" s="485"/>
      <c r="M34" s="5"/>
      <c r="N34" s="486" t="str">
        <f t="shared" si="9"/>
        <v/>
      </c>
      <c r="O34" s="487"/>
      <c r="P34" s="488" t="str">
        <f t="shared" si="14"/>
        <v/>
      </c>
      <c r="Q34" s="489" t="str">
        <f t="shared" si="14"/>
        <v/>
      </c>
      <c r="R34" s="489" t="str">
        <f t="shared" si="14"/>
        <v/>
      </c>
      <c r="S34" s="490" t="str">
        <f t="shared" si="1"/>
        <v/>
      </c>
      <c r="T34" s="490" t="str">
        <f t="shared" si="1"/>
        <v/>
      </c>
      <c r="U34" s="490" t="str">
        <f t="shared" si="1"/>
        <v/>
      </c>
      <c r="V34" s="420"/>
      <c r="W34" s="491" t="str">
        <f t="shared" si="2"/>
        <v/>
      </c>
      <c r="X34" s="491" t="str">
        <f t="shared" si="3"/>
        <v/>
      </c>
      <c r="Y34" s="491" t="str">
        <f t="shared" si="4"/>
        <v/>
      </c>
      <c r="Z34" s="492" t="str">
        <f t="shared" si="5"/>
        <v/>
      </c>
      <c r="AA34" s="493" t="str">
        <f t="shared" si="6"/>
        <v/>
      </c>
      <c r="AB34" s="490" t="str">
        <f t="shared" si="7"/>
        <v/>
      </c>
      <c r="AC34" s="494"/>
      <c r="AD34" s="422"/>
      <c r="AE34" s="421"/>
      <c r="AF34" s="423"/>
      <c r="AG34" s="424"/>
      <c r="AH34" s="425"/>
      <c r="AI34" s="495" t="str">
        <f t="shared" si="10"/>
        <v/>
      </c>
      <c r="AJ34" s="427" t="str">
        <f t="shared" si="11"/>
        <v/>
      </c>
      <c r="AK34" s="426" t="str">
        <f t="shared" si="12"/>
        <v/>
      </c>
      <c r="AL34" s="428" t="str">
        <f t="shared" si="13"/>
        <v/>
      </c>
      <c r="AM34" s="496"/>
    </row>
    <row r="35" spans="1:39" s="2" customFormat="1">
      <c r="A35" s="8">
        <v>27</v>
      </c>
      <c r="B35" s="482"/>
      <c r="C35" s="5"/>
      <c r="D35" s="482"/>
      <c r="E35" s="5"/>
      <c r="F35" s="9"/>
      <c r="G35" s="9"/>
      <c r="H35" s="6"/>
      <c r="I35" s="6"/>
      <c r="J35" s="483" t="str">
        <f t="shared" si="8"/>
        <v/>
      </c>
      <c r="K35" s="484"/>
      <c r="L35" s="485"/>
      <c r="M35" s="5"/>
      <c r="N35" s="486" t="str">
        <f t="shared" si="9"/>
        <v/>
      </c>
      <c r="O35" s="487"/>
      <c r="P35" s="488" t="str">
        <f t="shared" si="14"/>
        <v/>
      </c>
      <c r="Q35" s="489" t="str">
        <f t="shared" si="14"/>
        <v/>
      </c>
      <c r="R35" s="489" t="str">
        <f t="shared" si="14"/>
        <v/>
      </c>
      <c r="S35" s="490" t="str">
        <f t="shared" si="1"/>
        <v/>
      </c>
      <c r="T35" s="490" t="str">
        <f t="shared" si="1"/>
        <v/>
      </c>
      <c r="U35" s="490" t="str">
        <f t="shared" si="1"/>
        <v/>
      </c>
      <c r="V35" s="420"/>
      <c r="W35" s="491" t="str">
        <f t="shared" si="2"/>
        <v/>
      </c>
      <c r="X35" s="491" t="str">
        <f t="shared" si="3"/>
        <v/>
      </c>
      <c r="Y35" s="491" t="str">
        <f t="shared" si="4"/>
        <v/>
      </c>
      <c r="Z35" s="492" t="str">
        <f t="shared" si="5"/>
        <v/>
      </c>
      <c r="AA35" s="493" t="str">
        <f t="shared" si="6"/>
        <v/>
      </c>
      <c r="AB35" s="490" t="str">
        <f t="shared" si="7"/>
        <v/>
      </c>
      <c r="AC35" s="494"/>
      <c r="AD35" s="422"/>
      <c r="AE35" s="421"/>
      <c r="AF35" s="423"/>
      <c r="AG35" s="424"/>
      <c r="AH35" s="425"/>
      <c r="AI35" s="495" t="str">
        <f t="shared" si="10"/>
        <v/>
      </c>
      <c r="AJ35" s="427" t="str">
        <f t="shared" si="11"/>
        <v/>
      </c>
      <c r="AK35" s="426" t="str">
        <f t="shared" si="12"/>
        <v/>
      </c>
      <c r="AL35" s="428" t="str">
        <f t="shared" si="13"/>
        <v/>
      </c>
      <c r="AM35" s="496"/>
    </row>
    <row r="36" spans="1:39" s="2" customFormat="1">
      <c r="A36" s="8">
        <v>28</v>
      </c>
      <c r="B36" s="482"/>
      <c r="C36" s="5"/>
      <c r="D36" s="482"/>
      <c r="E36" s="5"/>
      <c r="F36" s="9"/>
      <c r="G36" s="9"/>
      <c r="H36" s="6"/>
      <c r="I36" s="6"/>
      <c r="J36" s="483" t="str">
        <f t="shared" si="8"/>
        <v/>
      </c>
      <c r="K36" s="484"/>
      <c r="L36" s="485"/>
      <c r="M36" s="5"/>
      <c r="N36" s="486" t="str">
        <f t="shared" si="9"/>
        <v/>
      </c>
      <c r="O36" s="487"/>
      <c r="P36" s="488" t="str">
        <f t="shared" si="14"/>
        <v/>
      </c>
      <c r="Q36" s="489" t="str">
        <f t="shared" si="14"/>
        <v/>
      </c>
      <c r="R36" s="489" t="str">
        <f t="shared" si="14"/>
        <v/>
      </c>
      <c r="S36" s="490" t="str">
        <f t="shared" si="1"/>
        <v/>
      </c>
      <c r="T36" s="490" t="str">
        <f t="shared" si="1"/>
        <v/>
      </c>
      <c r="U36" s="490" t="str">
        <f t="shared" si="1"/>
        <v/>
      </c>
      <c r="V36" s="420"/>
      <c r="W36" s="491" t="str">
        <f t="shared" si="2"/>
        <v/>
      </c>
      <c r="X36" s="491" t="str">
        <f t="shared" si="3"/>
        <v/>
      </c>
      <c r="Y36" s="491" t="str">
        <f t="shared" si="4"/>
        <v/>
      </c>
      <c r="Z36" s="492" t="str">
        <f t="shared" si="5"/>
        <v/>
      </c>
      <c r="AA36" s="493" t="str">
        <f t="shared" si="6"/>
        <v/>
      </c>
      <c r="AB36" s="490" t="str">
        <f t="shared" si="7"/>
        <v/>
      </c>
      <c r="AC36" s="494"/>
      <c r="AD36" s="422"/>
      <c r="AE36" s="421"/>
      <c r="AF36" s="423"/>
      <c r="AG36" s="424"/>
      <c r="AH36" s="425"/>
      <c r="AI36" s="495" t="str">
        <f t="shared" si="10"/>
        <v/>
      </c>
      <c r="AJ36" s="427" t="str">
        <f t="shared" si="11"/>
        <v/>
      </c>
      <c r="AK36" s="426" t="str">
        <f t="shared" si="12"/>
        <v/>
      </c>
      <c r="AL36" s="428" t="str">
        <f t="shared" si="13"/>
        <v/>
      </c>
      <c r="AM36" s="496"/>
    </row>
    <row r="37" spans="1:39" s="2" customFormat="1">
      <c r="A37" s="8">
        <v>29</v>
      </c>
      <c r="B37" s="482"/>
      <c r="C37" s="5"/>
      <c r="D37" s="482"/>
      <c r="E37" s="5"/>
      <c r="F37" s="9"/>
      <c r="G37" s="9"/>
      <c r="H37" s="6"/>
      <c r="I37" s="6"/>
      <c r="J37" s="483" t="str">
        <f t="shared" si="8"/>
        <v/>
      </c>
      <c r="K37" s="484"/>
      <c r="L37" s="485"/>
      <c r="M37" s="5"/>
      <c r="N37" s="486" t="str">
        <f t="shared" si="9"/>
        <v/>
      </c>
      <c r="O37" s="487"/>
      <c r="P37" s="488" t="str">
        <f t="shared" si="14"/>
        <v/>
      </c>
      <c r="Q37" s="489" t="str">
        <f t="shared" si="14"/>
        <v/>
      </c>
      <c r="R37" s="489" t="str">
        <f t="shared" si="14"/>
        <v/>
      </c>
      <c r="S37" s="490" t="str">
        <f t="shared" si="1"/>
        <v/>
      </c>
      <c r="T37" s="490" t="str">
        <f t="shared" si="1"/>
        <v/>
      </c>
      <c r="U37" s="490" t="str">
        <f t="shared" si="1"/>
        <v/>
      </c>
      <c r="V37" s="420"/>
      <c r="W37" s="491" t="str">
        <f t="shared" si="2"/>
        <v/>
      </c>
      <c r="X37" s="491" t="str">
        <f t="shared" si="3"/>
        <v/>
      </c>
      <c r="Y37" s="491" t="str">
        <f t="shared" si="4"/>
        <v/>
      </c>
      <c r="Z37" s="492" t="str">
        <f t="shared" si="5"/>
        <v/>
      </c>
      <c r="AA37" s="493" t="str">
        <f t="shared" si="6"/>
        <v/>
      </c>
      <c r="AB37" s="490" t="str">
        <f t="shared" si="7"/>
        <v/>
      </c>
      <c r="AC37" s="494"/>
      <c r="AD37" s="422"/>
      <c r="AE37" s="421"/>
      <c r="AF37" s="423"/>
      <c r="AG37" s="424"/>
      <c r="AH37" s="425"/>
      <c r="AI37" s="495" t="str">
        <f t="shared" si="10"/>
        <v/>
      </c>
      <c r="AJ37" s="427" t="str">
        <f t="shared" si="11"/>
        <v/>
      </c>
      <c r="AK37" s="426" t="str">
        <f t="shared" si="12"/>
        <v/>
      </c>
      <c r="AL37" s="428" t="str">
        <f t="shared" si="13"/>
        <v/>
      </c>
      <c r="AM37" s="496"/>
    </row>
    <row r="38" spans="1:39" s="2" customFormat="1">
      <c r="A38" s="8">
        <v>30</v>
      </c>
      <c r="B38" s="482"/>
      <c r="C38" s="5"/>
      <c r="D38" s="482"/>
      <c r="E38" s="5"/>
      <c r="F38" s="9"/>
      <c r="G38" s="9"/>
      <c r="H38" s="6"/>
      <c r="I38" s="6"/>
      <c r="J38" s="483" t="str">
        <f t="shared" si="8"/>
        <v/>
      </c>
      <c r="K38" s="484"/>
      <c r="L38" s="485"/>
      <c r="M38" s="5"/>
      <c r="N38" s="486" t="str">
        <f t="shared" si="9"/>
        <v/>
      </c>
      <c r="O38" s="487"/>
      <c r="P38" s="488" t="str">
        <f t="shared" si="14"/>
        <v/>
      </c>
      <c r="Q38" s="489" t="str">
        <f t="shared" si="14"/>
        <v/>
      </c>
      <c r="R38" s="489" t="str">
        <f t="shared" si="14"/>
        <v/>
      </c>
      <c r="S38" s="490" t="str">
        <f t="shared" si="1"/>
        <v/>
      </c>
      <c r="T38" s="490" t="str">
        <f t="shared" si="1"/>
        <v/>
      </c>
      <c r="U38" s="490" t="str">
        <f t="shared" si="1"/>
        <v/>
      </c>
      <c r="V38" s="420"/>
      <c r="W38" s="491" t="str">
        <f t="shared" si="2"/>
        <v/>
      </c>
      <c r="X38" s="491" t="str">
        <f t="shared" si="3"/>
        <v/>
      </c>
      <c r="Y38" s="491" t="str">
        <f t="shared" si="4"/>
        <v/>
      </c>
      <c r="Z38" s="492" t="str">
        <f t="shared" si="5"/>
        <v/>
      </c>
      <c r="AA38" s="493" t="str">
        <f t="shared" si="6"/>
        <v/>
      </c>
      <c r="AB38" s="490" t="str">
        <f t="shared" si="7"/>
        <v/>
      </c>
      <c r="AC38" s="494"/>
      <c r="AD38" s="422"/>
      <c r="AE38" s="421"/>
      <c r="AF38" s="423"/>
      <c r="AG38" s="424"/>
      <c r="AH38" s="425"/>
      <c r="AI38" s="495" t="str">
        <f t="shared" si="10"/>
        <v/>
      </c>
      <c r="AJ38" s="427" t="str">
        <f t="shared" si="11"/>
        <v/>
      </c>
      <c r="AK38" s="426" t="str">
        <f t="shared" si="12"/>
        <v/>
      </c>
      <c r="AL38" s="428" t="str">
        <f t="shared" si="13"/>
        <v/>
      </c>
      <c r="AM38" s="496"/>
    </row>
    <row r="39" spans="1:39" s="2" customFormat="1">
      <c r="A39" s="8">
        <v>31</v>
      </c>
      <c r="B39" s="482"/>
      <c r="C39" s="5"/>
      <c r="D39" s="482"/>
      <c r="E39" s="5"/>
      <c r="F39" s="9"/>
      <c r="G39" s="9"/>
      <c r="H39" s="6"/>
      <c r="I39" s="6"/>
      <c r="J39" s="483" t="str">
        <f t="shared" si="8"/>
        <v/>
      </c>
      <c r="K39" s="484"/>
      <c r="L39" s="485"/>
      <c r="M39" s="5"/>
      <c r="N39" s="486" t="str">
        <f t="shared" si="9"/>
        <v/>
      </c>
      <c r="O39" s="487"/>
      <c r="P39" s="488" t="str">
        <f t="shared" si="14"/>
        <v/>
      </c>
      <c r="Q39" s="489" t="str">
        <f t="shared" si="14"/>
        <v/>
      </c>
      <c r="R39" s="489" t="str">
        <f t="shared" si="14"/>
        <v/>
      </c>
      <c r="S39" s="490" t="str">
        <f t="shared" si="1"/>
        <v/>
      </c>
      <c r="T39" s="490" t="str">
        <f t="shared" si="1"/>
        <v/>
      </c>
      <c r="U39" s="490" t="str">
        <f t="shared" si="1"/>
        <v/>
      </c>
      <c r="V39" s="420"/>
      <c r="W39" s="491" t="str">
        <f t="shared" si="2"/>
        <v/>
      </c>
      <c r="X39" s="491" t="str">
        <f t="shared" si="3"/>
        <v/>
      </c>
      <c r="Y39" s="491" t="str">
        <f t="shared" si="4"/>
        <v/>
      </c>
      <c r="Z39" s="492" t="str">
        <f t="shared" si="5"/>
        <v/>
      </c>
      <c r="AA39" s="493" t="str">
        <f t="shared" si="6"/>
        <v/>
      </c>
      <c r="AB39" s="490" t="str">
        <f t="shared" si="7"/>
        <v/>
      </c>
      <c r="AC39" s="494"/>
      <c r="AD39" s="422"/>
      <c r="AE39" s="421"/>
      <c r="AF39" s="423"/>
      <c r="AG39" s="424"/>
      <c r="AH39" s="425"/>
      <c r="AI39" s="495" t="str">
        <f t="shared" si="10"/>
        <v/>
      </c>
      <c r="AJ39" s="427" t="str">
        <f t="shared" si="11"/>
        <v/>
      </c>
      <c r="AK39" s="426" t="str">
        <f t="shared" si="12"/>
        <v/>
      </c>
      <c r="AL39" s="428" t="str">
        <f t="shared" si="13"/>
        <v/>
      </c>
      <c r="AM39" s="496"/>
    </row>
    <row r="40" spans="1:39" s="2" customFormat="1">
      <c r="A40" s="8">
        <v>32</v>
      </c>
      <c r="B40" s="482"/>
      <c r="C40" s="5"/>
      <c r="D40" s="482"/>
      <c r="E40" s="5"/>
      <c r="F40" s="9"/>
      <c r="G40" s="9"/>
      <c r="H40" s="6"/>
      <c r="I40" s="6"/>
      <c r="J40" s="483" t="str">
        <f t="shared" si="8"/>
        <v/>
      </c>
      <c r="K40" s="484"/>
      <c r="L40" s="485"/>
      <c r="M40" s="5"/>
      <c r="N40" s="486" t="str">
        <f t="shared" si="9"/>
        <v/>
      </c>
      <c r="O40" s="487"/>
      <c r="P40" s="488" t="str">
        <f t="shared" si="14"/>
        <v/>
      </c>
      <c r="Q40" s="489" t="str">
        <f t="shared" si="14"/>
        <v/>
      </c>
      <c r="R40" s="489" t="str">
        <f t="shared" si="14"/>
        <v/>
      </c>
      <c r="S40" s="490" t="str">
        <f t="shared" si="1"/>
        <v/>
      </c>
      <c r="T40" s="490" t="str">
        <f t="shared" si="1"/>
        <v/>
      </c>
      <c r="U40" s="490" t="str">
        <f t="shared" si="1"/>
        <v/>
      </c>
      <c r="V40" s="420"/>
      <c r="W40" s="491" t="str">
        <f t="shared" si="2"/>
        <v/>
      </c>
      <c r="X40" s="491" t="str">
        <f t="shared" si="3"/>
        <v/>
      </c>
      <c r="Y40" s="491" t="str">
        <f t="shared" si="4"/>
        <v/>
      </c>
      <c r="Z40" s="492" t="str">
        <f t="shared" si="5"/>
        <v/>
      </c>
      <c r="AA40" s="493" t="str">
        <f t="shared" si="6"/>
        <v/>
      </c>
      <c r="AB40" s="490" t="str">
        <f t="shared" si="7"/>
        <v/>
      </c>
      <c r="AC40" s="494"/>
      <c r="AD40" s="422"/>
      <c r="AE40" s="421"/>
      <c r="AF40" s="423"/>
      <c r="AG40" s="424"/>
      <c r="AH40" s="425"/>
      <c r="AI40" s="495" t="str">
        <f t="shared" si="10"/>
        <v/>
      </c>
      <c r="AJ40" s="427" t="str">
        <f t="shared" si="11"/>
        <v/>
      </c>
      <c r="AK40" s="426" t="str">
        <f t="shared" si="12"/>
        <v/>
      </c>
      <c r="AL40" s="428" t="str">
        <f t="shared" si="13"/>
        <v/>
      </c>
      <c r="AM40" s="496"/>
    </row>
    <row r="41" spans="1:39" s="2" customFormat="1">
      <c r="A41" s="8">
        <v>33</v>
      </c>
      <c r="B41" s="482"/>
      <c r="C41" s="5"/>
      <c r="D41" s="482"/>
      <c r="E41" s="5"/>
      <c r="F41" s="9"/>
      <c r="G41" s="9"/>
      <c r="H41" s="6"/>
      <c r="I41" s="6"/>
      <c r="J41" s="483" t="str">
        <f t="shared" si="8"/>
        <v/>
      </c>
      <c r="K41" s="484"/>
      <c r="L41" s="485"/>
      <c r="M41" s="5"/>
      <c r="N41" s="486" t="str">
        <f t="shared" si="9"/>
        <v/>
      </c>
      <c r="O41" s="487"/>
      <c r="P41" s="488" t="str">
        <f t="shared" si="14"/>
        <v/>
      </c>
      <c r="Q41" s="489" t="str">
        <f t="shared" si="14"/>
        <v/>
      </c>
      <c r="R41" s="489" t="str">
        <f t="shared" si="14"/>
        <v/>
      </c>
      <c r="S41" s="490" t="str">
        <f t="shared" si="14"/>
        <v/>
      </c>
      <c r="T41" s="490" t="str">
        <f t="shared" si="14"/>
        <v/>
      </c>
      <c r="U41" s="490" t="str">
        <f t="shared" si="14"/>
        <v/>
      </c>
      <c r="V41" s="420"/>
      <c r="W41" s="491" t="str">
        <f t="shared" ref="W41:W65" si="15">IF(H41="","",H41)</f>
        <v/>
      </c>
      <c r="X41" s="491" t="str">
        <f t="shared" ref="X41:X65" si="16">IF(I41="","",I41)</f>
        <v/>
      </c>
      <c r="Y41" s="491" t="str">
        <f t="shared" si="4"/>
        <v/>
      </c>
      <c r="Z41" s="492" t="str">
        <f t="shared" ref="Z41:Z72" si="17">IF(K41="","",K41)</f>
        <v/>
      </c>
      <c r="AA41" s="493" t="str">
        <f t="shared" ref="AA41:AA72" si="18">IF(L41="","",L41)</f>
        <v/>
      </c>
      <c r="AB41" s="490" t="str">
        <f t="shared" si="7"/>
        <v/>
      </c>
      <c r="AC41" s="494"/>
      <c r="AD41" s="422"/>
      <c r="AE41" s="421"/>
      <c r="AF41" s="423"/>
      <c r="AG41" s="424"/>
      <c r="AH41" s="425"/>
      <c r="AI41" s="495" t="str">
        <f t="shared" si="10"/>
        <v/>
      </c>
      <c r="AJ41" s="427" t="str">
        <f t="shared" si="11"/>
        <v/>
      </c>
      <c r="AK41" s="426" t="str">
        <f t="shared" si="12"/>
        <v/>
      </c>
      <c r="AL41" s="428" t="str">
        <f t="shared" si="13"/>
        <v/>
      </c>
      <c r="AM41" s="496"/>
    </row>
    <row r="42" spans="1:39" s="2" customFormat="1">
      <c r="A42" s="8">
        <v>34</v>
      </c>
      <c r="B42" s="482"/>
      <c r="C42" s="5"/>
      <c r="D42" s="482"/>
      <c r="E42" s="5"/>
      <c r="F42" s="9"/>
      <c r="G42" s="9"/>
      <c r="H42" s="6"/>
      <c r="I42" s="6"/>
      <c r="J42" s="483" t="str">
        <f t="shared" si="8"/>
        <v/>
      </c>
      <c r="K42" s="484"/>
      <c r="L42" s="485"/>
      <c r="M42" s="5"/>
      <c r="N42" s="486" t="str">
        <f t="shared" si="9"/>
        <v/>
      </c>
      <c r="O42" s="487"/>
      <c r="P42" s="488" t="str">
        <f t="shared" si="14"/>
        <v/>
      </c>
      <c r="Q42" s="489" t="str">
        <f t="shared" si="14"/>
        <v/>
      </c>
      <c r="R42" s="489" t="str">
        <f t="shared" si="14"/>
        <v/>
      </c>
      <c r="S42" s="490" t="str">
        <f t="shared" si="14"/>
        <v/>
      </c>
      <c r="T42" s="490" t="str">
        <f t="shared" si="14"/>
        <v/>
      </c>
      <c r="U42" s="490" t="str">
        <f t="shared" si="14"/>
        <v/>
      </c>
      <c r="V42" s="420"/>
      <c r="W42" s="491" t="str">
        <f t="shared" si="15"/>
        <v/>
      </c>
      <c r="X42" s="491" t="str">
        <f t="shared" si="16"/>
        <v/>
      </c>
      <c r="Y42" s="491" t="str">
        <f t="shared" si="4"/>
        <v/>
      </c>
      <c r="Z42" s="492" t="str">
        <f t="shared" si="17"/>
        <v/>
      </c>
      <c r="AA42" s="493" t="str">
        <f t="shared" si="18"/>
        <v/>
      </c>
      <c r="AB42" s="490" t="str">
        <f t="shared" si="7"/>
        <v/>
      </c>
      <c r="AC42" s="494"/>
      <c r="AD42" s="422"/>
      <c r="AE42" s="421"/>
      <c r="AF42" s="423"/>
      <c r="AG42" s="424"/>
      <c r="AH42" s="425"/>
      <c r="AI42" s="495" t="str">
        <f t="shared" si="10"/>
        <v/>
      </c>
      <c r="AJ42" s="427" t="str">
        <f t="shared" si="11"/>
        <v/>
      </c>
      <c r="AK42" s="426" t="str">
        <f t="shared" si="12"/>
        <v/>
      </c>
      <c r="AL42" s="428" t="str">
        <f t="shared" si="13"/>
        <v/>
      </c>
      <c r="AM42" s="496"/>
    </row>
    <row r="43" spans="1:39" s="2" customFormat="1">
      <c r="A43" s="8">
        <v>35</v>
      </c>
      <c r="B43" s="482"/>
      <c r="C43" s="5"/>
      <c r="D43" s="482"/>
      <c r="E43" s="5"/>
      <c r="F43" s="9"/>
      <c r="G43" s="9"/>
      <c r="H43" s="6"/>
      <c r="I43" s="6"/>
      <c r="J43" s="483" t="str">
        <f t="shared" si="8"/>
        <v/>
      </c>
      <c r="K43" s="484"/>
      <c r="L43" s="485"/>
      <c r="M43" s="5"/>
      <c r="N43" s="486" t="str">
        <f t="shared" si="9"/>
        <v/>
      </c>
      <c r="O43" s="487"/>
      <c r="P43" s="488" t="str">
        <f t="shared" si="14"/>
        <v/>
      </c>
      <c r="Q43" s="489" t="str">
        <f t="shared" si="14"/>
        <v/>
      </c>
      <c r="R43" s="489" t="str">
        <f t="shared" si="14"/>
        <v/>
      </c>
      <c r="S43" s="490" t="str">
        <f t="shared" si="14"/>
        <v/>
      </c>
      <c r="T43" s="490" t="str">
        <f t="shared" si="14"/>
        <v/>
      </c>
      <c r="U43" s="490" t="str">
        <f t="shared" si="14"/>
        <v/>
      </c>
      <c r="V43" s="420"/>
      <c r="W43" s="491" t="str">
        <f t="shared" si="15"/>
        <v/>
      </c>
      <c r="X43" s="491" t="str">
        <f t="shared" si="16"/>
        <v/>
      </c>
      <c r="Y43" s="491" t="str">
        <f t="shared" si="4"/>
        <v/>
      </c>
      <c r="Z43" s="492" t="str">
        <f t="shared" si="17"/>
        <v/>
      </c>
      <c r="AA43" s="493" t="str">
        <f t="shared" si="18"/>
        <v/>
      </c>
      <c r="AB43" s="490" t="str">
        <f t="shared" si="7"/>
        <v/>
      </c>
      <c r="AC43" s="494"/>
      <c r="AD43" s="422"/>
      <c r="AE43" s="421"/>
      <c r="AF43" s="423"/>
      <c r="AG43" s="424"/>
      <c r="AH43" s="425"/>
      <c r="AI43" s="495" t="str">
        <f t="shared" si="10"/>
        <v/>
      </c>
      <c r="AJ43" s="427" t="str">
        <f t="shared" si="11"/>
        <v/>
      </c>
      <c r="AK43" s="426" t="str">
        <f t="shared" si="12"/>
        <v/>
      </c>
      <c r="AL43" s="428" t="str">
        <f t="shared" si="13"/>
        <v/>
      </c>
      <c r="AM43" s="496"/>
    </row>
    <row r="44" spans="1:39" s="2" customFormat="1">
      <c r="A44" s="8">
        <v>36</v>
      </c>
      <c r="B44" s="482"/>
      <c r="C44" s="5"/>
      <c r="D44" s="482"/>
      <c r="E44" s="5"/>
      <c r="F44" s="9"/>
      <c r="G44" s="9"/>
      <c r="H44" s="6"/>
      <c r="I44" s="6"/>
      <c r="J44" s="483" t="str">
        <f t="shared" si="8"/>
        <v/>
      </c>
      <c r="K44" s="484"/>
      <c r="L44" s="485"/>
      <c r="M44" s="5"/>
      <c r="N44" s="486" t="str">
        <f t="shared" si="9"/>
        <v/>
      </c>
      <c r="O44" s="487"/>
      <c r="P44" s="488" t="str">
        <f t="shared" si="14"/>
        <v/>
      </c>
      <c r="Q44" s="489" t="str">
        <f t="shared" si="14"/>
        <v/>
      </c>
      <c r="R44" s="489" t="str">
        <f t="shared" si="14"/>
        <v/>
      </c>
      <c r="S44" s="490" t="str">
        <f t="shared" si="14"/>
        <v/>
      </c>
      <c r="T44" s="490" t="str">
        <f t="shared" si="14"/>
        <v/>
      </c>
      <c r="U44" s="490" t="str">
        <f t="shared" si="14"/>
        <v/>
      </c>
      <c r="V44" s="420"/>
      <c r="W44" s="491" t="str">
        <f t="shared" si="15"/>
        <v/>
      </c>
      <c r="X44" s="491" t="str">
        <f t="shared" si="16"/>
        <v/>
      </c>
      <c r="Y44" s="491" t="str">
        <f t="shared" si="4"/>
        <v/>
      </c>
      <c r="Z44" s="492" t="str">
        <f t="shared" si="17"/>
        <v/>
      </c>
      <c r="AA44" s="493" t="str">
        <f t="shared" si="18"/>
        <v/>
      </c>
      <c r="AB44" s="490" t="str">
        <f t="shared" si="7"/>
        <v/>
      </c>
      <c r="AC44" s="494"/>
      <c r="AD44" s="422"/>
      <c r="AE44" s="421"/>
      <c r="AF44" s="423"/>
      <c r="AG44" s="424"/>
      <c r="AH44" s="425"/>
      <c r="AI44" s="495" t="str">
        <f t="shared" si="10"/>
        <v/>
      </c>
      <c r="AJ44" s="427" t="str">
        <f t="shared" si="11"/>
        <v/>
      </c>
      <c r="AK44" s="426" t="str">
        <f t="shared" si="12"/>
        <v/>
      </c>
      <c r="AL44" s="428" t="str">
        <f t="shared" si="13"/>
        <v/>
      </c>
      <c r="AM44" s="496"/>
    </row>
    <row r="45" spans="1:39" s="2" customFormat="1">
      <c r="A45" s="8">
        <v>37</v>
      </c>
      <c r="B45" s="482"/>
      <c r="C45" s="5"/>
      <c r="D45" s="482"/>
      <c r="E45" s="5"/>
      <c r="F45" s="9"/>
      <c r="G45" s="9"/>
      <c r="H45" s="6"/>
      <c r="I45" s="6"/>
      <c r="J45" s="483" t="str">
        <f t="shared" si="8"/>
        <v/>
      </c>
      <c r="K45" s="484"/>
      <c r="L45" s="485"/>
      <c r="M45" s="5"/>
      <c r="N45" s="486" t="str">
        <f t="shared" si="9"/>
        <v/>
      </c>
      <c r="O45" s="487"/>
      <c r="P45" s="488" t="str">
        <f t="shared" si="14"/>
        <v/>
      </c>
      <c r="Q45" s="489" t="str">
        <f t="shared" si="14"/>
        <v/>
      </c>
      <c r="R45" s="489" t="str">
        <f t="shared" si="14"/>
        <v/>
      </c>
      <c r="S45" s="490" t="str">
        <f t="shared" si="14"/>
        <v/>
      </c>
      <c r="T45" s="490" t="str">
        <f t="shared" si="14"/>
        <v/>
      </c>
      <c r="U45" s="490" t="str">
        <f t="shared" si="14"/>
        <v/>
      </c>
      <c r="V45" s="420"/>
      <c r="W45" s="491" t="str">
        <f t="shared" si="15"/>
        <v/>
      </c>
      <c r="X45" s="491" t="str">
        <f t="shared" si="16"/>
        <v/>
      </c>
      <c r="Y45" s="491" t="str">
        <f t="shared" si="4"/>
        <v/>
      </c>
      <c r="Z45" s="492" t="str">
        <f t="shared" si="17"/>
        <v/>
      </c>
      <c r="AA45" s="493" t="str">
        <f t="shared" si="18"/>
        <v/>
      </c>
      <c r="AB45" s="490" t="str">
        <f t="shared" si="7"/>
        <v/>
      </c>
      <c r="AC45" s="494"/>
      <c r="AD45" s="422"/>
      <c r="AE45" s="421"/>
      <c r="AF45" s="423"/>
      <c r="AG45" s="424"/>
      <c r="AH45" s="425"/>
      <c r="AI45" s="495" t="str">
        <f t="shared" si="10"/>
        <v/>
      </c>
      <c r="AJ45" s="427" t="str">
        <f t="shared" si="11"/>
        <v/>
      </c>
      <c r="AK45" s="426" t="str">
        <f t="shared" si="12"/>
        <v/>
      </c>
      <c r="AL45" s="428" t="str">
        <f t="shared" si="13"/>
        <v/>
      </c>
      <c r="AM45" s="496"/>
    </row>
    <row r="46" spans="1:39" s="2" customFormat="1">
      <c r="A46" s="8">
        <v>38</v>
      </c>
      <c r="B46" s="482"/>
      <c r="C46" s="5"/>
      <c r="D46" s="482"/>
      <c r="E46" s="5"/>
      <c r="F46" s="9"/>
      <c r="G46" s="9"/>
      <c r="H46" s="6"/>
      <c r="I46" s="6"/>
      <c r="J46" s="483" t="str">
        <f t="shared" si="8"/>
        <v/>
      </c>
      <c r="K46" s="484"/>
      <c r="L46" s="485"/>
      <c r="M46" s="5"/>
      <c r="N46" s="486" t="str">
        <f t="shared" si="9"/>
        <v/>
      </c>
      <c r="O46" s="487"/>
      <c r="P46" s="488" t="str">
        <f t="shared" si="14"/>
        <v/>
      </c>
      <c r="Q46" s="489" t="str">
        <f t="shared" si="14"/>
        <v/>
      </c>
      <c r="R46" s="489" t="str">
        <f t="shared" si="14"/>
        <v/>
      </c>
      <c r="S46" s="490" t="str">
        <f t="shared" si="14"/>
        <v/>
      </c>
      <c r="T46" s="490" t="str">
        <f t="shared" si="14"/>
        <v/>
      </c>
      <c r="U46" s="490" t="str">
        <f t="shared" si="14"/>
        <v/>
      </c>
      <c r="V46" s="420"/>
      <c r="W46" s="491" t="str">
        <f t="shared" si="15"/>
        <v/>
      </c>
      <c r="X46" s="491" t="str">
        <f t="shared" si="16"/>
        <v/>
      </c>
      <c r="Y46" s="491" t="str">
        <f t="shared" si="4"/>
        <v/>
      </c>
      <c r="Z46" s="492" t="str">
        <f t="shared" si="17"/>
        <v/>
      </c>
      <c r="AA46" s="493" t="str">
        <f t="shared" si="18"/>
        <v/>
      </c>
      <c r="AB46" s="490" t="str">
        <f t="shared" si="7"/>
        <v/>
      </c>
      <c r="AC46" s="494"/>
      <c r="AD46" s="422"/>
      <c r="AE46" s="421"/>
      <c r="AF46" s="423"/>
      <c r="AG46" s="424"/>
      <c r="AH46" s="425"/>
      <c r="AI46" s="495" t="str">
        <f t="shared" si="10"/>
        <v/>
      </c>
      <c r="AJ46" s="427" t="str">
        <f t="shared" si="11"/>
        <v/>
      </c>
      <c r="AK46" s="426" t="str">
        <f t="shared" si="12"/>
        <v/>
      </c>
      <c r="AL46" s="428" t="str">
        <f t="shared" si="13"/>
        <v/>
      </c>
      <c r="AM46" s="496"/>
    </row>
    <row r="47" spans="1:39" s="2" customFormat="1">
      <c r="A47" s="8">
        <v>39</v>
      </c>
      <c r="B47" s="482"/>
      <c r="C47" s="5"/>
      <c r="D47" s="482"/>
      <c r="E47" s="5"/>
      <c r="F47" s="9"/>
      <c r="G47" s="9"/>
      <c r="H47" s="6"/>
      <c r="I47" s="6"/>
      <c r="J47" s="483" t="str">
        <f t="shared" si="8"/>
        <v/>
      </c>
      <c r="K47" s="484"/>
      <c r="L47" s="485"/>
      <c r="M47" s="5"/>
      <c r="N47" s="486" t="str">
        <f t="shared" si="9"/>
        <v/>
      </c>
      <c r="O47" s="487"/>
      <c r="P47" s="488" t="str">
        <f t="shared" si="14"/>
        <v/>
      </c>
      <c r="Q47" s="489" t="str">
        <f t="shared" si="14"/>
        <v/>
      </c>
      <c r="R47" s="489" t="str">
        <f t="shared" si="14"/>
        <v/>
      </c>
      <c r="S47" s="490" t="str">
        <f t="shared" si="14"/>
        <v/>
      </c>
      <c r="T47" s="490" t="str">
        <f t="shared" si="14"/>
        <v/>
      </c>
      <c r="U47" s="490" t="str">
        <f t="shared" si="14"/>
        <v/>
      </c>
      <c r="V47" s="420"/>
      <c r="W47" s="491" t="str">
        <f t="shared" si="15"/>
        <v/>
      </c>
      <c r="X47" s="491" t="str">
        <f t="shared" si="16"/>
        <v/>
      </c>
      <c r="Y47" s="491" t="str">
        <f t="shared" si="4"/>
        <v/>
      </c>
      <c r="Z47" s="492" t="str">
        <f t="shared" si="17"/>
        <v/>
      </c>
      <c r="AA47" s="493" t="str">
        <f t="shared" si="18"/>
        <v/>
      </c>
      <c r="AB47" s="490" t="str">
        <f t="shared" si="7"/>
        <v/>
      </c>
      <c r="AC47" s="494"/>
      <c r="AD47" s="422"/>
      <c r="AE47" s="421"/>
      <c r="AF47" s="423"/>
      <c r="AG47" s="424"/>
      <c r="AH47" s="425"/>
      <c r="AI47" s="495" t="str">
        <f t="shared" si="10"/>
        <v/>
      </c>
      <c r="AJ47" s="427" t="str">
        <f t="shared" si="11"/>
        <v/>
      </c>
      <c r="AK47" s="426" t="str">
        <f t="shared" si="12"/>
        <v/>
      </c>
      <c r="AL47" s="428" t="str">
        <f t="shared" si="13"/>
        <v/>
      </c>
      <c r="AM47" s="496"/>
    </row>
    <row r="48" spans="1:39" s="2" customFormat="1">
      <c r="A48" s="8">
        <v>40</v>
      </c>
      <c r="B48" s="482"/>
      <c r="C48" s="5"/>
      <c r="D48" s="482"/>
      <c r="E48" s="5"/>
      <c r="F48" s="9"/>
      <c r="G48" s="9"/>
      <c r="H48" s="6"/>
      <c r="I48" s="6"/>
      <c r="J48" s="483" t="str">
        <f t="shared" si="8"/>
        <v/>
      </c>
      <c r="K48" s="484"/>
      <c r="L48" s="485"/>
      <c r="M48" s="5"/>
      <c r="N48" s="486" t="str">
        <f t="shared" si="9"/>
        <v/>
      </c>
      <c r="O48" s="487"/>
      <c r="P48" s="488" t="str">
        <f t="shared" si="14"/>
        <v/>
      </c>
      <c r="Q48" s="489" t="str">
        <f t="shared" si="14"/>
        <v/>
      </c>
      <c r="R48" s="489" t="str">
        <f t="shared" si="14"/>
        <v/>
      </c>
      <c r="S48" s="490" t="str">
        <f t="shared" si="14"/>
        <v/>
      </c>
      <c r="T48" s="490" t="str">
        <f t="shared" si="14"/>
        <v/>
      </c>
      <c r="U48" s="490" t="str">
        <f t="shared" si="14"/>
        <v/>
      </c>
      <c r="V48" s="420"/>
      <c r="W48" s="491" t="str">
        <f t="shared" si="15"/>
        <v/>
      </c>
      <c r="X48" s="491" t="str">
        <f t="shared" si="16"/>
        <v/>
      </c>
      <c r="Y48" s="491" t="str">
        <f t="shared" si="4"/>
        <v/>
      </c>
      <c r="Z48" s="492" t="str">
        <f t="shared" si="17"/>
        <v/>
      </c>
      <c r="AA48" s="493" t="str">
        <f t="shared" si="18"/>
        <v/>
      </c>
      <c r="AB48" s="490" t="str">
        <f t="shared" si="7"/>
        <v/>
      </c>
      <c r="AC48" s="494"/>
      <c r="AD48" s="422"/>
      <c r="AE48" s="421"/>
      <c r="AF48" s="423"/>
      <c r="AG48" s="424"/>
      <c r="AH48" s="425"/>
      <c r="AI48" s="495" t="str">
        <f t="shared" si="10"/>
        <v/>
      </c>
      <c r="AJ48" s="427" t="str">
        <f t="shared" si="11"/>
        <v/>
      </c>
      <c r="AK48" s="426" t="str">
        <f t="shared" si="12"/>
        <v/>
      </c>
      <c r="AL48" s="428" t="str">
        <f t="shared" si="13"/>
        <v/>
      </c>
      <c r="AM48" s="496"/>
    </row>
    <row r="49" spans="1:39" s="2" customFormat="1">
      <c r="A49" s="8">
        <v>41</v>
      </c>
      <c r="B49" s="482"/>
      <c r="C49" s="5"/>
      <c r="D49" s="482"/>
      <c r="E49" s="5"/>
      <c r="F49" s="9"/>
      <c r="G49" s="9"/>
      <c r="H49" s="6"/>
      <c r="I49" s="6"/>
      <c r="J49" s="483" t="str">
        <f t="shared" si="8"/>
        <v/>
      </c>
      <c r="K49" s="484"/>
      <c r="L49" s="485"/>
      <c r="M49" s="5"/>
      <c r="N49" s="486" t="str">
        <f t="shared" si="9"/>
        <v/>
      </c>
      <c r="O49" s="487"/>
      <c r="P49" s="488" t="str">
        <f t="shared" si="14"/>
        <v/>
      </c>
      <c r="Q49" s="489" t="str">
        <f t="shared" si="14"/>
        <v/>
      </c>
      <c r="R49" s="489" t="str">
        <f t="shared" si="14"/>
        <v/>
      </c>
      <c r="S49" s="490" t="str">
        <f t="shared" si="14"/>
        <v/>
      </c>
      <c r="T49" s="490" t="str">
        <f t="shared" si="14"/>
        <v/>
      </c>
      <c r="U49" s="490" t="str">
        <f t="shared" si="14"/>
        <v/>
      </c>
      <c r="V49" s="420"/>
      <c r="W49" s="491" t="str">
        <f t="shared" si="15"/>
        <v/>
      </c>
      <c r="X49" s="491" t="str">
        <f t="shared" si="16"/>
        <v/>
      </c>
      <c r="Y49" s="491" t="str">
        <f t="shared" si="4"/>
        <v/>
      </c>
      <c r="Z49" s="492" t="str">
        <f t="shared" si="17"/>
        <v/>
      </c>
      <c r="AA49" s="493" t="str">
        <f t="shared" si="18"/>
        <v/>
      </c>
      <c r="AB49" s="490" t="str">
        <f t="shared" si="7"/>
        <v/>
      </c>
      <c r="AC49" s="494"/>
      <c r="AD49" s="422"/>
      <c r="AE49" s="421"/>
      <c r="AF49" s="423"/>
      <c r="AG49" s="424"/>
      <c r="AH49" s="425"/>
      <c r="AI49" s="495" t="str">
        <f t="shared" si="10"/>
        <v/>
      </c>
      <c r="AJ49" s="427" t="str">
        <f t="shared" si="11"/>
        <v/>
      </c>
      <c r="AK49" s="426" t="str">
        <f t="shared" si="12"/>
        <v/>
      </c>
      <c r="AL49" s="428" t="str">
        <f t="shared" si="13"/>
        <v/>
      </c>
      <c r="AM49" s="496"/>
    </row>
    <row r="50" spans="1:39" s="2" customFormat="1">
      <c r="A50" s="8">
        <v>42</v>
      </c>
      <c r="B50" s="482"/>
      <c r="C50" s="5"/>
      <c r="D50" s="482"/>
      <c r="E50" s="5"/>
      <c r="F50" s="9"/>
      <c r="G50" s="9"/>
      <c r="H50" s="6"/>
      <c r="I50" s="6"/>
      <c r="J50" s="483" t="str">
        <f t="shared" si="8"/>
        <v/>
      </c>
      <c r="K50" s="484"/>
      <c r="L50" s="485"/>
      <c r="M50" s="5"/>
      <c r="N50" s="486" t="str">
        <f t="shared" si="9"/>
        <v/>
      </c>
      <c r="O50" s="487"/>
      <c r="P50" s="488" t="str">
        <f t="shared" si="14"/>
        <v/>
      </c>
      <c r="Q50" s="489" t="str">
        <f t="shared" si="14"/>
        <v/>
      </c>
      <c r="R50" s="489" t="str">
        <f t="shared" si="14"/>
        <v/>
      </c>
      <c r="S50" s="490" t="str">
        <f t="shared" si="14"/>
        <v/>
      </c>
      <c r="T50" s="490" t="str">
        <f t="shared" si="14"/>
        <v/>
      </c>
      <c r="U50" s="490" t="str">
        <f t="shared" si="14"/>
        <v/>
      </c>
      <c r="V50" s="420"/>
      <c r="W50" s="491" t="str">
        <f t="shared" si="15"/>
        <v/>
      </c>
      <c r="X50" s="491" t="str">
        <f t="shared" si="16"/>
        <v/>
      </c>
      <c r="Y50" s="491" t="str">
        <f t="shared" si="4"/>
        <v/>
      </c>
      <c r="Z50" s="492" t="str">
        <f t="shared" si="17"/>
        <v/>
      </c>
      <c r="AA50" s="493" t="str">
        <f t="shared" si="18"/>
        <v/>
      </c>
      <c r="AB50" s="490" t="str">
        <f t="shared" si="7"/>
        <v/>
      </c>
      <c r="AC50" s="494"/>
      <c r="AD50" s="422"/>
      <c r="AE50" s="421"/>
      <c r="AF50" s="423"/>
      <c r="AG50" s="424"/>
      <c r="AH50" s="425"/>
      <c r="AI50" s="495" t="str">
        <f t="shared" si="10"/>
        <v/>
      </c>
      <c r="AJ50" s="427" t="str">
        <f t="shared" si="11"/>
        <v/>
      </c>
      <c r="AK50" s="426" t="str">
        <f t="shared" si="12"/>
        <v/>
      </c>
      <c r="AL50" s="428" t="str">
        <f t="shared" si="13"/>
        <v/>
      </c>
      <c r="AM50" s="496"/>
    </row>
    <row r="51" spans="1:39" s="2" customFormat="1">
      <c r="A51" s="8">
        <v>43</v>
      </c>
      <c r="B51" s="482"/>
      <c r="C51" s="5"/>
      <c r="D51" s="482"/>
      <c r="E51" s="5"/>
      <c r="F51" s="9"/>
      <c r="G51" s="9"/>
      <c r="H51" s="6"/>
      <c r="I51" s="6"/>
      <c r="J51" s="483" t="str">
        <f t="shared" si="8"/>
        <v/>
      </c>
      <c r="K51" s="484"/>
      <c r="L51" s="485"/>
      <c r="M51" s="5"/>
      <c r="N51" s="486" t="str">
        <f t="shared" si="9"/>
        <v/>
      </c>
      <c r="O51" s="487"/>
      <c r="P51" s="488" t="str">
        <f t="shared" si="14"/>
        <v/>
      </c>
      <c r="Q51" s="489" t="str">
        <f t="shared" si="14"/>
        <v/>
      </c>
      <c r="R51" s="489" t="str">
        <f t="shared" si="14"/>
        <v/>
      </c>
      <c r="S51" s="490" t="str">
        <f t="shared" si="14"/>
        <v/>
      </c>
      <c r="T51" s="490" t="str">
        <f t="shared" si="14"/>
        <v/>
      </c>
      <c r="U51" s="490" t="str">
        <f t="shared" si="14"/>
        <v/>
      </c>
      <c r="V51" s="420"/>
      <c r="W51" s="491" t="str">
        <f t="shared" si="15"/>
        <v/>
      </c>
      <c r="X51" s="491" t="str">
        <f t="shared" si="16"/>
        <v/>
      </c>
      <c r="Y51" s="491" t="str">
        <f t="shared" si="4"/>
        <v/>
      </c>
      <c r="Z51" s="492" t="str">
        <f t="shared" si="17"/>
        <v/>
      </c>
      <c r="AA51" s="493" t="str">
        <f t="shared" si="18"/>
        <v/>
      </c>
      <c r="AB51" s="490" t="str">
        <f t="shared" si="7"/>
        <v/>
      </c>
      <c r="AC51" s="494"/>
      <c r="AD51" s="422"/>
      <c r="AE51" s="421"/>
      <c r="AF51" s="423"/>
      <c r="AG51" s="424"/>
      <c r="AH51" s="425"/>
      <c r="AI51" s="495" t="str">
        <f t="shared" si="10"/>
        <v/>
      </c>
      <c r="AJ51" s="427" t="str">
        <f t="shared" si="11"/>
        <v/>
      </c>
      <c r="AK51" s="426" t="str">
        <f t="shared" si="12"/>
        <v/>
      </c>
      <c r="AL51" s="428" t="str">
        <f t="shared" si="13"/>
        <v/>
      </c>
      <c r="AM51" s="496"/>
    </row>
    <row r="52" spans="1:39" s="2" customFormat="1">
      <c r="A52" s="8">
        <v>44</v>
      </c>
      <c r="B52" s="482"/>
      <c r="C52" s="5"/>
      <c r="D52" s="482"/>
      <c r="E52" s="5"/>
      <c r="F52" s="9"/>
      <c r="G52" s="9"/>
      <c r="H52" s="6"/>
      <c r="I52" s="6"/>
      <c r="J52" s="483" t="str">
        <f t="shared" si="8"/>
        <v/>
      </c>
      <c r="K52" s="484"/>
      <c r="L52" s="485"/>
      <c r="M52" s="5"/>
      <c r="N52" s="486" t="str">
        <f t="shared" si="9"/>
        <v/>
      </c>
      <c r="O52" s="487"/>
      <c r="P52" s="488" t="str">
        <f t="shared" si="14"/>
        <v/>
      </c>
      <c r="Q52" s="489" t="str">
        <f t="shared" si="14"/>
        <v/>
      </c>
      <c r="R52" s="489" t="str">
        <f t="shared" si="14"/>
        <v/>
      </c>
      <c r="S52" s="490" t="str">
        <f t="shared" si="14"/>
        <v/>
      </c>
      <c r="T52" s="490" t="str">
        <f t="shared" si="14"/>
        <v/>
      </c>
      <c r="U52" s="490" t="str">
        <f t="shared" si="14"/>
        <v/>
      </c>
      <c r="V52" s="420"/>
      <c r="W52" s="491" t="str">
        <f t="shared" si="15"/>
        <v/>
      </c>
      <c r="X52" s="491" t="str">
        <f t="shared" si="16"/>
        <v/>
      </c>
      <c r="Y52" s="491" t="str">
        <f t="shared" si="4"/>
        <v/>
      </c>
      <c r="Z52" s="492" t="str">
        <f t="shared" si="17"/>
        <v/>
      </c>
      <c r="AA52" s="493" t="str">
        <f t="shared" si="18"/>
        <v/>
      </c>
      <c r="AB52" s="490" t="str">
        <f t="shared" si="7"/>
        <v/>
      </c>
      <c r="AC52" s="494"/>
      <c r="AD52" s="422"/>
      <c r="AE52" s="421"/>
      <c r="AF52" s="423"/>
      <c r="AG52" s="424"/>
      <c r="AH52" s="425"/>
      <c r="AI52" s="495" t="str">
        <f t="shared" si="10"/>
        <v/>
      </c>
      <c r="AJ52" s="427" t="str">
        <f t="shared" si="11"/>
        <v/>
      </c>
      <c r="AK52" s="426" t="str">
        <f t="shared" si="12"/>
        <v/>
      </c>
      <c r="AL52" s="428" t="str">
        <f t="shared" si="13"/>
        <v/>
      </c>
      <c r="AM52" s="496"/>
    </row>
    <row r="53" spans="1:39" s="2" customFormat="1">
      <c r="A53" s="8">
        <v>45</v>
      </c>
      <c r="B53" s="482"/>
      <c r="C53" s="5"/>
      <c r="D53" s="482"/>
      <c r="E53" s="5"/>
      <c r="F53" s="9"/>
      <c r="G53" s="9"/>
      <c r="H53" s="6"/>
      <c r="I53" s="6"/>
      <c r="J53" s="483" t="str">
        <f t="shared" si="8"/>
        <v/>
      </c>
      <c r="K53" s="484"/>
      <c r="L53" s="485"/>
      <c r="M53" s="5"/>
      <c r="N53" s="486" t="str">
        <f t="shared" si="9"/>
        <v/>
      </c>
      <c r="O53" s="487"/>
      <c r="P53" s="488" t="str">
        <f t="shared" si="14"/>
        <v/>
      </c>
      <c r="Q53" s="489" t="str">
        <f t="shared" si="14"/>
        <v/>
      </c>
      <c r="R53" s="489" t="str">
        <f t="shared" si="14"/>
        <v/>
      </c>
      <c r="S53" s="490" t="str">
        <f t="shared" si="14"/>
        <v/>
      </c>
      <c r="T53" s="490" t="str">
        <f t="shared" si="14"/>
        <v/>
      </c>
      <c r="U53" s="490" t="str">
        <f t="shared" si="14"/>
        <v/>
      </c>
      <c r="V53" s="420"/>
      <c r="W53" s="491" t="str">
        <f t="shared" si="15"/>
        <v/>
      </c>
      <c r="X53" s="491" t="str">
        <f t="shared" si="16"/>
        <v/>
      </c>
      <c r="Y53" s="491" t="str">
        <f t="shared" si="4"/>
        <v/>
      </c>
      <c r="Z53" s="492" t="str">
        <f t="shared" si="17"/>
        <v/>
      </c>
      <c r="AA53" s="493" t="str">
        <f t="shared" si="18"/>
        <v/>
      </c>
      <c r="AB53" s="490" t="str">
        <f t="shared" si="7"/>
        <v/>
      </c>
      <c r="AC53" s="494"/>
      <c r="AD53" s="422"/>
      <c r="AE53" s="421"/>
      <c r="AF53" s="423"/>
      <c r="AG53" s="424"/>
      <c r="AH53" s="425"/>
      <c r="AI53" s="495" t="str">
        <f t="shared" si="10"/>
        <v/>
      </c>
      <c r="AJ53" s="427" t="str">
        <f t="shared" si="11"/>
        <v/>
      </c>
      <c r="AK53" s="426" t="str">
        <f t="shared" si="12"/>
        <v/>
      </c>
      <c r="AL53" s="428" t="str">
        <f t="shared" si="13"/>
        <v/>
      </c>
      <c r="AM53" s="496"/>
    </row>
    <row r="54" spans="1:39" s="2" customFormat="1">
      <c r="A54" s="8">
        <v>46</v>
      </c>
      <c r="B54" s="482"/>
      <c r="C54" s="5"/>
      <c r="D54" s="482"/>
      <c r="E54" s="5"/>
      <c r="F54" s="9"/>
      <c r="G54" s="9"/>
      <c r="H54" s="6"/>
      <c r="I54" s="6"/>
      <c r="J54" s="483" t="str">
        <f t="shared" si="8"/>
        <v/>
      </c>
      <c r="K54" s="484"/>
      <c r="L54" s="485"/>
      <c r="M54" s="5"/>
      <c r="N54" s="486" t="str">
        <f t="shared" si="9"/>
        <v/>
      </c>
      <c r="O54" s="487"/>
      <c r="P54" s="488" t="str">
        <f t="shared" si="14"/>
        <v/>
      </c>
      <c r="Q54" s="489" t="str">
        <f t="shared" si="14"/>
        <v/>
      </c>
      <c r="R54" s="489" t="str">
        <f t="shared" si="14"/>
        <v/>
      </c>
      <c r="S54" s="490" t="str">
        <f t="shared" si="14"/>
        <v/>
      </c>
      <c r="T54" s="490" t="str">
        <f t="shared" si="14"/>
        <v/>
      </c>
      <c r="U54" s="490" t="str">
        <f t="shared" si="14"/>
        <v/>
      </c>
      <c r="V54" s="420"/>
      <c r="W54" s="491" t="str">
        <f t="shared" si="15"/>
        <v/>
      </c>
      <c r="X54" s="491" t="str">
        <f t="shared" si="16"/>
        <v/>
      </c>
      <c r="Y54" s="491" t="str">
        <f t="shared" si="4"/>
        <v/>
      </c>
      <c r="Z54" s="492" t="str">
        <f t="shared" si="17"/>
        <v/>
      </c>
      <c r="AA54" s="493" t="str">
        <f t="shared" si="18"/>
        <v/>
      </c>
      <c r="AB54" s="490" t="str">
        <f t="shared" si="7"/>
        <v/>
      </c>
      <c r="AC54" s="494"/>
      <c r="AD54" s="422"/>
      <c r="AE54" s="421"/>
      <c r="AF54" s="423"/>
      <c r="AG54" s="424"/>
      <c r="AH54" s="425"/>
      <c r="AI54" s="495" t="str">
        <f t="shared" si="10"/>
        <v/>
      </c>
      <c r="AJ54" s="427" t="str">
        <f t="shared" si="11"/>
        <v/>
      </c>
      <c r="AK54" s="426" t="str">
        <f t="shared" si="12"/>
        <v/>
      </c>
      <c r="AL54" s="428" t="str">
        <f t="shared" si="13"/>
        <v/>
      </c>
      <c r="AM54" s="496"/>
    </row>
    <row r="55" spans="1:39" s="2" customFormat="1">
      <c r="A55" s="8">
        <v>47</v>
      </c>
      <c r="B55" s="482"/>
      <c r="C55" s="5"/>
      <c r="D55" s="482"/>
      <c r="E55" s="5"/>
      <c r="F55" s="9"/>
      <c r="G55" s="9"/>
      <c r="H55" s="6"/>
      <c r="I55" s="6"/>
      <c r="J55" s="483" t="str">
        <f t="shared" si="8"/>
        <v/>
      </c>
      <c r="K55" s="484"/>
      <c r="L55" s="485"/>
      <c r="M55" s="5"/>
      <c r="N55" s="486" t="str">
        <f t="shared" si="9"/>
        <v/>
      </c>
      <c r="O55" s="487"/>
      <c r="P55" s="488" t="str">
        <f t="shared" si="14"/>
        <v/>
      </c>
      <c r="Q55" s="489" t="str">
        <f t="shared" si="14"/>
        <v/>
      </c>
      <c r="R55" s="489" t="str">
        <f t="shared" si="14"/>
        <v/>
      </c>
      <c r="S55" s="490" t="str">
        <f t="shared" si="14"/>
        <v/>
      </c>
      <c r="T55" s="490" t="str">
        <f t="shared" si="14"/>
        <v/>
      </c>
      <c r="U55" s="490" t="str">
        <f t="shared" si="14"/>
        <v/>
      </c>
      <c r="V55" s="420"/>
      <c r="W55" s="491" t="str">
        <f t="shared" si="15"/>
        <v/>
      </c>
      <c r="X55" s="491" t="str">
        <f t="shared" si="16"/>
        <v/>
      </c>
      <c r="Y55" s="491" t="str">
        <f t="shared" si="4"/>
        <v/>
      </c>
      <c r="Z55" s="492" t="str">
        <f t="shared" si="17"/>
        <v/>
      </c>
      <c r="AA55" s="493" t="str">
        <f t="shared" si="18"/>
        <v/>
      </c>
      <c r="AB55" s="490" t="str">
        <f t="shared" si="7"/>
        <v/>
      </c>
      <c r="AC55" s="494"/>
      <c r="AD55" s="422"/>
      <c r="AE55" s="421"/>
      <c r="AF55" s="423"/>
      <c r="AG55" s="424"/>
      <c r="AH55" s="425"/>
      <c r="AI55" s="495" t="str">
        <f t="shared" si="10"/>
        <v/>
      </c>
      <c r="AJ55" s="427" t="str">
        <f t="shared" si="11"/>
        <v/>
      </c>
      <c r="AK55" s="426" t="str">
        <f t="shared" si="12"/>
        <v/>
      </c>
      <c r="AL55" s="428" t="str">
        <f t="shared" si="13"/>
        <v/>
      </c>
      <c r="AM55" s="496"/>
    </row>
    <row r="56" spans="1:39" s="2" customFormat="1">
      <c r="A56" s="8">
        <v>48</v>
      </c>
      <c r="B56" s="482"/>
      <c r="C56" s="5"/>
      <c r="D56" s="482"/>
      <c r="E56" s="5"/>
      <c r="F56" s="9"/>
      <c r="G56" s="9"/>
      <c r="H56" s="6"/>
      <c r="I56" s="6"/>
      <c r="J56" s="483" t="str">
        <f t="shared" si="8"/>
        <v/>
      </c>
      <c r="K56" s="484"/>
      <c r="L56" s="485"/>
      <c r="M56" s="5"/>
      <c r="N56" s="486" t="str">
        <f t="shared" si="9"/>
        <v/>
      </c>
      <c r="O56" s="487"/>
      <c r="P56" s="488" t="str">
        <f t="shared" si="14"/>
        <v/>
      </c>
      <c r="Q56" s="489" t="str">
        <f t="shared" si="14"/>
        <v/>
      </c>
      <c r="R56" s="489" t="str">
        <f t="shared" si="14"/>
        <v/>
      </c>
      <c r="S56" s="490" t="str">
        <f t="shared" si="14"/>
        <v/>
      </c>
      <c r="T56" s="490" t="str">
        <f t="shared" si="14"/>
        <v/>
      </c>
      <c r="U56" s="490" t="str">
        <f t="shared" si="14"/>
        <v/>
      </c>
      <c r="V56" s="420"/>
      <c r="W56" s="491" t="str">
        <f t="shared" si="15"/>
        <v/>
      </c>
      <c r="X56" s="491" t="str">
        <f t="shared" si="16"/>
        <v/>
      </c>
      <c r="Y56" s="491" t="str">
        <f t="shared" si="4"/>
        <v/>
      </c>
      <c r="Z56" s="492" t="str">
        <f t="shared" si="17"/>
        <v/>
      </c>
      <c r="AA56" s="493" t="str">
        <f t="shared" si="18"/>
        <v/>
      </c>
      <c r="AB56" s="490" t="str">
        <f t="shared" si="7"/>
        <v/>
      </c>
      <c r="AC56" s="494"/>
      <c r="AD56" s="422"/>
      <c r="AE56" s="421"/>
      <c r="AF56" s="423"/>
      <c r="AG56" s="424"/>
      <c r="AH56" s="425"/>
      <c r="AI56" s="495" t="str">
        <f t="shared" si="10"/>
        <v/>
      </c>
      <c r="AJ56" s="427" t="str">
        <f t="shared" si="11"/>
        <v/>
      </c>
      <c r="AK56" s="426" t="str">
        <f t="shared" si="12"/>
        <v/>
      </c>
      <c r="AL56" s="428" t="str">
        <f t="shared" si="13"/>
        <v/>
      </c>
      <c r="AM56" s="496"/>
    </row>
    <row r="57" spans="1:39" s="2" customFormat="1">
      <c r="A57" s="8">
        <v>49</v>
      </c>
      <c r="B57" s="482"/>
      <c r="C57" s="5"/>
      <c r="D57" s="482"/>
      <c r="E57" s="5"/>
      <c r="F57" s="9"/>
      <c r="G57" s="9"/>
      <c r="H57" s="6"/>
      <c r="I57" s="6"/>
      <c r="J57" s="483" t="str">
        <f t="shared" si="8"/>
        <v/>
      </c>
      <c r="K57" s="484"/>
      <c r="L57" s="485"/>
      <c r="M57" s="5"/>
      <c r="N57" s="486" t="str">
        <f t="shared" si="9"/>
        <v/>
      </c>
      <c r="O57" s="487"/>
      <c r="P57" s="488" t="str">
        <f t="shared" si="14"/>
        <v/>
      </c>
      <c r="Q57" s="489" t="str">
        <f t="shared" si="14"/>
        <v/>
      </c>
      <c r="R57" s="489" t="str">
        <f t="shared" si="14"/>
        <v/>
      </c>
      <c r="S57" s="490" t="str">
        <f t="shared" si="14"/>
        <v/>
      </c>
      <c r="T57" s="490" t="str">
        <f t="shared" si="14"/>
        <v/>
      </c>
      <c r="U57" s="490" t="str">
        <f t="shared" si="14"/>
        <v/>
      </c>
      <c r="V57" s="420"/>
      <c r="W57" s="491" t="str">
        <f t="shared" si="15"/>
        <v/>
      </c>
      <c r="X57" s="491" t="str">
        <f t="shared" si="16"/>
        <v/>
      </c>
      <c r="Y57" s="491" t="str">
        <f t="shared" si="4"/>
        <v/>
      </c>
      <c r="Z57" s="492" t="str">
        <f t="shared" si="17"/>
        <v/>
      </c>
      <c r="AA57" s="493" t="str">
        <f t="shared" si="18"/>
        <v/>
      </c>
      <c r="AB57" s="490" t="str">
        <f t="shared" si="7"/>
        <v/>
      </c>
      <c r="AC57" s="494"/>
      <c r="AD57" s="422"/>
      <c r="AE57" s="421"/>
      <c r="AF57" s="423"/>
      <c r="AG57" s="424"/>
      <c r="AH57" s="425"/>
      <c r="AI57" s="495" t="str">
        <f t="shared" si="10"/>
        <v/>
      </c>
      <c r="AJ57" s="427" t="str">
        <f t="shared" si="11"/>
        <v/>
      </c>
      <c r="AK57" s="426" t="str">
        <f t="shared" si="12"/>
        <v/>
      </c>
      <c r="AL57" s="428" t="str">
        <f t="shared" si="13"/>
        <v/>
      </c>
      <c r="AM57" s="496"/>
    </row>
    <row r="58" spans="1:39" s="2" customFormat="1">
      <c r="A58" s="8">
        <v>50</v>
      </c>
      <c r="B58" s="482"/>
      <c r="C58" s="5"/>
      <c r="D58" s="482"/>
      <c r="E58" s="5"/>
      <c r="F58" s="9"/>
      <c r="G58" s="9"/>
      <c r="H58" s="6"/>
      <c r="I58" s="6"/>
      <c r="J58" s="483" t="str">
        <f t="shared" si="8"/>
        <v/>
      </c>
      <c r="K58" s="484"/>
      <c r="L58" s="485"/>
      <c r="M58" s="5"/>
      <c r="N58" s="486" t="str">
        <f t="shared" si="9"/>
        <v/>
      </c>
      <c r="O58" s="487"/>
      <c r="P58" s="488" t="str">
        <f t="shared" si="14"/>
        <v/>
      </c>
      <c r="Q58" s="489" t="str">
        <f t="shared" si="14"/>
        <v/>
      </c>
      <c r="R58" s="489" t="str">
        <f t="shared" si="14"/>
        <v/>
      </c>
      <c r="S58" s="490" t="str">
        <f t="shared" si="14"/>
        <v/>
      </c>
      <c r="T58" s="490" t="str">
        <f t="shared" si="14"/>
        <v/>
      </c>
      <c r="U58" s="490" t="str">
        <f t="shared" si="14"/>
        <v/>
      </c>
      <c r="V58" s="420"/>
      <c r="W58" s="491" t="str">
        <f t="shared" si="15"/>
        <v/>
      </c>
      <c r="X58" s="491" t="str">
        <f t="shared" si="16"/>
        <v/>
      </c>
      <c r="Y58" s="491" t="str">
        <f t="shared" si="4"/>
        <v/>
      </c>
      <c r="Z58" s="492" t="str">
        <f t="shared" si="17"/>
        <v/>
      </c>
      <c r="AA58" s="493" t="str">
        <f t="shared" si="18"/>
        <v/>
      </c>
      <c r="AB58" s="490" t="str">
        <f t="shared" si="7"/>
        <v/>
      </c>
      <c r="AC58" s="494"/>
      <c r="AD58" s="422"/>
      <c r="AE58" s="421"/>
      <c r="AF58" s="423"/>
      <c r="AG58" s="424"/>
      <c r="AH58" s="425"/>
      <c r="AI58" s="495" t="str">
        <f t="shared" si="10"/>
        <v/>
      </c>
      <c r="AJ58" s="427" t="str">
        <f t="shared" si="11"/>
        <v/>
      </c>
      <c r="AK58" s="426" t="str">
        <f t="shared" si="12"/>
        <v/>
      </c>
      <c r="AL58" s="428" t="str">
        <f t="shared" si="13"/>
        <v/>
      </c>
      <c r="AM58" s="496"/>
    </row>
    <row r="59" spans="1:39" s="2" customFormat="1">
      <c r="A59" s="8">
        <v>51</v>
      </c>
      <c r="B59" s="482"/>
      <c r="C59" s="5"/>
      <c r="D59" s="482"/>
      <c r="E59" s="5"/>
      <c r="F59" s="9"/>
      <c r="G59" s="9"/>
      <c r="H59" s="6"/>
      <c r="I59" s="6"/>
      <c r="J59" s="483" t="str">
        <f t="shared" si="8"/>
        <v/>
      </c>
      <c r="K59" s="484"/>
      <c r="L59" s="485"/>
      <c r="M59" s="5"/>
      <c r="N59" s="486" t="str">
        <f t="shared" si="9"/>
        <v/>
      </c>
      <c r="O59" s="487"/>
      <c r="P59" s="488" t="str">
        <f t="shared" si="14"/>
        <v/>
      </c>
      <c r="Q59" s="489" t="str">
        <f t="shared" si="14"/>
        <v/>
      </c>
      <c r="R59" s="489" t="str">
        <f t="shared" si="14"/>
        <v/>
      </c>
      <c r="S59" s="490" t="str">
        <f t="shared" si="14"/>
        <v/>
      </c>
      <c r="T59" s="490" t="str">
        <f t="shared" si="14"/>
        <v/>
      </c>
      <c r="U59" s="490" t="str">
        <f t="shared" si="14"/>
        <v/>
      </c>
      <c r="V59" s="420"/>
      <c r="W59" s="491" t="str">
        <f t="shared" si="15"/>
        <v/>
      </c>
      <c r="X59" s="491" t="str">
        <f t="shared" si="16"/>
        <v/>
      </c>
      <c r="Y59" s="491" t="str">
        <f t="shared" si="4"/>
        <v/>
      </c>
      <c r="Z59" s="492" t="str">
        <f t="shared" si="17"/>
        <v/>
      </c>
      <c r="AA59" s="493" t="str">
        <f t="shared" si="18"/>
        <v/>
      </c>
      <c r="AB59" s="490" t="str">
        <f t="shared" si="7"/>
        <v/>
      </c>
      <c r="AC59" s="494"/>
      <c r="AD59" s="422"/>
      <c r="AE59" s="421"/>
      <c r="AF59" s="423"/>
      <c r="AG59" s="424"/>
      <c r="AH59" s="425"/>
      <c r="AI59" s="495" t="str">
        <f t="shared" si="10"/>
        <v/>
      </c>
      <c r="AJ59" s="427" t="str">
        <f t="shared" si="11"/>
        <v/>
      </c>
      <c r="AK59" s="426" t="str">
        <f t="shared" si="12"/>
        <v/>
      </c>
      <c r="AL59" s="428" t="str">
        <f t="shared" si="13"/>
        <v/>
      </c>
      <c r="AM59" s="496"/>
    </row>
    <row r="60" spans="1:39" s="2" customFormat="1">
      <c r="A60" s="8">
        <v>52</v>
      </c>
      <c r="B60" s="482"/>
      <c r="C60" s="5"/>
      <c r="D60" s="482"/>
      <c r="E60" s="5"/>
      <c r="F60" s="9"/>
      <c r="G60" s="9"/>
      <c r="H60" s="6"/>
      <c r="I60" s="6"/>
      <c r="J60" s="483" t="str">
        <f t="shared" si="8"/>
        <v/>
      </c>
      <c r="K60" s="484"/>
      <c r="L60" s="485"/>
      <c r="M60" s="5"/>
      <c r="N60" s="486" t="str">
        <f t="shared" si="9"/>
        <v/>
      </c>
      <c r="O60" s="487"/>
      <c r="P60" s="488" t="str">
        <f t="shared" si="14"/>
        <v/>
      </c>
      <c r="Q60" s="489" t="str">
        <f t="shared" si="14"/>
        <v/>
      </c>
      <c r="R60" s="489" t="str">
        <f t="shared" si="14"/>
        <v/>
      </c>
      <c r="S60" s="490" t="str">
        <f t="shared" si="14"/>
        <v/>
      </c>
      <c r="T60" s="490" t="str">
        <f t="shared" si="14"/>
        <v/>
      </c>
      <c r="U60" s="490" t="str">
        <f t="shared" si="14"/>
        <v/>
      </c>
      <c r="V60" s="420"/>
      <c r="W60" s="491" t="str">
        <f t="shared" si="15"/>
        <v/>
      </c>
      <c r="X60" s="491" t="str">
        <f t="shared" si="16"/>
        <v/>
      </c>
      <c r="Y60" s="491" t="str">
        <f t="shared" si="4"/>
        <v/>
      </c>
      <c r="Z60" s="492" t="str">
        <f t="shared" si="17"/>
        <v/>
      </c>
      <c r="AA60" s="493" t="str">
        <f t="shared" si="18"/>
        <v/>
      </c>
      <c r="AB60" s="490" t="str">
        <f t="shared" si="7"/>
        <v/>
      </c>
      <c r="AC60" s="494"/>
      <c r="AD60" s="422"/>
      <c r="AE60" s="421"/>
      <c r="AF60" s="423"/>
      <c r="AG60" s="424"/>
      <c r="AH60" s="425"/>
      <c r="AI60" s="495" t="str">
        <f t="shared" si="10"/>
        <v/>
      </c>
      <c r="AJ60" s="427" t="str">
        <f t="shared" si="11"/>
        <v/>
      </c>
      <c r="AK60" s="426" t="str">
        <f t="shared" si="12"/>
        <v/>
      </c>
      <c r="AL60" s="428" t="str">
        <f t="shared" si="13"/>
        <v/>
      </c>
      <c r="AM60" s="496"/>
    </row>
    <row r="61" spans="1:39" s="2" customFormat="1">
      <c r="A61" s="8">
        <v>53</v>
      </c>
      <c r="B61" s="482"/>
      <c r="C61" s="5"/>
      <c r="D61" s="482"/>
      <c r="E61" s="5"/>
      <c r="F61" s="9"/>
      <c r="G61" s="9"/>
      <c r="H61" s="6"/>
      <c r="I61" s="6"/>
      <c r="J61" s="483" t="str">
        <f t="shared" si="8"/>
        <v/>
      </c>
      <c r="K61" s="484"/>
      <c r="L61" s="485"/>
      <c r="M61" s="5"/>
      <c r="N61" s="486" t="str">
        <f t="shared" si="9"/>
        <v/>
      </c>
      <c r="O61" s="487"/>
      <c r="P61" s="488" t="str">
        <f t="shared" si="14"/>
        <v/>
      </c>
      <c r="Q61" s="489" t="str">
        <f t="shared" si="14"/>
        <v/>
      </c>
      <c r="R61" s="489" t="str">
        <f t="shared" si="14"/>
        <v/>
      </c>
      <c r="S61" s="490" t="str">
        <f t="shared" si="14"/>
        <v/>
      </c>
      <c r="T61" s="490" t="str">
        <f t="shared" si="14"/>
        <v/>
      </c>
      <c r="U61" s="490" t="str">
        <f t="shared" si="14"/>
        <v/>
      </c>
      <c r="V61" s="420"/>
      <c r="W61" s="491" t="str">
        <f t="shared" si="15"/>
        <v/>
      </c>
      <c r="X61" s="491" t="str">
        <f t="shared" si="16"/>
        <v/>
      </c>
      <c r="Y61" s="491" t="str">
        <f t="shared" si="4"/>
        <v/>
      </c>
      <c r="Z61" s="492" t="str">
        <f t="shared" si="17"/>
        <v/>
      </c>
      <c r="AA61" s="493" t="str">
        <f t="shared" si="18"/>
        <v/>
      </c>
      <c r="AB61" s="490" t="str">
        <f t="shared" si="7"/>
        <v/>
      </c>
      <c r="AC61" s="494"/>
      <c r="AD61" s="422"/>
      <c r="AE61" s="421"/>
      <c r="AF61" s="423"/>
      <c r="AG61" s="424"/>
      <c r="AH61" s="425"/>
      <c r="AI61" s="495" t="str">
        <f t="shared" si="10"/>
        <v/>
      </c>
      <c r="AJ61" s="427" t="str">
        <f t="shared" si="11"/>
        <v/>
      </c>
      <c r="AK61" s="426" t="str">
        <f t="shared" si="12"/>
        <v/>
      </c>
      <c r="AL61" s="428" t="str">
        <f t="shared" si="13"/>
        <v/>
      </c>
      <c r="AM61" s="496"/>
    </row>
    <row r="62" spans="1:39" s="2" customFormat="1">
      <c r="A62" s="8">
        <v>54</v>
      </c>
      <c r="B62" s="482"/>
      <c r="C62" s="5"/>
      <c r="D62" s="482"/>
      <c r="E62" s="5"/>
      <c r="F62" s="9"/>
      <c r="G62" s="9"/>
      <c r="H62" s="6"/>
      <c r="I62" s="6"/>
      <c r="J62" s="483" t="str">
        <f t="shared" si="8"/>
        <v/>
      </c>
      <c r="K62" s="484"/>
      <c r="L62" s="485"/>
      <c r="M62" s="5"/>
      <c r="N62" s="486" t="str">
        <f t="shared" si="9"/>
        <v/>
      </c>
      <c r="O62" s="487"/>
      <c r="P62" s="488" t="str">
        <f t="shared" si="14"/>
        <v/>
      </c>
      <c r="Q62" s="489" t="str">
        <f t="shared" si="14"/>
        <v/>
      </c>
      <c r="R62" s="489" t="str">
        <f t="shared" si="14"/>
        <v/>
      </c>
      <c r="S62" s="490" t="str">
        <f t="shared" si="14"/>
        <v/>
      </c>
      <c r="T62" s="490" t="str">
        <f t="shared" si="14"/>
        <v/>
      </c>
      <c r="U62" s="490" t="str">
        <f t="shared" si="14"/>
        <v/>
      </c>
      <c r="V62" s="420"/>
      <c r="W62" s="491" t="str">
        <f t="shared" si="15"/>
        <v/>
      </c>
      <c r="X62" s="491" t="str">
        <f t="shared" si="16"/>
        <v/>
      </c>
      <c r="Y62" s="491" t="str">
        <f t="shared" si="4"/>
        <v/>
      </c>
      <c r="Z62" s="492" t="str">
        <f t="shared" si="17"/>
        <v/>
      </c>
      <c r="AA62" s="493" t="str">
        <f t="shared" si="18"/>
        <v/>
      </c>
      <c r="AB62" s="490" t="str">
        <f t="shared" si="7"/>
        <v/>
      </c>
      <c r="AC62" s="494"/>
      <c r="AD62" s="422"/>
      <c r="AE62" s="421"/>
      <c r="AF62" s="423"/>
      <c r="AG62" s="424"/>
      <c r="AH62" s="425"/>
      <c r="AI62" s="495" t="str">
        <f t="shared" si="10"/>
        <v/>
      </c>
      <c r="AJ62" s="427" t="str">
        <f t="shared" si="11"/>
        <v/>
      </c>
      <c r="AK62" s="426" t="str">
        <f t="shared" si="12"/>
        <v/>
      </c>
      <c r="AL62" s="428" t="str">
        <f t="shared" si="13"/>
        <v/>
      </c>
      <c r="AM62" s="496"/>
    </row>
    <row r="63" spans="1:39" s="2" customFormat="1">
      <c r="A63" s="8">
        <v>55</v>
      </c>
      <c r="B63" s="482"/>
      <c r="C63" s="5"/>
      <c r="D63" s="482"/>
      <c r="E63" s="5"/>
      <c r="F63" s="9"/>
      <c r="G63" s="9"/>
      <c r="H63" s="6"/>
      <c r="I63" s="6"/>
      <c r="J63" s="483" t="str">
        <f t="shared" si="8"/>
        <v/>
      </c>
      <c r="K63" s="484"/>
      <c r="L63" s="485"/>
      <c r="M63" s="5"/>
      <c r="N63" s="486" t="str">
        <f t="shared" si="9"/>
        <v/>
      </c>
      <c r="O63" s="487"/>
      <c r="P63" s="488" t="str">
        <f t="shared" si="14"/>
        <v/>
      </c>
      <c r="Q63" s="489" t="str">
        <f t="shared" si="14"/>
        <v/>
      </c>
      <c r="R63" s="489" t="str">
        <f t="shared" si="14"/>
        <v/>
      </c>
      <c r="S63" s="490" t="str">
        <f t="shared" si="14"/>
        <v/>
      </c>
      <c r="T63" s="490" t="str">
        <f t="shared" si="14"/>
        <v/>
      </c>
      <c r="U63" s="490" t="str">
        <f t="shared" si="14"/>
        <v/>
      </c>
      <c r="V63" s="420"/>
      <c r="W63" s="491" t="str">
        <f t="shared" si="15"/>
        <v/>
      </c>
      <c r="X63" s="491" t="str">
        <f t="shared" si="16"/>
        <v/>
      </c>
      <c r="Y63" s="491" t="str">
        <f t="shared" si="4"/>
        <v/>
      </c>
      <c r="Z63" s="492" t="str">
        <f t="shared" si="17"/>
        <v/>
      </c>
      <c r="AA63" s="493" t="str">
        <f t="shared" si="18"/>
        <v/>
      </c>
      <c r="AB63" s="490" t="str">
        <f t="shared" si="7"/>
        <v/>
      </c>
      <c r="AC63" s="494"/>
      <c r="AD63" s="422"/>
      <c r="AE63" s="421"/>
      <c r="AF63" s="423"/>
      <c r="AG63" s="424"/>
      <c r="AH63" s="425"/>
      <c r="AI63" s="495" t="str">
        <f t="shared" si="10"/>
        <v/>
      </c>
      <c r="AJ63" s="427" t="str">
        <f t="shared" si="11"/>
        <v/>
      </c>
      <c r="AK63" s="426" t="str">
        <f t="shared" si="12"/>
        <v/>
      </c>
      <c r="AL63" s="428" t="str">
        <f t="shared" si="13"/>
        <v/>
      </c>
      <c r="AM63" s="496"/>
    </row>
    <row r="64" spans="1:39" s="2" customFormat="1">
      <c r="A64" s="8">
        <v>56</v>
      </c>
      <c r="B64" s="482"/>
      <c r="C64" s="5"/>
      <c r="D64" s="482"/>
      <c r="E64" s="5"/>
      <c r="F64" s="9"/>
      <c r="G64" s="9"/>
      <c r="H64" s="6"/>
      <c r="I64" s="6"/>
      <c r="J64" s="483" t="str">
        <f t="shared" si="8"/>
        <v/>
      </c>
      <c r="K64" s="484"/>
      <c r="L64" s="485"/>
      <c r="M64" s="5"/>
      <c r="N64" s="486" t="str">
        <f t="shared" si="9"/>
        <v/>
      </c>
      <c r="O64" s="487"/>
      <c r="P64" s="488" t="str">
        <f t="shared" si="14"/>
        <v/>
      </c>
      <c r="Q64" s="489" t="str">
        <f t="shared" si="14"/>
        <v/>
      </c>
      <c r="R64" s="489" t="str">
        <f t="shared" si="14"/>
        <v/>
      </c>
      <c r="S64" s="490" t="str">
        <f t="shared" si="14"/>
        <v/>
      </c>
      <c r="T64" s="490" t="str">
        <f t="shared" si="14"/>
        <v/>
      </c>
      <c r="U64" s="490" t="str">
        <f t="shared" si="14"/>
        <v/>
      </c>
      <c r="V64" s="420"/>
      <c r="W64" s="491" t="str">
        <f t="shared" si="15"/>
        <v/>
      </c>
      <c r="X64" s="491" t="str">
        <f t="shared" si="16"/>
        <v/>
      </c>
      <c r="Y64" s="491" t="str">
        <f t="shared" si="4"/>
        <v/>
      </c>
      <c r="Z64" s="492" t="str">
        <f t="shared" si="17"/>
        <v/>
      </c>
      <c r="AA64" s="493" t="str">
        <f t="shared" si="18"/>
        <v/>
      </c>
      <c r="AB64" s="490" t="str">
        <f t="shared" si="7"/>
        <v/>
      </c>
      <c r="AC64" s="494"/>
      <c r="AD64" s="422"/>
      <c r="AE64" s="421"/>
      <c r="AF64" s="423"/>
      <c r="AG64" s="424"/>
      <c r="AH64" s="425"/>
      <c r="AI64" s="495" t="str">
        <f t="shared" si="10"/>
        <v/>
      </c>
      <c r="AJ64" s="427" t="str">
        <f t="shared" si="11"/>
        <v/>
      </c>
      <c r="AK64" s="426" t="str">
        <f t="shared" si="12"/>
        <v/>
      </c>
      <c r="AL64" s="428" t="str">
        <f t="shared" si="13"/>
        <v/>
      </c>
      <c r="AM64" s="496"/>
    </row>
    <row r="65" spans="1:39" s="2" customFormat="1">
      <c r="A65" s="8">
        <v>57</v>
      </c>
      <c r="B65" s="482"/>
      <c r="C65" s="5"/>
      <c r="D65" s="482"/>
      <c r="E65" s="5"/>
      <c r="F65" s="9"/>
      <c r="G65" s="9"/>
      <c r="H65" s="6"/>
      <c r="I65" s="6"/>
      <c r="J65" s="483" t="str">
        <f t="shared" si="8"/>
        <v/>
      </c>
      <c r="K65" s="484"/>
      <c r="L65" s="485"/>
      <c r="M65" s="5"/>
      <c r="N65" s="486" t="str">
        <f t="shared" si="9"/>
        <v/>
      </c>
      <c r="O65" s="487"/>
      <c r="P65" s="488" t="str">
        <f t="shared" si="14"/>
        <v/>
      </c>
      <c r="Q65" s="489" t="str">
        <f t="shared" si="14"/>
        <v/>
      </c>
      <c r="R65" s="489" t="str">
        <f t="shared" si="14"/>
        <v/>
      </c>
      <c r="S65" s="490" t="str">
        <f t="shared" si="14"/>
        <v/>
      </c>
      <c r="T65" s="490" t="str">
        <f t="shared" si="14"/>
        <v/>
      </c>
      <c r="U65" s="490" t="str">
        <f t="shared" si="14"/>
        <v/>
      </c>
      <c r="V65" s="420"/>
      <c r="W65" s="491" t="str">
        <f t="shared" si="15"/>
        <v/>
      </c>
      <c r="X65" s="491" t="str">
        <f t="shared" si="16"/>
        <v/>
      </c>
      <c r="Y65" s="491" t="str">
        <f t="shared" si="4"/>
        <v/>
      </c>
      <c r="Z65" s="492" t="str">
        <f t="shared" si="17"/>
        <v/>
      </c>
      <c r="AA65" s="493" t="str">
        <f t="shared" si="18"/>
        <v/>
      </c>
      <c r="AB65" s="490" t="str">
        <f t="shared" si="7"/>
        <v/>
      </c>
      <c r="AC65" s="494"/>
      <c r="AD65" s="422"/>
      <c r="AE65" s="421"/>
      <c r="AF65" s="423"/>
      <c r="AG65" s="424"/>
      <c r="AH65" s="425"/>
      <c r="AI65" s="495" t="str">
        <f t="shared" si="10"/>
        <v/>
      </c>
      <c r="AJ65" s="427" t="str">
        <f t="shared" si="11"/>
        <v/>
      </c>
      <c r="AK65" s="426" t="str">
        <f t="shared" si="12"/>
        <v/>
      </c>
      <c r="AL65" s="428" t="str">
        <f t="shared" si="13"/>
        <v/>
      </c>
      <c r="AM65" s="496"/>
    </row>
    <row r="66" spans="1:39" s="2" customFormat="1">
      <c r="A66" s="8">
        <v>58</v>
      </c>
      <c r="B66" s="482"/>
      <c r="C66" s="5"/>
      <c r="D66" s="482"/>
      <c r="E66" s="5"/>
      <c r="F66" s="9"/>
      <c r="G66" s="9"/>
      <c r="H66" s="6"/>
      <c r="I66" s="6"/>
      <c r="J66" s="483" t="str">
        <f t="shared" si="8"/>
        <v/>
      </c>
      <c r="K66" s="484"/>
      <c r="L66" s="485"/>
      <c r="M66" s="5"/>
      <c r="N66" s="486" t="str">
        <f t="shared" si="9"/>
        <v/>
      </c>
      <c r="O66" s="487"/>
      <c r="P66" s="488" t="str">
        <f t="shared" si="14"/>
        <v/>
      </c>
      <c r="Q66" s="489" t="str">
        <f t="shared" si="14"/>
        <v/>
      </c>
      <c r="R66" s="489" t="str">
        <f t="shared" si="14"/>
        <v/>
      </c>
      <c r="S66" s="490" t="str">
        <f t="shared" si="14"/>
        <v/>
      </c>
      <c r="T66" s="490" t="str">
        <f t="shared" si="14"/>
        <v/>
      </c>
      <c r="U66" s="490" t="str">
        <f t="shared" si="14"/>
        <v/>
      </c>
      <c r="V66" s="420"/>
      <c r="W66" s="491" t="str">
        <f t="shared" ref="W66:W108" si="19">IF(H66="","",H66)</f>
        <v/>
      </c>
      <c r="X66" s="491" t="str">
        <f t="shared" ref="X66:X108" si="20">IF(I66="","",I66)</f>
        <v/>
      </c>
      <c r="Y66" s="491" t="str">
        <f t="shared" si="4"/>
        <v/>
      </c>
      <c r="Z66" s="492" t="str">
        <f t="shared" si="17"/>
        <v/>
      </c>
      <c r="AA66" s="493" t="str">
        <f t="shared" si="18"/>
        <v/>
      </c>
      <c r="AB66" s="490" t="str">
        <f t="shared" si="7"/>
        <v/>
      </c>
      <c r="AC66" s="494"/>
      <c r="AD66" s="422"/>
      <c r="AE66" s="421"/>
      <c r="AF66" s="423"/>
      <c r="AG66" s="424"/>
      <c r="AH66" s="425"/>
      <c r="AI66" s="495" t="str">
        <f t="shared" si="10"/>
        <v/>
      </c>
      <c r="AJ66" s="427" t="str">
        <f t="shared" si="11"/>
        <v/>
      </c>
      <c r="AK66" s="426" t="str">
        <f t="shared" si="12"/>
        <v/>
      </c>
      <c r="AL66" s="428" t="str">
        <f t="shared" si="13"/>
        <v/>
      </c>
      <c r="AM66" s="496"/>
    </row>
    <row r="67" spans="1:39" s="2" customFormat="1">
      <c r="A67" s="8">
        <v>59</v>
      </c>
      <c r="B67" s="482"/>
      <c r="C67" s="5"/>
      <c r="D67" s="482"/>
      <c r="E67" s="5"/>
      <c r="F67" s="9"/>
      <c r="G67" s="9"/>
      <c r="H67" s="6"/>
      <c r="I67" s="6"/>
      <c r="J67" s="483" t="str">
        <f t="shared" si="8"/>
        <v/>
      </c>
      <c r="K67" s="484"/>
      <c r="L67" s="485"/>
      <c r="M67" s="5"/>
      <c r="N67" s="486" t="str">
        <f t="shared" si="9"/>
        <v/>
      </c>
      <c r="O67" s="487"/>
      <c r="P67" s="488" t="str">
        <f t="shared" ref="P67:U103" si="21">IF(B67="","",B67)</f>
        <v/>
      </c>
      <c r="Q67" s="489" t="str">
        <f t="shared" si="21"/>
        <v/>
      </c>
      <c r="R67" s="489" t="str">
        <f t="shared" si="21"/>
        <v/>
      </c>
      <c r="S67" s="490" t="str">
        <f t="shared" si="21"/>
        <v/>
      </c>
      <c r="T67" s="490" t="str">
        <f t="shared" si="21"/>
        <v/>
      </c>
      <c r="U67" s="490" t="str">
        <f t="shared" si="21"/>
        <v/>
      </c>
      <c r="V67" s="420"/>
      <c r="W67" s="491" t="str">
        <f t="shared" si="19"/>
        <v/>
      </c>
      <c r="X67" s="491" t="str">
        <f t="shared" si="20"/>
        <v/>
      </c>
      <c r="Y67" s="491" t="str">
        <f t="shared" si="4"/>
        <v/>
      </c>
      <c r="Z67" s="492" t="str">
        <f t="shared" si="17"/>
        <v/>
      </c>
      <c r="AA67" s="493" t="str">
        <f t="shared" si="18"/>
        <v/>
      </c>
      <c r="AB67" s="490" t="str">
        <f t="shared" si="7"/>
        <v/>
      </c>
      <c r="AC67" s="494"/>
      <c r="AD67" s="422"/>
      <c r="AE67" s="421"/>
      <c r="AF67" s="423"/>
      <c r="AG67" s="424"/>
      <c r="AH67" s="425"/>
      <c r="AI67" s="495" t="str">
        <f t="shared" si="10"/>
        <v/>
      </c>
      <c r="AJ67" s="427" t="str">
        <f t="shared" si="11"/>
        <v/>
      </c>
      <c r="AK67" s="426" t="str">
        <f t="shared" si="12"/>
        <v/>
      </c>
      <c r="AL67" s="428" t="str">
        <f t="shared" si="13"/>
        <v/>
      </c>
      <c r="AM67" s="496"/>
    </row>
    <row r="68" spans="1:39" s="2" customFormat="1">
      <c r="A68" s="8">
        <v>60</v>
      </c>
      <c r="B68" s="482"/>
      <c r="C68" s="5"/>
      <c r="D68" s="482"/>
      <c r="E68" s="5"/>
      <c r="F68" s="9"/>
      <c r="G68" s="9"/>
      <c r="H68" s="6"/>
      <c r="I68" s="6"/>
      <c r="J68" s="483" t="str">
        <f t="shared" si="8"/>
        <v/>
      </c>
      <c r="K68" s="484"/>
      <c r="L68" s="485"/>
      <c r="M68" s="5"/>
      <c r="N68" s="486" t="str">
        <f t="shared" si="9"/>
        <v/>
      </c>
      <c r="O68" s="487"/>
      <c r="P68" s="488" t="str">
        <f t="shared" si="21"/>
        <v/>
      </c>
      <c r="Q68" s="489" t="str">
        <f t="shared" si="21"/>
        <v/>
      </c>
      <c r="R68" s="489" t="str">
        <f t="shared" si="21"/>
        <v/>
      </c>
      <c r="S68" s="490" t="str">
        <f t="shared" si="21"/>
        <v/>
      </c>
      <c r="T68" s="490" t="str">
        <f t="shared" si="21"/>
        <v/>
      </c>
      <c r="U68" s="490" t="str">
        <f t="shared" si="21"/>
        <v/>
      </c>
      <c r="V68" s="420"/>
      <c r="W68" s="491" t="str">
        <f t="shared" si="19"/>
        <v/>
      </c>
      <c r="X68" s="491" t="str">
        <f t="shared" si="20"/>
        <v/>
      </c>
      <c r="Y68" s="491" t="str">
        <f t="shared" si="4"/>
        <v/>
      </c>
      <c r="Z68" s="492" t="str">
        <f t="shared" si="17"/>
        <v/>
      </c>
      <c r="AA68" s="493" t="str">
        <f t="shared" si="18"/>
        <v/>
      </c>
      <c r="AB68" s="490" t="str">
        <f t="shared" si="7"/>
        <v/>
      </c>
      <c r="AC68" s="494"/>
      <c r="AD68" s="422"/>
      <c r="AE68" s="421"/>
      <c r="AF68" s="423"/>
      <c r="AG68" s="424"/>
      <c r="AH68" s="425"/>
      <c r="AI68" s="495" t="str">
        <f t="shared" si="10"/>
        <v/>
      </c>
      <c r="AJ68" s="427" t="str">
        <f t="shared" si="11"/>
        <v/>
      </c>
      <c r="AK68" s="426" t="str">
        <f t="shared" si="12"/>
        <v/>
      </c>
      <c r="AL68" s="428" t="str">
        <f t="shared" si="13"/>
        <v/>
      </c>
      <c r="AM68" s="496"/>
    </row>
    <row r="69" spans="1:39" s="2" customFormat="1">
      <c r="A69" s="8">
        <v>61</v>
      </c>
      <c r="B69" s="482"/>
      <c r="C69" s="5"/>
      <c r="D69" s="482"/>
      <c r="E69" s="5"/>
      <c r="F69" s="9"/>
      <c r="G69" s="9"/>
      <c r="H69" s="6"/>
      <c r="I69" s="6"/>
      <c r="J69" s="483" t="str">
        <f t="shared" si="8"/>
        <v/>
      </c>
      <c r="K69" s="484"/>
      <c r="L69" s="485"/>
      <c r="M69" s="5"/>
      <c r="N69" s="486" t="str">
        <f t="shared" si="9"/>
        <v/>
      </c>
      <c r="O69" s="487"/>
      <c r="P69" s="488" t="str">
        <f t="shared" si="21"/>
        <v/>
      </c>
      <c r="Q69" s="489" t="str">
        <f t="shared" si="21"/>
        <v/>
      </c>
      <c r="R69" s="489" t="str">
        <f t="shared" si="21"/>
        <v/>
      </c>
      <c r="S69" s="490" t="str">
        <f t="shared" si="21"/>
        <v/>
      </c>
      <c r="T69" s="490" t="str">
        <f t="shared" si="21"/>
        <v/>
      </c>
      <c r="U69" s="490" t="str">
        <f t="shared" si="21"/>
        <v/>
      </c>
      <c r="V69" s="420"/>
      <c r="W69" s="491" t="str">
        <f t="shared" si="19"/>
        <v/>
      </c>
      <c r="X69" s="491" t="str">
        <f t="shared" si="20"/>
        <v/>
      </c>
      <c r="Y69" s="491" t="str">
        <f t="shared" si="4"/>
        <v/>
      </c>
      <c r="Z69" s="492" t="str">
        <f t="shared" si="17"/>
        <v/>
      </c>
      <c r="AA69" s="493" t="str">
        <f t="shared" si="18"/>
        <v/>
      </c>
      <c r="AB69" s="490" t="str">
        <f t="shared" si="7"/>
        <v/>
      </c>
      <c r="AC69" s="494"/>
      <c r="AD69" s="422"/>
      <c r="AE69" s="421"/>
      <c r="AF69" s="423"/>
      <c r="AG69" s="424"/>
      <c r="AH69" s="425"/>
      <c r="AI69" s="495" t="str">
        <f t="shared" si="10"/>
        <v/>
      </c>
      <c r="AJ69" s="427" t="str">
        <f t="shared" si="11"/>
        <v/>
      </c>
      <c r="AK69" s="426" t="str">
        <f t="shared" si="12"/>
        <v/>
      </c>
      <c r="AL69" s="428" t="str">
        <f t="shared" si="13"/>
        <v/>
      </c>
      <c r="AM69" s="496"/>
    </row>
    <row r="70" spans="1:39" s="2" customFormat="1">
      <c r="A70" s="8">
        <v>62</v>
      </c>
      <c r="B70" s="482"/>
      <c r="C70" s="5"/>
      <c r="D70" s="482"/>
      <c r="E70" s="5"/>
      <c r="F70" s="9"/>
      <c r="G70" s="9"/>
      <c r="H70" s="6"/>
      <c r="I70" s="6"/>
      <c r="J70" s="483" t="str">
        <f t="shared" si="8"/>
        <v/>
      </c>
      <c r="K70" s="484"/>
      <c r="L70" s="485"/>
      <c r="M70" s="5"/>
      <c r="N70" s="486" t="str">
        <f t="shared" si="9"/>
        <v/>
      </c>
      <c r="O70" s="487"/>
      <c r="P70" s="488" t="str">
        <f t="shared" si="21"/>
        <v/>
      </c>
      <c r="Q70" s="489" t="str">
        <f t="shared" si="21"/>
        <v/>
      </c>
      <c r="R70" s="489" t="str">
        <f t="shared" si="21"/>
        <v/>
      </c>
      <c r="S70" s="490" t="str">
        <f t="shared" si="21"/>
        <v/>
      </c>
      <c r="T70" s="490" t="str">
        <f t="shared" si="21"/>
        <v/>
      </c>
      <c r="U70" s="490" t="str">
        <f t="shared" si="21"/>
        <v/>
      </c>
      <c r="V70" s="420"/>
      <c r="W70" s="491" t="str">
        <f t="shared" si="19"/>
        <v/>
      </c>
      <c r="X70" s="491" t="str">
        <f t="shared" si="20"/>
        <v/>
      </c>
      <c r="Y70" s="491" t="str">
        <f t="shared" si="4"/>
        <v/>
      </c>
      <c r="Z70" s="492" t="str">
        <f t="shared" si="17"/>
        <v/>
      </c>
      <c r="AA70" s="493" t="str">
        <f t="shared" si="18"/>
        <v/>
      </c>
      <c r="AB70" s="490" t="str">
        <f t="shared" si="7"/>
        <v/>
      </c>
      <c r="AC70" s="494"/>
      <c r="AD70" s="422"/>
      <c r="AE70" s="421"/>
      <c r="AF70" s="423"/>
      <c r="AG70" s="424"/>
      <c r="AH70" s="425"/>
      <c r="AI70" s="495" t="str">
        <f t="shared" si="10"/>
        <v/>
      </c>
      <c r="AJ70" s="427" t="str">
        <f t="shared" si="11"/>
        <v/>
      </c>
      <c r="AK70" s="426" t="str">
        <f t="shared" si="12"/>
        <v/>
      </c>
      <c r="AL70" s="428" t="str">
        <f t="shared" si="13"/>
        <v/>
      </c>
      <c r="AM70" s="496"/>
    </row>
    <row r="71" spans="1:39" s="2" customFormat="1">
      <c r="A71" s="8">
        <v>63</v>
      </c>
      <c r="B71" s="482"/>
      <c r="C71" s="5"/>
      <c r="D71" s="482"/>
      <c r="E71" s="5"/>
      <c r="F71" s="9"/>
      <c r="G71" s="9"/>
      <c r="H71" s="6"/>
      <c r="I71" s="6"/>
      <c r="J71" s="483" t="str">
        <f t="shared" si="8"/>
        <v/>
      </c>
      <c r="K71" s="484"/>
      <c r="L71" s="485"/>
      <c r="M71" s="5"/>
      <c r="N71" s="486" t="str">
        <f t="shared" si="9"/>
        <v/>
      </c>
      <c r="O71" s="487"/>
      <c r="P71" s="488" t="str">
        <f t="shared" si="21"/>
        <v/>
      </c>
      <c r="Q71" s="489" t="str">
        <f t="shared" si="21"/>
        <v/>
      </c>
      <c r="R71" s="489" t="str">
        <f t="shared" si="21"/>
        <v/>
      </c>
      <c r="S71" s="490" t="str">
        <f t="shared" si="21"/>
        <v/>
      </c>
      <c r="T71" s="490" t="str">
        <f t="shared" si="21"/>
        <v/>
      </c>
      <c r="U71" s="490" t="str">
        <f t="shared" si="21"/>
        <v/>
      </c>
      <c r="V71" s="420"/>
      <c r="W71" s="491" t="str">
        <f t="shared" si="19"/>
        <v/>
      </c>
      <c r="X71" s="491" t="str">
        <f t="shared" si="20"/>
        <v/>
      </c>
      <c r="Y71" s="491" t="str">
        <f t="shared" si="4"/>
        <v/>
      </c>
      <c r="Z71" s="492" t="str">
        <f t="shared" si="17"/>
        <v/>
      </c>
      <c r="AA71" s="493" t="str">
        <f t="shared" si="18"/>
        <v/>
      </c>
      <c r="AB71" s="490" t="str">
        <f t="shared" si="7"/>
        <v/>
      </c>
      <c r="AC71" s="494"/>
      <c r="AD71" s="422"/>
      <c r="AE71" s="421"/>
      <c r="AF71" s="423"/>
      <c r="AG71" s="424"/>
      <c r="AH71" s="425"/>
      <c r="AI71" s="495" t="str">
        <f t="shared" si="10"/>
        <v/>
      </c>
      <c r="AJ71" s="427" t="str">
        <f t="shared" si="11"/>
        <v/>
      </c>
      <c r="AK71" s="426" t="str">
        <f t="shared" si="12"/>
        <v/>
      </c>
      <c r="AL71" s="428" t="str">
        <f t="shared" si="13"/>
        <v/>
      </c>
      <c r="AM71" s="496"/>
    </row>
    <row r="72" spans="1:39" s="2" customFormat="1">
      <c r="A72" s="8">
        <v>64</v>
      </c>
      <c r="B72" s="482"/>
      <c r="C72" s="5"/>
      <c r="D72" s="482"/>
      <c r="E72" s="5"/>
      <c r="F72" s="9"/>
      <c r="G72" s="9"/>
      <c r="H72" s="6"/>
      <c r="I72" s="6"/>
      <c r="J72" s="483" t="str">
        <f t="shared" si="8"/>
        <v/>
      </c>
      <c r="K72" s="484"/>
      <c r="L72" s="485"/>
      <c r="M72" s="5"/>
      <c r="N72" s="486" t="str">
        <f t="shared" si="9"/>
        <v/>
      </c>
      <c r="O72" s="487"/>
      <c r="P72" s="488" t="str">
        <f t="shared" si="21"/>
        <v/>
      </c>
      <c r="Q72" s="489" t="str">
        <f t="shared" si="21"/>
        <v/>
      </c>
      <c r="R72" s="489" t="str">
        <f t="shared" si="21"/>
        <v/>
      </c>
      <c r="S72" s="490" t="str">
        <f t="shared" si="21"/>
        <v/>
      </c>
      <c r="T72" s="490" t="str">
        <f t="shared" si="21"/>
        <v/>
      </c>
      <c r="U72" s="490" t="str">
        <f t="shared" si="21"/>
        <v/>
      </c>
      <c r="V72" s="420"/>
      <c r="W72" s="491" t="str">
        <f t="shared" si="19"/>
        <v/>
      </c>
      <c r="X72" s="491" t="str">
        <f t="shared" si="20"/>
        <v/>
      </c>
      <c r="Y72" s="491" t="str">
        <f t="shared" si="4"/>
        <v/>
      </c>
      <c r="Z72" s="492" t="str">
        <f t="shared" si="17"/>
        <v/>
      </c>
      <c r="AA72" s="493" t="str">
        <f t="shared" si="18"/>
        <v/>
      </c>
      <c r="AB72" s="490" t="str">
        <f t="shared" si="7"/>
        <v/>
      </c>
      <c r="AC72" s="494"/>
      <c r="AD72" s="422"/>
      <c r="AE72" s="421"/>
      <c r="AF72" s="423"/>
      <c r="AG72" s="424"/>
      <c r="AH72" s="425"/>
      <c r="AI72" s="495" t="str">
        <f t="shared" si="10"/>
        <v/>
      </c>
      <c r="AJ72" s="427" t="str">
        <f t="shared" si="11"/>
        <v/>
      </c>
      <c r="AK72" s="426" t="str">
        <f t="shared" si="12"/>
        <v/>
      </c>
      <c r="AL72" s="428" t="str">
        <f t="shared" si="13"/>
        <v/>
      </c>
      <c r="AM72" s="496"/>
    </row>
    <row r="73" spans="1:39" s="2" customFormat="1">
      <c r="A73" s="8">
        <v>65</v>
      </c>
      <c r="B73" s="482"/>
      <c r="C73" s="5"/>
      <c r="D73" s="482"/>
      <c r="E73" s="5"/>
      <c r="F73" s="9"/>
      <c r="G73" s="9"/>
      <c r="H73" s="6"/>
      <c r="I73" s="6"/>
      <c r="J73" s="483" t="str">
        <f t="shared" si="8"/>
        <v/>
      </c>
      <c r="K73" s="484"/>
      <c r="L73" s="485"/>
      <c r="M73" s="5"/>
      <c r="N73" s="486" t="str">
        <f t="shared" si="9"/>
        <v/>
      </c>
      <c r="O73" s="487"/>
      <c r="P73" s="488" t="str">
        <f t="shared" si="21"/>
        <v/>
      </c>
      <c r="Q73" s="489" t="str">
        <f t="shared" si="21"/>
        <v/>
      </c>
      <c r="R73" s="489" t="str">
        <f t="shared" si="21"/>
        <v/>
      </c>
      <c r="S73" s="490" t="str">
        <f t="shared" si="21"/>
        <v/>
      </c>
      <c r="T73" s="490" t="str">
        <f t="shared" si="21"/>
        <v/>
      </c>
      <c r="U73" s="490" t="str">
        <f t="shared" si="21"/>
        <v/>
      </c>
      <c r="V73" s="420"/>
      <c r="W73" s="491" t="str">
        <f t="shared" si="19"/>
        <v/>
      </c>
      <c r="X73" s="491" t="str">
        <f t="shared" si="20"/>
        <v/>
      </c>
      <c r="Y73" s="491" t="str">
        <f t="shared" ref="Y73:Y97" si="22">IF(OR(W73="",X73=""), "",IFERROR(VALUE(TRIM(SUBSTITUTE(W73,CHAR(160),""))),0) + IFERROR(VALUE(TRIM(SUBSTITUTE(X73,CHAR(160),""))),0))</f>
        <v/>
      </c>
      <c r="Z73" s="492" t="str">
        <f t="shared" ref="Z73:Z108" si="23">IF(K73="","",K73)</f>
        <v/>
      </c>
      <c r="AA73" s="493" t="str">
        <f t="shared" ref="AA73:AA108" si="24">IF(L73="","",L73)</f>
        <v/>
      </c>
      <c r="AB73" s="490" t="str">
        <f t="shared" ref="AB73:AB108" si="25">IF(M73="","",M73)</f>
        <v/>
      </c>
      <c r="AC73" s="494"/>
      <c r="AD73" s="422"/>
      <c r="AE73" s="421"/>
      <c r="AF73" s="423"/>
      <c r="AG73" s="424"/>
      <c r="AH73" s="425"/>
      <c r="AI73" s="495" t="str">
        <f t="shared" si="10"/>
        <v/>
      </c>
      <c r="AJ73" s="427" t="str">
        <f t="shared" si="11"/>
        <v/>
      </c>
      <c r="AK73" s="426" t="str">
        <f t="shared" si="12"/>
        <v/>
      </c>
      <c r="AL73" s="428" t="str">
        <f t="shared" si="13"/>
        <v/>
      </c>
      <c r="AM73" s="496"/>
    </row>
    <row r="74" spans="1:39" s="2" customFormat="1">
      <c r="A74" s="8">
        <v>66</v>
      </c>
      <c r="B74" s="482"/>
      <c r="C74" s="5"/>
      <c r="D74" s="482"/>
      <c r="E74" s="5"/>
      <c r="F74" s="9"/>
      <c r="G74" s="9"/>
      <c r="H74" s="6"/>
      <c r="I74" s="6"/>
      <c r="J74" s="483" t="str">
        <f t="shared" ref="J74:J108" si="26">IF(H74="","",H74+I74)</f>
        <v/>
      </c>
      <c r="K74" s="484"/>
      <c r="L74" s="485"/>
      <c r="M74" s="5"/>
      <c r="N74" s="486" t="str">
        <f t="shared" ref="N74:N108" si="27">IF(J74="","",J74*K74*L74)</f>
        <v/>
      </c>
      <c r="O74" s="487"/>
      <c r="P74" s="488" t="str">
        <f t="shared" si="21"/>
        <v/>
      </c>
      <c r="Q74" s="489" t="str">
        <f t="shared" si="21"/>
        <v/>
      </c>
      <c r="R74" s="489" t="str">
        <f t="shared" si="21"/>
        <v/>
      </c>
      <c r="S74" s="490" t="str">
        <f t="shared" si="21"/>
        <v/>
      </c>
      <c r="T74" s="490" t="str">
        <f t="shared" si="21"/>
        <v/>
      </c>
      <c r="U74" s="490" t="str">
        <f t="shared" si="21"/>
        <v/>
      </c>
      <c r="V74" s="420"/>
      <c r="W74" s="491" t="str">
        <f t="shared" si="19"/>
        <v/>
      </c>
      <c r="X74" s="491" t="str">
        <f t="shared" si="20"/>
        <v/>
      </c>
      <c r="Y74" s="491" t="str">
        <f t="shared" si="22"/>
        <v/>
      </c>
      <c r="Z74" s="492" t="str">
        <f t="shared" si="23"/>
        <v/>
      </c>
      <c r="AA74" s="493" t="str">
        <f t="shared" si="24"/>
        <v/>
      </c>
      <c r="AB74" s="490" t="str">
        <f t="shared" si="25"/>
        <v/>
      </c>
      <c r="AC74" s="494"/>
      <c r="AD74" s="422"/>
      <c r="AE74" s="421"/>
      <c r="AF74" s="423"/>
      <c r="AG74" s="424"/>
      <c r="AH74" s="425"/>
      <c r="AI74" s="495" t="str">
        <f t="shared" ref="AI74:AI108" si="28">IF(Y74="","",Y74*Z74*AA74)</f>
        <v/>
      </c>
      <c r="AJ74" s="427" t="str">
        <f t="shared" ref="AJ74:AJ108" si="29">IF(AI74="","",IF(OR(T74="Non",V74="Non",AB74="Non",AC74="Non",AD74="Non"), 0, IF(AI74&lt;=AG74-AH74, AI74,AG74-AH74)))</f>
        <v/>
      </c>
      <c r="AK74" s="426" t="str">
        <f t="shared" ref="AK74:AK108" si="30">IF(OR(N74="",AJ74=""),"",N74-AJ74)</f>
        <v/>
      </c>
      <c r="AL74" s="428" t="str">
        <f t="shared" ref="AL74:AL108" si="31">IF(AND(AH74="",AJ74=""),"",AJ74+AH74)</f>
        <v/>
      </c>
      <c r="AM74" s="496"/>
    </row>
    <row r="75" spans="1:39" s="2" customFormat="1">
      <c r="A75" s="8">
        <v>67</v>
      </c>
      <c r="B75" s="482"/>
      <c r="C75" s="5"/>
      <c r="D75" s="482"/>
      <c r="E75" s="5"/>
      <c r="F75" s="9"/>
      <c r="G75" s="9"/>
      <c r="H75" s="6"/>
      <c r="I75" s="6"/>
      <c r="J75" s="483" t="str">
        <f t="shared" si="26"/>
        <v/>
      </c>
      <c r="K75" s="484"/>
      <c r="L75" s="485"/>
      <c r="M75" s="5"/>
      <c r="N75" s="486" t="str">
        <f t="shared" si="27"/>
        <v/>
      </c>
      <c r="O75" s="487"/>
      <c r="P75" s="488" t="str">
        <f t="shared" si="21"/>
        <v/>
      </c>
      <c r="Q75" s="489" t="str">
        <f t="shared" si="21"/>
        <v/>
      </c>
      <c r="R75" s="489" t="str">
        <f t="shared" si="21"/>
        <v/>
      </c>
      <c r="S75" s="490" t="str">
        <f t="shared" si="21"/>
        <v/>
      </c>
      <c r="T75" s="490" t="str">
        <f t="shared" si="21"/>
        <v/>
      </c>
      <c r="U75" s="490" t="str">
        <f t="shared" si="21"/>
        <v/>
      </c>
      <c r="V75" s="420"/>
      <c r="W75" s="491" t="str">
        <f t="shared" si="19"/>
        <v/>
      </c>
      <c r="X75" s="491" t="str">
        <f t="shared" si="20"/>
        <v/>
      </c>
      <c r="Y75" s="491" t="str">
        <f t="shared" si="22"/>
        <v/>
      </c>
      <c r="Z75" s="492" t="str">
        <f t="shared" si="23"/>
        <v/>
      </c>
      <c r="AA75" s="493" t="str">
        <f t="shared" si="24"/>
        <v/>
      </c>
      <c r="AB75" s="490" t="str">
        <f t="shared" si="25"/>
        <v/>
      </c>
      <c r="AC75" s="494"/>
      <c r="AD75" s="422"/>
      <c r="AE75" s="421"/>
      <c r="AF75" s="423"/>
      <c r="AG75" s="424"/>
      <c r="AH75" s="425"/>
      <c r="AI75" s="495" t="str">
        <f t="shared" si="28"/>
        <v/>
      </c>
      <c r="AJ75" s="427" t="str">
        <f t="shared" si="29"/>
        <v/>
      </c>
      <c r="AK75" s="426" t="str">
        <f t="shared" si="30"/>
        <v/>
      </c>
      <c r="AL75" s="428" t="str">
        <f t="shared" si="31"/>
        <v/>
      </c>
      <c r="AM75" s="496"/>
    </row>
    <row r="76" spans="1:39" s="2" customFormat="1">
      <c r="A76" s="8">
        <v>68</v>
      </c>
      <c r="B76" s="482"/>
      <c r="C76" s="5"/>
      <c r="D76" s="482"/>
      <c r="E76" s="5"/>
      <c r="F76" s="9"/>
      <c r="G76" s="9"/>
      <c r="H76" s="6"/>
      <c r="I76" s="6"/>
      <c r="J76" s="483" t="str">
        <f t="shared" si="26"/>
        <v/>
      </c>
      <c r="K76" s="484"/>
      <c r="L76" s="485"/>
      <c r="M76" s="5"/>
      <c r="N76" s="486" t="str">
        <f t="shared" si="27"/>
        <v/>
      </c>
      <c r="O76" s="487"/>
      <c r="P76" s="488" t="str">
        <f t="shared" si="21"/>
        <v/>
      </c>
      <c r="Q76" s="489" t="str">
        <f t="shared" si="21"/>
        <v/>
      </c>
      <c r="R76" s="489" t="str">
        <f t="shared" si="21"/>
        <v/>
      </c>
      <c r="S76" s="490" t="str">
        <f t="shared" si="21"/>
        <v/>
      </c>
      <c r="T76" s="490" t="str">
        <f t="shared" si="21"/>
        <v/>
      </c>
      <c r="U76" s="490" t="str">
        <f t="shared" si="21"/>
        <v/>
      </c>
      <c r="V76" s="420"/>
      <c r="W76" s="491" t="str">
        <f t="shared" si="19"/>
        <v/>
      </c>
      <c r="X76" s="491" t="str">
        <f t="shared" si="20"/>
        <v/>
      </c>
      <c r="Y76" s="491" t="str">
        <f t="shared" si="22"/>
        <v/>
      </c>
      <c r="Z76" s="492" t="str">
        <f t="shared" si="23"/>
        <v/>
      </c>
      <c r="AA76" s="493" t="str">
        <f t="shared" si="24"/>
        <v/>
      </c>
      <c r="AB76" s="490" t="str">
        <f t="shared" si="25"/>
        <v/>
      </c>
      <c r="AC76" s="494"/>
      <c r="AD76" s="422"/>
      <c r="AE76" s="421"/>
      <c r="AF76" s="423"/>
      <c r="AG76" s="424"/>
      <c r="AH76" s="425"/>
      <c r="AI76" s="495" t="str">
        <f t="shared" si="28"/>
        <v/>
      </c>
      <c r="AJ76" s="427" t="str">
        <f t="shared" si="29"/>
        <v/>
      </c>
      <c r="AK76" s="426" t="str">
        <f t="shared" si="30"/>
        <v/>
      </c>
      <c r="AL76" s="428" t="str">
        <f t="shared" si="31"/>
        <v/>
      </c>
      <c r="AM76" s="496"/>
    </row>
    <row r="77" spans="1:39" s="2" customFormat="1">
      <c r="A77" s="8">
        <v>69</v>
      </c>
      <c r="B77" s="482"/>
      <c r="C77" s="5"/>
      <c r="D77" s="482"/>
      <c r="E77" s="5"/>
      <c r="F77" s="9"/>
      <c r="G77" s="9"/>
      <c r="H77" s="6"/>
      <c r="I77" s="6"/>
      <c r="J77" s="483" t="str">
        <f t="shared" si="26"/>
        <v/>
      </c>
      <c r="K77" s="484"/>
      <c r="L77" s="485"/>
      <c r="M77" s="5"/>
      <c r="N77" s="486" t="str">
        <f t="shared" si="27"/>
        <v/>
      </c>
      <c r="O77" s="487"/>
      <c r="P77" s="488" t="str">
        <f t="shared" si="21"/>
        <v/>
      </c>
      <c r="Q77" s="489" t="str">
        <f t="shared" si="21"/>
        <v/>
      </c>
      <c r="R77" s="489" t="str">
        <f t="shared" si="21"/>
        <v/>
      </c>
      <c r="S77" s="490" t="str">
        <f t="shared" si="21"/>
        <v/>
      </c>
      <c r="T77" s="490" t="str">
        <f t="shared" si="21"/>
        <v/>
      </c>
      <c r="U77" s="490" t="str">
        <f t="shared" si="21"/>
        <v/>
      </c>
      <c r="V77" s="420"/>
      <c r="W77" s="491" t="str">
        <f t="shared" si="19"/>
        <v/>
      </c>
      <c r="X77" s="491" t="str">
        <f t="shared" si="20"/>
        <v/>
      </c>
      <c r="Y77" s="491" t="str">
        <f t="shared" si="22"/>
        <v/>
      </c>
      <c r="Z77" s="492" t="str">
        <f t="shared" si="23"/>
        <v/>
      </c>
      <c r="AA77" s="493" t="str">
        <f t="shared" si="24"/>
        <v/>
      </c>
      <c r="AB77" s="490" t="str">
        <f t="shared" si="25"/>
        <v/>
      </c>
      <c r="AC77" s="494"/>
      <c r="AD77" s="422"/>
      <c r="AE77" s="421"/>
      <c r="AF77" s="423"/>
      <c r="AG77" s="424"/>
      <c r="AH77" s="425"/>
      <c r="AI77" s="495" t="str">
        <f t="shared" si="28"/>
        <v/>
      </c>
      <c r="AJ77" s="427" t="str">
        <f t="shared" si="29"/>
        <v/>
      </c>
      <c r="AK77" s="426" t="str">
        <f t="shared" si="30"/>
        <v/>
      </c>
      <c r="AL77" s="428" t="str">
        <f t="shared" si="31"/>
        <v/>
      </c>
      <c r="AM77" s="496"/>
    </row>
    <row r="78" spans="1:39" s="2" customFormat="1">
      <c r="A78" s="8">
        <v>70</v>
      </c>
      <c r="B78" s="482"/>
      <c r="C78" s="5"/>
      <c r="D78" s="482"/>
      <c r="E78" s="5"/>
      <c r="F78" s="9"/>
      <c r="G78" s="9"/>
      <c r="H78" s="6"/>
      <c r="I78" s="6"/>
      <c r="J78" s="483" t="str">
        <f t="shared" si="26"/>
        <v/>
      </c>
      <c r="K78" s="484"/>
      <c r="L78" s="485"/>
      <c r="M78" s="5"/>
      <c r="N78" s="486" t="str">
        <f t="shared" si="27"/>
        <v/>
      </c>
      <c r="O78" s="487"/>
      <c r="P78" s="488" t="str">
        <f t="shared" si="21"/>
        <v/>
      </c>
      <c r="Q78" s="489" t="str">
        <f t="shared" si="21"/>
        <v/>
      </c>
      <c r="R78" s="489" t="str">
        <f t="shared" si="21"/>
        <v/>
      </c>
      <c r="S78" s="490" t="str">
        <f t="shared" si="21"/>
        <v/>
      </c>
      <c r="T78" s="490" t="str">
        <f t="shared" si="21"/>
        <v/>
      </c>
      <c r="U78" s="490" t="str">
        <f t="shared" si="21"/>
        <v/>
      </c>
      <c r="V78" s="420"/>
      <c r="W78" s="491" t="str">
        <f t="shared" si="19"/>
        <v/>
      </c>
      <c r="X78" s="491" t="str">
        <f t="shared" si="20"/>
        <v/>
      </c>
      <c r="Y78" s="491" t="str">
        <f t="shared" si="22"/>
        <v/>
      </c>
      <c r="Z78" s="492" t="str">
        <f t="shared" si="23"/>
        <v/>
      </c>
      <c r="AA78" s="493" t="str">
        <f t="shared" si="24"/>
        <v/>
      </c>
      <c r="AB78" s="490" t="str">
        <f t="shared" si="25"/>
        <v/>
      </c>
      <c r="AC78" s="494"/>
      <c r="AD78" s="422"/>
      <c r="AE78" s="421"/>
      <c r="AF78" s="423"/>
      <c r="AG78" s="424"/>
      <c r="AH78" s="425"/>
      <c r="AI78" s="495" t="str">
        <f t="shared" si="28"/>
        <v/>
      </c>
      <c r="AJ78" s="427" t="str">
        <f t="shared" si="29"/>
        <v/>
      </c>
      <c r="AK78" s="426" t="str">
        <f t="shared" si="30"/>
        <v/>
      </c>
      <c r="AL78" s="428" t="str">
        <f t="shared" si="31"/>
        <v/>
      </c>
      <c r="AM78" s="496"/>
    </row>
    <row r="79" spans="1:39" s="2" customFormat="1">
      <c r="A79" s="8">
        <v>71</v>
      </c>
      <c r="B79" s="482"/>
      <c r="C79" s="5"/>
      <c r="D79" s="482"/>
      <c r="E79" s="5"/>
      <c r="F79" s="9"/>
      <c r="G79" s="9"/>
      <c r="H79" s="6"/>
      <c r="I79" s="6"/>
      <c r="J79" s="483" t="str">
        <f t="shared" si="26"/>
        <v/>
      </c>
      <c r="K79" s="484"/>
      <c r="L79" s="485"/>
      <c r="M79" s="5"/>
      <c r="N79" s="486" t="str">
        <f t="shared" si="27"/>
        <v/>
      </c>
      <c r="O79" s="487"/>
      <c r="P79" s="488" t="str">
        <f t="shared" si="21"/>
        <v/>
      </c>
      <c r="Q79" s="489" t="str">
        <f t="shared" si="21"/>
        <v/>
      </c>
      <c r="R79" s="489" t="str">
        <f t="shared" si="21"/>
        <v/>
      </c>
      <c r="S79" s="490" t="str">
        <f t="shared" si="21"/>
        <v/>
      </c>
      <c r="T79" s="490" t="str">
        <f t="shared" si="21"/>
        <v/>
      </c>
      <c r="U79" s="490" t="str">
        <f t="shared" si="21"/>
        <v/>
      </c>
      <c r="V79" s="420"/>
      <c r="W79" s="491" t="str">
        <f t="shared" si="19"/>
        <v/>
      </c>
      <c r="X79" s="491" t="str">
        <f t="shared" si="20"/>
        <v/>
      </c>
      <c r="Y79" s="491" t="str">
        <f t="shared" si="22"/>
        <v/>
      </c>
      <c r="Z79" s="492" t="str">
        <f t="shared" si="23"/>
        <v/>
      </c>
      <c r="AA79" s="493" t="str">
        <f t="shared" si="24"/>
        <v/>
      </c>
      <c r="AB79" s="490" t="str">
        <f t="shared" si="25"/>
        <v/>
      </c>
      <c r="AC79" s="494"/>
      <c r="AD79" s="422"/>
      <c r="AE79" s="421"/>
      <c r="AF79" s="423"/>
      <c r="AG79" s="424"/>
      <c r="AH79" s="425"/>
      <c r="AI79" s="495" t="str">
        <f t="shared" si="28"/>
        <v/>
      </c>
      <c r="AJ79" s="427" t="str">
        <f t="shared" si="29"/>
        <v/>
      </c>
      <c r="AK79" s="426" t="str">
        <f t="shared" si="30"/>
        <v/>
      </c>
      <c r="AL79" s="428" t="str">
        <f t="shared" si="31"/>
        <v/>
      </c>
      <c r="AM79" s="496"/>
    </row>
    <row r="80" spans="1:39" s="2" customFormat="1">
      <c r="A80" s="8">
        <v>72</v>
      </c>
      <c r="B80" s="482"/>
      <c r="C80" s="5"/>
      <c r="D80" s="482"/>
      <c r="E80" s="5"/>
      <c r="F80" s="9"/>
      <c r="G80" s="9"/>
      <c r="H80" s="6"/>
      <c r="I80" s="6"/>
      <c r="J80" s="483" t="str">
        <f t="shared" si="26"/>
        <v/>
      </c>
      <c r="K80" s="484"/>
      <c r="L80" s="485"/>
      <c r="M80" s="5"/>
      <c r="N80" s="486" t="str">
        <f t="shared" si="27"/>
        <v/>
      </c>
      <c r="O80" s="487"/>
      <c r="P80" s="488" t="str">
        <f t="shared" si="21"/>
        <v/>
      </c>
      <c r="Q80" s="489" t="str">
        <f t="shared" si="21"/>
        <v/>
      </c>
      <c r="R80" s="489" t="str">
        <f t="shared" si="21"/>
        <v/>
      </c>
      <c r="S80" s="490" t="str">
        <f t="shared" si="21"/>
        <v/>
      </c>
      <c r="T80" s="490" t="str">
        <f t="shared" si="21"/>
        <v/>
      </c>
      <c r="U80" s="490" t="str">
        <f t="shared" si="21"/>
        <v/>
      </c>
      <c r="V80" s="420"/>
      <c r="W80" s="491" t="str">
        <f t="shared" si="19"/>
        <v/>
      </c>
      <c r="X80" s="491" t="str">
        <f t="shared" si="20"/>
        <v/>
      </c>
      <c r="Y80" s="491" t="str">
        <f t="shared" si="22"/>
        <v/>
      </c>
      <c r="Z80" s="492" t="str">
        <f t="shared" si="23"/>
        <v/>
      </c>
      <c r="AA80" s="493" t="str">
        <f t="shared" si="24"/>
        <v/>
      </c>
      <c r="AB80" s="490" t="str">
        <f t="shared" si="25"/>
        <v/>
      </c>
      <c r="AC80" s="494"/>
      <c r="AD80" s="422"/>
      <c r="AE80" s="421"/>
      <c r="AF80" s="423"/>
      <c r="AG80" s="424"/>
      <c r="AH80" s="425"/>
      <c r="AI80" s="495" t="str">
        <f t="shared" si="28"/>
        <v/>
      </c>
      <c r="AJ80" s="427" t="str">
        <f t="shared" si="29"/>
        <v/>
      </c>
      <c r="AK80" s="426" t="str">
        <f t="shared" si="30"/>
        <v/>
      </c>
      <c r="AL80" s="428" t="str">
        <f t="shared" si="31"/>
        <v/>
      </c>
      <c r="AM80" s="496"/>
    </row>
    <row r="81" spans="1:39" s="2" customFormat="1">
      <c r="A81" s="8">
        <v>73</v>
      </c>
      <c r="B81" s="482"/>
      <c r="C81" s="5"/>
      <c r="D81" s="482"/>
      <c r="E81" s="5"/>
      <c r="F81" s="9"/>
      <c r="G81" s="9"/>
      <c r="H81" s="6"/>
      <c r="I81" s="6"/>
      <c r="J81" s="483" t="str">
        <f t="shared" si="26"/>
        <v/>
      </c>
      <c r="K81" s="484"/>
      <c r="L81" s="485"/>
      <c r="M81" s="5"/>
      <c r="N81" s="486" t="str">
        <f t="shared" si="27"/>
        <v/>
      </c>
      <c r="O81" s="487"/>
      <c r="P81" s="488" t="str">
        <f t="shared" si="21"/>
        <v/>
      </c>
      <c r="Q81" s="489" t="str">
        <f t="shared" si="21"/>
        <v/>
      </c>
      <c r="R81" s="489" t="str">
        <f t="shared" si="21"/>
        <v/>
      </c>
      <c r="S81" s="490" t="str">
        <f t="shared" si="21"/>
        <v/>
      </c>
      <c r="T81" s="490" t="str">
        <f t="shared" si="21"/>
        <v/>
      </c>
      <c r="U81" s="490" t="str">
        <f t="shared" si="21"/>
        <v/>
      </c>
      <c r="V81" s="420"/>
      <c r="W81" s="491" t="str">
        <f t="shared" si="19"/>
        <v/>
      </c>
      <c r="X81" s="491" t="str">
        <f t="shared" si="20"/>
        <v/>
      </c>
      <c r="Y81" s="491" t="str">
        <f t="shared" si="22"/>
        <v/>
      </c>
      <c r="Z81" s="492" t="str">
        <f t="shared" si="23"/>
        <v/>
      </c>
      <c r="AA81" s="493" t="str">
        <f t="shared" si="24"/>
        <v/>
      </c>
      <c r="AB81" s="490" t="str">
        <f t="shared" si="25"/>
        <v/>
      </c>
      <c r="AC81" s="494"/>
      <c r="AD81" s="422"/>
      <c r="AE81" s="421"/>
      <c r="AF81" s="423"/>
      <c r="AG81" s="424"/>
      <c r="AH81" s="425"/>
      <c r="AI81" s="495" t="str">
        <f t="shared" si="28"/>
        <v/>
      </c>
      <c r="AJ81" s="427" t="str">
        <f t="shared" si="29"/>
        <v/>
      </c>
      <c r="AK81" s="426" t="str">
        <f t="shared" si="30"/>
        <v/>
      </c>
      <c r="AL81" s="428" t="str">
        <f t="shared" si="31"/>
        <v/>
      </c>
      <c r="AM81" s="496"/>
    </row>
    <row r="82" spans="1:39" s="2" customFormat="1">
      <c r="A82" s="8">
        <v>74</v>
      </c>
      <c r="B82" s="482"/>
      <c r="C82" s="5"/>
      <c r="D82" s="482"/>
      <c r="E82" s="5"/>
      <c r="F82" s="9"/>
      <c r="G82" s="9"/>
      <c r="H82" s="6"/>
      <c r="I82" s="6"/>
      <c r="J82" s="483" t="str">
        <f t="shared" si="26"/>
        <v/>
      </c>
      <c r="K82" s="484"/>
      <c r="L82" s="485"/>
      <c r="M82" s="5"/>
      <c r="N82" s="486" t="str">
        <f t="shared" si="27"/>
        <v/>
      </c>
      <c r="O82" s="487"/>
      <c r="P82" s="488" t="str">
        <f t="shared" si="21"/>
        <v/>
      </c>
      <c r="Q82" s="489" t="str">
        <f t="shared" si="21"/>
        <v/>
      </c>
      <c r="R82" s="489" t="str">
        <f t="shared" si="21"/>
        <v/>
      </c>
      <c r="S82" s="490" t="str">
        <f t="shared" si="21"/>
        <v/>
      </c>
      <c r="T82" s="490" t="str">
        <f t="shared" si="21"/>
        <v/>
      </c>
      <c r="U82" s="490" t="str">
        <f t="shared" si="21"/>
        <v/>
      </c>
      <c r="V82" s="420"/>
      <c r="W82" s="491" t="str">
        <f t="shared" si="19"/>
        <v/>
      </c>
      <c r="X82" s="491" t="str">
        <f t="shared" si="20"/>
        <v/>
      </c>
      <c r="Y82" s="491" t="str">
        <f t="shared" si="22"/>
        <v/>
      </c>
      <c r="Z82" s="492" t="str">
        <f t="shared" si="23"/>
        <v/>
      </c>
      <c r="AA82" s="493" t="str">
        <f t="shared" si="24"/>
        <v/>
      </c>
      <c r="AB82" s="490" t="str">
        <f t="shared" si="25"/>
        <v/>
      </c>
      <c r="AC82" s="494"/>
      <c r="AD82" s="422"/>
      <c r="AE82" s="421"/>
      <c r="AF82" s="423"/>
      <c r="AG82" s="424"/>
      <c r="AH82" s="425"/>
      <c r="AI82" s="495" t="str">
        <f t="shared" si="28"/>
        <v/>
      </c>
      <c r="AJ82" s="427" t="str">
        <f t="shared" si="29"/>
        <v/>
      </c>
      <c r="AK82" s="426" t="str">
        <f t="shared" si="30"/>
        <v/>
      </c>
      <c r="AL82" s="428" t="str">
        <f t="shared" si="31"/>
        <v/>
      </c>
      <c r="AM82" s="496"/>
    </row>
    <row r="83" spans="1:39" s="2" customFormat="1">
      <c r="A83" s="8">
        <v>75</v>
      </c>
      <c r="B83" s="482"/>
      <c r="C83" s="5"/>
      <c r="D83" s="482"/>
      <c r="E83" s="5"/>
      <c r="F83" s="9"/>
      <c r="G83" s="9"/>
      <c r="H83" s="6"/>
      <c r="I83" s="6"/>
      <c r="J83" s="483" t="str">
        <f t="shared" si="26"/>
        <v/>
      </c>
      <c r="K83" s="484"/>
      <c r="L83" s="485"/>
      <c r="M83" s="5"/>
      <c r="N83" s="486" t="str">
        <f t="shared" si="27"/>
        <v/>
      </c>
      <c r="O83" s="487"/>
      <c r="P83" s="488" t="str">
        <f t="shared" si="21"/>
        <v/>
      </c>
      <c r="Q83" s="489" t="str">
        <f t="shared" si="21"/>
        <v/>
      </c>
      <c r="R83" s="489" t="str">
        <f t="shared" si="21"/>
        <v/>
      </c>
      <c r="S83" s="490" t="str">
        <f t="shared" si="21"/>
        <v/>
      </c>
      <c r="T83" s="490" t="str">
        <f t="shared" si="21"/>
        <v/>
      </c>
      <c r="U83" s="490" t="str">
        <f t="shared" si="21"/>
        <v/>
      </c>
      <c r="V83" s="420"/>
      <c r="W83" s="491" t="str">
        <f t="shared" si="19"/>
        <v/>
      </c>
      <c r="X83" s="491" t="str">
        <f t="shared" si="20"/>
        <v/>
      </c>
      <c r="Y83" s="491" t="str">
        <f t="shared" si="22"/>
        <v/>
      </c>
      <c r="Z83" s="492" t="str">
        <f t="shared" si="23"/>
        <v/>
      </c>
      <c r="AA83" s="493" t="str">
        <f t="shared" si="24"/>
        <v/>
      </c>
      <c r="AB83" s="490" t="str">
        <f t="shared" si="25"/>
        <v/>
      </c>
      <c r="AC83" s="494"/>
      <c r="AD83" s="422"/>
      <c r="AE83" s="421"/>
      <c r="AF83" s="423"/>
      <c r="AG83" s="424"/>
      <c r="AH83" s="425"/>
      <c r="AI83" s="495" t="str">
        <f t="shared" si="28"/>
        <v/>
      </c>
      <c r="AJ83" s="427" t="str">
        <f t="shared" si="29"/>
        <v/>
      </c>
      <c r="AK83" s="426" t="str">
        <f t="shared" si="30"/>
        <v/>
      </c>
      <c r="AL83" s="428" t="str">
        <f t="shared" si="31"/>
        <v/>
      </c>
      <c r="AM83" s="496"/>
    </row>
    <row r="84" spans="1:39" s="2" customFormat="1">
      <c r="A84" s="8">
        <v>76</v>
      </c>
      <c r="B84" s="482"/>
      <c r="C84" s="5"/>
      <c r="D84" s="482"/>
      <c r="E84" s="5"/>
      <c r="F84" s="9"/>
      <c r="G84" s="9"/>
      <c r="H84" s="6"/>
      <c r="I84" s="6"/>
      <c r="J84" s="483" t="str">
        <f t="shared" si="26"/>
        <v/>
      </c>
      <c r="K84" s="484"/>
      <c r="L84" s="485"/>
      <c r="M84" s="5"/>
      <c r="N84" s="486" t="str">
        <f t="shared" si="27"/>
        <v/>
      </c>
      <c r="O84" s="487"/>
      <c r="P84" s="488" t="str">
        <f t="shared" si="21"/>
        <v/>
      </c>
      <c r="Q84" s="489" t="str">
        <f t="shared" si="21"/>
        <v/>
      </c>
      <c r="R84" s="489" t="str">
        <f t="shared" si="21"/>
        <v/>
      </c>
      <c r="S84" s="490" t="str">
        <f t="shared" si="21"/>
        <v/>
      </c>
      <c r="T84" s="490" t="str">
        <f t="shared" si="21"/>
        <v/>
      </c>
      <c r="U84" s="490" t="str">
        <f t="shared" si="21"/>
        <v/>
      </c>
      <c r="V84" s="420"/>
      <c r="W84" s="491" t="str">
        <f t="shared" si="19"/>
        <v/>
      </c>
      <c r="X84" s="491" t="str">
        <f t="shared" si="20"/>
        <v/>
      </c>
      <c r="Y84" s="491" t="str">
        <f t="shared" si="22"/>
        <v/>
      </c>
      <c r="Z84" s="492" t="str">
        <f t="shared" si="23"/>
        <v/>
      </c>
      <c r="AA84" s="493" t="str">
        <f t="shared" si="24"/>
        <v/>
      </c>
      <c r="AB84" s="490" t="str">
        <f t="shared" si="25"/>
        <v/>
      </c>
      <c r="AC84" s="494"/>
      <c r="AD84" s="422"/>
      <c r="AE84" s="421"/>
      <c r="AF84" s="423"/>
      <c r="AG84" s="424"/>
      <c r="AH84" s="425"/>
      <c r="AI84" s="495" t="str">
        <f t="shared" si="28"/>
        <v/>
      </c>
      <c r="AJ84" s="427" t="str">
        <f t="shared" si="29"/>
        <v/>
      </c>
      <c r="AK84" s="426" t="str">
        <f t="shared" si="30"/>
        <v/>
      </c>
      <c r="AL84" s="428" t="str">
        <f t="shared" si="31"/>
        <v/>
      </c>
      <c r="AM84" s="496"/>
    </row>
    <row r="85" spans="1:39" s="2" customFormat="1">
      <c r="A85" s="8">
        <v>77</v>
      </c>
      <c r="B85" s="482"/>
      <c r="C85" s="5"/>
      <c r="D85" s="482"/>
      <c r="E85" s="5"/>
      <c r="F85" s="9"/>
      <c r="G85" s="9"/>
      <c r="H85" s="6"/>
      <c r="I85" s="6"/>
      <c r="J85" s="483" t="str">
        <f t="shared" si="26"/>
        <v/>
      </c>
      <c r="K85" s="484"/>
      <c r="L85" s="485"/>
      <c r="M85" s="5"/>
      <c r="N85" s="486" t="str">
        <f t="shared" si="27"/>
        <v/>
      </c>
      <c r="O85" s="487"/>
      <c r="P85" s="488" t="str">
        <f t="shared" si="21"/>
        <v/>
      </c>
      <c r="Q85" s="489" t="str">
        <f t="shared" si="21"/>
        <v/>
      </c>
      <c r="R85" s="489" t="str">
        <f t="shared" si="21"/>
        <v/>
      </c>
      <c r="S85" s="490" t="str">
        <f t="shared" si="21"/>
        <v/>
      </c>
      <c r="T85" s="490" t="str">
        <f t="shared" si="21"/>
        <v/>
      </c>
      <c r="U85" s="490" t="str">
        <f t="shared" si="21"/>
        <v/>
      </c>
      <c r="V85" s="420"/>
      <c r="W85" s="491" t="str">
        <f t="shared" si="19"/>
        <v/>
      </c>
      <c r="X85" s="491" t="str">
        <f t="shared" si="20"/>
        <v/>
      </c>
      <c r="Y85" s="491" t="str">
        <f t="shared" si="22"/>
        <v/>
      </c>
      <c r="Z85" s="492" t="str">
        <f t="shared" si="23"/>
        <v/>
      </c>
      <c r="AA85" s="493" t="str">
        <f t="shared" si="24"/>
        <v/>
      </c>
      <c r="AB85" s="490" t="str">
        <f t="shared" si="25"/>
        <v/>
      </c>
      <c r="AC85" s="494"/>
      <c r="AD85" s="422"/>
      <c r="AE85" s="421"/>
      <c r="AF85" s="423"/>
      <c r="AG85" s="424"/>
      <c r="AH85" s="425"/>
      <c r="AI85" s="495" t="str">
        <f t="shared" si="28"/>
        <v/>
      </c>
      <c r="AJ85" s="427" t="str">
        <f t="shared" si="29"/>
        <v/>
      </c>
      <c r="AK85" s="426" t="str">
        <f t="shared" si="30"/>
        <v/>
      </c>
      <c r="AL85" s="428" t="str">
        <f t="shared" si="31"/>
        <v/>
      </c>
      <c r="AM85" s="496"/>
    </row>
    <row r="86" spans="1:39" s="2" customFormat="1">
      <c r="A86" s="8">
        <v>78</v>
      </c>
      <c r="B86" s="482"/>
      <c r="C86" s="5"/>
      <c r="D86" s="482"/>
      <c r="E86" s="5"/>
      <c r="F86" s="9"/>
      <c r="G86" s="9"/>
      <c r="H86" s="6"/>
      <c r="I86" s="6"/>
      <c r="J86" s="483" t="str">
        <f t="shared" si="26"/>
        <v/>
      </c>
      <c r="K86" s="484"/>
      <c r="L86" s="485"/>
      <c r="M86" s="5"/>
      <c r="N86" s="486" t="str">
        <f t="shared" si="27"/>
        <v/>
      </c>
      <c r="O86" s="487"/>
      <c r="P86" s="488" t="str">
        <f t="shared" si="21"/>
        <v/>
      </c>
      <c r="Q86" s="489" t="str">
        <f t="shared" si="21"/>
        <v/>
      </c>
      <c r="R86" s="489" t="str">
        <f t="shared" si="21"/>
        <v/>
      </c>
      <c r="S86" s="490" t="str">
        <f t="shared" si="21"/>
        <v/>
      </c>
      <c r="T86" s="490" t="str">
        <f t="shared" si="21"/>
        <v/>
      </c>
      <c r="U86" s="490" t="str">
        <f t="shared" si="21"/>
        <v/>
      </c>
      <c r="V86" s="420"/>
      <c r="W86" s="491" t="str">
        <f t="shared" si="19"/>
        <v/>
      </c>
      <c r="X86" s="491" t="str">
        <f t="shared" si="20"/>
        <v/>
      </c>
      <c r="Y86" s="491" t="str">
        <f t="shared" si="22"/>
        <v/>
      </c>
      <c r="Z86" s="492" t="str">
        <f t="shared" si="23"/>
        <v/>
      </c>
      <c r="AA86" s="493" t="str">
        <f t="shared" si="24"/>
        <v/>
      </c>
      <c r="AB86" s="490" t="str">
        <f t="shared" si="25"/>
        <v/>
      </c>
      <c r="AC86" s="494"/>
      <c r="AD86" s="422"/>
      <c r="AE86" s="421"/>
      <c r="AF86" s="423"/>
      <c r="AG86" s="424"/>
      <c r="AH86" s="425"/>
      <c r="AI86" s="495" t="str">
        <f t="shared" si="28"/>
        <v/>
      </c>
      <c r="AJ86" s="427" t="str">
        <f t="shared" si="29"/>
        <v/>
      </c>
      <c r="AK86" s="426" t="str">
        <f t="shared" si="30"/>
        <v/>
      </c>
      <c r="AL86" s="428" t="str">
        <f t="shared" si="31"/>
        <v/>
      </c>
      <c r="AM86" s="496"/>
    </row>
    <row r="87" spans="1:39" s="2" customFormat="1">
      <c r="A87" s="8">
        <v>79</v>
      </c>
      <c r="B87" s="482"/>
      <c r="C87" s="5"/>
      <c r="D87" s="482"/>
      <c r="E87" s="5"/>
      <c r="F87" s="9"/>
      <c r="G87" s="9"/>
      <c r="H87" s="6"/>
      <c r="I87" s="6"/>
      <c r="J87" s="483" t="str">
        <f t="shared" si="26"/>
        <v/>
      </c>
      <c r="K87" s="484"/>
      <c r="L87" s="485"/>
      <c r="M87" s="5"/>
      <c r="N87" s="486" t="str">
        <f t="shared" si="27"/>
        <v/>
      </c>
      <c r="O87" s="487"/>
      <c r="P87" s="488" t="str">
        <f t="shared" si="21"/>
        <v/>
      </c>
      <c r="Q87" s="489" t="str">
        <f t="shared" si="21"/>
        <v/>
      </c>
      <c r="R87" s="489" t="str">
        <f t="shared" si="21"/>
        <v/>
      </c>
      <c r="S87" s="490" t="str">
        <f t="shared" si="21"/>
        <v/>
      </c>
      <c r="T87" s="490" t="str">
        <f t="shared" si="21"/>
        <v/>
      </c>
      <c r="U87" s="490" t="str">
        <f t="shared" si="21"/>
        <v/>
      </c>
      <c r="V87" s="420"/>
      <c r="W87" s="491" t="str">
        <f t="shared" si="19"/>
        <v/>
      </c>
      <c r="X87" s="491" t="str">
        <f t="shared" si="20"/>
        <v/>
      </c>
      <c r="Y87" s="491" t="str">
        <f t="shared" si="22"/>
        <v/>
      </c>
      <c r="Z87" s="492" t="str">
        <f t="shared" si="23"/>
        <v/>
      </c>
      <c r="AA87" s="493" t="str">
        <f t="shared" si="24"/>
        <v/>
      </c>
      <c r="AB87" s="490" t="str">
        <f t="shared" si="25"/>
        <v/>
      </c>
      <c r="AC87" s="494"/>
      <c r="AD87" s="422"/>
      <c r="AE87" s="421"/>
      <c r="AF87" s="423"/>
      <c r="AG87" s="424"/>
      <c r="AH87" s="425"/>
      <c r="AI87" s="495" t="str">
        <f t="shared" si="28"/>
        <v/>
      </c>
      <c r="AJ87" s="427" t="str">
        <f t="shared" si="29"/>
        <v/>
      </c>
      <c r="AK87" s="426" t="str">
        <f t="shared" si="30"/>
        <v/>
      </c>
      <c r="AL87" s="428" t="str">
        <f t="shared" si="31"/>
        <v/>
      </c>
      <c r="AM87" s="496"/>
    </row>
    <row r="88" spans="1:39" s="2" customFormat="1">
      <c r="A88" s="8">
        <v>80</v>
      </c>
      <c r="B88" s="482"/>
      <c r="C88" s="5"/>
      <c r="D88" s="482"/>
      <c r="E88" s="5"/>
      <c r="F88" s="9"/>
      <c r="G88" s="9"/>
      <c r="H88" s="6"/>
      <c r="I88" s="6"/>
      <c r="J88" s="483" t="str">
        <f t="shared" si="26"/>
        <v/>
      </c>
      <c r="K88" s="484"/>
      <c r="L88" s="485"/>
      <c r="M88" s="5"/>
      <c r="N88" s="486" t="str">
        <f t="shared" si="27"/>
        <v/>
      </c>
      <c r="O88" s="487"/>
      <c r="P88" s="488" t="str">
        <f t="shared" si="21"/>
        <v/>
      </c>
      <c r="Q88" s="489" t="str">
        <f t="shared" si="21"/>
        <v/>
      </c>
      <c r="R88" s="489" t="str">
        <f t="shared" si="21"/>
        <v/>
      </c>
      <c r="S88" s="490" t="str">
        <f t="shared" si="21"/>
        <v/>
      </c>
      <c r="T88" s="490" t="str">
        <f t="shared" si="21"/>
        <v/>
      </c>
      <c r="U88" s="490" t="str">
        <f t="shared" si="21"/>
        <v/>
      </c>
      <c r="V88" s="420"/>
      <c r="W88" s="491" t="str">
        <f t="shared" si="19"/>
        <v/>
      </c>
      <c r="X88" s="491" t="str">
        <f t="shared" si="20"/>
        <v/>
      </c>
      <c r="Y88" s="491" t="str">
        <f t="shared" si="22"/>
        <v/>
      </c>
      <c r="Z88" s="492" t="str">
        <f t="shared" si="23"/>
        <v/>
      </c>
      <c r="AA88" s="493" t="str">
        <f t="shared" si="24"/>
        <v/>
      </c>
      <c r="AB88" s="490" t="str">
        <f t="shared" si="25"/>
        <v/>
      </c>
      <c r="AC88" s="494"/>
      <c r="AD88" s="422"/>
      <c r="AE88" s="421"/>
      <c r="AF88" s="423"/>
      <c r="AG88" s="424"/>
      <c r="AH88" s="425"/>
      <c r="AI88" s="495" t="str">
        <f t="shared" si="28"/>
        <v/>
      </c>
      <c r="AJ88" s="427" t="str">
        <f t="shared" si="29"/>
        <v/>
      </c>
      <c r="AK88" s="426" t="str">
        <f t="shared" si="30"/>
        <v/>
      </c>
      <c r="AL88" s="428" t="str">
        <f t="shared" si="31"/>
        <v/>
      </c>
      <c r="AM88" s="496"/>
    </row>
    <row r="89" spans="1:39" s="2" customFormat="1">
      <c r="A89" s="8">
        <v>81</v>
      </c>
      <c r="B89" s="482"/>
      <c r="C89" s="5"/>
      <c r="D89" s="482"/>
      <c r="E89" s="5"/>
      <c r="F89" s="9"/>
      <c r="G89" s="9"/>
      <c r="H89" s="6"/>
      <c r="I89" s="6"/>
      <c r="J89" s="483" t="str">
        <f t="shared" si="26"/>
        <v/>
      </c>
      <c r="K89" s="484"/>
      <c r="L89" s="485"/>
      <c r="M89" s="5"/>
      <c r="N89" s="486" t="str">
        <f t="shared" si="27"/>
        <v/>
      </c>
      <c r="O89" s="487"/>
      <c r="P89" s="488" t="str">
        <f t="shared" si="21"/>
        <v/>
      </c>
      <c r="Q89" s="489" t="str">
        <f t="shared" si="21"/>
        <v/>
      </c>
      <c r="R89" s="489" t="str">
        <f t="shared" si="21"/>
        <v/>
      </c>
      <c r="S89" s="490" t="str">
        <f t="shared" si="21"/>
        <v/>
      </c>
      <c r="T89" s="490" t="str">
        <f t="shared" si="21"/>
        <v/>
      </c>
      <c r="U89" s="490" t="str">
        <f t="shared" si="21"/>
        <v/>
      </c>
      <c r="V89" s="420"/>
      <c r="W89" s="491" t="str">
        <f t="shared" si="19"/>
        <v/>
      </c>
      <c r="X89" s="491" t="str">
        <f t="shared" si="20"/>
        <v/>
      </c>
      <c r="Y89" s="491" t="str">
        <f t="shared" si="22"/>
        <v/>
      </c>
      <c r="Z89" s="492" t="str">
        <f t="shared" si="23"/>
        <v/>
      </c>
      <c r="AA89" s="493" t="str">
        <f t="shared" si="24"/>
        <v/>
      </c>
      <c r="AB89" s="490" t="str">
        <f t="shared" si="25"/>
        <v/>
      </c>
      <c r="AC89" s="494"/>
      <c r="AD89" s="422"/>
      <c r="AE89" s="421"/>
      <c r="AF89" s="423"/>
      <c r="AG89" s="424"/>
      <c r="AH89" s="425"/>
      <c r="AI89" s="495" t="str">
        <f t="shared" si="28"/>
        <v/>
      </c>
      <c r="AJ89" s="427" t="str">
        <f t="shared" si="29"/>
        <v/>
      </c>
      <c r="AK89" s="426" t="str">
        <f t="shared" si="30"/>
        <v/>
      </c>
      <c r="AL89" s="428" t="str">
        <f t="shared" si="31"/>
        <v/>
      </c>
      <c r="AM89" s="496"/>
    </row>
    <row r="90" spans="1:39" s="2" customFormat="1">
      <c r="A90" s="8">
        <v>82</v>
      </c>
      <c r="B90" s="482"/>
      <c r="C90" s="5"/>
      <c r="D90" s="482"/>
      <c r="E90" s="5"/>
      <c r="F90" s="9"/>
      <c r="G90" s="9"/>
      <c r="H90" s="6"/>
      <c r="I90" s="6"/>
      <c r="J90" s="483" t="str">
        <f t="shared" si="26"/>
        <v/>
      </c>
      <c r="K90" s="484"/>
      <c r="L90" s="485"/>
      <c r="M90" s="5"/>
      <c r="N90" s="486" t="str">
        <f t="shared" si="27"/>
        <v/>
      </c>
      <c r="O90" s="487"/>
      <c r="P90" s="488" t="str">
        <f t="shared" si="21"/>
        <v/>
      </c>
      <c r="Q90" s="489" t="str">
        <f t="shared" si="21"/>
        <v/>
      </c>
      <c r="R90" s="489" t="str">
        <f t="shared" si="21"/>
        <v/>
      </c>
      <c r="S90" s="490" t="str">
        <f t="shared" si="21"/>
        <v/>
      </c>
      <c r="T90" s="490" t="str">
        <f t="shared" si="21"/>
        <v/>
      </c>
      <c r="U90" s="490" t="str">
        <f t="shared" si="21"/>
        <v/>
      </c>
      <c r="V90" s="420"/>
      <c r="W90" s="491" t="str">
        <f t="shared" si="19"/>
        <v/>
      </c>
      <c r="X90" s="491" t="str">
        <f t="shared" si="20"/>
        <v/>
      </c>
      <c r="Y90" s="491" t="str">
        <f t="shared" si="22"/>
        <v/>
      </c>
      <c r="Z90" s="492" t="str">
        <f t="shared" si="23"/>
        <v/>
      </c>
      <c r="AA90" s="493" t="str">
        <f t="shared" si="24"/>
        <v/>
      </c>
      <c r="AB90" s="490" t="str">
        <f t="shared" si="25"/>
        <v/>
      </c>
      <c r="AC90" s="494"/>
      <c r="AD90" s="422"/>
      <c r="AE90" s="421"/>
      <c r="AF90" s="423"/>
      <c r="AG90" s="424"/>
      <c r="AH90" s="425"/>
      <c r="AI90" s="495" t="str">
        <f t="shared" si="28"/>
        <v/>
      </c>
      <c r="AJ90" s="427" t="str">
        <f t="shared" si="29"/>
        <v/>
      </c>
      <c r="AK90" s="426" t="str">
        <f t="shared" si="30"/>
        <v/>
      </c>
      <c r="AL90" s="428" t="str">
        <f t="shared" si="31"/>
        <v/>
      </c>
      <c r="AM90" s="496"/>
    </row>
    <row r="91" spans="1:39" s="2" customFormat="1">
      <c r="A91" s="8">
        <v>83</v>
      </c>
      <c r="B91" s="482"/>
      <c r="C91" s="5"/>
      <c r="D91" s="482"/>
      <c r="E91" s="5"/>
      <c r="F91" s="9"/>
      <c r="G91" s="9"/>
      <c r="H91" s="6"/>
      <c r="I91" s="6"/>
      <c r="J91" s="483" t="str">
        <f t="shared" si="26"/>
        <v/>
      </c>
      <c r="K91" s="484"/>
      <c r="L91" s="485"/>
      <c r="M91" s="5"/>
      <c r="N91" s="486" t="str">
        <f t="shared" si="27"/>
        <v/>
      </c>
      <c r="O91" s="487"/>
      <c r="P91" s="488" t="str">
        <f t="shared" si="21"/>
        <v/>
      </c>
      <c r="Q91" s="489" t="str">
        <f t="shared" si="21"/>
        <v/>
      </c>
      <c r="R91" s="489" t="str">
        <f t="shared" si="21"/>
        <v/>
      </c>
      <c r="S91" s="490" t="str">
        <f t="shared" si="21"/>
        <v/>
      </c>
      <c r="T91" s="490" t="str">
        <f t="shared" si="21"/>
        <v/>
      </c>
      <c r="U91" s="490" t="str">
        <f t="shared" si="21"/>
        <v/>
      </c>
      <c r="V91" s="420"/>
      <c r="W91" s="491" t="str">
        <f t="shared" si="19"/>
        <v/>
      </c>
      <c r="X91" s="491" t="str">
        <f t="shared" si="20"/>
        <v/>
      </c>
      <c r="Y91" s="491" t="str">
        <f t="shared" si="22"/>
        <v/>
      </c>
      <c r="Z91" s="492" t="str">
        <f t="shared" si="23"/>
        <v/>
      </c>
      <c r="AA91" s="493" t="str">
        <f t="shared" si="24"/>
        <v/>
      </c>
      <c r="AB91" s="490" t="str">
        <f t="shared" si="25"/>
        <v/>
      </c>
      <c r="AC91" s="494"/>
      <c r="AD91" s="422"/>
      <c r="AE91" s="421"/>
      <c r="AF91" s="423"/>
      <c r="AG91" s="424"/>
      <c r="AH91" s="425"/>
      <c r="AI91" s="495" t="str">
        <f t="shared" si="28"/>
        <v/>
      </c>
      <c r="AJ91" s="427" t="str">
        <f t="shared" si="29"/>
        <v/>
      </c>
      <c r="AK91" s="426" t="str">
        <f t="shared" si="30"/>
        <v/>
      </c>
      <c r="AL91" s="428" t="str">
        <f t="shared" si="31"/>
        <v/>
      </c>
      <c r="AM91" s="496"/>
    </row>
    <row r="92" spans="1:39" s="2" customFormat="1">
      <c r="A92" s="8">
        <v>84</v>
      </c>
      <c r="B92" s="482"/>
      <c r="C92" s="5"/>
      <c r="D92" s="482"/>
      <c r="E92" s="5"/>
      <c r="F92" s="9"/>
      <c r="G92" s="9"/>
      <c r="H92" s="6"/>
      <c r="I92" s="6"/>
      <c r="J92" s="483" t="str">
        <f t="shared" si="26"/>
        <v/>
      </c>
      <c r="K92" s="484"/>
      <c r="L92" s="485"/>
      <c r="M92" s="5"/>
      <c r="N92" s="486" t="str">
        <f t="shared" si="27"/>
        <v/>
      </c>
      <c r="O92" s="487"/>
      <c r="P92" s="488" t="str">
        <f t="shared" si="21"/>
        <v/>
      </c>
      <c r="Q92" s="489" t="str">
        <f t="shared" si="21"/>
        <v/>
      </c>
      <c r="R92" s="489" t="str">
        <f t="shared" si="21"/>
        <v/>
      </c>
      <c r="S92" s="490" t="str">
        <f t="shared" si="21"/>
        <v/>
      </c>
      <c r="T92" s="490" t="str">
        <f t="shared" si="21"/>
        <v/>
      </c>
      <c r="U92" s="490" t="str">
        <f t="shared" si="21"/>
        <v/>
      </c>
      <c r="V92" s="420"/>
      <c r="W92" s="491" t="str">
        <f t="shared" si="19"/>
        <v/>
      </c>
      <c r="X92" s="491" t="str">
        <f t="shared" si="20"/>
        <v/>
      </c>
      <c r="Y92" s="491" t="str">
        <f t="shared" si="22"/>
        <v/>
      </c>
      <c r="Z92" s="492" t="str">
        <f t="shared" si="23"/>
        <v/>
      </c>
      <c r="AA92" s="493" t="str">
        <f t="shared" si="24"/>
        <v/>
      </c>
      <c r="AB92" s="490" t="str">
        <f t="shared" si="25"/>
        <v/>
      </c>
      <c r="AC92" s="494"/>
      <c r="AD92" s="422"/>
      <c r="AE92" s="421"/>
      <c r="AF92" s="423"/>
      <c r="AG92" s="424"/>
      <c r="AH92" s="425"/>
      <c r="AI92" s="495" t="str">
        <f t="shared" si="28"/>
        <v/>
      </c>
      <c r="AJ92" s="427" t="str">
        <f t="shared" si="29"/>
        <v/>
      </c>
      <c r="AK92" s="426" t="str">
        <f t="shared" si="30"/>
        <v/>
      </c>
      <c r="AL92" s="428" t="str">
        <f t="shared" si="31"/>
        <v/>
      </c>
      <c r="AM92" s="496"/>
    </row>
    <row r="93" spans="1:39" s="2" customFormat="1">
      <c r="A93" s="8">
        <v>85</v>
      </c>
      <c r="B93" s="482"/>
      <c r="C93" s="5"/>
      <c r="D93" s="482"/>
      <c r="E93" s="5"/>
      <c r="F93" s="9"/>
      <c r="G93" s="9"/>
      <c r="H93" s="6"/>
      <c r="I93" s="6"/>
      <c r="J93" s="483" t="str">
        <f t="shared" si="26"/>
        <v/>
      </c>
      <c r="K93" s="484"/>
      <c r="L93" s="485"/>
      <c r="M93" s="5"/>
      <c r="N93" s="486" t="str">
        <f t="shared" si="27"/>
        <v/>
      </c>
      <c r="O93" s="487"/>
      <c r="P93" s="488" t="str">
        <f t="shared" si="21"/>
        <v/>
      </c>
      <c r="Q93" s="489" t="str">
        <f t="shared" si="21"/>
        <v/>
      </c>
      <c r="R93" s="489" t="str">
        <f t="shared" si="21"/>
        <v/>
      </c>
      <c r="S93" s="490" t="str">
        <f t="shared" si="21"/>
        <v/>
      </c>
      <c r="T93" s="490" t="str">
        <f t="shared" si="21"/>
        <v/>
      </c>
      <c r="U93" s="490" t="str">
        <f t="shared" si="21"/>
        <v/>
      </c>
      <c r="V93" s="420"/>
      <c r="W93" s="491" t="str">
        <f t="shared" si="19"/>
        <v/>
      </c>
      <c r="X93" s="491" t="str">
        <f t="shared" si="20"/>
        <v/>
      </c>
      <c r="Y93" s="491" t="str">
        <f t="shared" si="22"/>
        <v/>
      </c>
      <c r="Z93" s="492" t="str">
        <f t="shared" si="23"/>
        <v/>
      </c>
      <c r="AA93" s="493" t="str">
        <f t="shared" si="24"/>
        <v/>
      </c>
      <c r="AB93" s="490" t="str">
        <f t="shared" si="25"/>
        <v/>
      </c>
      <c r="AC93" s="494"/>
      <c r="AD93" s="422"/>
      <c r="AE93" s="421"/>
      <c r="AF93" s="423"/>
      <c r="AG93" s="424"/>
      <c r="AH93" s="425"/>
      <c r="AI93" s="495" t="str">
        <f t="shared" si="28"/>
        <v/>
      </c>
      <c r="AJ93" s="427" t="str">
        <f t="shared" si="29"/>
        <v/>
      </c>
      <c r="AK93" s="426" t="str">
        <f t="shared" si="30"/>
        <v/>
      </c>
      <c r="AL93" s="428" t="str">
        <f t="shared" si="31"/>
        <v/>
      </c>
      <c r="AM93" s="496"/>
    </row>
    <row r="94" spans="1:39" s="2" customFormat="1">
      <c r="A94" s="8">
        <v>86</v>
      </c>
      <c r="B94" s="482"/>
      <c r="C94" s="5"/>
      <c r="D94" s="482"/>
      <c r="E94" s="5"/>
      <c r="F94" s="9"/>
      <c r="G94" s="9"/>
      <c r="H94" s="6"/>
      <c r="I94" s="6"/>
      <c r="J94" s="483" t="str">
        <f t="shared" si="26"/>
        <v/>
      </c>
      <c r="K94" s="484"/>
      <c r="L94" s="485"/>
      <c r="M94" s="5"/>
      <c r="N94" s="486" t="str">
        <f t="shared" si="27"/>
        <v/>
      </c>
      <c r="O94" s="487"/>
      <c r="P94" s="488" t="str">
        <f t="shared" si="21"/>
        <v/>
      </c>
      <c r="Q94" s="489" t="str">
        <f t="shared" si="21"/>
        <v/>
      </c>
      <c r="R94" s="489" t="str">
        <f t="shared" si="21"/>
        <v/>
      </c>
      <c r="S94" s="490" t="str">
        <f t="shared" si="21"/>
        <v/>
      </c>
      <c r="T94" s="490" t="str">
        <f t="shared" si="21"/>
        <v/>
      </c>
      <c r="U94" s="490" t="str">
        <f t="shared" si="21"/>
        <v/>
      </c>
      <c r="V94" s="420"/>
      <c r="W94" s="491" t="str">
        <f t="shared" si="19"/>
        <v/>
      </c>
      <c r="X94" s="491" t="str">
        <f t="shared" si="20"/>
        <v/>
      </c>
      <c r="Y94" s="491" t="str">
        <f t="shared" si="22"/>
        <v/>
      </c>
      <c r="Z94" s="492" t="str">
        <f t="shared" si="23"/>
        <v/>
      </c>
      <c r="AA94" s="493" t="str">
        <f t="shared" si="24"/>
        <v/>
      </c>
      <c r="AB94" s="490" t="str">
        <f t="shared" si="25"/>
        <v/>
      </c>
      <c r="AC94" s="494"/>
      <c r="AD94" s="422"/>
      <c r="AE94" s="421"/>
      <c r="AF94" s="423"/>
      <c r="AG94" s="424"/>
      <c r="AH94" s="425"/>
      <c r="AI94" s="495" t="str">
        <f t="shared" si="28"/>
        <v/>
      </c>
      <c r="AJ94" s="427" t="str">
        <f t="shared" si="29"/>
        <v/>
      </c>
      <c r="AK94" s="426" t="str">
        <f t="shared" si="30"/>
        <v/>
      </c>
      <c r="AL94" s="428" t="str">
        <f t="shared" si="31"/>
        <v/>
      </c>
      <c r="AM94" s="496"/>
    </row>
    <row r="95" spans="1:39" s="2" customFormat="1">
      <c r="A95" s="8">
        <v>87</v>
      </c>
      <c r="B95" s="482"/>
      <c r="C95" s="5"/>
      <c r="D95" s="482"/>
      <c r="E95" s="5"/>
      <c r="F95" s="9"/>
      <c r="G95" s="9"/>
      <c r="H95" s="6"/>
      <c r="I95" s="6"/>
      <c r="J95" s="483" t="str">
        <f t="shared" si="26"/>
        <v/>
      </c>
      <c r="K95" s="484"/>
      <c r="L95" s="485"/>
      <c r="M95" s="5"/>
      <c r="N95" s="486" t="str">
        <f t="shared" si="27"/>
        <v/>
      </c>
      <c r="O95" s="487"/>
      <c r="P95" s="488" t="str">
        <f t="shared" si="21"/>
        <v/>
      </c>
      <c r="Q95" s="489" t="str">
        <f t="shared" si="21"/>
        <v/>
      </c>
      <c r="R95" s="489" t="str">
        <f t="shared" si="21"/>
        <v/>
      </c>
      <c r="S95" s="490" t="str">
        <f t="shared" si="21"/>
        <v/>
      </c>
      <c r="T95" s="490" t="str">
        <f t="shared" si="21"/>
        <v/>
      </c>
      <c r="U95" s="490" t="str">
        <f t="shared" si="21"/>
        <v/>
      </c>
      <c r="V95" s="420"/>
      <c r="W95" s="491" t="str">
        <f t="shared" si="19"/>
        <v/>
      </c>
      <c r="X95" s="491" t="str">
        <f t="shared" si="20"/>
        <v/>
      </c>
      <c r="Y95" s="491" t="str">
        <f t="shared" si="22"/>
        <v/>
      </c>
      <c r="Z95" s="492" t="str">
        <f t="shared" si="23"/>
        <v/>
      </c>
      <c r="AA95" s="493" t="str">
        <f t="shared" si="24"/>
        <v/>
      </c>
      <c r="AB95" s="490" t="str">
        <f t="shared" si="25"/>
        <v/>
      </c>
      <c r="AC95" s="494"/>
      <c r="AD95" s="422"/>
      <c r="AE95" s="421"/>
      <c r="AF95" s="423"/>
      <c r="AG95" s="424"/>
      <c r="AH95" s="425"/>
      <c r="AI95" s="495" t="str">
        <f t="shared" si="28"/>
        <v/>
      </c>
      <c r="AJ95" s="427" t="str">
        <f t="shared" si="29"/>
        <v/>
      </c>
      <c r="AK95" s="426" t="str">
        <f t="shared" si="30"/>
        <v/>
      </c>
      <c r="AL95" s="428" t="str">
        <f t="shared" si="31"/>
        <v/>
      </c>
      <c r="AM95" s="496"/>
    </row>
    <row r="96" spans="1:39" s="2" customFormat="1">
      <c r="A96" s="8">
        <v>88</v>
      </c>
      <c r="B96" s="482"/>
      <c r="C96" s="5"/>
      <c r="D96" s="482"/>
      <c r="E96" s="5"/>
      <c r="F96" s="9"/>
      <c r="G96" s="9"/>
      <c r="H96" s="6"/>
      <c r="I96" s="6"/>
      <c r="J96" s="483" t="str">
        <f t="shared" si="26"/>
        <v/>
      </c>
      <c r="K96" s="484"/>
      <c r="L96" s="485"/>
      <c r="M96" s="5"/>
      <c r="N96" s="486" t="str">
        <f t="shared" si="27"/>
        <v/>
      </c>
      <c r="O96" s="487"/>
      <c r="P96" s="488" t="str">
        <f t="shared" si="21"/>
        <v/>
      </c>
      <c r="Q96" s="489" t="str">
        <f t="shared" si="21"/>
        <v/>
      </c>
      <c r="R96" s="489" t="str">
        <f t="shared" si="21"/>
        <v/>
      </c>
      <c r="S96" s="490" t="str">
        <f t="shared" si="21"/>
        <v/>
      </c>
      <c r="T96" s="490" t="str">
        <f t="shared" si="21"/>
        <v/>
      </c>
      <c r="U96" s="490" t="str">
        <f t="shared" si="21"/>
        <v/>
      </c>
      <c r="V96" s="420"/>
      <c r="W96" s="491" t="str">
        <f t="shared" si="19"/>
        <v/>
      </c>
      <c r="X96" s="491" t="str">
        <f t="shared" si="20"/>
        <v/>
      </c>
      <c r="Y96" s="491" t="str">
        <f t="shared" si="22"/>
        <v/>
      </c>
      <c r="Z96" s="492" t="str">
        <f t="shared" si="23"/>
        <v/>
      </c>
      <c r="AA96" s="493" t="str">
        <f t="shared" si="24"/>
        <v/>
      </c>
      <c r="AB96" s="490" t="str">
        <f t="shared" si="25"/>
        <v/>
      </c>
      <c r="AC96" s="494"/>
      <c r="AD96" s="422"/>
      <c r="AE96" s="421"/>
      <c r="AF96" s="423"/>
      <c r="AG96" s="424"/>
      <c r="AH96" s="425"/>
      <c r="AI96" s="495" t="str">
        <f t="shared" si="28"/>
        <v/>
      </c>
      <c r="AJ96" s="427" t="str">
        <f t="shared" si="29"/>
        <v/>
      </c>
      <c r="AK96" s="426" t="str">
        <f t="shared" si="30"/>
        <v/>
      </c>
      <c r="AL96" s="428" t="str">
        <f t="shared" si="31"/>
        <v/>
      </c>
      <c r="AM96" s="496"/>
    </row>
    <row r="97" spans="1:39" s="2" customFormat="1">
      <c r="A97" s="8">
        <v>89</v>
      </c>
      <c r="B97" s="482"/>
      <c r="C97" s="5"/>
      <c r="D97" s="482"/>
      <c r="E97" s="5"/>
      <c r="F97" s="9"/>
      <c r="G97" s="9"/>
      <c r="H97" s="6"/>
      <c r="I97" s="6"/>
      <c r="J97" s="483" t="str">
        <f t="shared" si="26"/>
        <v/>
      </c>
      <c r="K97" s="484"/>
      <c r="L97" s="485"/>
      <c r="M97" s="5"/>
      <c r="N97" s="486" t="str">
        <f t="shared" si="27"/>
        <v/>
      </c>
      <c r="O97" s="487"/>
      <c r="P97" s="488" t="str">
        <f t="shared" si="21"/>
        <v/>
      </c>
      <c r="Q97" s="489" t="str">
        <f t="shared" si="21"/>
        <v/>
      </c>
      <c r="R97" s="489" t="str">
        <f t="shared" si="21"/>
        <v/>
      </c>
      <c r="S97" s="490" t="str">
        <f t="shared" si="21"/>
        <v/>
      </c>
      <c r="T97" s="490" t="str">
        <f t="shared" si="21"/>
        <v/>
      </c>
      <c r="U97" s="490" t="str">
        <f t="shared" si="21"/>
        <v/>
      </c>
      <c r="V97" s="420"/>
      <c r="W97" s="491" t="str">
        <f t="shared" si="19"/>
        <v/>
      </c>
      <c r="X97" s="491" t="str">
        <f t="shared" si="20"/>
        <v/>
      </c>
      <c r="Y97" s="491" t="str">
        <f t="shared" si="22"/>
        <v/>
      </c>
      <c r="Z97" s="492" t="str">
        <f t="shared" si="23"/>
        <v/>
      </c>
      <c r="AA97" s="493" t="str">
        <f t="shared" si="24"/>
        <v/>
      </c>
      <c r="AB97" s="490" t="str">
        <f t="shared" si="25"/>
        <v/>
      </c>
      <c r="AC97" s="494"/>
      <c r="AD97" s="422"/>
      <c r="AE97" s="421"/>
      <c r="AF97" s="423"/>
      <c r="AG97" s="424"/>
      <c r="AH97" s="425"/>
      <c r="AI97" s="495" t="str">
        <f t="shared" si="28"/>
        <v/>
      </c>
      <c r="AJ97" s="427" t="str">
        <f t="shared" si="29"/>
        <v/>
      </c>
      <c r="AK97" s="426" t="str">
        <f t="shared" si="30"/>
        <v/>
      </c>
      <c r="AL97" s="428" t="str">
        <f t="shared" si="31"/>
        <v/>
      </c>
      <c r="AM97" s="496"/>
    </row>
    <row r="98" spans="1:39" s="2" customFormat="1">
      <c r="A98" s="8">
        <v>90</v>
      </c>
      <c r="B98" s="482"/>
      <c r="C98" s="5"/>
      <c r="D98" s="482"/>
      <c r="E98" s="5"/>
      <c r="F98" s="9"/>
      <c r="G98" s="9"/>
      <c r="H98" s="6"/>
      <c r="I98" s="6"/>
      <c r="J98" s="483" t="str">
        <f t="shared" si="26"/>
        <v/>
      </c>
      <c r="K98" s="484"/>
      <c r="L98" s="485"/>
      <c r="M98" s="5"/>
      <c r="N98" s="486" t="str">
        <f t="shared" si="27"/>
        <v/>
      </c>
      <c r="O98" s="487"/>
      <c r="P98" s="488" t="str">
        <f t="shared" si="21"/>
        <v/>
      </c>
      <c r="Q98" s="489" t="str">
        <f t="shared" si="21"/>
        <v/>
      </c>
      <c r="R98" s="489" t="str">
        <f t="shared" si="21"/>
        <v/>
      </c>
      <c r="S98" s="490" t="str">
        <f t="shared" si="21"/>
        <v/>
      </c>
      <c r="T98" s="490" t="str">
        <f t="shared" si="21"/>
        <v/>
      </c>
      <c r="U98" s="490" t="str">
        <f t="shared" si="21"/>
        <v/>
      </c>
      <c r="V98" s="420"/>
      <c r="W98" s="491" t="str">
        <f t="shared" si="19"/>
        <v/>
      </c>
      <c r="X98" s="491" t="str">
        <f t="shared" si="20"/>
        <v/>
      </c>
      <c r="Y98" s="491" t="str">
        <f>IF(OR(W98="",X98=""), "",IFERROR(VALUE(TRIM(SUBSTITUTE(W98,CHAR(160),""))),0) + IFERROR(VALUE(TRIM(SUBSTITUTE(X98,CHAR(160),""))),0))</f>
        <v/>
      </c>
      <c r="Z98" s="492" t="str">
        <f t="shared" si="23"/>
        <v/>
      </c>
      <c r="AA98" s="493" t="str">
        <f t="shared" si="24"/>
        <v/>
      </c>
      <c r="AB98" s="490" t="str">
        <f t="shared" si="25"/>
        <v/>
      </c>
      <c r="AC98" s="494"/>
      <c r="AD98" s="422"/>
      <c r="AE98" s="421"/>
      <c r="AF98" s="423"/>
      <c r="AG98" s="424"/>
      <c r="AH98" s="425"/>
      <c r="AI98" s="495" t="str">
        <f t="shared" si="28"/>
        <v/>
      </c>
      <c r="AJ98" s="427" t="str">
        <f t="shared" si="29"/>
        <v/>
      </c>
      <c r="AK98" s="426" t="str">
        <f t="shared" si="30"/>
        <v/>
      </c>
      <c r="AL98" s="428" t="str">
        <f t="shared" si="31"/>
        <v/>
      </c>
      <c r="AM98" s="496"/>
    </row>
    <row r="99" spans="1:39" s="2" customFormat="1">
      <c r="A99" s="8">
        <v>91</v>
      </c>
      <c r="B99" s="482"/>
      <c r="C99" s="5"/>
      <c r="D99" s="482"/>
      <c r="E99" s="5"/>
      <c r="F99" s="9"/>
      <c r="G99" s="9"/>
      <c r="H99" s="6"/>
      <c r="I99" s="6"/>
      <c r="J99" s="483" t="str">
        <f t="shared" si="26"/>
        <v/>
      </c>
      <c r="K99" s="484"/>
      <c r="L99" s="485"/>
      <c r="M99" s="5"/>
      <c r="N99" s="486" t="str">
        <f t="shared" si="27"/>
        <v/>
      </c>
      <c r="O99" s="487"/>
      <c r="P99" s="488" t="str">
        <f t="shared" si="21"/>
        <v/>
      </c>
      <c r="Q99" s="489" t="str">
        <f t="shared" si="21"/>
        <v/>
      </c>
      <c r="R99" s="489" t="str">
        <f t="shared" si="21"/>
        <v/>
      </c>
      <c r="S99" s="490" t="str">
        <f t="shared" si="21"/>
        <v/>
      </c>
      <c r="T99" s="490" t="str">
        <f t="shared" si="21"/>
        <v/>
      </c>
      <c r="U99" s="490" t="str">
        <f t="shared" si="21"/>
        <v/>
      </c>
      <c r="V99" s="420"/>
      <c r="W99" s="491" t="str">
        <f t="shared" si="19"/>
        <v/>
      </c>
      <c r="X99" s="491" t="str">
        <f t="shared" si="20"/>
        <v/>
      </c>
      <c r="Y99" s="491" t="str">
        <f t="shared" ref="Y99:Y108" si="32">IF(OR(W99="",X99=""), "",IFERROR(VALUE(TRIM(SUBSTITUTE(W99,CHAR(160),""))),0) + IFERROR(VALUE(TRIM(SUBSTITUTE(X99,CHAR(160),""))),0))</f>
        <v/>
      </c>
      <c r="Z99" s="492" t="str">
        <f t="shared" si="23"/>
        <v/>
      </c>
      <c r="AA99" s="493" t="str">
        <f t="shared" si="24"/>
        <v/>
      </c>
      <c r="AB99" s="490" t="str">
        <f t="shared" si="25"/>
        <v/>
      </c>
      <c r="AC99" s="494"/>
      <c r="AD99" s="422"/>
      <c r="AE99" s="421"/>
      <c r="AF99" s="423"/>
      <c r="AG99" s="424"/>
      <c r="AH99" s="425"/>
      <c r="AI99" s="495" t="str">
        <f t="shared" si="28"/>
        <v/>
      </c>
      <c r="AJ99" s="427" t="str">
        <f t="shared" si="29"/>
        <v/>
      </c>
      <c r="AK99" s="426" t="str">
        <f t="shared" si="30"/>
        <v/>
      </c>
      <c r="AL99" s="428" t="str">
        <f t="shared" si="31"/>
        <v/>
      </c>
      <c r="AM99" s="496"/>
    </row>
    <row r="100" spans="1:39" s="2" customFormat="1">
      <c r="A100" s="8">
        <v>92</v>
      </c>
      <c r="B100" s="482"/>
      <c r="C100" s="5"/>
      <c r="D100" s="482"/>
      <c r="E100" s="5"/>
      <c r="F100" s="9"/>
      <c r="G100" s="9"/>
      <c r="H100" s="6"/>
      <c r="I100" s="6"/>
      <c r="J100" s="483" t="str">
        <f t="shared" si="26"/>
        <v/>
      </c>
      <c r="K100" s="484"/>
      <c r="L100" s="485"/>
      <c r="M100" s="5"/>
      <c r="N100" s="486" t="str">
        <f t="shared" si="27"/>
        <v/>
      </c>
      <c r="O100" s="487"/>
      <c r="P100" s="488" t="str">
        <f t="shared" si="21"/>
        <v/>
      </c>
      <c r="Q100" s="489" t="str">
        <f t="shared" si="21"/>
        <v/>
      </c>
      <c r="R100" s="489" t="str">
        <f t="shared" si="21"/>
        <v/>
      </c>
      <c r="S100" s="490" t="str">
        <f t="shared" si="21"/>
        <v/>
      </c>
      <c r="T100" s="490" t="str">
        <f t="shared" si="21"/>
        <v/>
      </c>
      <c r="U100" s="490" t="str">
        <f t="shared" si="21"/>
        <v/>
      </c>
      <c r="V100" s="420"/>
      <c r="W100" s="491" t="str">
        <f t="shared" si="19"/>
        <v/>
      </c>
      <c r="X100" s="491" t="str">
        <f t="shared" si="20"/>
        <v/>
      </c>
      <c r="Y100" s="491" t="str">
        <f t="shared" si="32"/>
        <v/>
      </c>
      <c r="Z100" s="492" t="str">
        <f t="shared" si="23"/>
        <v/>
      </c>
      <c r="AA100" s="493" t="str">
        <f t="shared" si="24"/>
        <v/>
      </c>
      <c r="AB100" s="490" t="str">
        <f t="shared" si="25"/>
        <v/>
      </c>
      <c r="AC100" s="494"/>
      <c r="AD100" s="422"/>
      <c r="AE100" s="421"/>
      <c r="AF100" s="423"/>
      <c r="AG100" s="424"/>
      <c r="AH100" s="425"/>
      <c r="AI100" s="495" t="str">
        <f t="shared" si="28"/>
        <v/>
      </c>
      <c r="AJ100" s="427" t="str">
        <f t="shared" si="29"/>
        <v/>
      </c>
      <c r="AK100" s="426" t="str">
        <f t="shared" si="30"/>
        <v/>
      </c>
      <c r="AL100" s="428" t="str">
        <f t="shared" si="31"/>
        <v/>
      </c>
      <c r="AM100" s="496"/>
    </row>
    <row r="101" spans="1:39" s="2" customFormat="1">
      <c r="A101" s="8">
        <v>93</v>
      </c>
      <c r="B101" s="482"/>
      <c r="C101" s="5"/>
      <c r="D101" s="482"/>
      <c r="E101" s="5"/>
      <c r="F101" s="9"/>
      <c r="G101" s="9"/>
      <c r="H101" s="6"/>
      <c r="I101" s="6"/>
      <c r="J101" s="483" t="str">
        <f t="shared" si="26"/>
        <v/>
      </c>
      <c r="K101" s="484"/>
      <c r="L101" s="485"/>
      <c r="M101" s="5"/>
      <c r="N101" s="486" t="str">
        <f t="shared" si="27"/>
        <v/>
      </c>
      <c r="O101" s="487"/>
      <c r="P101" s="488" t="str">
        <f t="shared" si="21"/>
        <v/>
      </c>
      <c r="Q101" s="489" t="str">
        <f t="shared" si="21"/>
        <v/>
      </c>
      <c r="R101" s="489" t="str">
        <f t="shared" si="21"/>
        <v/>
      </c>
      <c r="S101" s="490" t="str">
        <f t="shared" si="21"/>
        <v/>
      </c>
      <c r="T101" s="490" t="str">
        <f t="shared" si="21"/>
        <v/>
      </c>
      <c r="U101" s="490" t="str">
        <f t="shared" si="21"/>
        <v/>
      </c>
      <c r="V101" s="420"/>
      <c r="W101" s="491" t="str">
        <f t="shared" si="19"/>
        <v/>
      </c>
      <c r="X101" s="491" t="str">
        <f t="shared" si="20"/>
        <v/>
      </c>
      <c r="Y101" s="491" t="str">
        <f t="shared" si="32"/>
        <v/>
      </c>
      <c r="Z101" s="492" t="str">
        <f t="shared" si="23"/>
        <v/>
      </c>
      <c r="AA101" s="493" t="str">
        <f t="shared" si="24"/>
        <v/>
      </c>
      <c r="AB101" s="490" t="str">
        <f t="shared" si="25"/>
        <v/>
      </c>
      <c r="AC101" s="494"/>
      <c r="AD101" s="422"/>
      <c r="AE101" s="421"/>
      <c r="AF101" s="423"/>
      <c r="AG101" s="424"/>
      <c r="AH101" s="425"/>
      <c r="AI101" s="495" t="str">
        <f t="shared" si="28"/>
        <v/>
      </c>
      <c r="AJ101" s="427" t="str">
        <f t="shared" si="29"/>
        <v/>
      </c>
      <c r="AK101" s="426" t="str">
        <f t="shared" si="30"/>
        <v/>
      </c>
      <c r="AL101" s="428" t="str">
        <f t="shared" si="31"/>
        <v/>
      </c>
      <c r="AM101" s="496"/>
    </row>
    <row r="102" spans="1:39" s="2" customFormat="1">
      <c r="A102" s="8">
        <v>94</v>
      </c>
      <c r="B102" s="482"/>
      <c r="C102" s="5"/>
      <c r="D102" s="482"/>
      <c r="E102" s="5"/>
      <c r="F102" s="9"/>
      <c r="G102" s="9"/>
      <c r="H102" s="6"/>
      <c r="I102" s="6"/>
      <c r="J102" s="483" t="str">
        <f t="shared" si="26"/>
        <v/>
      </c>
      <c r="K102" s="484"/>
      <c r="L102" s="485"/>
      <c r="M102" s="5"/>
      <c r="N102" s="486" t="str">
        <f t="shared" si="27"/>
        <v/>
      </c>
      <c r="O102" s="487"/>
      <c r="P102" s="488" t="str">
        <f t="shared" si="21"/>
        <v/>
      </c>
      <c r="Q102" s="489" t="str">
        <f t="shared" si="21"/>
        <v/>
      </c>
      <c r="R102" s="489" t="str">
        <f t="shared" si="21"/>
        <v/>
      </c>
      <c r="S102" s="490" t="str">
        <f t="shared" si="21"/>
        <v/>
      </c>
      <c r="T102" s="490" t="str">
        <f t="shared" si="21"/>
        <v/>
      </c>
      <c r="U102" s="490" t="str">
        <f t="shared" si="21"/>
        <v/>
      </c>
      <c r="V102" s="420"/>
      <c r="W102" s="491" t="str">
        <f t="shared" si="19"/>
        <v/>
      </c>
      <c r="X102" s="491" t="str">
        <f t="shared" si="20"/>
        <v/>
      </c>
      <c r="Y102" s="491" t="str">
        <f t="shared" si="32"/>
        <v/>
      </c>
      <c r="Z102" s="492" t="str">
        <f t="shared" si="23"/>
        <v/>
      </c>
      <c r="AA102" s="493" t="str">
        <f t="shared" si="24"/>
        <v/>
      </c>
      <c r="AB102" s="490" t="str">
        <f t="shared" si="25"/>
        <v/>
      </c>
      <c r="AC102" s="494"/>
      <c r="AD102" s="422"/>
      <c r="AE102" s="421"/>
      <c r="AF102" s="423"/>
      <c r="AG102" s="424"/>
      <c r="AH102" s="425"/>
      <c r="AI102" s="495" t="str">
        <f t="shared" si="28"/>
        <v/>
      </c>
      <c r="AJ102" s="427" t="str">
        <f t="shared" si="29"/>
        <v/>
      </c>
      <c r="AK102" s="426" t="str">
        <f t="shared" si="30"/>
        <v/>
      </c>
      <c r="AL102" s="428" t="str">
        <f t="shared" si="31"/>
        <v/>
      </c>
      <c r="AM102" s="496"/>
    </row>
    <row r="103" spans="1:39" s="2" customFormat="1">
      <c r="A103" s="8">
        <v>95</v>
      </c>
      <c r="B103" s="482"/>
      <c r="C103" s="5"/>
      <c r="D103" s="482"/>
      <c r="E103" s="5"/>
      <c r="F103" s="9"/>
      <c r="G103" s="9"/>
      <c r="H103" s="6"/>
      <c r="I103" s="6"/>
      <c r="J103" s="483" t="str">
        <f t="shared" si="26"/>
        <v/>
      </c>
      <c r="K103" s="484"/>
      <c r="L103" s="485"/>
      <c r="M103" s="5"/>
      <c r="N103" s="486" t="str">
        <f t="shared" si="27"/>
        <v/>
      </c>
      <c r="O103" s="487"/>
      <c r="P103" s="488" t="str">
        <f t="shared" si="21"/>
        <v/>
      </c>
      <c r="Q103" s="489" t="str">
        <f t="shared" si="21"/>
        <v/>
      </c>
      <c r="R103" s="489" t="str">
        <f t="shared" si="21"/>
        <v/>
      </c>
      <c r="S103" s="490" t="str">
        <f t="shared" ref="S103:U108" si="33">IF(E103="","",E103)</f>
        <v/>
      </c>
      <c r="T103" s="490" t="str">
        <f t="shared" si="33"/>
        <v/>
      </c>
      <c r="U103" s="490" t="str">
        <f t="shared" si="33"/>
        <v/>
      </c>
      <c r="V103" s="420"/>
      <c r="W103" s="491" t="str">
        <f t="shared" si="19"/>
        <v/>
      </c>
      <c r="X103" s="491" t="str">
        <f t="shared" si="20"/>
        <v/>
      </c>
      <c r="Y103" s="491" t="str">
        <f t="shared" si="32"/>
        <v/>
      </c>
      <c r="Z103" s="492" t="str">
        <f t="shared" si="23"/>
        <v/>
      </c>
      <c r="AA103" s="493" t="str">
        <f t="shared" si="24"/>
        <v/>
      </c>
      <c r="AB103" s="490" t="str">
        <f t="shared" si="25"/>
        <v/>
      </c>
      <c r="AC103" s="494"/>
      <c r="AD103" s="422"/>
      <c r="AE103" s="421"/>
      <c r="AF103" s="423"/>
      <c r="AG103" s="424"/>
      <c r="AH103" s="425"/>
      <c r="AI103" s="495" t="str">
        <f t="shared" si="28"/>
        <v/>
      </c>
      <c r="AJ103" s="427" t="str">
        <f t="shared" si="29"/>
        <v/>
      </c>
      <c r="AK103" s="426" t="str">
        <f t="shared" si="30"/>
        <v/>
      </c>
      <c r="AL103" s="428" t="str">
        <f t="shared" si="31"/>
        <v/>
      </c>
      <c r="AM103" s="496"/>
    </row>
    <row r="104" spans="1:39" s="2" customFormat="1">
      <c r="A104" s="8">
        <v>96</v>
      </c>
      <c r="B104" s="482"/>
      <c r="C104" s="5"/>
      <c r="D104" s="482"/>
      <c r="E104" s="5"/>
      <c r="F104" s="9"/>
      <c r="G104" s="9"/>
      <c r="H104" s="6"/>
      <c r="I104" s="6"/>
      <c r="J104" s="483" t="str">
        <f t="shared" si="26"/>
        <v/>
      </c>
      <c r="K104" s="484"/>
      <c r="L104" s="485"/>
      <c r="M104" s="5"/>
      <c r="N104" s="486" t="str">
        <f t="shared" si="27"/>
        <v/>
      </c>
      <c r="O104" s="487"/>
      <c r="P104" s="488" t="str">
        <f t="shared" ref="P104:R108" si="34">IF(B104="","",B104)</f>
        <v/>
      </c>
      <c r="Q104" s="489" t="str">
        <f t="shared" si="34"/>
        <v/>
      </c>
      <c r="R104" s="489" t="str">
        <f t="shared" si="34"/>
        <v/>
      </c>
      <c r="S104" s="490" t="str">
        <f t="shared" si="33"/>
        <v/>
      </c>
      <c r="T104" s="490" t="str">
        <f t="shared" si="33"/>
        <v/>
      </c>
      <c r="U104" s="490" t="str">
        <f t="shared" si="33"/>
        <v/>
      </c>
      <c r="V104" s="420"/>
      <c r="W104" s="491" t="str">
        <f t="shared" si="19"/>
        <v/>
      </c>
      <c r="X104" s="491" t="str">
        <f t="shared" si="20"/>
        <v/>
      </c>
      <c r="Y104" s="491" t="str">
        <f t="shared" si="32"/>
        <v/>
      </c>
      <c r="Z104" s="492" t="str">
        <f t="shared" si="23"/>
        <v/>
      </c>
      <c r="AA104" s="493" t="str">
        <f t="shared" si="24"/>
        <v/>
      </c>
      <c r="AB104" s="490" t="str">
        <f t="shared" si="25"/>
        <v/>
      </c>
      <c r="AC104" s="494"/>
      <c r="AD104" s="422"/>
      <c r="AE104" s="421"/>
      <c r="AF104" s="423"/>
      <c r="AG104" s="424"/>
      <c r="AH104" s="425"/>
      <c r="AI104" s="495" t="str">
        <f t="shared" si="28"/>
        <v/>
      </c>
      <c r="AJ104" s="427" t="str">
        <f t="shared" si="29"/>
        <v/>
      </c>
      <c r="AK104" s="426" t="str">
        <f t="shared" si="30"/>
        <v/>
      </c>
      <c r="AL104" s="428" t="str">
        <f t="shared" si="31"/>
        <v/>
      </c>
      <c r="AM104" s="496"/>
    </row>
    <row r="105" spans="1:39" s="2" customFormat="1">
      <c r="A105" s="8">
        <v>97</v>
      </c>
      <c r="B105" s="482"/>
      <c r="C105" s="5"/>
      <c r="D105" s="482"/>
      <c r="E105" s="5"/>
      <c r="F105" s="9"/>
      <c r="G105" s="9"/>
      <c r="H105" s="6"/>
      <c r="I105" s="6"/>
      <c r="J105" s="483" t="str">
        <f t="shared" si="26"/>
        <v/>
      </c>
      <c r="K105" s="484"/>
      <c r="L105" s="485"/>
      <c r="M105" s="5"/>
      <c r="N105" s="486" t="str">
        <f t="shared" si="27"/>
        <v/>
      </c>
      <c r="O105" s="487"/>
      <c r="P105" s="488" t="str">
        <f t="shared" si="34"/>
        <v/>
      </c>
      <c r="Q105" s="489" t="str">
        <f t="shared" si="34"/>
        <v/>
      </c>
      <c r="R105" s="489" t="str">
        <f t="shared" si="34"/>
        <v/>
      </c>
      <c r="S105" s="490" t="str">
        <f t="shared" si="33"/>
        <v/>
      </c>
      <c r="T105" s="490" t="str">
        <f t="shared" si="33"/>
        <v/>
      </c>
      <c r="U105" s="490" t="str">
        <f t="shared" si="33"/>
        <v/>
      </c>
      <c r="V105" s="420"/>
      <c r="W105" s="491" t="str">
        <f t="shared" si="19"/>
        <v/>
      </c>
      <c r="X105" s="491" t="str">
        <f t="shared" si="20"/>
        <v/>
      </c>
      <c r="Y105" s="491" t="str">
        <f t="shared" si="32"/>
        <v/>
      </c>
      <c r="Z105" s="492" t="str">
        <f t="shared" si="23"/>
        <v/>
      </c>
      <c r="AA105" s="493" t="str">
        <f t="shared" si="24"/>
        <v/>
      </c>
      <c r="AB105" s="490" t="str">
        <f t="shared" si="25"/>
        <v/>
      </c>
      <c r="AC105" s="494"/>
      <c r="AD105" s="422"/>
      <c r="AE105" s="421"/>
      <c r="AF105" s="423"/>
      <c r="AG105" s="424"/>
      <c r="AH105" s="425"/>
      <c r="AI105" s="495" t="str">
        <f t="shared" si="28"/>
        <v/>
      </c>
      <c r="AJ105" s="427" t="str">
        <f t="shared" si="29"/>
        <v/>
      </c>
      <c r="AK105" s="426" t="str">
        <f t="shared" si="30"/>
        <v/>
      </c>
      <c r="AL105" s="428" t="str">
        <f t="shared" si="31"/>
        <v/>
      </c>
      <c r="AM105" s="496"/>
    </row>
    <row r="106" spans="1:39" s="2" customFormat="1">
      <c r="A106" s="8">
        <v>98</v>
      </c>
      <c r="B106" s="482"/>
      <c r="C106" s="5"/>
      <c r="D106" s="482"/>
      <c r="E106" s="5"/>
      <c r="F106" s="9"/>
      <c r="G106" s="9"/>
      <c r="H106" s="6"/>
      <c r="I106" s="6"/>
      <c r="J106" s="483" t="str">
        <f t="shared" si="26"/>
        <v/>
      </c>
      <c r="K106" s="484"/>
      <c r="L106" s="485"/>
      <c r="M106" s="5"/>
      <c r="N106" s="486" t="str">
        <f t="shared" si="27"/>
        <v/>
      </c>
      <c r="O106" s="487"/>
      <c r="P106" s="488" t="str">
        <f t="shared" si="34"/>
        <v/>
      </c>
      <c r="Q106" s="489" t="str">
        <f t="shared" si="34"/>
        <v/>
      </c>
      <c r="R106" s="489" t="str">
        <f t="shared" si="34"/>
        <v/>
      </c>
      <c r="S106" s="490" t="str">
        <f t="shared" si="33"/>
        <v/>
      </c>
      <c r="T106" s="490" t="str">
        <f t="shared" si="33"/>
        <v/>
      </c>
      <c r="U106" s="490" t="str">
        <f t="shared" si="33"/>
        <v/>
      </c>
      <c r="V106" s="420"/>
      <c r="W106" s="491" t="str">
        <f t="shared" si="19"/>
        <v/>
      </c>
      <c r="X106" s="491" t="str">
        <f t="shared" si="20"/>
        <v/>
      </c>
      <c r="Y106" s="491" t="str">
        <f t="shared" si="32"/>
        <v/>
      </c>
      <c r="Z106" s="492" t="str">
        <f t="shared" si="23"/>
        <v/>
      </c>
      <c r="AA106" s="493" t="str">
        <f t="shared" si="24"/>
        <v/>
      </c>
      <c r="AB106" s="490" t="str">
        <f t="shared" si="25"/>
        <v/>
      </c>
      <c r="AC106" s="494"/>
      <c r="AD106" s="422"/>
      <c r="AE106" s="421"/>
      <c r="AF106" s="423"/>
      <c r="AG106" s="424"/>
      <c r="AH106" s="425"/>
      <c r="AI106" s="495" t="str">
        <f t="shared" si="28"/>
        <v/>
      </c>
      <c r="AJ106" s="427" t="str">
        <f t="shared" si="29"/>
        <v/>
      </c>
      <c r="AK106" s="426" t="str">
        <f t="shared" si="30"/>
        <v/>
      </c>
      <c r="AL106" s="428" t="str">
        <f t="shared" si="31"/>
        <v/>
      </c>
      <c r="AM106" s="496"/>
    </row>
    <row r="107" spans="1:39" s="2" customFormat="1">
      <c r="A107" s="8">
        <v>99</v>
      </c>
      <c r="B107" s="482"/>
      <c r="C107" s="5"/>
      <c r="D107" s="482"/>
      <c r="E107" s="5"/>
      <c r="F107" s="9"/>
      <c r="G107" s="9"/>
      <c r="H107" s="6"/>
      <c r="I107" s="6"/>
      <c r="J107" s="483" t="str">
        <f t="shared" si="26"/>
        <v/>
      </c>
      <c r="K107" s="484"/>
      <c r="L107" s="485"/>
      <c r="M107" s="5"/>
      <c r="N107" s="486" t="str">
        <f t="shared" si="27"/>
        <v/>
      </c>
      <c r="O107" s="487"/>
      <c r="P107" s="488" t="str">
        <f t="shared" si="34"/>
        <v/>
      </c>
      <c r="Q107" s="489" t="str">
        <f t="shared" si="34"/>
        <v/>
      </c>
      <c r="R107" s="489" t="str">
        <f t="shared" si="34"/>
        <v/>
      </c>
      <c r="S107" s="490" t="str">
        <f t="shared" si="33"/>
        <v/>
      </c>
      <c r="T107" s="490" t="str">
        <f t="shared" si="33"/>
        <v/>
      </c>
      <c r="U107" s="490" t="str">
        <f t="shared" si="33"/>
        <v/>
      </c>
      <c r="V107" s="420"/>
      <c r="W107" s="491" t="str">
        <f t="shared" si="19"/>
        <v/>
      </c>
      <c r="X107" s="491" t="str">
        <f t="shared" si="20"/>
        <v/>
      </c>
      <c r="Y107" s="491" t="str">
        <f t="shared" si="32"/>
        <v/>
      </c>
      <c r="Z107" s="492" t="str">
        <f t="shared" si="23"/>
        <v/>
      </c>
      <c r="AA107" s="493" t="str">
        <f t="shared" si="24"/>
        <v/>
      </c>
      <c r="AB107" s="490" t="str">
        <f t="shared" si="25"/>
        <v/>
      </c>
      <c r="AC107" s="494"/>
      <c r="AD107" s="422"/>
      <c r="AE107" s="421"/>
      <c r="AF107" s="423"/>
      <c r="AG107" s="424"/>
      <c r="AH107" s="425"/>
      <c r="AI107" s="495" t="str">
        <f t="shared" si="28"/>
        <v/>
      </c>
      <c r="AJ107" s="427" t="str">
        <f t="shared" si="29"/>
        <v/>
      </c>
      <c r="AK107" s="426" t="str">
        <f t="shared" si="30"/>
        <v/>
      </c>
      <c r="AL107" s="428" t="str">
        <f t="shared" si="31"/>
        <v/>
      </c>
      <c r="AM107" s="496"/>
    </row>
    <row r="108" spans="1:39" s="2" customFormat="1" ht="15.75" thickBot="1">
      <c r="A108" s="8">
        <v>100</v>
      </c>
      <c r="B108" s="482"/>
      <c r="C108" s="5"/>
      <c r="D108" s="482"/>
      <c r="E108" s="5"/>
      <c r="F108" s="9"/>
      <c r="G108" s="9"/>
      <c r="H108" s="6"/>
      <c r="I108" s="6"/>
      <c r="J108" s="483" t="str">
        <f t="shared" si="26"/>
        <v/>
      </c>
      <c r="K108" s="484"/>
      <c r="L108" s="485"/>
      <c r="M108" s="5"/>
      <c r="N108" s="486" t="str">
        <f t="shared" si="27"/>
        <v/>
      </c>
      <c r="O108" s="487"/>
      <c r="P108" s="488" t="str">
        <f t="shared" si="34"/>
        <v/>
      </c>
      <c r="Q108" s="489" t="str">
        <f t="shared" si="34"/>
        <v/>
      </c>
      <c r="R108" s="489" t="str">
        <f t="shared" si="34"/>
        <v/>
      </c>
      <c r="S108" s="490" t="str">
        <f t="shared" si="33"/>
        <v/>
      </c>
      <c r="T108" s="490" t="str">
        <f t="shared" si="33"/>
        <v/>
      </c>
      <c r="U108" s="490" t="str">
        <f t="shared" si="33"/>
        <v/>
      </c>
      <c r="V108" s="420"/>
      <c r="W108" s="491" t="str">
        <f t="shared" si="19"/>
        <v/>
      </c>
      <c r="X108" s="491" t="str">
        <f t="shared" si="20"/>
        <v/>
      </c>
      <c r="Y108" s="491" t="str">
        <f t="shared" si="32"/>
        <v/>
      </c>
      <c r="Z108" s="492" t="str">
        <f t="shared" si="23"/>
        <v/>
      </c>
      <c r="AA108" s="493" t="str">
        <f t="shared" si="24"/>
        <v/>
      </c>
      <c r="AB108" s="490" t="str">
        <f t="shared" si="25"/>
        <v/>
      </c>
      <c r="AC108" s="494"/>
      <c r="AD108" s="422"/>
      <c r="AE108" s="421"/>
      <c r="AF108" s="423"/>
      <c r="AG108" s="424"/>
      <c r="AH108" s="425"/>
      <c r="AI108" s="495" t="str">
        <f t="shared" si="28"/>
        <v/>
      </c>
      <c r="AJ108" s="427" t="str">
        <f t="shared" si="29"/>
        <v/>
      </c>
      <c r="AK108" s="426" t="str">
        <f t="shared" si="30"/>
        <v/>
      </c>
      <c r="AL108" s="428" t="str">
        <f t="shared" si="31"/>
        <v/>
      </c>
      <c r="AM108" s="496"/>
    </row>
    <row r="109" spans="1:39" ht="15.75" thickBot="1">
      <c r="A109" s="635"/>
      <c r="B109" s="636"/>
      <c r="C109" s="636"/>
      <c r="D109" s="636"/>
      <c r="E109" s="636"/>
      <c r="F109" s="636"/>
      <c r="G109" s="636"/>
      <c r="H109" s="636"/>
      <c r="I109" s="636"/>
      <c r="J109" s="636"/>
      <c r="K109" s="636"/>
      <c r="L109" s="636"/>
      <c r="M109" s="499" t="s">
        <v>65</v>
      </c>
      <c r="N109" s="500">
        <f>SUM(N9:N108)</f>
        <v>0</v>
      </c>
      <c r="O109" s="501"/>
      <c r="P109" s="502"/>
      <c r="Q109" s="503"/>
      <c r="R109" s="503"/>
      <c r="S109" s="503"/>
      <c r="T109" s="503"/>
      <c r="U109" s="503"/>
      <c r="V109" s="429"/>
      <c r="W109" s="503"/>
      <c r="X109" s="503"/>
      <c r="Y109" s="503"/>
      <c r="Z109" s="503"/>
      <c r="AA109" s="503"/>
      <c r="AB109" s="504"/>
      <c r="AC109" s="499"/>
      <c r="AD109" s="429"/>
      <c r="AE109" s="429"/>
      <c r="AF109" s="429"/>
      <c r="AG109" s="430" t="s">
        <v>37</v>
      </c>
      <c r="AH109" s="431">
        <f>SUM(AH9:AH107)</f>
        <v>0</v>
      </c>
      <c r="AI109" s="500">
        <f>SUM(AI9:AI108)</f>
        <v>0</v>
      </c>
      <c r="AJ109" s="500">
        <f>SUM(AJ9:AJ108)</f>
        <v>0</v>
      </c>
      <c r="AK109" s="557"/>
      <c r="AL109" s="505">
        <f>SUM(AL9:AL108)</f>
        <v>0</v>
      </c>
      <c r="AM109" s="556"/>
    </row>
    <row r="113" spans="14:14">
      <c r="N113" s="506"/>
    </row>
  </sheetData>
  <sheetProtection algorithmName="SHA-512" hashValue="N2fAQGgRV+RSr3VQ984FR9suAvdrPPQW7fwYAnim+ZmVlgo05TxvJXR2uI7fLiEzwI8J0lDKhttZsv7z9goEYg==" saltValue="/38ZlTJNg+g5r+PymPDkbw==" spinCount="100000" sheet="1" formatColumns="0"/>
  <mergeCells count="8">
    <mergeCell ref="A109:L109"/>
    <mergeCell ref="C2:H2"/>
    <mergeCell ref="C3:H3"/>
    <mergeCell ref="A5:O5"/>
    <mergeCell ref="P5:AM5"/>
    <mergeCell ref="A6:A7"/>
    <mergeCell ref="H6:J6"/>
    <mergeCell ref="W6:Y6"/>
  </mergeCells>
  <conditionalFormatting sqref="L9:L108">
    <cfRule type="expression" dxfId="23" priority="8" stopIfTrue="1">
      <formula>AND(L9&lt;&gt;0,L9&lt;15%)</formula>
    </cfRule>
  </conditionalFormatting>
  <conditionalFormatting sqref="P9:U108">
    <cfRule type="expression" dxfId="22" priority="12">
      <formula>P9&lt;&gt;B9</formula>
    </cfRule>
  </conditionalFormatting>
  <conditionalFormatting sqref="AC9:AC108">
    <cfRule type="containsText" dxfId="21" priority="7" stopIfTrue="1" operator="containsText" text="Non">
      <formula>NOT(ISERROR(SEARCH("Non",AC9)))</formula>
    </cfRule>
  </conditionalFormatting>
  <conditionalFormatting sqref="W9:AB108">
    <cfRule type="expression" dxfId="20" priority="345">
      <formula>W9&lt;&gt;H9</formula>
    </cfRule>
  </conditionalFormatting>
  <conditionalFormatting sqref="AG9:AH108">
    <cfRule type="expression" dxfId="19" priority="6" stopIfTrue="1">
      <formula>AG9&lt;&gt;#REF!</formula>
    </cfRule>
  </conditionalFormatting>
  <conditionalFormatting sqref="AJ9:AJ108">
    <cfRule type="expression" dxfId="18" priority="4" stopIfTrue="1">
      <formula>AJ9&lt;&gt;L9</formula>
    </cfRule>
  </conditionalFormatting>
  <conditionalFormatting sqref="AJ9:AJ108">
    <cfRule type="expression" dxfId="17" priority="5" stopIfTrue="1">
      <formula>AJ9&lt;&gt;#REF!</formula>
    </cfRule>
  </conditionalFormatting>
  <conditionalFormatting sqref="AL9:AL108">
    <cfRule type="expression" dxfId="16" priority="2" stopIfTrue="1">
      <formula>AL9&lt;&gt;#REF!</formula>
    </cfRule>
  </conditionalFormatting>
  <conditionalFormatting sqref="AK9:AK108">
    <cfRule type="expression" dxfId="15" priority="1" stopIfTrue="1">
      <formula>AK9&lt;&gt;#REF!</formula>
    </cfRule>
  </conditionalFormatting>
  <dataValidations count="6">
    <dataValidation type="list" allowBlank="1" showInputMessage="1" showErrorMessage="1" sqref="Q9:Q108" xr:uid="{14F92E60-C629-4133-9CEA-240B3A7B702D}">
      <formula1>"Conseil technique ateliers,Conseil vision globale,Conseil réduction pollution sol,Conseil réduction déchet"</formula1>
    </dataValidation>
    <dataValidation type="list" allowBlank="1" showInputMessage="1" showErrorMessage="1" sqref="AC9:AC108" xr:uid="{6CCF050C-47A2-47B3-B7B5-A4DFB0FEE88E}">
      <formula1>"Oui,Non,Sans objet"</formula1>
    </dataValidation>
    <dataValidation type="list" allowBlank="1" showInputMessage="1" showErrorMessage="1" sqref="M9:M108" xr:uid="{7F5865C6-B597-42EE-A5CC-6F4D2D9EF035}">
      <formula1>"Fiche de poste,Lettre de mission,Contrat de travail,Autres"</formula1>
    </dataValidation>
    <dataValidation type="list" allowBlank="1" showInputMessage="1" showErrorMessage="1" sqref="G9:G108" xr:uid="{9B8BD5A9-3680-44DB-A679-E58AA10C7027}">
      <formula1>"Fiche de paie,Journal de paie,Déclaration sociale nominative,Autre document probant"</formula1>
    </dataValidation>
    <dataValidation type="list" allowBlank="1" showInputMessage="1" showErrorMessage="1" sqref="F9:F108 V9:V108 AD9:AF108" xr:uid="{1B0EB796-21C7-4D1D-9F25-2566DB4D84A3}">
      <formula1>"Oui,Non"</formula1>
    </dataValidation>
    <dataValidation type="list" allowBlank="1" showInputMessage="1" showErrorMessage="1" promptTitle="Sélectionnez un type d'action" prompt="Cliquez sur le menu déroulant et associez un type d'action au poste choisi tel que présenté dans les lignes 4 à 12 de l'onglet 0_x000a_" sqref="C9:C108" xr:uid="{EC68C1A1-2806-44B0-9C6C-D37C5E86D35F}">
      <formula1>"Conseil technique ateliers,Conseil vision globale,Conseil réduction pollution sol,Conseil réduction déchet"</formula1>
    </dataValidation>
  </dataValidations>
  <pageMargins left="0.7" right="0.7" top="0.75" bottom="0.75" header="0.3" footer="0.3"/>
  <pageSetup paperSize="9" scale="1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60D77-628D-4EB5-B1C0-51039DA7B6E1}">
  <sheetPr>
    <tabColor rgb="FFFFC000"/>
  </sheetPr>
  <dimension ref="A1:U17"/>
  <sheetViews>
    <sheetView showGridLines="0" topLeftCell="A2" zoomScale="70" zoomScaleNormal="70" workbookViewId="0">
      <selection activeCell="F6" sqref="F6"/>
    </sheetView>
  </sheetViews>
  <sheetFormatPr baseColWidth="10" defaultColWidth="11.42578125" defaultRowHeight="15" outlineLevelCol="1"/>
  <cols>
    <col min="1" max="1" width="11.42578125" style="145" customWidth="1"/>
    <col min="2" max="4" width="27.42578125" style="145" customWidth="1"/>
    <col min="5" max="5" width="37.85546875" style="145" customWidth="1"/>
    <col min="6" max="6" width="29.85546875" style="145" customWidth="1"/>
    <col min="7" max="7" width="33.140625" style="145" customWidth="1"/>
    <col min="8" max="8" width="27.42578125" style="145" customWidth="1"/>
    <col min="9" max="9" width="24.85546875" style="145" hidden="1" customWidth="1" outlineLevel="1"/>
    <col min="10" max="11" width="26.7109375" style="145" hidden="1" customWidth="1" outlineLevel="1"/>
    <col min="12" max="13" width="35.28515625" style="145" hidden="1" customWidth="1" outlineLevel="1"/>
    <col min="14" max="14" width="27.42578125" style="145" hidden="1" customWidth="1" outlineLevel="1"/>
    <col min="15" max="15" width="20" style="145" hidden="1" customWidth="1" outlineLevel="1"/>
    <col min="16" max="17" width="22.7109375" style="145" hidden="1" customWidth="1" outlineLevel="1"/>
    <col min="18" max="18" width="36.85546875" style="145" hidden="1" customWidth="1" outlineLevel="1"/>
    <col min="19" max="19" width="35.140625" style="145" hidden="1" customWidth="1" outlineLevel="1"/>
    <col min="20" max="20" width="24.85546875" style="145" hidden="1" customWidth="1" outlineLevel="1"/>
    <col min="21" max="21" width="11.42578125" style="145" collapsed="1"/>
    <col min="22" max="16384" width="11.42578125" style="145"/>
  </cols>
  <sheetData>
    <row r="1" spans="1:20" ht="75.95" customHeight="1" thickTop="1">
      <c r="A1" s="657" t="s">
        <v>294</v>
      </c>
      <c r="B1" s="658"/>
      <c r="C1" s="658"/>
      <c r="D1" s="658"/>
      <c r="E1" s="658"/>
      <c r="F1" s="658"/>
      <c r="G1" s="658"/>
      <c r="H1" s="659"/>
      <c r="I1" s="660" t="s">
        <v>295</v>
      </c>
      <c r="J1" s="661"/>
      <c r="K1" s="661"/>
      <c r="L1" s="661"/>
      <c r="M1" s="661"/>
      <c r="N1" s="661"/>
      <c r="O1" s="661"/>
      <c r="P1" s="661"/>
      <c r="Q1" s="661"/>
      <c r="R1" s="661"/>
      <c r="S1" s="661"/>
      <c r="T1" s="662"/>
    </row>
    <row r="2" spans="1:20" ht="57" customHeight="1" thickBot="1">
      <c r="A2" s="663" t="s">
        <v>296</v>
      </c>
      <c r="B2" s="664"/>
      <c r="C2" s="664"/>
      <c r="D2" s="664"/>
      <c r="E2" s="664"/>
      <c r="F2" s="664"/>
      <c r="G2" s="664"/>
      <c r="H2" s="665"/>
      <c r="I2" s="666" t="s">
        <v>297</v>
      </c>
      <c r="J2" s="667"/>
      <c r="K2" s="667"/>
      <c r="L2" s="667"/>
      <c r="M2" s="667"/>
      <c r="N2" s="667"/>
      <c r="O2" s="667"/>
      <c r="P2" s="667"/>
      <c r="Q2" s="667"/>
      <c r="R2" s="667"/>
      <c r="S2" s="667"/>
      <c r="T2" s="668"/>
    </row>
    <row r="3" spans="1:20" s="1" customFormat="1" ht="90" customHeight="1" thickTop="1">
      <c r="A3" s="669" t="s">
        <v>13</v>
      </c>
      <c r="B3" s="10" t="s">
        <v>298</v>
      </c>
      <c r="C3" s="10" t="s">
        <v>14</v>
      </c>
      <c r="D3" s="507" t="s">
        <v>45</v>
      </c>
      <c r="E3" s="507" t="s">
        <v>299</v>
      </c>
      <c r="F3" s="508" t="s">
        <v>300</v>
      </c>
      <c r="G3" s="507" t="s">
        <v>46</v>
      </c>
      <c r="H3" s="448" t="s">
        <v>47</v>
      </c>
      <c r="I3" s="509" t="s">
        <v>301</v>
      </c>
      <c r="J3" s="455" t="s">
        <v>14</v>
      </c>
      <c r="K3" s="435" t="s">
        <v>48</v>
      </c>
      <c r="L3" s="435" t="s">
        <v>49</v>
      </c>
      <c r="M3" s="560" t="s">
        <v>50</v>
      </c>
      <c r="N3" s="559" t="s">
        <v>302</v>
      </c>
      <c r="O3" s="510" t="s">
        <v>303</v>
      </c>
      <c r="P3" s="510" t="s">
        <v>46</v>
      </c>
      <c r="Q3" s="510" t="s">
        <v>304</v>
      </c>
      <c r="R3" s="455" t="s">
        <v>21</v>
      </c>
      <c r="S3" s="436" t="s">
        <v>51</v>
      </c>
      <c r="T3" s="455" t="s">
        <v>23</v>
      </c>
    </row>
    <row r="4" spans="1:20" s="1" customFormat="1" ht="180">
      <c r="A4" s="670"/>
      <c r="B4" s="7" t="s">
        <v>305</v>
      </c>
      <c r="C4" s="459" t="s">
        <v>53</v>
      </c>
      <c r="D4" s="511" t="s">
        <v>52</v>
      </c>
      <c r="E4" s="459" t="s">
        <v>306</v>
      </c>
      <c r="F4" s="512" t="s">
        <v>307</v>
      </c>
      <c r="G4" s="513" t="s">
        <v>308</v>
      </c>
      <c r="H4" s="41" t="s">
        <v>309</v>
      </c>
      <c r="I4" s="514" t="s">
        <v>26</v>
      </c>
      <c r="J4" s="515" t="s">
        <v>26</v>
      </c>
      <c r="K4" s="516" t="s">
        <v>310</v>
      </c>
      <c r="L4" s="437" t="s">
        <v>30</v>
      </c>
      <c r="M4" s="432" t="s">
        <v>31</v>
      </c>
      <c r="N4" s="515" t="s">
        <v>26</v>
      </c>
      <c r="O4" s="464" t="s">
        <v>62</v>
      </c>
      <c r="P4" s="516" t="s">
        <v>24</v>
      </c>
      <c r="Q4" s="516" t="s">
        <v>24</v>
      </c>
      <c r="R4" s="464" t="s">
        <v>24</v>
      </c>
      <c r="S4" s="434" t="s">
        <v>38</v>
      </c>
      <c r="T4" s="433" t="s">
        <v>54</v>
      </c>
    </row>
    <row r="5" spans="1:20">
      <c r="A5" s="467" t="s">
        <v>33</v>
      </c>
      <c r="B5" s="517" t="s">
        <v>311</v>
      </c>
      <c r="C5" s="518" t="s">
        <v>289</v>
      </c>
      <c r="D5" s="519">
        <v>29700.86</v>
      </c>
      <c r="E5" s="520">
        <v>11880.34</v>
      </c>
      <c r="F5" s="521" t="s">
        <v>35</v>
      </c>
      <c r="G5" s="520">
        <v>11880.34</v>
      </c>
      <c r="H5" s="522"/>
      <c r="I5" s="517" t="s">
        <v>311</v>
      </c>
      <c r="J5" s="3" t="str">
        <f>C5</f>
        <v>Conseil technique ateliers</v>
      </c>
      <c r="K5" s="520" t="s">
        <v>35</v>
      </c>
      <c r="L5" s="540">
        <v>30000</v>
      </c>
      <c r="M5" s="540">
        <v>20000</v>
      </c>
      <c r="N5" s="519">
        <v>29700.86</v>
      </c>
      <c r="O5" s="520">
        <v>11880.34</v>
      </c>
      <c r="P5" s="520">
        <v>11880.34</v>
      </c>
      <c r="Q5" s="520">
        <f>IF(J5="",0,IF(K5="Non",0,IF(P5&lt;=(L5-M5),P5,IF(P5&gt;(L5-M5),(L5-M5),"Erreur"))))</f>
        <v>10000</v>
      </c>
      <c r="R5" s="520">
        <f>IF(OR(P5="",Q5=""),"",(IFERROR(VALUE(TRIM(SUBSTITUTE(P5,CHAR(160),""))),0))-(IFERROR(VALUE(TRIM(SUBSTITUTE(Q5,CHAR(160),""))),0)))</f>
        <v>1880.3400000000001</v>
      </c>
      <c r="S5" s="520">
        <f>IF(AND(M5="",Q5=""),"",Q5+M5)</f>
        <v>30000</v>
      </c>
      <c r="T5" s="3"/>
    </row>
    <row r="6" spans="1:20">
      <c r="A6" s="523">
        <v>1</v>
      </c>
      <c r="B6" s="5" t="s">
        <v>311</v>
      </c>
      <c r="C6" s="524"/>
      <c r="D6" s="525" t="str">
        <f>IF(C6="","",SUMIFS('1 - Frais de personnel'!$N$9:$N$108,'1 - Frais de personnel'!$C$9:$C$108,C6))</f>
        <v/>
      </c>
      <c r="E6" s="526" t="str">
        <f>IF(D6=0,"",IFERROR(0.4*D6,""))</f>
        <v/>
      </c>
      <c r="F6" s="9"/>
      <c r="G6" s="526" t="str">
        <f>IF(AND(E6&lt;&gt;"",F6="Oui"),E6,"")</f>
        <v/>
      </c>
      <c r="H6" s="527"/>
      <c r="I6" s="488" t="str">
        <f>IF(B6="","",B6)</f>
        <v>Frais de personnel</v>
      </c>
      <c r="J6" s="490" t="str">
        <f>IF(C6="","",C6)</f>
        <v/>
      </c>
      <c r="K6" s="4" t="str">
        <f>IF(F6="","",F6)</f>
        <v/>
      </c>
      <c r="L6" s="558"/>
      <c r="M6" s="558"/>
      <c r="N6" s="491">
        <f>SUMIFS('1 - Frais de personnel'!$AJ$9:$AJ$108,'1 - Frais de personnel'!$Q$9:$Q$108,J6)</f>
        <v>0</v>
      </c>
      <c r="O6" s="491" t="str">
        <f>IF(N6=0,"",IFERROR(0.4*N6,""))</f>
        <v/>
      </c>
      <c r="P6" s="486" t="str">
        <f>IF(AND(O6&lt;&gt;"",K6="Oui"),O6,"")</f>
        <v/>
      </c>
      <c r="Q6" s="438">
        <f>IF(J6="",0,IF(K6="Non",0,IF(P6&lt;=(L6-M6),P6,IF(P6&gt;(L6-M6),(L6-M6),"Erreur"))))</f>
        <v>0</v>
      </c>
      <c r="R6" s="528" t="str">
        <f>IF(OR(P6="",Q6=""),"",(IFERROR(VALUE(TRIM(SUBSTITUTE(P6,CHAR(160),""))),0))-(IFERROR(VALUE(TRIM(SUBSTITUTE(Q6,CHAR(160),""))),0)))</f>
        <v/>
      </c>
      <c r="S6" s="428">
        <f>IF(AND(M6="",Q6=""),"",Q6+M6)</f>
        <v>0</v>
      </c>
      <c r="T6" s="4"/>
    </row>
    <row r="7" spans="1:20" ht="33" customHeight="1">
      <c r="A7" s="523">
        <v>2</v>
      </c>
      <c r="B7" s="5" t="s">
        <v>311</v>
      </c>
      <c r="C7" s="524"/>
      <c r="D7" s="525" t="str">
        <f>IF(C7="","",SUMIFS('1 - Frais de personnel'!$N$9:$N$108,'1 - Frais de personnel'!$C$9:$C$108,C7))</f>
        <v/>
      </c>
      <c r="E7" s="526" t="str">
        <f t="shared" ref="E7:E9" si="0">IF(D7=0,"",IFERROR(0.4*D7,""))</f>
        <v/>
      </c>
      <c r="F7" s="9"/>
      <c r="G7" s="526" t="str">
        <f>IF(AND(E7&lt;&gt;"",F7="Oui"),E7,"")</f>
        <v/>
      </c>
      <c r="H7" s="527"/>
      <c r="I7" s="488" t="str">
        <f t="shared" ref="I7:J9" si="1">IF(B7="","",B7)</f>
        <v>Frais de personnel</v>
      </c>
      <c r="J7" s="490" t="str">
        <f t="shared" si="1"/>
        <v/>
      </c>
      <c r="K7" s="4" t="str">
        <f>IF(F7="","",F7)</f>
        <v/>
      </c>
      <c r="L7" s="558"/>
      <c r="M7" s="558"/>
      <c r="N7" s="491">
        <f>SUMIFS('1 - Frais de personnel'!$AJ$9:$AJ$108,'1 - Frais de personnel'!$Q$9:$Q$108,J7)</f>
        <v>0</v>
      </c>
      <c r="O7" s="491" t="str">
        <f t="shared" ref="O7:O9" si="2">IF(N7=0,"",IFERROR(0.4*N7,""))</f>
        <v/>
      </c>
      <c r="P7" s="486" t="str">
        <f>IF(AND(O7&lt;&gt;"",K7="Oui"),O7,"")</f>
        <v/>
      </c>
      <c r="Q7" s="438">
        <f t="shared" ref="Q7:Q9" si="3">IF(J7="",0,IF(K7="Non",0,IF(P7&lt;=(L7-M7),P7,IF(P7&gt;(L7-M7),(L7-M7),"Erreur"))))</f>
        <v>0</v>
      </c>
      <c r="R7" s="528" t="str">
        <f t="shared" ref="R7:R9" si="4">IF(OR(P7="",Q7=""),"",(IFERROR(VALUE(TRIM(SUBSTITUTE(P7,CHAR(160),""))),0))-(IFERROR(VALUE(TRIM(SUBSTITUTE(Q7,CHAR(160),""))),0)))</f>
        <v/>
      </c>
      <c r="S7" s="428">
        <f t="shared" ref="S7:S9" si="5">IF(AND(M7="",Q7=""),"",Q7+M7)</f>
        <v>0</v>
      </c>
      <c r="T7" s="4"/>
    </row>
    <row r="8" spans="1:20">
      <c r="A8" s="523">
        <v>3</v>
      </c>
      <c r="B8" s="5" t="s">
        <v>311</v>
      </c>
      <c r="C8" s="524"/>
      <c r="D8" s="525" t="str">
        <f>IF(C8="","",SUMIFS('1 - Frais de personnel'!$N$9:$N$108,'1 - Frais de personnel'!$C$9:$C$108,C8))</f>
        <v/>
      </c>
      <c r="E8" s="526" t="str">
        <f t="shared" si="0"/>
        <v/>
      </c>
      <c r="F8" s="9"/>
      <c r="G8" s="526" t="str">
        <f t="shared" ref="G8:G9" si="6">IF(AND(E8&lt;&gt;"",F8="Oui"),E8,"")</f>
        <v/>
      </c>
      <c r="H8" s="527"/>
      <c r="I8" s="488" t="str">
        <f t="shared" si="1"/>
        <v>Frais de personnel</v>
      </c>
      <c r="J8" s="490" t="str">
        <f t="shared" si="1"/>
        <v/>
      </c>
      <c r="K8" s="4" t="str">
        <f>IF(F8="","",F8)</f>
        <v/>
      </c>
      <c r="L8" s="558"/>
      <c r="M8" s="558"/>
      <c r="N8" s="491">
        <f>SUMIFS('1 - Frais de personnel'!$AJ$9:$AJ$108,'1 - Frais de personnel'!$Q$9:$Q$108,J8)</f>
        <v>0</v>
      </c>
      <c r="O8" s="491" t="str">
        <f t="shared" si="2"/>
        <v/>
      </c>
      <c r="P8" s="486" t="str">
        <f>IF(AND(O8&lt;&gt;"",K8="Oui"),O8,"")</f>
        <v/>
      </c>
      <c r="Q8" s="438">
        <f t="shared" si="3"/>
        <v>0</v>
      </c>
      <c r="R8" s="528" t="str">
        <f t="shared" si="4"/>
        <v/>
      </c>
      <c r="S8" s="428">
        <f t="shared" si="5"/>
        <v>0</v>
      </c>
      <c r="T8" s="4"/>
    </row>
    <row r="9" spans="1:20">
      <c r="A9" s="523">
        <v>4</v>
      </c>
      <c r="B9" s="5" t="s">
        <v>311</v>
      </c>
      <c r="C9" s="524"/>
      <c r="D9" s="525" t="str">
        <f>IF(C9="","",SUMIFS('1 - Frais de personnel'!$N$9:$N$108,'1 - Frais de personnel'!$C$9:$C$108,C9))</f>
        <v/>
      </c>
      <c r="E9" s="526" t="str">
        <f t="shared" si="0"/>
        <v/>
      </c>
      <c r="F9" s="9"/>
      <c r="G9" s="526" t="str">
        <f t="shared" si="6"/>
        <v/>
      </c>
      <c r="H9" s="529"/>
      <c r="I9" s="488" t="str">
        <f t="shared" si="1"/>
        <v>Frais de personnel</v>
      </c>
      <c r="J9" s="490" t="str">
        <f t="shared" si="1"/>
        <v/>
      </c>
      <c r="K9" s="4" t="str">
        <f>IF(F9="","",F9)</f>
        <v/>
      </c>
      <c r="L9" s="558"/>
      <c r="M9" s="558"/>
      <c r="N9" s="491">
        <f>SUMIFS('1 - Frais de personnel'!$AJ$9:$AJ$108,'1 - Frais de personnel'!$Q$9:$Q$108,J9)</f>
        <v>0</v>
      </c>
      <c r="O9" s="491" t="str">
        <f t="shared" si="2"/>
        <v/>
      </c>
      <c r="P9" s="486" t="str">
        <f>IF(AND(O9&lt;&gt;"",K9="Oui"),O9,"")</f>
        <v/>
      </c>
      <c r="Q9" s="438">
        <f t="shared" si="3"/>
        <v>0</v>
      </c>
      <c r="R9" s="528" t="str">
        <f t="shared" si="4"/>
        <v/>
      </c>
      <c r="S9" s="428">
        <f t="shared" si="5"/>
        <v>0</v>
      </c>
      <c r="T9" s="129"/>
    </row>
    <row r="10" spans="1:20">
      <c r="A10" s="656"/>
      <c r="B10" s="656"/>
      <c r="C10" s="561" t="s">
        <v>65</v>
      </c>
      <c r="D10" s="562">
        <f>SUM(D6:D9)</f>
        <v>0</v>
      </c>
      <c r="E10" s="563"/>
      <c r="F10" s="563"/>
      <c r="G10" s="564">
        <f>SUM(G6:G9)</f>
        <v>0</v>
      </c>
      <c r="H10" s="563"/>
      <c r="I10" s="561"/>
      <c r="J10" s="563"/>
      <c r="K10" s="563"/>
      <c r="L10" s="565">
        <f>SUM(L6:L9)</f>
        <v>0</v>
      </c>
      <c r="M10" s="565">
        <f>SUM(M6:M9)</f>
        <v>0</v>
      </c>
      <c r="N10" s="565">
        <f t="shared" ref="N10:S10" si="7">SUM(N6:N9)</f>
        <v>0</v>
      </c>
      <c r="O10" s="565">
        <f t="shared" si="7"/>
        <v>0</v>
      </c>
      <c r="P10" s="565">
        <f t="shared" si="7"/>
        <v>0</v>
      </c>
      <c r="Q10" s="565">
        <f t="shared" si="7"/>
        <v>0</v>
      </c>
      <c r="R10" s="561">
        <f t="shared" si="7"/>
        <v>0</v>
      </c>
      <c r="S10" s="561">
        <f t="shared" si="7"/>
        <v>0</v>
      </c>
      <c r="T10" s="563"/>
    </row>
    <row r="17" spans="5:5">
      <c r="E17" s="211"/>
    </row>
  </sheetData>
  <sheetProtection algorithmName="SHA-512" hashValue="yas2uZ2VHcSS1SXDb3ZU06QwsHIVWIPaeHkuio4Qw3LWXae1e0lmBxGqbPyXW1Yy+x1osu4eQim7XDPzdtDaig==" saltValue="kGBa/UD+vsVJAz0qPQd0VA==" spinCount="100000" sheet="1" formatColumns="0"/>
  <mergeCells count="6">
    <mergeCell ref="A10:B10"/>
    <mergeCell ref="A1:H1"/>
    <mergeCell ref="I1:T1"/>
    <mergeCell ref="A2:H2"/>
    <mergeCell ref="I2:T2"/>
    <mergeCell ref="A3:A4"/>
  </mergeCells>
  <conditionalFormatting sqref="N6:O9">
    <cfRule type="expression" dxfId="14" priority="5">
      <formula>N6&lt;&gt;D6</formula>
    </cfRule>
  </conditionalFormatting>
  <conditionalFormatting sqref="P6:P9">
    <cfRule type="expression" dxfId="13" priority="4">
      <formula>P6&lt;&gt;G6</formula>
    </cfRule>
  </conditionalFormatting>
  <conditionalFormatting sqref="I6:K9">
    <cfRule type="expression" dxfId="12" priority="349">
      <formula>I6&lt;&gt;B6</formula>
    </cfRule>
  </conditionalFormatting>
  <conditionalFormatting sqref="Q6:R9">
    <cfRule type="expression" dxfId="11" priority="3">
      <formula>"I6&lt;&gt;D6"</formula>
    </cfRule>
  </conditionalFormatting>
  <conditionalFormatting sqref="S6:S9">
    <cfRule type="expression" dxfId="10" priority="1" stopIfTrue="1">
      <formula>S6&lt;&gt;#REF!</formula>
    </cfRule>
    <cfRule type="expression" dxfId="9" priority="2">
      <formula>S6&lt;&gt;#REF!</formula>
    </cfRule>
  </conditionalFormatting>
  <dataValidations count="2">
    <dataValidation type="list" allowBlank="1" showInputMessage="1" showErrorMessage="1" sqref="F6:F9" xr:uid="{D6C8BE2A-28A6-41E7-BEEC-43E79637F5C9}">
      <formula1>"Oui,Non"</formula1>
    </dataValidation>
    <dataValidation type="list" allowBlank="1" showInputMessage="1" showErrorMessage="1" sqref="C5:C9 J6:K9" xr:uid="{A76E0531-BECD-4B43-9989-782F625B4D83}">
      <formula1>"Conseil technique ateliers,Conseil vision globale,Conseil réduction pollution sol,Conseil réduction déchet"</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9F719-E990-4245-87C0-79A6EFE49C5A}">
  <sheetPr>
    <tabColor rgb="FFFFC000"/>
  </sheetPr>
  <dimension ref="A1:AC105"/>
  <sheetViews>
    <sheetView showGridLines="0" tabSelected="1" zoomScale="90" zoomScaleNormal="90" workbookViewId="0">
      <selection activeCell="F2" sqref="F2"/>
    </sheetView>
  </sheetViews>
  <sheetFormatPr baseColWidth="10" defaultColWidth="11.42578125" defaultRowHeight="15" outlineLevelCol="1"/>
  <cols>
    <col min="1" max="1" width="11.42578125" style="145"/>
    <col min="2" max="2" width="22.42578125" style="145" customWidth="1"/>
    <col min="3" max="3" width="19.42578125" style="145" customWidth="1"/>
    <col min="4" max="5" width="19" style="145" customWidth="1"/>
    <col min="6" max="6" width="25.140625" style="145" customWidth="1"/>
    <col min="7" max="7" width="24.140625" style="145" customWidth="1"/>
    <col min="8" max="9" width="26.7109375" style="145" customWidth="1"/>
    <col min="10" max="10" width="36.7109375" style="145" customWidth="1"/>
    <col min="11" max="11" width="22.140625" style="145" hidden="1" customWidth="1" outlineLevel="1"/>
    <col min="12" max="12" width="24.42578125" style="145" hidden="1" customWidth="1" outlineLevel="1"/>
    <col min="13" max="17" width="22.42578125" style="145" hidden="1" customWidth="1" outlineLevel="1"/>
    <col min="18" max="18" width="23.85546875" style="145" hidden="1" customWidth="1" outlineLevel="1"/>
    <col min="19" max="22" width="28.42578125" style="145" hidden="1" customWidth="1" outlineLevel="1"/>
    <col min="23" max="24" width="22" style="145" hidden="1" customWidth="1" outlineLevel="1"/>
    <col min="25" max="25" width="20.5703125" style="145" hidden="1" customWidth="1" outlineLevel="1"/>
    <col min="26" max="26" width="36.42578125" style="145" hidden="1" customWidth="1" outlineLevel="1"/>
    <col min="27" max="27" width="11.42578125" style="145" collapsed="1"/>
    <col min="28" max="16384" width="11.42578125" style="145"/>
  </cols>
  <sheetData>
    <row r="1" spans="1:29" ht="143.25" customHeight="1" thickBot="1">
      <c r="A1" s="671" t="s">
        <v>312</v>
      </c>
      <c r="B1" s="672"/>
      <c r="C1" s="672"/>
      <c r="D1" s="672"/>
      <c r="E1" s="672"/>
      <c r="F1" s="672"/>
      <c r="G1" s="672"/>
      <c r="H1" s="672"/>
      <c r="I1" s="672"/>
      <c r="J1" s="672"/>
      <c r="K1" s="673" t="s">
        <v>313</v>
      </c>
      <c r="L1" s="674"/>
      <c r="M1" s="674"/>
      <c r="N1" s="674"/>
      <c r="O1" s="674"/>
      <c r="P1" s="674"/>
      <c r="Q1" s="674"/>
      <c r="R1" s="674"/>
      <c r="S1" s="674"/>
      <c r="T1" s="674"/>
      <c r="U1" s="674"/>
      <c r="V1" s="674"/>
      <c r="W1" s="674"/>
      <c r="X1" s="674"/>
      <c r="Y1" s="674"/>
      <c r="Z1" s="675"/>
      <c r="AA1" s="530"/>
      <c r="AB1" s="530"/>
      <c r="AC1" s="530"/>
    </row>
    <row r="2" spans="1:29" s="1" customFormat="1" ht="65.45" customHeight="1">
      <c r="A2" s="676" t="s">
        <v>57</v>
      </c>
      <c r="B2" s="10" t="s">
        <v>314</v>
      </c>
      <c r="C2" s="10" t="s">
        <v>84</v>
      </c>
      <c r="D2" s="10" t="s">
        <v>315</v>
      </c>
      <c r="E2" s="10" t="s">
        <v>316</v>
      </c>
      <c r="F2" s="10" t="s">
        <v>317</v>
      </c>
      <c r="G2" s="10" t="s">
        <v>318</v>
      </c>
      <c r="H2" s="10" t="s">
        <v>319</v>
      </c>
      <c r="I2" s="448" t="s">
        <v>331</v>
      </c>
      <c r="J2" s="25" t="s">
        <v>58</v>
      </c>
      <c r="K2" s="531" t="s">
        <v>314</v>
      </c>
      <c r="L2" s="532" t="s">
        <v>84</v>
      </c>
      <c r="M2" s="532" t="s">
        <v>320</v>
      </c>
      <c r="N2" s="532" t="s">
        <v>95</v>
      </c>
      <c r="O2" s="532" t="s">
        <v>59</v>
      </c>
      <c r="P2" s="532" t="s">
        <v>60</v>
      </c>
      <c r="Q2" s="532" t="s">
        <v>316</v>
      </c>
      <c r="R2" s="532" t="s">
        <v>321</v>
      </c>
      <c r="S2" s="532" t="s">
        <v>318</v>
      </c>
      <c r="T2" s="532" t="s">
        <v>322</v>
      </c>
      <c r="U2" s="532" t="s">
        <v>61</v>
      </c>
      <c r="V2" s="532" t="s">
        <v>20</v>
      </c>
      <c r="W2" s="532" t="s">
        <v>332</v>
      </c>
      <c r="X2" s="532" t="s">
        <v>333</v>
      </c>
      <c r="Y2" s="533" t="s">
        <v>21</v>
      </c>
      <c r="Z2" s="532" t="s">
        <v>23</v>
      </c>
    </row>
    <row r="3" spans="1:29" s="1" customFormat="1" ht="154.5" customHeight="1">
      <c r="A3" s="649"/>
      <c r="B3" s="7"/>
      <c r="C3" s="7" t="s">
        <v>53</v>
      </c>
      <c r="D3" s="7" t="s">
        <v>323</v>
      </c>
      <c r="E3" s="7" t="s">
        <v>66</v>
      </c>
      <c r="F3" s="7" t="s">
        <v>324</v>
      </c>
      <c r="G3" s="7" t="s">
        <v>325</v>
      </c>
      <c r="H3" s="7" t="s">
        <v>66</v>
      </c>
      <c r="I3" s="7" t="s">
        <v>66</v>
      </c>
      <c r="J3" s="26" t="s">
        <v>326</v>
      </c>
      <c r="K3" s="534" t="s">
        <v>62</v>
      </c>
      <c r="L3" s="535" t="s">
        <v>62</v>
      </c>
      <c r="M3" s="535" t="s">
        <v>62</v>
      </c>
      <c r="N3" s="535" t="s">
        <v>96</v>
      </c>
      <c r="O3" s="535" t="s">
        <v>63</v>
      </c>
      <c r="P3" s="535" t="s">
        <v>43</v>
      </c>
      <c r="Q3" s="535" t="s">
        <v>66</v>
      </c>
      <c r="R3" s="535" t="s">
        <v>62</v>
      </c>
      <c r="S3" s="535" t="s">
        <v>62</v>
      </c>
      <c r="T3" s="535" t="s">
        <v>62</v>
      </c>
      <c r="U3" s="535" t="s">
        <v>64</v>
      </c>
      <c r="V3" s="535" t="s">
        <v>31</v>
      </c>
      <c r="W3" s="535" t="s">
        <v>62</v>
      </c>
      <c r="X3" s="535" t="s">
        <v>62</v>
      </c>
      <c r="Y3" s="536" t="s">
        <v>24</v>
      </c>
      <c r="Z3" s="535" t="s">
        <v>54</v>
      </c>
    </row>
    <row r="4" spans="1:29" s="541" customFormat="1">
      <c r="A4" s="537" t="s">
        <v>33</v>
      </c>
      <c r="B4" s="3" t="s">
        <v>327</v>
      </c>
      <c r="C4" s="3" t="s">
        <v>39</v>
      </c>
      <c r="D4" s="3">
        <v>2</v>
      </c>
      <c r="E4" s="3">
        <v>500</v>
      </c>
      <c r="F4" s="3">
        <v>12</v>
      </c>
      <c r="G4" s="3" t="s">
        <v>39</v>
      </c>
      <c r="H4" s="519">
        <f>D4*E4</f>
        <v>1000</v>
      </c>
      <c r="I4" s="538">
        <f>F4*H4</f>
        <v>12000</v>
      </c>
      <c r="J4" s="539"/>
      <c r="K4" s="537" t="str">
        <f t="shared" ref="K4" si="0">B4</f>
        <v>Consulting SA</v>
      </c>
      <c r="L4" s="537" t="s">
        <v>39</v>
      </c>
      <c r="M4" s="3">
        <f>D4</f>
        <v>2</v>
      </c>
      <c r="N4" s="440" t="s">
        <v>35</v>
      </c>
      <c r="O4" s="439" t="s">
        <v>35</v>
      </c>
      <c r="P4" s="439" t="s">
        <v>35</v>
      </c>
      <c r="Q4" s="3">
        <v>500</v>
      </c>
      <c r="R4" s="3">
        <f>F4</f>
        <v>12</v>
      </c>
      <c r="S4" s="3" t="str">
        <f>G4</f>
        <v>Etude de faisabilité</v>
      </c>
      <c r="T4" s="540">
        <f>H4</f>
        <v>1000</v>
      </c>
      <c r="U4" s="441">
        <v>10400</v>
      </c>
      <c r="V4" s="442"/>
      <c r="W4" s="540">
        <f t="shared" ref="W4:W35" si="1">IF(I4="","",R4*T4)</f>
        <v>12000</v>
      </c>
      <c r="X4" s="540">
        <f>IF(L4="","",IF(OR(O4="Non",N4="Non",P4="Non"),0,MIN(W4,U4-V4)))</f>
        <v>10400</v>
      </c>
      <c r="Y4" s="540">
        <f>IF(OR(I4="",X4=""),"",(IFERROR(VALUE(TRIM(SUBSTITUTE(I4,CHAR(160),""))),0))-(IFERROR(VALUE(TRIM(SUBSTITUTE(X4,CHAR(160),""))),0)))</f>
        <v>1600</v>
      </c>
      <c r="Z4" s="3"/>
    </row>
    <row r="5" spans="1:29" ht="14.45" customHeight="1">
      <c r="A5" s="542">
        <v>1</v>
      </c>
      <c r="B5" s="9"/>
      <c r="C5" s="5"/>
      <c r="D5" s="9"/>
      <c r="E5" s="9"/>
      <c r="F5" s="9"/>
      <c r="G5" s="9"/>
      <c r="H5" s="543" t="str">
        <f>IF(E5="","",D5*E5)</f>
        <v/>
      </c>
      <c r="I5" s="544" t="str">
        <f>IF(F5="","",H5*F5)</f>
        <v/>
      </c>
      <c r="J5" s="27"/>
      <c r="K5" s="545" t="str">
        <f>IF(B5="","",B5)</f>
        <v/>
      </c>
      <c r="L5" s="546" t="str">
        <f>IF(C5="","",C5)</f>
        <v/>
      </c>
      <c r="M5" s="546" t="str">
        <f t="shared" ref="M5:M69" si="2">IF(D5="","",D5)</f>
        <v/>
      </c>
      <c r="N5" s="443"/>
      <c r="O5" s="444"/>
      <c r="P5" s="421"/>
      <c r="Q5" s="546" t="str">
        <f t="shared" ref="Q5:Q36" si="3">IF(E5="","",E5)</f>
        <v/>
      </c>
      <c r="R5" s="546" t="str">
        <f t="shared" ref="R5:R36" si="4">IF(F5="","",F5)</f>
        <v/>
      </c>
      <c r="S5" s="546" t="str">
        <f t="shared" ref="S5:S36" si="5">IF(G5="","",G5)</f>
        <v/>
      </c>
      <c r="T5" s="547" t="str">
        <f t="shared" ref="T5:T69" si="6">IF(Q5="","",M5*Q5)</f>
        <v/>
      </c>
      <c r="U5" s="445"/>
      <c r="V5" s="446"/>
      <c r="W5" s="548" t="str">
        <f t="shared" si="1"/>
        <v/>
      </c>
      <c r="X5" s="447" t="str">
        <f>IF(L5="","",IF(OR(O5="Non",N5="Non",P5="Non"),0,MIN(W5,U5-V5)))</f>
        <v/>
      </c>
      <c r="Y5" s="497" t="str">
        <f>IF(OR(I5="",X5=""),"",(IFERROR(VALUE(TRIM(SUBSTITUTE(I5,CHAR(160),""))),0))-(IFERROR(VALUE(TRIM(SUBSTITUTE(X5,CHAR(160),""))),0)))</f>
        <v/>
      </c>
      <c r="Z5" s="549"/>
    </row>
    <row r="6" spans="1:29" ht="14.45" customHeight="1">
      <c r="A6" s="542">
        <v>2</v>
      </c>
      <c r="B6" s="9"/>
      <c r="C6" s="5"/>
      <c r="D6" s="9"/>
      <c r="E6" s="9"/>
      <c r="F6" s="9"/>
      <c r="G6" s="9"/>
      <c r="H6" s="543" t="str">
        <f t="shared" ref="H6:H69" si="7">IF(E6="","",D6*E6)</f>
        <v/>
      </c>
      <c r="I6" s="544" t="str">
        <f t="shared" ref="I6:I69" si="8">IF(F6="","",H6*F6)</f>
        <v/>
      </c>
      <c r="J6" s="27"/>
      <c r="K6" s="545" t="str">
        <f>IF(B6="","",B6)</f>
        <v/>
      </c>
      <c r="L6" s="546" t="str">
        <f t="shared" ref="L6:L69" si="9">IF(C6="","",C6)</f>
        <v/>
      </c>
      <c r="M6" s="546" t="str">
        <f t="shared" si="2"/>
        <v/>
      </c>
      <c r="N6" s="443"/>
      <c r="O6" s="444"/>
      <c r="P6" s="421"/>
      <c r="Q6" s="546" t="str">
        <f t="shared" si="3"/>
        <v/>
      </c>
      <c r="R6" s="546" t="str">
        <f t="shared" si="4"/>
        <v/>
      </c>
      <c r="S6" s="546" t="str">
        <f t="shared" si="5"/>
        <v/>
      </c>
      <c r="T6" s="547" t="str">
        <f t="shared" si="6"/>
        <v/>
      </c>
      <c r="U6" s="445"/>
      <c r="V6" s="445"/>
      <c r="W6" s="548" t="str">
        <f t="shared" si="1"/>
        <v/>
      </c>
      <c r="X6" s="447" t="str">
        <f t="shared" ref="X6:X69" si="10">IF(L6="","",IF(OR(O6="Non",N6="Non",P6="Non"),0,MIN(W6,U6-V6)))</f>
        <v/>
      </c>
      <c r="Y6" s="497" t="str">
        <f t="shared" ref="Y6:Y69" si="11">IF(OR(I6="",X6=""),"",(IFERROR(VALUE(TRIM(SUBSTITUTE(I6,CHAR(160),""))),0))-(IFERROR(VALUE(TRIM(SUBSTITUTE(X6,CHAR(160),""))),0)))</f>
        <v/>
      </c>
      <c r="Z6" s="549"/>
    </row>
    <row r="7" spans="1:29" ht="14.45" customHeight="1">
      <c r="A7" s="542">
        <v>3</v>
      </c>
      <c r="B7" s="9"/>
      <c r="C7" s="5"/>
      <c r="D7" s="9"/>
      <c r="E7" s="9"/>
      <c r="F7" s="9"/>
      <c r="G7" s="9"/>
      <c r="H7" s="543" t="str">
        <f t="shared" si="7"/>
        <v/>
      </c>
      <c r="I7" s="544" t="str">
        <f t="shared" si="8"/>
        <v/>
      </c>
      <c r="J7" s="27"/>
      <c r="K7" s="545" t="str">
        <f t="shared" ref="K7:M70" si="12">IF(B7="","",B7)</f>
        <v/>
      </c>
      <c r="L7" s="546" t="str">
        <f t="shared" si="9"/>
        <v/>
      </c>
      <c r="M7" s="546" t="str">
        <f t="shared" si="2"/>
        <v/>
      </c>
      <c r="N7" s="443"/>
      <c r="O7" s="444"/>
      <c r="P7" s="421"/>
      <c r="Q7" s="546" t="str">
        <f t="shared" si="3"/>
        <v/>
      </c>
      <c r="R7" s="546" t="str">
        <f t="shared" si="4"/>
        <v/>
      </c>
      <c r="S7" s="546" t="str">
        <f t="shared" si="5"/>
        <v/>
      </c>
      <c r="T7" s="547" t="str">
        <f t="shared" si="6"/>
        <v/>
      </c>
      <c r="U7" s="445"/>
      <c r="V7" s="445"/>
      <c r="W7" s="548" t="str">
        <f t="shared" si="1"/>
        <v/>
      </c>
      <c r="X7" s="447" t="str">
        <f t="shared" si="10"/>
        <v/>
      </c>
      <c r="Y7" s="497" t="str">
        <f t="shared" si="11"/>
        <v/>
      </c>
      <c r="Z7" s="549"/>
    </row>
    <row r="8" spans="1:29" ht="14.45" customHeight="1">
      <c r="A8" s="542">
        <v>4</v>
      </c>
      <c r="B8" s="9"/>
      <c r="C8" s="5"/>
      <c r="D8" s="9"/>
      <c r="E8" s="9"/>
      <c r="F8" s="9"/>
      <c r="G8" s="9"/>
      <c r="H8" s="543" t="str">
        <f t="shared" si="7"/>
        <v/>
      </c>
      <c r="I8" s="544" t="str">
        <f t="shared" si="8"/>
        <v/>
      </c>
      <c r="J8" s="27"/>
      <c r="K8" s="545" t="str">
        <f t="shared" si="12"/>
        <v/>
      </c>
      <c r="L8" s="546" t="str">
        <f t="shared" si="9"/>
        <v/>
      </c>
      <c r="M8" s="546" t="str">
        <f t="shared" si="2"/>
        <v/>
      </c>
      <c r="N8" s="443"/>
      <c r="O8" s="444"/>
      <c r="P8" s="421"/>
      <c r="Q8" s="546" t="str">
        <f t="shared" si="3"/>
        <v/>
      </c>
      <c r="R8" s="546" t="str">
        <f t="shared" si="4"/>
        <v/>
      </c>
      <c r="S8" s="546" t="str">
        <f t="shared" si="5"/>
        <v/>
      </c>
      <c r="T8" s="547" t="str">
        <f t="shared" si="6"/>
        <v/>
      </c>
      <c r="U8" s="445"/>
      <c r="V8" s="445"/>
      <c r="W8" s="548" t="str">
        <f t="shared" si="1"/>
        <v/>
      </c>
      <c r="X8" s="447" t="str">
        <f t="shared" si="10"/>
        <v/>
      </c>
      <c r="Y8" s="497" t="str">
        <f t="shared" si="11"/>
        <v/>
      </c>
      <c r="Z8" s="549"/>
    </row>
    <row r="9" spans="1:29">
      <c r="A9" s="542">
        <v>5</v>
      </c>
      <c r="B9" s="9"/>
      <c r="C9" s="5"/>
      <c r="D9" s="9"/>
      <c r="E9" s="9"/>
      <c r="F9" s="9"/>
      <c r="G9" s="9"/>
      <c r="H9" s="543" t="str">
        <f t="shared" si="7"/>
        <v/>
      </c>
      <c r="I9" s="544" t="str">
        <f t="shared" si="8"/>
        <v/>
      </c>
      <c r="J9" s="27"/>
      <c r="K9" s="545" t="str">
        <f t="shared" si="12"/>
        <v/>
      </c>
      <c r="L9" s="546" t="str">
        <f t="shared" si="9"/>
        <v/>
      </c>
      <c r="M9" s="546" t="str">
        <f t="shared" si="2"/>
        <v/>
      </c>
      <c r="N9" s="443"/>
      <c r="O9" s="444"/>
      <c r="P9" s="421"/>
      <c r="Q9" s="546" t="str">
        <f t="shared" si="3"/>
        <v/>
      </c>
      <c r="R9" s="546" t="str">
        <f t="shared" si="4"/>
        <v/>
      </c>
      <c r="S9" s="546" t="str">
        <f t="shared" si="5"/>
        <v/>
      </c>
      <c r="T9" s="547" t="str">
        <f t="shared" si="6"/>
        <v/>
      </c>
      <c r="U9" s="445"/>
      <c r="V9" s="445"/>
      <c r="W9" s="548" t="str">
        <f t="shared" si="1"/>
        <v/>
      </c>
      <c r="X9" s="447" t="str">
        <f t="shared" si="10"/>
        <v/>
      </c>
      <c r="Y9" s="497" t="str">
        <f t="shared" si="11"/>
        <v/>
      </c>
      <c r="Z9" s="549"/>
    </row>
    <row r="10" spans="1:29">
      <c r="A10" s="542">
        <v>6</v>
      </c>
      <c r="B10" s="9"/>
      <c r="C10" s="5"/>
      <c r="D10" s="9"/>
      <c r="E10" s="9"/>
      <c r="F10" s="9"/>
      <c r="G10" s="9"/>
      <c r="H10" s="543" t="str">
        <f t="shared" si="7"/>
        <v/>
      </c>
      <c r="I10" s="544" t="str">
        <f t="shared" si="8"/>
        <v/>
      </c>
      <c r="J10" s="27"/>
      <c r="K10" s="545" t="str">
        <f t="shared" si="12"/>
        <v/>
      </c>
      <c r="L10" s="546" t="str">
        <f t="shared" si="9"/>
        <v/>
      </c>
      <c r="M10" s="546" t="str">
        <f t="shared" si="2"/>
        <v/>
      </c>
      <c r="N10" s="443"/>
      <c r="O10" s="444"/>
      <c r="P10" s="421"/>
      <c r="Q10" s="546" t="str">
        <f t="shared" si="3"/>
        <v/>
      </c>
      <c r="R10" s="546" t="str">
        <f t="shared" si="4"/>
        <v/>
      </c>
      <c r="S10" s="546" t="str">
        <f t="shared" si="5"/>
        <v/>
      </c>
      <c r="T10" s="547" t="str">
        <f t="shared" si="6"/>
        <v/>
      </c>
      <c r="U10" s="445"/>
      <c r="V10" s="445"/>
      <c r="W10" s="548" t="str">
        <f t="shared" si="1"/>
        <v/>
      </c>
      <c r="X10" s="447" t="str">
        <f t="shared" si="10"/>
        <v/>
      </c>
      <c r="Y10" s="497" t="str">
        <f t="shared" si="11"/>
        <v/>
      </c>
      <c r="Z10" s="549"/>
    </row>
    <row r="11" spans="1:29">
      <c r="A11" s="542">
        <v>7</v>
      </c>
      <c r="B11" s="9"/>
      <c r="C11" s="5"/>
      <c r="D11" s="9"/>
      <c r="E11" s="9"/>
      <c r="F11" s="9"/>
      <c r="G11" s="9"/>
      <c r="H11" s="543" t="str">
        <f t="shared" si="7"/>
        <v/>
      </c>
      <c r="I11" s="544" t="str">
        <f t="shared" si="8"/>
        <v/>
      </c>
      <c r="J11" s="27"/>
      <c r="K11" s="545" t="str">
        <f t="shared" si="12"/>
        <v/>
      </c>
      <c r="L11" s="546" t="str">
        <f t="shared" si="9"/>
        <v/>
      </c>
      <c r="M11" s="546" t="str">
        <f t="shared" si="2"/>
        <v/>
      </c>
      <c r="N11" s="443"/>
      <c r="O11" s="444"/>
      <c r="P11" s="421"/>
      <c r="Q11" s="546" t="str">
        <f t="shared" si="3"/>
        <v/>
      </c>
      <c r="R11" s="546" t="str">
        <f t="shared" si="4"/>
        <v/>
      </c>
      <c r="S11" s="546" t="str">
        <f t="shared" si="5"/>
        <v/>
      </c>
      <c r="T11" s="547" t="str">
        <f t="shared" si="6"/>
        <v/>
      </c>
      <c r="U11" s="445"/>
      <c r="V11" s="445"/>
      <c r="W11" s="548" t="str">
        <f t="shared" si="1"/>
        <v/>
      </c>
      <c r="X11" s="447" t="str">
        <f t="shared" si="10"/>
        <v/>
      </c>
      <c r="Y11" s="497" t="str">
        <f t="shared" si="11"/>
        <v/>
      </c>
      <c r="Z11" s="549"/>
    </row>
    <row r="12" spans="1:29">
      <c r="A12" s="542">
        <v>8</v>
      </c>
      <c r="B12" s="9"/>
      <c r="C12" s="5"/>
      <c r="D12" s="9"/>
      <c r="E12" s="9"/>
      <c r="F12" s="9"/>
      <c r="G12" s="9"/>
      <c r="H12" s="543" t="str">
        <f t="shared" si="7"/>
        <v/>
      </c>
      <c r="I12" s="544" t="str">
        <f t="shared" si="8"/>
        <v/>
      </c>
      <c r="J12" s="27"/>
      <c r="K12" s="545" t="str">
        <f t="shared" si="12"/>
        <v/>
      </c>
      <c r="L12" s="546" t="str">
        <f t="shared" si="9"/>
        <v/>
      </c>
      <c r="M12" s="546" t="str">
        <f t="shared" si="2"/>
        <v/>
      </c>
      <c r="N12" s="443"/>
      <c r="O12" s="444"/>
      <c r="P12" s="421"/>
      <c r="Q12" s="546" t="str">
        <f t="shared" si="3"/>
        <v/>
      </c>
      <c r="R12" s="546" t="str">
        <f t="shared" si="4"/>
        <v/>
      </c>
      <c r="S12" s="546" t="str">
        <f t="shared" si="5"/>
        <v/>
      </c>
      <c r="T12" s="547" t="str">
        <f t="shared" si="6"/>
        <v/>
      </c>
      <c r="U12" s="445"/>
      <c r="V12" s="445"/>
      <c r="W12" s="548" t="str">
        <f t="shared" si="1"/>
        <v/>
      </c>
      <c r="X12" s="447" t="str">
        <f t="shared" si="10"/>
        <v/>
      </c>
      <c r="Y12" s="497" t="str">
        <f t="shared" si="11"/>
        <v/>
      </c>
      <c r="Z12" s="549"/>
    </row>
    <row r="13" spans="1:29">
      <c r="A13" s="542">
        <v>9</v>
      </c>
      <c r="B13" s="9"/>
      <c r="C13" s="5"/>
      <c r="D13" s="9"/>
      <c r="E13" s="9"/>
      <c r="F13" s="9"/>
      <c r="G13" s="9"/>
      <c r="H13" s="543" t="str">
        <f t="shared" si="7"/>
        <v/>
      </c>
      <c r="I13" s="544" t="str">
        <f t="shared" si="8"/>
        <v/>
      </c>
      <c r="J13" s="27"/>
      <c r="K13" s="545" t="str">
        <f t="shared" si="12"/>
        <v/>
      </c>
      <c r="L13" s="546" t="str">
        <f t="shared" si="9"/>
        <v/>
      </c>
      <c r="M13" s="546" t="str">
        <f t="shared" si="2"/>
        <v/>
      </c>
      <c r="N13" s="443"/>
      <c r="O13" s="444"/>
      <c r="P13" s="421"/>
      <c r="Q13" s="546" t="str">
        <f t="shared" si="3"/>
        <v/>
      </c>
      <c r="R13" s="546" t="str">
        <f t="shared" si="4"/>
        <v/>
      </c>
      <c r="S13" s="546" t="str">
        <f t="shared" si="5"/>
        <v/>
      </c>
      <c r="T13" s="547" t="str">
        <f t="shared" si="6"/>
        <v/>
      </c>
      <c r="U13" s="445"/>
      <c r="V13" s="445"/>
      <c r="W13" s="548" t="str">
        <f t="shared" si="1"/>
        <v/>
      </c>
      <c r="X13" s="447" t="str">
        <f t="shared" si="10"/>
        <v/>
      </c>
      <c r="Y13" s="497" t="str">
        <f t="shared" si="11"/>
        <v/>
      </c>
      <c r="Z13" s="549"/>
    </row>
    <row r="14" spans="1:29">
      <c r="A14" s="542">
        <v>10</v>
      </c>
      <c r="B14" s="9"/>
      <c r="C14" s="5"/>
      <c r="D14" s="9"/>
      <c r="E14" s="9"/>
      <c r="F14" s="9"/>
      <c r="G14" s="9"/>
      <c r="H14" s="543" t="str">
        <f t="shared" si="7"/>
        <v/>
      </c>
      <c r="I14" s="544" t="str">
        <f t="shared" si="8"/>
        <v/>
      </c>
      <c r="J14" s="27"/>
      <c r="K14" s="545" t="str">
        <f t="shared" si="12"/>
        <v/>
      </c>
      <c r="L14" s="546" t="str">
        <f t="shared" si="9"/>
        <v/>
      </c>
      <c r="M14" s="546" t="str">
        <f t="shared" si="2"/>
        <v/>
      </c>
      <c r="N14" s="443"/>
      <c r="O14" s="444"/>
      <c r="P14" s="421"/>
      <c r="Q14" s="546" t="str">
        <f t="shared" si="3"/>
        <v/>
      </c>
      <c r="R14" s="546" t="str">
        <f t="shared" si="4"/>
        <v/>
      </c>
      <c r="S14" s="546" t="str">
        <f t="shared" si="5"/>
        <v/>
      </c>
      <c r="T14" s="547" t="str">
        <f t="shared" si="6"/>
        <v/>
      </c>
      <c r="U14" s="445"/>
      <c r="V14" s="445"/>
      <c r="W14" s="548" t="str">
        <f t="shared" si="1"/>
        <v/>
      </c>
      <c r="X14" s="447" t="str">
        <f t="shared" si="10"/>
        <v/>
      </c>
      <c r="Y14" s="497" t="str">
        <f t="shared" si="11"/>
        <v/>
      </c>
      <c r="Z14" s="549"/>
    </row>
    <row r="15" spans="1:29">
      <c r="A15" s="542">
        <v>11</v>
      </c>
      <c r="B15" s="9"/>
      <c r="C15" s="5"/>
      <c r="D15" s="9"/>
      <c r="E15" s="9"/>
      <c r="F15" s="9"/>
      <c r="G15" s="9"/>
      <c r="H15" s="543" t="str">
        <f t="shared" si="7"/>
        <v/>
      </c>
      <c r="I15" s="544" t="str">
        <f t="shared" si="8"/>
        <v/>
      </c>
      <c r="J15" s="27"/>
      <c r="K15" s="545" t="str">
        <f t="shared" si="12"/>
        <v/>
      </c>
      <c r="L15" s="546" t="str">
        <f t="shared" si="9"/>
        <v/>
      </c>
      <c r="M15" s="546" t="str">
        <f t="shared" si="2"/>
        <v/>
      </c>
      <c r="N15" s="443"/>
      <c r="O15" s="444"/>
      <c r="P15" s="421"/>
      <c r="Q15" s="546" t="str">
        <f t="shared" si="3"/>
        <v/>
      </c>
      <c r="R15" s="546" t="str">
        <f t="shared" si="4"/>
        <v/>
      </c>
      <c r="S15" s="546" t="str">
        <f t="shared" si="5"/>
        <v/>
      </c>
      <c r="T15" s="547" t="str">
        <f t="shared" si="6"/>
        <v/>
      </c>
      <c r="U15" s="445"/>
      <c r="V15" s="445"/>
      <c r="W15" s="548" t="str">
        <f t="shared" si="1"/>
        <v/>
      </c>
      <c r="X15" s="447" t="str">
        <f t="shared" si="10"/>
        <v/>
      </c>
      <c r="Y15" s="497" t="str">
        <f t="shared" si="11"/>
        <v/>
      </c>
      <c r="Z15" s="549"/>
    </row>
    <row r="16" spans="1:29">
      <c r="A16" s="542">
        <v>12</v>
      </c>
      <c r="B16" s="9"/>
      <c r="C16" s="5"/>
      <c r="D16" s="9"/>
      <c r="E16" s="9"/>
      <c r="F16" s="9"/>
      <c r="G16" s="9"/>
      <c r="H16" s="543" t="str">
        <f t="shared" si="7"/>
        <v/>
      </c>
      <c r="I16" s="544" t="str">
        <f t="shared" si="8"/>
        <v/>
      </c>
      <c r="J16" s="27"/>
      <c r="K16" s="545" t="str">
        <f t="shared" si="12"/>
        <v/>
      </c>
      <c r="L16" s="546" t="str">
        <f t="shared" si="9"/>
        <v/>
      </c>
      <c r="M16" s="546" t="str">
        <f t="shared" si="2"/>
        <v/>
      </c>
      <c r="N16" s="443"/>
      <c r="O16" s="444"/>
      <c r="P16" s="421"/>
      <c r="Q16" s="546" t="str">
        <f t="shared" si="3"/>
        <v/>
      </c>
      <c r="R16" s="546" t="str">
        <f t="shared" si="4"/>
        <v/>
      </c>
      <c r="S16" s="546" t="str">
        <f t="shared" si="5"/>
        <v/>
      </c>
      <c r="T16" s="547" t="str">
        <f t="shared" si="6"/>
        <v/>
      </c>
      <c r="U16" s="445"/>
      <c r="V16" s="445"/>
      <c r="W16" s="548" t="str">
        <f t="shared" si="1"/>
        <v/>
      </c>
      <c r="X16" s="447" t="str">
        <f t="shared" si="10"/>
        <v/>
      </c>
      <c r="Y16" s="497" t="str">
        <f t="shared" si="11"/>
        <v/>
      </c>
      <c r="Z16" s="549"/>
    </row>
    <row r="17" spans="1:26">
      <c r="A17" s="542">
        <v>13</v>
      </c>
      <c r="B17" s="9"/>
      <c r="C17" s="5"/>
      <c r="D17" s="9"/>
      <c r="E17" s="9"/>
      <c r="F17" s="9"/>
      <c r="G17" s="9"/>
      <c r="H17" s="543" t="str">
        <f t="shared" si="7"/>
        <v/>
      </c>
      <c r="I17" s="544" t="str">
        <f t="shared" si="8"/>
        <v/>
      </c>
      <c r="J17" s="27"/>
      <c r="K17" s="545" t="str">
        <f t="shared" si="12"/>
        <v/>
      </c>
      <c r="L17" s="546" t="str">
        <f t="shared" si="9"/>
        <v/>
      </c>
      <c r="M17" s="546" t="str">
        <f t="shared" si="2"/>
        <v/>
      </c>
      <c r="N17" s="443"/>
      <c r="O17" s="444"/>
      <c r="P17" s="421"/>
      <c r="Q17" s="546" t="str">
        <f t="shared" si="3"/>
        <v/>
      </c>
      <c r="R17" s="546" t="str">
        <f t="shared" si="4"/>
        <v/>
      </c>
      <c r="S17" s="546" t="str">
        <f t="shared" si="5"/>
        <v/>
      </c>
      <c r="T17" s="547" t="str">
        <f t="shared" si="6"/>
        <v/>
      </c>
      <c r="U17" s="445"/>
      <c r="V17" s="445"/>
      <c r="W17" s="548" t="str">
        <f t="shared" si="1"/>
        <v/>
      </c>
      <c r="X17" s="447" t="str">
        <f t="shared" si="10"/>
        <v/>
      </c>
      <c r="Y17" s="497" t="str">
        <f t="shared" si="11"/>
        <v/>
      </c>
      <c r="Z17" s="549"/>
    </row>
    <row r="18" spans="1:26">
      <c r="A18" s="542">
        <v>14</v>
      </c>
      <c r="B18" s="9"/>
      <c r="C18" s="5"/>
      <c r="D18" s="9"/>
      <c r="E18" s="9"/>
      <c r="F18" s="9"/>
      <c r="G18" s="9"/>
      <c r="H18" s="543" t="str">
        <f t="shared" si="7"/>
        <v/>
      </c>
      <c r="I18" s="544" t="str">
        <f t="shared" si="8"/>
        <v/>
      </c>
      <c r="J18" s="27"/>
      <c r="K18" s="545" t="str">
        <f t="shared" si="12"/>
        <v/>
      </c>
      <c r="L18" s="546" t="str">
        <f t="shared" si="9"/>
        <v/>
      </c>
      <c r="M18" s="546" t="str">
        <f t="shared" si="2"/>
        <v/>
      </c>
      <c r="N18" s="443"/>
      <c r="O18" s="444"/>
      <c r="P18" s="421"/>
      <c r="Q18" s="546" t="str">
        <f t="shared" si="3"/>
        <v/>
      </c>
      <c r="R18" s="546" t="str">
        <f t="shared" si="4"/>
        <v/>
      </c>
      <c r="S18" s="546" t="str">
        <f t="shared" si="5"/>
        <v/>
      </c>
      <c r="T18" s="547" t="str">
        <f t="shared" si="6"/>
        <v/>
      </c>
      <c r="U18" s="445"/>
      <c r="V18" s="445"/>
      <c r="W18" s="548" t="str">
        <f t="shared" si="1"/>
        <v/>
      </c>
      <c r="X18" s="447" t="str">
        <f t="shared" si="10"/>
        <v/>
      </c>
      <c r="Y18" s="497" t="str">
        <f t="shared" si="11"/>
        <v/>
      </c>
      <c r="Z18" s="549"/>
    </row>
    <row r="19" spans="1:26">
      <c r="A19" s="542">
        <v>15</v>
      </c>
      <c r="B19" s="9"/>
      <c r="C19" s="5"/>
      <c r="D19" s="9"/>
      <c r="E19" s="9"/>
      <c r="F19" s="9"/>
      <c r="G19" s="9"/>
      <c r="H19" s="543" t="str">
        <f t="shared" si="7"/>
        <v/>
      </c>
      <c r="I19" s="544" t="str">
        <f t="shared" si="8"/>
        <v/>
      </c>
      <c r="J19" s="27"/>
      <c r="K19" s="545" t="str">
        <f t="shared" si="12"/>
        <v/>
      </c>
      <c r="L19" s="546" t="str">
        <f t="shared" si="9"/>
        <v/>
      </c>
      <c r="M19" s="546" t="str">
        <f t="shared" si="2"/>
        <v/>
      </c>
      <c r="N19" s="443"/>
      <c r="O19" s="444"/>
      <c r="P19" s="421"/>
      <c r="Q19" s="546" t="str">
        <f t="shared" si="3"/>
        <v/>
      </c>
      <c r="R19" s="546" t="str">
        <f t="shared" si="4"/>
        <v/>
      </c>
      <c r="S19" s="546" t="str">
        <f t="shared" si="5"/>
        <v/>
      </c>
      <c r="T19" s="547" t="str">
        <f t="shared" si="6"/>
        <v/>
      </c>
      <c r="U19" s="445"/>
      <c r="V19" s="445"/>
      <c r="W19" s="548" t="str">
        <f t="shared" si="1"/>
        <v/>
      </c>
      <c r="X19" s="447" t="str">
        <f t="shared" si="10"/>
        <v/>
      </c>
      <c r="Y19" s="497" t="str">
        <f t="shared" si="11"/>
        <v/>
      </c>
      <c r="Z19" s="549"/>
    </row>
    <row r="20" spans="1:26">
      <c r="A20" s="542">
        <v>16</v>
      </c>
      <c r="B20" s="9"/>
      <c r="C20" s="5"/>
      <c r="D20" s="9"/>
      <c r="E20" s="9"/>
      <c r="F20" s="9"/>
      <c r="G20" s="9"/>
      <c r="H20" s="543" t="str">
        <f t="shared" si="7"/>
        <v/>
      </c>
      <c r="I20" s="544" t="str">
        <f t="shared" si="8"/>
        <v/>
      </c>
      <c r="J20" s="27"/>
      <c r="K20" s="545" t="str">
        <f t="shared" si="12"/>
        <v/>
      </c>
      <c r="L20" s="546" t="str">
        <f t="shared" si="9"/>
        <v/>
      </c>
      <c r="M20" s="546" t="str">
        <f t="shared" si="2"/>
        <v/>
      </c>
      <c r="N20" s="443"/>
      <c r="O20" s="444"/>
      <c r="P20" s="421"/>
      <c r="Q20" s="546" t="str">
        <f t="shared" si="3"/>
        <v/>
      </c>
      <c r="R20" s="546" t="str">
        <f t="shared" si="4"/>
        <v/>
      </c>
      <c r="S20" s="546" t="str">
        <f t="shared" si="5"/>
        <v/>
      </c>
      <c r="T20" s="547" t="str">
        <f t="shared" si="6"/>
        <v/>
      </c>
      <c r="U20" s="445"/>
      <c r="V20" s="445"/>
      <c r="W20" s="548" t="str">
        <f t="shared" si="1"/>
        <v/>
      </c>
      <c r="X20" s="447" t="str">
        <f t="shared" si="10"/>
        <v/>
      </c>
      <c r="Y20" s="497" t="str">
        <f t="shared" si="11"/>
        <v/>
      </c>
      <c r="Z20" s="549"/>
    </row>
    <row r="21" spans="1:26">
      <c r="A21" s="542">
        <v>17</v>
      </c>
      <c r="B21" s="9"/>
      <c r="C21" s="5"/>
      <c r="D21" s="9"/>
      <c r="E21" s="9"/>
      <c r="F21" s="9"/>
      <c r="G21" s="9"/>
      <c r="H21" s="543" t="str">
        <f t="shared" si="7"/>
        <v/>
      </c>
      <c r="I21" s="544" t="str">
        <f t="shared" si="8"/>
        <v/>
      </c>
      <c r="J21" s="27"/>
      <c r="K21" s="545" t="str">
        <f t="shared" si="12"/>
        <v/>
      </c>
      <c r="L21" s="546" t="str">
        <f t="shared" si="9"/>
        <v/>
      </c>
      <c r="M21" s="546" t="str">
        <f t="shared" si="2"/>
        <v/>
      </c>
      <c r="N21" s="443"/>
      <c r="O21" s="444"/>
      <c r="P21" s="421"/>
      <c r="Q21" s="546" t="str">
        <f t="shared" si="3"/>
        <v/>
      </c>
      <c r="R21" s="546" t="str">
        <f t="shared" si="4"/>
        <v/>
      </c>
      <c r="S21" s="546" t="str">
        <f t="shared" si="5"/>
        <v/>
      </c>
      <c r="T21" s="547" t="str">
        <f t="shared" si="6"/>
        <v/>
      </c>
      <c r="U21" s="445"/>
      <c r="V21" s="445"/>
      <c r="W21" s="548" t="str">
        <f t="shared" si="1"/>
        <v/>
      </c>
      <c r="X21" s="447" t="str">
        <f t="shared" si="10"/>
        <v/>
      </c>
      <c r="Y21" s="497" t="str">
        <f t="shared" si="11"/>
        <v/>
      </c>
      <c r="Z21" s="549"/>
    </row>
    <row r="22" spans="1:26">
      <c r="A22" s="542">
        <v>18</v>
      </c>
      <c r="B22" s="9"/>
      <c r="C22" s="5"/>
      <c r="D22" s="9"/>
      <c r="E22" s="9"/>
      <c r="F22" s="9"/>
      <c r="G22" s="9"/>
      <c r="H22" s="543" t="str">
        <f t="shared" si="7"/>
        <v/>
      </c>
      <c r="I22" s="544" t="str">
        <f t="shared" si="8"/>
        <v/>
      </c>
      <c r="J22" s="27"/>
      <c r="K22" s="545" t="str">
        <f t="shared" si="12"/>
        <v/>
      </c>
      <c r="L22" s="546" t="str">
        <f t="shared" si="9"/>
        <v/>
      </c>
      <c r="M22" s="546" t="str">
        <f t="shared" si="2"/>
        <v/>
      </c>
      <c r="N22" s="443"/>
      <c r="O22" s="444"/>
      <c r="P22" s="421"/>
      <c r="Q22" s="546" t="str">
        <f t="shared" si="3"/>
        <v/>
      </c>
      <c r="R22" s="546" t="str">
        <f t="shared" si="4"/>
        <v/>
      </c>
      <c r="S22" s="546" t="str">
        <f t="shared" si="5"/>
        <v/>
      </c>
      <c r="T22" s="547" t="str">
        <f t="shared" si="6"/>
        <v/>
      </c>
      <c r="U22" s="445"/>
      <c r="V22" s="445"/>
      <c r="W22" s="548" t="str">
        <f t="shared" si="1"/>
        <v/>
      </c>
      <c r="X22" s="447" t="str">
        <f t="shared" si="10"/>
        <v/>
      </c>
      <c r="Y22" s="497" t="str">
        <f t="shared" si="11"/>
        <v/>
      </c>
      <c r="Z22" s="549"/>
    </row>
    <row r="23" spans="1:26">
      <c r="A23" s="542">
        <v>19</v>
      </c>
      <c r="B23" s="9"/>
      <c r="C23" s="5"/>
      <c r="D23" s="9"/>
      <c r="E23" s="9"/>
      <c r="F23" s="9"/>
      <c r="G23" s="9"/>
      <c r="H23" s="543" t="str">
        <f t="shared" si="7"/>
        <v/>
      </c>
      <c r="I23" s="544" t="str">
        <f t="shared" si="8"/>
        <v/>
      </c>
      <c r="J23" s="27"/>
      <c r="K23" s="545" t="str">
        <f t="shared" si="12"/>
        <v/>
      </c>
      <c r="L23" s="546" t="str">
        <f t="shared" si="9"/>
        <v/>
      </c>
      <c r="M23" s="546" t="str">
        <f t="shared" si="2"/>
        <v/>
      </c>
      <c r="N23" s="443"/>
      <c r="O23" s="444"/>
      <c r="P23" s="421"/>
      <c r="Q23" s="546" t="str">
        <f t="shared" si="3"/>
        <v/>
      </c>
      <c r="R23" s="546" t="str">
        <f t="shared" si="4"/>
        <v/>
      </c>
      <c r="S23" s="546" t="str">
        <f t="shared" si="5"/>
        <v/>
      </c>
      <c r="T23" s="547" t="str">
        <f t="shared" si="6"/>
        <v/>
      </c>
      <c r="U23" s="445"/>
      <c r="V23" s="445"/>
      <c r="W23" s="548" t="str">
        <f t="shared" si="1"/>
        <v/>
      </c>
      <c r="X23" s="447" t="str">
        <f t="shared" si="10"/>
        <v/>
      </c>
      <c r="Y23" s="497" t="str">
        <f t="shared" si="11"/>
        <v/>
      </c>
      <c r="Z23" s="549"/>
    </row>
    <row r="24" spans="1:26">
      <c r="A24" s="542">
        <v>20</v>
      </c>
      <c r="B24" s="9"/>
      <c r="C24" s="5"/>
      <c r="D24" s="9"/>
      <c r="E24" s="9"/>
      <c r="F24" s="9"/>
      <c r="G24" s="9"/>
      <c r="H24" s="543" t="str">
        <f t="shared" si="7"/>
        <v/>
      </c>
      <c r="I24" s="544" t="str">
        <f t="shared" si="8"/>
        <v/>
      </c>
      <c r="J24" s="27"/>
      <c r="K24" s="545" t="str">
        <f t="shared" si="12"/>
        <v/>
      </c>
      <c r="L24" s="546" t="str">
        <f t="shared" si="9"/>
        <v/>
      </c>
      <c r="M24" s="546" t="str">
        <f t="shared" si="2"/>
        <v/>
      </c>
      <c r="N24" s="443"/>
      <c r="O24" s="444"/>
      <c r="P24" s="421"/>
      <c r="Q24" s="546" t="str">
        <f t="shared" si="3"/>
        <v/>
      </c>
      <c r="R24" s="546" t="str">
        <f t="shared" si="4"/>
        <v/>
      </c>
      <c r="S24" s="546" t="str">
        <f t="shared" si="5"/>
        <v/>
      </c>
      <c r="T24" s="547" t="str">
        <f t="shared" si="6"/>
        <v/>
      </c>
      <c r="U24" s="445"/>
      <c r="V24" s="445"/>
      <c r="W24" s="548" t="str">
        <f t="shared" si="1"/>
        <v/>
      </c>
      <c r="X24" s="447" t="str">
        <f t="shared" si="10"/>
        <v/>
      </c>
      <c r="Y24" s="497" t="str">
        <f t="shared" si="11"/>
        <v/>
      </c>
      <c r="Z24" s="549"/>
    </row>
    <row r="25" spans="1:26">
      <c r="A25" s="542">
        <v>21</v>
      </c>
      <c r="B25" s="9"/>
      <c r="C25" s="5"/>
      <c r="D25" s="9"/>
      <c r="E25" s="9"/>
      <c r="F25" s="9"/>
      <c r="G25" s="9"/>
      <c r="H25" s="543" t="str">
        <f t="shared" si="7"/>
        <v/>
      </c>
      <c r="I25" s="544" t="str">
        <f t="shared" si="8"/>
        <v/>
      </c>
      <c r="J25" s="27"/>
      <c r="K25" s="545" t="str">
        <f t="shared" si="12"/>
        <v/>
      </c>
      <c r="L25" s="546" t="str">
        <f t="shared" si="9"/>
        <v/>
      </c>
      <c r="M25" s="546" t="str">
        <f t="shared" si="2"/>
        <v/>
      </c>
      <c r="N25" s="443"/>
      <c r="O25" s="444"/>
      <c r="P25" s="421"/>
      <c r="Q25" s="546" t="str">
        <f t="shared" si="3"/>
        <v/>
      </c>
      <c r="R25" s="546" t="str">
        <f t="shared" si="4"/>
        <v/>
      </c>
      <c r="S25" s="546" t="str">
        <f t="shared" si="5"/>
        <v/>
      </c>
      <c r="T25" s="547" t="str">
        <f t="shared" si="6"/>
        <v/>
      </c>
      <c r="U25" s="445"/>
      <c r="V25" s="445"/>
      <c r="W25" s="548" t="str">
        <f t="shared" si="1"/>
        <v/>
      </c>
      <c r="X25" s="447" t="str">
        <f t="shared" si="10"/>
        <v/>
      </c>
      <c r="Y25" s="497" t="str">
        <f t="shared" si="11"/>
        <v/>
      </c>
      <c r="Z25" s="549"/>
    </row>
    <row r="26" spans="1:26">
      <c r="A26" s="542">
        <v>22</v>
      </c>
      <c r="B26" s="9"/>
      <c r="C26" s="5"/>
      <c r="D26" s="9"/>
      <c r="E26" s="9"/>
      <c r="F26" s="9"/>
      <c r="G26" s="9"/>
      <c r="H26" s="543" t="str">
        <f t="shared" si="7"/>
        <v/>
      </c>
      <c r="I26" s="544" t="str">
        <f t="shared" si="8"/>
        <v/>
      </c>
      <c r="J26" s="27"/>
      <c r="K26" s="545" t="str">
        <f t="shared" si="12"/>
        <v/>
      </c>
      <c r="L26" s="546" t="str">
        <f t="shared" si="9"/>
        <v/>
      </c>
      <c r="M26" s="546" t="str">
        <f t="shared" si="2"/>
        <v/>
      </c>
      <c r="N26" s="443"/>
      <c r="O26" s="444"/>
      <c r="P26" s="421"/>
      <c r="Q26" s="546" t="str">
        <f t="shared" si="3"/>
        <v/>
      </c>
      <c r="R26" s="546" t="str">
        <f t="shared" si="4"/>
        <v/>
      </c>
      <c r="S26" s="546" t="str">
        <f t="shared" si="5"/>
        <v/>
      </c>
      <c r="T26" s="547" t="str">
        <f t="shared" si="6"/>
        <v/>
      </c>
      <c r="U26" s="445"/>
      <c r="V26" s="445"/>
      <c r="W26" s="548" t="str">
        <f t="shared" si="1"/>
        <v/>
      </c>
      <c r="X26" s="447" t="str">
        <f t="shared" si="10"/>
        <v/>
      </c>
      <c r="Y26" s="497" t="str">
        <f t="shared" si="11"/>
        <v/>
      </c>
      <c r="Z26" s="549"/>
    </row>
    <row r="27" spans="1:26">
      <c r="A27" s="542">
        <v>23</v>
      </c>
      <c r="B27" s="9"/>
      <c r="C27" s="5"/>
      <c r="D27" s="9"/>
      <c r="E27" s="9"/>
      <c r="F27" s="9"/>
      <c r="G27" s="9"/>
      <c r="H27" s="543" t="str">
        <f t="shared" si="7"/>
        <v/>
      </c>
      <c r="I27" s="544" t="str">
        <f t="shared" si="8"/>
        <v/>
      </c>
      <c r="J27" s="27"/>
      <c r="K27" s="545" t="str">
        <f t="shared" si="12"/>
        <v/>
      </c>
      <c r="L27" s="546" t="str">
        <f t="shared" si="9"/>
        <v/>
      </c>
      <c r="M27" s="546" t="str">
        <f t="shared" si="2"/>
        <v/>
      </c>
      <c r="N27" s="443"/>
      <c r="O27" s="444"/>
      <c r="P27" s="421"/>
      <c r="Q27" s="546" t="str">
        <f t="shared" si="3"/>
        <v/>
      </c>
      <c r="R27" s="546" t="str">
        <f t="shared" si="4"/>
        <v/>
      </c>
      <c r="S27" s="546" t="str">
        <f t="shared" si="5"/>
        <v/>
      </c>
      <c r="T27" s="547" t="str">
        <f t="shared" si="6"/>
        <v/>
      </c>
      <c r="U27" s="445"/>
      <c r="V27" s="445"/>
      <c r="W27" s="548" t="str">
        <f t="shared" si="1"/>
        <v/>
      </c>
      <c r="X27" s="447" t="str">
        <f t="shared" si="10"/>
        <v/>
      </c>
      <c r="Y27" s="497" t="str">
        <f t="shared" si="11"/>
        <v/>
      </c>
      <c r="Z27" s="549"/>
    </row>
    <row r="28" spans="1:26">
      <c r="A28" s="542">
        <v>24</v>
      </c>
      <c r="B28" s="9"/>
      <c r="C28" s="5"/>
      <c r="D28" s="9"/>
      <c r="E28" s="9"/>
      <c r="F28" s="9"/>
      <c r="G28" s="9"/>
      <c r="H28" s="543" t="str">
        <f t="shared" si="7"/>
        <v/>
      </c>
      <c r="I28" s="544" t="str">
        <f t="shared" si="8"/>
        <v/>
      </c>
      <c r="J28" s="27"/>
      <c r="K28" s="545" t="str">
        <f t="shared" si="12"/>
        <v/>
      </c>
      <c r="L28" s="546" t="str">
        <f t="shared" si="9"/>
        <v/>
      </c>
      <c r="M28" s="546" t="str">
        <f t="shared" si="2"/>
        <v/>
      </c>
      <c r="N28" s="443"/>
      <c r="O28" s="444"/>
      <c r="P28" s="421"/>
      <c r="Q28" s="546" t="str">
        <f t="shared" si="3"/>
        <v/>
      </c>
      <c r="R28" s="546" t="str">
        <f t="shared" si="4"/>
        <v/>
      </c>
      <c r="S28" s="546" t="str">
        <f t="shared" si="5"/>
        <v/>
      </c>
      <c r="T28" s="547" t="str">
        <f t="shared" si="6"/>
        <v/>
      </c>
      <c r="U28" s="445"/>
      <c r="V28" s="445"/>
      <c r="W28" s="548" t="str">
        <f t="shared" si="1"/>
        <v/>
      </c>
      <c r="X28" s="447" t="str">
        <f t="shared" si="10"/>
        <v/>
      </c>
      <c r="Y28" s="497" t="str">
        <f t="shared" si="11"/>
        <v/>
      </c>
      <c r="Z28" s="549"/>
    </row>
    <row r="29" spans="1:26">
      <c r="A29" s="542">
        <v>25</v>
      </c>
      <c r="B29" s="9"/>
      <c r="C29" s="5"/>
      <c r="D29" s="9"/>
      <c r="E29" s="9"/>
      <c r="F29" s="9"/>
      <c r="G29" s="9"/>
      <c r="H29" s="543" t="str">
        <f t="shared" si="7"/>
        <v/>
      </c>
      <c r="I29" s="544" t="str">
        <f t="shared" si="8"/>
        <v/>
      </c>
      <c r="J29" s="27"/>
      <c r="K29" s="545" t="str">
        <f t="shared" si="12"/>
        <v/>
      </c>
      <c r="L29" s="546" t="str">
        <f t="shared" si="9"/>
        <v/>
      </c>
      <c r="M29" s="546" t="str">
        <f t="shared" si="2"/>
        <v/>
      </c>
      <c r="N29" s="443"/>
      <c r="O29" s="444"/>
      <c r="P29" s="421"/>
      <c r="Q29" s="546" t="str">
        <f t="shared" si="3"/>
        <v/>
      </c>
      <c r="R29" s="546" t="str">
        <f t="shared" si="4"/>
        <v/>
      </c>
      <c r="S29" s="546" t="str">
        <f t="shared" si="5"/>
        <v/>
      </c>
      <c r="T29" s="547" t="str">
        <f t="shared" si="6"/>
        <v/>
      </c>
      <c r="U29" s="445"/>
      <c r="V29" s="445"/>
      <c r="W29" s="548" t="str">
        <f t="shared" si="1"/>
        <v/>
      </c>
      <c r="X29" s="447" t="str">
        <f t="shared" si="10"/>
        <v/>
      </c>
      <c r="Y29" s="497" t="str">
        <f t="shared" si="11"/>
        <v/>
      </c>
      <c r="Z29" s="549"/>
    </row>
    <row r="30" spans="1:26">
      <c r="A30" s="542">
        <v>26</v>
      </c>
      <c r="B30" s="9"/>
      <c r="C30" s="5"/>
      <c r="D30" s="9"/>
      <c r="E30" s="9"/>
      <c r="F30" s="9"/>
      <c r="G30" s="9"/>
      <c r="H30" s="543" t="str">
        <f t="shared" si="7"/>
        <v/>
      </c>
      <c r="I30" s="544" t="str">
        <f t="shared" si="8"/>
        <v/>
      </c>
      <c r="J30" s="27"/>
      <c r="K30" s="545" t="str">
        <f t="shared" si="12"/>
        <v/>
      </c>
      <c r="L30" s="546" t="str">
        <f t="shared" si="9"/>
        <v/>
      </c>
      <c r="M30" s="546" t="str">
        <f t="shared" si="2"/>
        <v/>
      </c>
      <c r="N30" s="443"/>
      <c r="O30" s="444"/>
      <c r="P30" s="421"/>
      <c r="Q30" s="546" t="str">
        <f t="shared" si="3"/>
        <v/>
      </c>
      <c r="R30" s="546" t="str">
        <f t="shared" si="4"/>
        <v/>
      </c>
      <c r="S30" s="546" t="str">
        <f t="shared" si="5"/>
        <v/>
      </c>
      <c r="T30" s="547" t="str">
        <f t="shared" si="6"/>
        <v/>
      </c>
      <c r="U30" s="445"/>
      <c r="V30" s="445"/>
      <c r="W30" s="548" t="str">
        <f t="shared" si="1"/>
        <v/>
      </c>
      <c r="X30" s="447" t="str">
        <f t="shared" si="10"/>
        <v/>
      </c>
      <c r="Y30" s="497" t="str">
        <f t="shared" si="11"/>
        <v/>
      </c>
      <c r="Z30" s="549"/>
    </row>
    <row r="31" spans="1:26">
      <c r="A31" s="542">
        <v>27</v>
      </c>
      <c r="B31" s="9"/>
      <c r="C31" s="5"/>
      <c r="D31" s="9"/>
      <c r="E31" s="9"/>
      <c r="F31" s="9"/>
      <c r="G31" s="9"/>
      <c r="H31" s="543" t="str">
        <f t="shared" si="7"/>
        <v/>
      </c>
      <c r="I31" s="544" t="str">
        <f t="shared" si="8"/>
        <v/>
      </c>
      <c r="J31" s="27"/>
      <c r="K31" s="545" t="str">
        <f t="shared" si="12"/>
        <v/>
      </c>
      <c r="L31" s="546" t="str">
        <f t="shared" si="9"/>
        <v/>
      </c>
      <c r="M31" s="546" t="str">
        <f t="shared" si="2"/>
        <v/>
      </c>
      <c r="N31" s="443"/>
      <c r="O31" s="444"/>
      <c r="P31" s="421"/>
      <c r="Q31" s="546" t="str">
        <f t="shared" si="3"/>
        <v/>
      </c>
      <c r="R31" s="546" t="str">
        <f t="shared" si="4"/>
        <v/>
      </c>
      <c r="S31" s="546" t="str">
        <f t="shared" si="5"/>
        <v/>
      </c>
      <c r="T31" s="547" t="str">
        <f t="shared" si="6"/>
        <v/>
      </c>
      <c r="U31" s="445"/>
      <c r="V31" s="445"/>
      <c r="W31" s="548" t="str">
        <f t="shared" si="1"/>
        <v/>
      </c>
      <c r="X31" s="447" t="str">
        <f t="shared" si="10"/>
        <v/>
      </c>
      <c r="Y31" s="497" t="str">
        <f t="shared" si="11"/>
        <v/>
      </c>
      <c r="Z31" s="549"/>
    </row>
    <row r="32" spans="1:26">
      <c r="A32" s="542">
        <v>28</v>
      </c>
      <c r="B32" s="9"/>
      <c r="C32" s="5"/>
      <c r="D32" s="9"/>
      <c r="E32" s="9"/>
      <c r="F32" s="9"/>
      <c r="G32" s="9"/>
      <c r="H32" s="543" t="str">
        <f t="shared" si="7"/>
        <v/>
      </c>
      <c r="I32" s="544" t="str">
        <f t="shared" si="8"/>
        <v/>
      </c>
      <c r="J32" s="27"/>
      <c r="K32" s="545" t="str">
        <f t="shared" si="12"/>
        <v/>
      </c>
      <c r="L32" s="546" t="str">
        <f t="shared" si="9"/>
        <v/>
      </c>
      <c r="M32" s="546" t="str">
        <f t="shared" si="2"/>
        <v/>
      </c>
      <c r="N32" s="443"/>
      <c r="O32" s="444"/>
      <c r="P32" s="421"/>
      <c r="Q32" s="546" t="str">
        <f t="shared" si="3"/>
        <v/>
      </c>
      <c r="R32" s="546" t="str">
        <f t="shared" si="4"/>
        <v/>
      </c>
      <c r="S32" s="546" t="str">
        <f t="shared" si="5"/>
        <v/>
      </c>
      <c r="T32" s="547" t="str">
        <f t="shared" si="6"/>
        <v/>
      </c>
      <c r="U32" s="445"/>
      <c r="V32" s="445"/>
      <c r="W32" s="548" t="str">
        <f t="shared" si="1"/>
        <v/>
      </c>
      <c r="X32" s="447" t="str">
        <f t="shared" si="10"/>
        <v/>
      </c>
      <c r="Y32" s="497" t="str">
        <f t="shared" si="11"/>
        <v/>
      </c>
      <c r="Z32" s="549"/>
    </row>
    <row r="33" spans="1:26">
      <c r="A33" s="542">
        <v>29</v>
      </c>
      <c r="B33" s="9"/>
      <c r="C33" s="5"/>
      <c r="D33" s="9"/>
      <c r="E33" s="9"/>
      <c r="F33" s="9"/>
      <c r="G33" s="9"/>
      <c r="H33" s="543" t="str">
        <f t="shared" si="7"/>
        <v/>
      </c>
      <c r="I33" s="544" t="str">
        <f t="shared" si="8"/>
        <v/>
      </c>
      <c r="J33" s="27"/>
      <c r="K33" s="545" t="str">
        <f t="shared" si="12"/>
        <v/>
      </c>
      <c r="L33" s="546" t="str">
        <f t="shared" si="9"/>
        <v/>
      </c>
      <c r="M33" s="546" t="str">
        <f t="shared" si="2"/>
        <v/>
      </c>
      <c r="N33" s="443"/>
      <c r="O33" s="444"/>
      <c r="P33" s="421"/>
      <c r="Q33" s="546" t="str">
        <f t="shared" si="3"/>
        <v/>
      </c>
      <c r="R33" s="546" t="str">
        <f t="shared" si="4"/>
        <v/>
      </c>
      <c r="S33" s="546" t="str">
        <f t="shared" si="5"/>
        <v/>
      </c>
      <c r="T33" s="547" t="str">
        <f t="shared" si="6"/>
        <v/>
      </c>
      <c r="U33" s="445"/>
      <c r="V33" s="445"/>
      <c r="W33" s="548" t="str">
        <f t="shared" si="1"/>
        <v/>
      </c>
      <c r="X33" s="447" t="str">
        <f t="shared" si="10"/>
        <v/>
      </c>
      <c r="Y33" s="497" t="str">
        <f t="shared" si="11"/>
        <v/>
      </c>
      <c r="Z33" s="549"/>
    </row>
    <row r="34" spans="1:26">
      <c r="A34" s="542">
        <v>30</v>
      </c>
      <c r="B34" s="9"/>
      <c r="C34" s="5"/>
      <c r="D34" s="9"/>
      <c r="E34" s="9"/>
      <c r="F34" s="9"/>
      <c r="G34" s="9"/>
      <c r="H34" s="543" t="str">
        <f t="shared" si="7"/>
        <v/>
      </c>
      <c r="I34" s="544" t="str">
        <f t="shared" si="8"/>
        <v/>
      </c>
      <c r="J34" s="27"/>
      <c r="K34" s="545" t="str">
        <f t="shared" si="12"/>
        <v/>
      </c>
      <c r="L34" s="546" t="str">
        <f t="shared" si="9"/>
        <v/>
      </c>
      <c r="M34" s="546" t="str">
        <f t="shared" si="2"/>
        <v/>
      </c>
      <c r="N34" s="443"/>
      <c r="O34" s="444"/>
      <c r="P34" s="421"/>
      <c r="Q34" s="546" t="str">
        <f t="shared" si="3"/>
        <v/>
      </c>
      <c r="R34" s="546" t="str">
        <f t="shared" si="4"/>
        <v/>
      </c>
      <c r="S34" s="546" t="str">
        <f t="shared" si="5"/>
        <v/>
      </c>
      <c r="T34" s="547" t="str">
        <f t="shared" si="6"/>
        <v/>
      </c>
      <c r="U34" s="445"/>
      <c r="V34" s="445"/>
      <c r="W34" s="548" t="str">
        <f t="shared" si="1"/>
        <v/>
      </c>
      <c r="X34" s="447" t="str">
        <f t="shared" si="10"/>
        <v/>
      </c>
      <c r="Y34" s="497" t="str">
        <f t="shared" si="11"/>
        <v/>
      </c>
      <c r="Z34" s="549"/>
    </row>
    <row r="35" spans="1:26">
      <c r="A35" s="542">
        <v>31</v>
      </c>
      <c r="B35" s="9"/>
      <c r="C35" s="5"/>
      <c r="D35" s="9"/>
      <c r="E35" s="9"/>
      <c r="F35" s="9"/>
      <c r="G35" s="9"/>
      <c r="H35" s="543" t="str">
        <f t="shared" si="7"/>
        <v/>
      </c>
      <c r="I35" s="544" t="str">
        <f t="shared" si="8"/>
        <v/>
      </c>
      <c r="J35" s="27"/>
      <c r="K35" s="545" t="str">
        <f t="shared" si="12"/>
        <v/>
      </c>
      <c r="L35" s="546" t="str">
        <f t="shared" si="9"/>
        <v/>
      </c>
      <c r="M35" s="546" t="str">
        <f t="shared" si="2"/>
        <v/>
      </c>
      <c r="N35" s="443"/>
      <c r="O35" s="444"/>
      <c r="P35" s="421"/>
      <c r="Q35" s="546" t="str">
        <f t="shared" si="3"/>
        <v/>
      </c>
      <c r="R35" s="546" t="str">
        <f t="shared" si="4"/>
        <v/>
      </c>
      <c r="S35" s="546" t="str">
        <f t="shared" si="5"/>
        <v/>
      </c>
      <c r="T35" s="547" t="str">
        <f t="shared" si="6"/>
        <v/>
      </c>
      <c r="U35" s="445"/>
      <c r="V35" s="445"/>
      <c r="W35" s="548" t="str">
        <f t="shared" si="1"/>
        <v/>
      </c>
      <c r="X35" s="447" t="str">
        <f t="shared" si="10"/>
        <v/>
      </c>
      <c r="Y35" s="497" t="str">
        <f t="shared" si="11"/>
        <v/>
      </c>
      <c r="Z35" s="549"/>
    </row>
    <row r="36" spans="1:26">
      <c r="A36" s="542">
        <v>32</v>
      </c>
      <c r="B36" s="9"/>
      <c r="C36" s="5"/>
      <c r="D36" s="9"/>
      <c r="E36" s="9"/>
      <c r="F36" s="9"/>
      <c r="G36" s="9"/>
      <c r="H36" s="543" t="str">
        <f t="shared" si="7"/>
        <v/>
      </c>
      <c r="I36" s="544" t="str">
        <f t="shared" si="8"/>
        <v/>
      </c>
      <c r="J36" s="27"/>
      <c r="K36" s="545" t="str">
        <f t="shared" si="12"/>
        <v/>
      </c>
      <c r="L36" s="546" t="str">
        <f t="shared" si="9"/>
        <v/>
      </c>
      <c r="M36" s="546" t="str">
        <f t="shared" si="2"/>
        <v/>
      </c>
      <c r="N36" s="443"/>
      <c r="O36" s="444"/>
      <c r="P36" s="421"/>
      <c r="Q36" s="546" t="str">
        <f t="shared" si="3"/>
        <v/>
      </c>
      <c r="R36" s="546" t="str">
        <f t="shared" si="4"/>
        <v/>
      </c>
      <c r="S36" s="546" t="str">
        <f t="shared" si="5"/>
        <v/>
      </c>
      <c r="T36" s="547" t="str">
        <f t="shared" si="6"/>
        <v/>
      </c>
      <c r="U36" s="445"/>
      <c r="V36" s="445"/>
      <c r="W36" s="548" t="str">
        <f t="shared" ref="W36:W67" si="13">IF(I36="","",R36*T36)</f>
        <v/>
      </c>
      <c r="X36" s="447" t="str">
        <f t="shared" si="10"/>
        <v/>
      </c>
      <c r="Y36" s="497" t="str">
        <f t="shared" si="11"/>
        <v/>
      </c>
      <c r="Z36" s="549"/>
    </row>
    <row r="37" spans="1:26">
      <c r="A37" s="542">
        <v>33</v>
      </c>
      <c r="B37" s="9"/>
      <c r="C37" s="5"/>
      <c r="D37" s="9"/>
      <c r="E37" s="9"/>
      <c r="F37" s="9"/>
      <c r="G37" s="9"/>
      <c r="H37" s="543" t="str">
        <f t="shared" si="7"/>
        <v/>
      </c>
      <c r="I37" s="544" t="str">
        <f t="shared" si="8"/>
        <v/>
      </c>
      <c r="J37" s="27"/>
      <c r="K37" s="545" t="str">
        <f t="shared" si="12"/>
        <v/>
      </c>
      <c r="L37" s="546" t="str">
        <f t="shared" si="9"/>
        <v/>
      </c>
      <c r="M37" s="546" t="str">
        <f t="shared" si="2"/>
        <v/>
      </c>
      <c r="N37" s="443"/>
      <c r="O37" s="444"/>
      <c r="P37" s="421"/>
      <c r="Q37" s="546" t="str">
        <f t="shared" ref="Q37:Q68" si="14">IF(E37="","",E37)</f>
        <v/>
      </c>
      <c r="R37" s="546" t="str">
        <f t="shared" ref="R37:R68" si="15">IF(F37="","",F37)</f>
        <v/>
      </c>
      <c r="S37" s="546" t="str">
        <f t="shared" ref="S37:S68" si="16">IF(G37="","",G37)</f>
        <v/>
      </c>
      <c r="T37" s="547" t="str">
        <f t="shared" si="6"/>
        <v/>
      </c>
      <c r="U37" s="445"/>
      <c r="V37" s="445"/>
      <c r="W37" s="548" t="str">
        <f t="shared" si="13"/>
        <v/>
      </c>
      <c r="X37" s="447" t="str">
        <f t="shared" si="10"/>
        <v/>
      </c>
      <c r="Y37" s="497" t="str">
        <f t="shared" si="11"/>
        <v/>
      </c>
      <c r="Z37" s="549"/>
    </row>
    <row r="38" spans="1:26">
      <c r="A38" s="542">
        <v>34</v>
      </c>
      <c r="B38" s="9"/>
      <c r="C38" s="5"/>
      <c r="D38" s="9"/>
      <c r="E38" s="9"/>
      <c r="F38" s="9"/>
      <c r="G38" s="9"/>
      <c r="H38" s="543" t="str">
        <f t="shared" si="7"/>
        <v/>
      </c>
      <c r="I38" s="544" t="str">
        <f t="shared" si="8"/>
        <v/>
      </c>
      <c r="J38" s="27"/>
      <c r="K38" s="545" t="str">
        <f t="shared" si="12"/>
        <v/>
      </c>
      <c r="L38" s="546" t="str">
        <f t="shared" si="9"/>
        <v/>
      </c>
      <c r="M38" s="546" t="str">
        <f t="shared" si="2"/>
        <v/>
      </c>
      <c r="N38" s="443"/>
      <c r="O38" s="444"/>
      <c r="P38" s="421"/>
      <c r="Q38" s="546" t="str">
        <f t="shared" si="14"/>
        <v/>
      </c>
      <c r="R38" s="546" t="str">
        <f t="shared" si="15"/>
        <v/>
      </c>
      <c r="S38" s="546" t="str">
        <f t="shared" si="16"/>
        <v/>
      </c>
      <c r="T38" s="547" t="str">
        <f t="shared" si="6"/>
        <v/>
      </c>
      <c r="U38" s="445"/>
      <c r="V38" s="445"/>
      <c r="W38" s="548" t="str">
        <f t="shared" si="13"/>
        <v/>
      </c>
      <c r="X38" s="447" t="str">
        <f t="shared" si="10"/>
        <v/>
      </c>
      <c r="Y38" s="497" t="str">
        <f t="shared" si="11"/>
        <v/>
      </c>
      <c r="Z38" s="549"/>
    </row>
    <row r="39" spans="1:26">
      <c r="A39" s="542">
        <v>35</v>
      </c>
      <c r="B39" s="9"/>
      <c r="C39" s="5"/>
      <c r="D39" s="9"/>
      <c r="E39" s="9"/>
      <c r="F39" s="9"/>
      <c r="G39" s="9"/>
      <c r="H39" s="543" t="str">
        <f t="shared" si="7"/>
        <v/>
      </c>
      <c r="I39" s="544" t="str">
        <f t="shared" si="8"/>
        <v/>
      </c>
      <c r="J39" s="27"/>
      <c r="K39" s="545" t="str">
        <f t="shared" si="12"/>
        <v/>
      </c>
      <c r="L39" s="546" t="str">
        <f t="shared" si="9"/>
        <v/>
      </c>
      <c r="M39" s="546" t="str">
        <f t="shared" si="2"/>
        <v/>
      </c>
      <c r="N39" s="443"/>
      <c r="O39" s="444"/>
      <c r="P39" s="421"/>
      <c r="Q39" s="546" t="str">
        <f t="shared" si="14"/>
        <v/>
      </c>
      <c r="R39" s="546" t="str">
        <f t="shared" si="15"/>
        <v/>
      </c>
      <c r="S39" s="546" t="str">
        <f t="shared" si="16"/>
        <v/>
      </c>
      <c r="T39" s="547" t="str">
        <f t="shared" si="6"/>
        <v/>
      </c>
      <c r="U39" s="445"/>
      <c r="V39" s="445"/>
      <c r="W39" s="548" t="str">
        <f t="shared" si="13"/>
        <v/>
      </c>
      <c r="X39" s="447" t="str">
        <f t="shared" si="10"/>
        <v/>
      </c>
      <c r="Y39" s="497" t="str">
        <f t="shared" si="11"/>
        <v/>
      </c>
      <c r="Z39" s="549"/>
    </row>
    <row r="40" spans="1:26">
      <c r="A40" s="542">
        <v>36</v>
      </c>
      <c r="B40" s="9"/>
      <c r="C40" s="5"/>
      <c r="D40" s="9"/>
      <c r="E40" s="9"/>
      <c r="F40" s="9"/>
      <c r="G40" s="9"/>
      <c r="H40" s="543" t="str">
        <f t="shared" si="7"/>
        <v/>
      </c>
      <c r="I40" s="544" t="str">
        <f t="shared" si="8"/>
        <v/>
      </c>
      <c r="J40" s="27"/>
      <c r="K40" s="545" t="str">
        <f t="shared" si="12"/>
        <v/>
      </c>
      <c r="L40" s="546" t="str">
        <f t="shared" si="9"/>
        <v/>
      </c>
      <c r="M40" s="546" t="str">
        <f t="shared" si="2"/>
        <v/>
      </c>
      <c r="N40" s="443"/>
      <c r="O40" s="444"/>
      <c r="P40" s="421"/>
      <c r="Q40" s="546" t="str">
        <f t="shared" si="14"/>
        <v/>
      </c>
      <c r="R40" s="546" t="str">
        <f t="shared" si="15"/>
        <v/>
      </c>
      <c r="S40" s="546" t="str">
        <f t="shared" si="16"/>
        <v/>
      </c>
      <c r="T40" s="547" t="str">
        <f t="shared" si="6"/>
        <v/>
      </c>
      <c r="U40" s="445"/>
      <c r="V40" s="445"/>
      <c r="W40" s="548" t="str">
        <f t="shared" si="13"/>
        <v/>
      </c>
      <c r="X40" s="447" t="str">
        <f t="shared" si="10"/>
        <v/>
      </c>
      <c r="Y40" s="497" t="str">
        <f t="shared" si="11"/>
        <v/>
      </c>
      <c r="Z40" s="549"/>
    </row>
    <row r="41" spans="1:26">
      <c r="A41" s="542">
        <v>37</v>
      </c>
      <c r="B41" s="9"/>
      <c r="C41" s="5"/>
      <c r="D41" s="9"/>
      <c r="E41" s="9"/>
      <c r="F41" s="9"/>
      <c r="G41" s="9"/>
      <c r="H41" s="543" t="str">
        <f t="shared" si="7"/>
        <v/>
      </c>
      <c r="I41" s="544" t="str">
        <f t="shared" si="8"/>
        <v/>
      </c>
      <c r="J41" s="27"/>
      <c r="K41" s="545" t="str">
        <f t="shared" si="12"/>
        <v/>
      </c>
      <c r="L41" s="546" t="str">
        <f t="shared" si="9"/>
        <v/>
      </c>
      <c r="M41" s="546" t="str">
        <f t="shared" si="2"/>
        <v/>
      </c>
      <c r="N41" s="443"/>
      <c r="O41" s="444"/>
      <c r="P41" s="421"/>
      <c r="Q41" s="546" t="str">
        <f t="shared" si="14"/>
        <v/>
      </c>
      <c r="R41" s="546" t="str">
        <f t="shared" si="15"/>
        <v/>
      </c>
      <c r="S41" s="546" t="str">
        <f t="shared" si="16"/>
        <v/>
      </c>
      <c r="T41" s="547" t="str">
        <f t="shared" si="6"/>
        <v/>
      </c>
      <c r="U41" s="445"/>
      <c r="V41" s="445"/>
      <c r="W41" s="548" t="str">
        <f t="shared" si="13"/>
        <v/>
      </c>
      <c r="X41" s="447" t="str">
        <f t="shared" si="10"/>
        <v/>
      </c>
      <c r="Y41" s="497" t="str">
        <f t="shared" si="11"/>
        <v/>
      </c>
      <c r="Z41" s="549"/>
    </row>
    <row r="42" spans="1:26">
      <c r="A42" s="542">
        <v>38</v>
      </c>
      <c r="B42" s="9"/>
      <c r="C42" s="5"/>
      <c r="D42" s="9"/>
      <c r="E42" s="9"/>
      <c r="F42" s="9"/>
      <c r="G42" s="9"/>
      <c r="H42" s="543" t="str">
        <f t="shared" si="7"/>
        <v/>
      </c>
      <c r="I42" s="544" t="str">
        <f t="shared" si="8"/>
        <v/>
      </c>
      <c r="J42" s="27"/>
      <c r="K42" s="545" t="str">
        <f t="shared" si="12"/>
        <v/>
      </c>
      <c r="L42" s="546" t="str">
        <f t="shared" si="9"/>
        <v/>
      </c>
      <c r="M42" s="546" t="str">
        <f t="shared" si="2"/>
        <v/>
      </c>
      <c r="N42" s="443"/>
      <c r="O42" s="444"/>
      <c r="P42" s="421"/>
      <c r="Q42" s="546" t="str">
        <f t="shared" si="14"/>
        <v/>
      </c>
      <c r="R42" s="546" t="str">
        <f t="shared" si="15"/>
        <v/>
      </c>
      <c r="S42" s="546" t="str">
        <f t="shared" si="16"/>
        <v/>
      </c>
      <c r="T42" s="547" t="str">
        <f t="shared" si="6"/>
        <v/>
      </c>
      <c r="U42" s="445"/>
      <c r="V42" s="445"/>
      <c r="W42" s="548" t="str">
        <f t="shared" si="13"/>
        <v/>
      </c>
      <c r="X42" s="447" t="str">
        <f t="shared" si="10"/>
        <v/>
      </c>
      <c r="Y42" s="497" t="str">
        <f t="shared" si="11"/>
        <v/>
      </c>
      <c r="Z42" s="549"/>
    </row>
    <row r="43" spans="1:26">
      <c r="A43" s="542">
        <v>39</v>
      </c>
      <c r="B43" s="9"/>
      <c r="C43" s="5"/>
      <c r="D43" s="9"/>
      <c r="E43" s="9"/>
      <c r="F43" s="9"/>
      <c r="G43" s="9"/>
      <c r="H43" s="543" t="str">
        <f t="shared" si="7"/>
        <v/>
      </c>
      <c r="I43" s="544" t="str">
        <f t="shared" si="8"/>
        <v/>
      </c>
      <c r="J43" s="27"/>
      <c r="K43" s="545" t="str">
        <f t="shared" si="12"/>
        <v/>
      </c>
      <c r="L43" s="546" t="str">
        <f t="shared" si="9"/>
        <v/>
      </c>
      <c r="M43" s="546" t="str">
        <f t="shared" si="2"/>
        <v/>
      </c>
      <c r="N43" s="443"/>
      <c r="O43" s="444"/>
      <c r="P43" s="421"/>
      <c r="Q43" s="546" t="str">
        <f t="shared" si="14"/>
        <v/>
      </c>
      <c r="R43" s="546" t="str">
        <f t="shared" si="15"/>
        <v/>
      </c>
      <c r="S43" s="546" t="str">
        <f t="shared" si="16"/>
        <v/>
      </c>
      <c r="T43" s="547" t="str">
        <f t="shared" si="6"/>
        <v/>
      </c>
      <c r="U43" s="445"/>
      <c r="V43" s="445"/>
      <c r="W43" s="548" t="str">
        <f t="shared" si="13"/>
        <v/>
      </c>
      <c r="X43" s="447" t="str">
        <f t="shared" si="10"/>
        <v/>
      </c>
      <c r="Y43" s="497" t="str">
        <f t="shared" si="11"/>
        <v/>
      </c>
      <c r="Z43" s="549"/>
    </row>
    <row r="44" spans="1:26">
      <c r="A44" s="542">
        <v>40</v>
      </c>
      <c r="B44" s="9"/>
      <c r="C44" s="5"/>
      <c r="D44" s="9"/>
      <c r="E44" s="9"/>
      <c r="F44" s="9"/>
      <c r="G44" s="9"/>
      <c r="H44" s="543" t="str">
        <f t="shared" si="7"/>
        <v/>
      </c>
      <c r="I44" s="544" t="str">
        <f t="shared" si="8"/>
        <v/>
      </c>
      <c r="J44" s="27"/>
      <c r="K44" s="545" t="str">
        <f t="shared" si="12"/>
        <v/>
      </c>
      <c r="L44" s="546" t="str">
        <f t="shared" si="9"/>
        <v/>
      </c>
      <c r="M44" s="546" t="str">
        <f t="shared" si="2"/>
        <v/>
      </c>
      <c r="N44" s="443"/>
      <c r="O44" s="444"/>
      <c r="P44" s="421"/>
      <c r="Q44" s="546" t="str">
        <f t="shared" si="14"/>
        <v/>
      </c>
      <c r="R44" s="546" t="str">
        <f t="shared" si="15"/>
        <v/>
      </c>
      <c r="S44" s="546" t="str">
        <f t="shared" si="16"/>
        <v/>
      </c>
      <c r="T44" s="547" t="str">
        <f t="shared" si="6"/>
        <v/>
      </c>
      <c r="U44" s="445"/>
      <c r="V44" s="445"/>
      <c r="W44" s="548" t="str">
        <f t="shared" si="13"/>
        <v/>
      </c>
      <c r="X44" s="447" t="str">
        <f t="shared" si="10"/>
        <v/>
      </c>
      <c r="Y44" s="497" t="str">
        <f t="shared" si="11"/>
        <v/>
      </c>
      <c r="Z44" s="549"/>
    </row>
    <row r="45" spans="1:26">
      <c r="A45" s="542">
        <v>41</v>
      </c>
      <c r="B45" s="9"/>
      <c r="C45" s="5"/>
      <c r="D45" s="9"/>
      <c r="E45" s="9"/>
      <c r="F45" s="9"/>
      <c r="G45" s="9"/>
      <c r="H45" s="543" t="str">
        <f t="shared" si="7"/>
        <v/>
      </c>
      <c r="I45" s="544" t="str">
        <f t="shared" si="8"/>
        <v/>
      </c>
      <c r="J45" s="27"/>
      <c r="K45" s="545" t="str">
        <f t="shared" si="12"/>
        <v/>
      </c>
      <c r="L45" s="546" t="str">
        <f t="shared" si="9"/>
        <v/>
      </c>
      <c r="M45" s="546" t="str">
        <f t="shared" si="2"/>
        <v/>
      </c>
      <c r="N45" s="443"/>
      <c r="O45" s="444"/>
      <c r="P45" s="421"/>
      <c r="Q45" s="546" t="str">
        <f t="shared" si="14"/>
        <v/>
      </c>
      <c r="R45" s="546" t="str">
        <f t="shared" si="15"/>
        <v/>
      </c>
      <c r="S45" s="546" t="str">
        <f t="shared" si="16"/>
        <v/>
      </c>
      <c r="T45" s="547" t="str">
        <f t="shared" si="6"/>
        <v/>
      </c>
      <c r="U45" s="445"/>
      <c r="V45" s="445"/>
      <c r="W45" s="548" t="str">
        <f t="shared" si="13"/>
        <v/>
      </c>
      <c r="X45" s="447" t="str">
        <f t="shared" si="10"/>
        <v/>
      </c>
      <c r="Y45" s="497" t="str">
        <f t="shared" si="11"/>
        <v/>
      </c>
      <c r="Z45" s="549"/>
    </row>
    <row r="46" spans="1:26">
      <c r="A46" s="542">
        <v>42</v>
      </c>
      <c r="B46" s="9"/>
      <c r="C46" s="5"/>
      <c r="D46" s="9"/>
      <c r="E46" s="9"/>
      <c r="F46" s="9"/>
      <c r="G46" s="9"/>
      <c r="H46" s="543" t="str">
        <f t="shared" si="7"/>
        <v/>
      </c>
      <c r="I46" s="544" t="str">
        <f t="shared" si="8"/>
        <v/>
      </c>
      <c r="J46" s="27"/>
      <c r="K46" s="545" t="str">
        <f t="shared" si="12"/>
        <v/>
      </c>
      <c r="L46" s="546" t="str">
        <f t="shared" si="9"/>
        <v/>
      </c>
      <c r="M46" s="546" t="str">
        <f t="shared" si="2"/>
        <v/>
      </c>
      <c r="N46" s="443"/>
      <c r="O46" s="444"/>
      <c r="P46" s="421"/>
      <c r="Q46" s="546" t="str">
        <f t="shared" si="14"/>
        <v/>
      </c>
      <c r="R46" s="546" t="str">
        <f t="shared" si="15"/>
        <v/>
      </c>
      <c r="S46" s="546" t="str">
        <f t="shared" si="16"/>
        <v/>
      </c>
      <c r="T46" s="547" t="str">
        <f t="shared" si="6"/>
        <v/>
      </c>
      <c r="U46" s="445"/>
      <c r="V46" s="445"/>
      <c r="W46" s="548" t="str">
        <f t="shared" si="13"/>
        <v/>
      </c>
      <c r="X46" s="447" t="str">
        <f t="shared" si="10"/>
        <v/>
      </c>
      <c r="Y46" s="497" t="str">
        <f t="shared" si="11"/>
        <v/>
      </c>
      <c r="Z46" s="549"/>
    </row>
    <row r="47" spans="1:26">
      <c r="A47" s="542">
        <v>43</v>
      </c>
      <c r="B47" s="9"/>
      <c r="C47" s="5"/>
      <c r="D47" s="9"/>
      <c r="E47" s="9"/>
      <c r="F47" s="9"/>
      <c r="G47" s="9"/>
      <c r="H47" s="543" t="str">
        <f t="shared" si="7"/>
        <v/>
      </c>
      <c r="I47" s="544" t="str">
        <f t="shared" si="8"/>
        <v/>
      </c>
      <c r="J47" s="27"/>
      <c r="K47" s="545" t="str">
        <f t="shared" si="12"/>
        <v/>
      </c>
      <c r="L47" s="546" t="str">
        <f t="shared" si="9"/>
        <v/>
      </c>
      <c r="M47" s="546" t="str">
        <f t="shared" si="2"/>
        <v/>
      </c>
      <c r="N47" s="443"/>
      <c r="O47" s="444"/>
      <c r="P47" s="421"/>
      <c r="Q47" s="546" t="str">
        <f t="shared" si="14"/>
        <v/>
      </c>
      <c r="R47" s="546" t="str">
        <f t="shared" si="15"/>
        <v/>
      </c>
      <c r="S47" s="546" t="str">
        <f t="shared" si="16"/>
        <v/>
      </c>
      <c r="T47" s="547" t="str">
        <f t="shared" si="6"/>
        <v/>
      </c>
      <c r="U47" s="445"/>
      <c r="V47" s="445"/>
      <c r="W47" s="548" t="str">
        <f t="shared" si="13"/>
        <v/>
      </c>
      <c r="X47" s="447" t="str">
        <f t="shared" si="10"/>
        <v/>
      </c>
      <c r="Y47" s="497" t="str">
        <f t="shared" si="11"/>
        <v/>
      </c>
      <c r="Z47" s="549"/>
    </row>
    <row r="48" spans="1:26">
      <c r="A48" s="542">
        <v>44</v>
      </c>
      <c r="B48" s="9"/>
      <c r="C48" s="5"/>
      <c r="D48" s="9"/>
      <c r="E48" s="9"/>
      <c r="F48" s="9"/>
      <c r="G48" s="9"/>
      <c r="H48" s="543" t="str">
        <f t="shared" si="7"/>
        <v/>
      </c>
      <c r="I48" s="544" t="str">
        <f t="shared" si="8"/>
        <v/>
      </c>
      <c r="J48" s="27"/>
      <c r="K48" s="545" t="str">
        <f t="shared" si="12"/>
        <v/>
      </c>
      <c r="L48" s="546" t="str">
        <f t="shared" si="9"/>
        <v/>
      </c>
      <c r="M48" s="546" t="str">
        <f t="shared" si="2"/>
        <v/>
      </c>
      <c r="N48" s="443"/>
      <c r="O48" s="444"/>
      <c r="P48" s="421"/>
      <c r="Q48" s="546" t="str">
        <f t="shared" si="14"/>
        <v/>
      </c>
      <c r="R48" s="546" t="str">
        <f t="shared" si="15"/>
        <v/>
      </c>
      <c r="S48" s="546" t="str">
        <f t="shared" si="16"/>
        <v/>
      </c>
      <c r="T48" s="547" t="str">
        <f t="shared" si="6"/>
        <v/>
      </c>
      <c r="U48" s="445"/>
      <c r="V48" s="445"/>
      <c r="W48" s="548" t="str">
        <f t="shared" si="13"/>
        <v/>
      </c>
      <c r="X48" s="447" t="str">
        <f t="shared" si="10"/>
        <v/>
      </c>
      <c r="Y48" s="497" t="str">
        <f t="shared" si="11"/>
        <v/>
      </c>
      <c r="Z48" s="549"/>
    </row>
    <row r="49" spans="1:26">
      <c r="A49" s="542">
        <v>45</v>
      </c>
      <c r="B49" s="9"/>
      <c r="C49" s="5"/>
      <c r="D49" s="9"/>
      <c r="E49" s="9"/>
      <c r="F49" s="9"/>
      <c r="G49" s="9"/>
      <c r="H49" s="543" t="str">
        <f t="shared" si="7"/>
        <v/>
      </c>
      <c r="I49" s="544" t="str">
        <f t="shared" si="8"/>
        <v/>
      </c>
      <c r="J49" s="27"/>
      <c r="K49" s="545" t="str">
        <f t="shared" si="12"/>
        <v/>
      </c>
      <c r="L49" s="546" t="str">
        <f t="shared" si="9"/>
        <v/>
      </c>
      <c r="M49" s="546" t="str">
        <f t="shared" si="2"/>
        <v/>
      </c>
      <c r="N49" s="443"/>
      <c r="O49" s="444"/>
      <c r="P49" s="421"/>
      <c r="Q49" s="546" t="str">
        <f t="shared" si="14"/>
        <v/>
      </c>
      <c r="R49" s="546" t="str">
        <f t="shared" si="15"/>
        <v/>
      </c>
      <c r="S49" s="546" t="str">
        <f t="shared" si="16"/>
        <v/>
      </c>
      <c r="T49" s="547" t="str">
        <f t="shared" si="6"/>
        <v/>
      </c>
      <c r="U49" s="445"/>
      <c r="V49" s="445"/>
      <c r="W49" s="548" t="str">
        <f t="shared" si="13"/>
        <v/>
      </c>
      <c r="X49" s="447" t="str">
        <f t="shared" si="10"/>
        <v/>
      </c>
      <c r="Y49" s="497" t="str">
        <f t="shared" si="11"/>
        <v/>
      </c>
      <c r="Z49" s="549"/>
    </row>
    <row r="50" spans="1:26">
      <c r="A50" s="542">
        <v>46</v>
      </c>
      <c r="B50" s="9"/>
      <c r="C50" s="5"/>
      <c r="D50" s="9"/>
      <c r="E50" s="9"/>
      <c r="F50" s="9"/>
      <c r="G50" s="9"/>
      <c r="H50" s="543" t="str">
        <f t="shared" si="7"/>
        <v/>
      </c>
      <c r="I50" s="544" t="str">
        <f t="shared" si="8"/>
        <v/>
      </c>
      <c r="J50" s="27"/>
      <c r="K50" s="545" t="str">
        <f t="shared" si="12"/>
        <v/>
      </c>
      <c r="L50" s="546" t="str">
        <f t="shared" si="9"/>
        <v/>
      </c>
      <c r="M50" s="546" t="str">
        <f t="shared" si="2"/>
        <v/>
      </c>
      <c r="N50" s="443"/>
      <c r="O50" s="444"/>
      <c r="P50" s="421"/>
      <c r="Q50" s="546" t="str">
        <f t="shared" si="14"/>
        <v/>
      </c>
      <c r="R50" s="546" t="str">
        <f t="shared" si="15"/>
        <v/>
      </c>
      <c r="S50" s="546" t="str">
        <f t="shared" si="16"/>
        <v/>
      </c>
      <c r="T50" s="547" t="str">
        <f t="shared" si="6"/>
        <v/>
      </c>
      <c r="U50" s="445"/>
      <c r="V50" s="445"/>
      <c r="W50" s="548" t="str">
        <f t="shared" si="13"/>
        <v/>
      </c>
      <c r="X50" s="447" t="str">
        <f t="shared" si="10"/>
        <v/>
      </c>
      <c r="Y50" s="497" t="str">
        <f t="shared" si="11"/>
        <v/>
      </c>
      <c r="Z50" s="549"/>
    </row>
    <row r="51" spans="1:26">
      <c r="A51" s="542">
        <v>47</v>
      </c>
      <c r="B51" s="9"/>
      <c r="C51" s="5"/>
      <c r="D51" s="9"/>
      <c r="E51" s="9"/>
      <c r="F51" s="9"/>
      <c r="G51" s="9"/>
      <c r="H51" s="543" t="str">
        <f t="shared" si="7"/>
        <v/>
      </c>
      <c r="I51" s="544" t="str">
        <f t="shared" si="8"/>
        <v/>
      </c>
      <c r="J51" s="27"/>
      <c r="K51" s="545" t="str">
        <f t="shared" si="12"/>
        <v/>
      </c>
      <c r="L51" s="546" t="str">
        <f t="shared" si="9"/>
        <v/>
      </c>
      <c r="M51" s="546" t="str">
        <f t="shared" si="2"/>
        <v/>
      </c>
      <c r="N51" s="443"/>
      <c r="O51" s="444"/>
      <c r="P51" s="421"/>
      <c r="Q51" s="546" t="str">
        <f t="shared" si="14"/>
        <v/>
      </c>
      <c r="R51" s="546" t="str">
        <f t="shared" si="15"/>
        <v/>
      </c>
      <c r="S51" s="546" t="str">
        <f t="shared" si="16"/>
        <v/>
      </c>
      <c r="T51" s="547" t="str">
        <f t="shared" si="6"/>
        <v/>
      </c>
      <c r="U51" s="445"/>
      <c r="V51" s="445"/>
      <c r="W51" s="548" t="str">
        <f t="shared" si="13"/>
        <v/>
      </c>
      <c r="X51" s="447" t="str">
        <f t="shared" si="10"/>
        <v/>
      </c>
      <c r="Y51" s="497" t="str">
        <f t="shared" si="11"/>
        <v/>
      </c>
      <c r="Z51" s="549"/>
    </row>
    <row r="52" spans="1:26">
      <c r="A52" s="542">
        <v>48</v>
      </c>
      <c r="B52" s="9"/>
      <c r="C52" s="5"/>
      <c r="D52" s="9"/>
      <c r="E52" s="9"/>
      <c r="F52" s="9"/>
      <c r="G52" s="9"/>
      <c r="H52" s="543" t="str">
        <f t="shared" si="7"/>
        <v/>
      </c>
      <c r="I52" s="544" t="str">
        <f t="shared" si="8"/>
        <v/>
      </c>
      <c r="J52" s="27"/>
      <c r="K52" s="545" t="str">
        <f t="shared" si="12"/>
        <v/>
      </c>
      <c r="L52" s="546" t="str">
        <f t="shared" si="9"/>
        <v/>
      </c>
      <c r="M52" s="546" t="str">
        <f t="shared" si="2"/>
        <v/>
      </c>
      <c r="N52" s="443"/>
      <c r="O52" s="444"/>
      <c r="P52" s="421"/>
      <c r="Q52" s="546" t="str">
        <f t="shared" si="14"/>
        <v/>
      </c>
      <c r="R52" s="546" t="str">
        <f t="shared" si="15"/>
        <v/>
      </c>
      <c r="S52" s="546" t="str">
        <f t="shared" si="16"/>
        <v/>
      </c>
      <c r="T52" s="547" t="str">
        <f t="shared" si="6"/>
        <v/>
      </c>
      <c r="U52" s="445"/>
      <c r="V52" s="445"/>
      <c r="W52" s="548" t="str">
        <f t="shared" si="13"/>
        <v/>
      </c>
      <c r="X52" s="447" t="str">
        <f t="shared" si="10"/>
        <v/>
      </c>
      <c r="Y52" s="497" t="str">
        <f t="shared" si="11"/>
        <v/>
      </c>
      <c r="Z52" s="549"/>
    </row>
    <row r="53" spans="1:26">
      <c r="A53" s="542">
        <v>49</v>
      </c>
      <c r="B53" s="9"/>
      <c r="C53" s="5"/>
      <c r="D53" s="9"/>
      <c r="E53" s="9"/>
      <c r="F53" s="9"/>
      <c r="G53" s="9"/>
      <c r="H53" s="543" t="str">
        <f t="shared" si="7"/>
        <v/>
      </c>
      <c r="I53" s="544" t="str">
        <f t="shared" si="8"/>
        <v/>
      </c>
      <c r="J53" s="27"/>
      <c r="K53" s="545" t="str">
        <f t="shared" si="12"/>
        <v/>
      </c>
      <c r="L53" s="546" t="str">
        <f t="shared" si="9"/>
        <v/>
      </c>
      <c r="M53" s="546" t="str">
        <f t="shared" si="2"/>
        <v/>
      </c>
      <c r="N53" s="443"/>
      <c r="O53" s="444"/>
      <c r="P53" s="421"/>
      <c r="Q53" s="546" t="str">
        <f t="shared" si="14"/>
        <v/>
      </c>
      <c r="R53" s="546" t="str">
        <f t="shared" si="15"/>
        <v/>
      </c>
      <c r="S53" s="546" t="str">
        <f t="shared" si="16"/>
        <v/>
      </c>
      <c r="T53" s="547" t="str">
        <f t="shared" si="6"/>
        <v/>
      </c>
      <c r="U53" s="445"/>
      <c r="V53" s="445"/>
      <c r="W53" s="548" t="str">
        <f t="shared" si="13"/>
        <v/>
      </c>
      <c r="X53" s="447" t="str">
        <f t="shared" si="10"/>
        <v/>
      </c>
      <c r="Y53" s="497" t="str">
        <f t="shared" si="11"/>
        <v/>
      </c>
      <c r="Z53" s="549"/>
    </row>
    <row r="54" spans="1:26">
      <c r="A54" s="542">
        <v>50</v>
      </c>
      <c r="B54" s="9"/>
      <c r="C54" s="5"/>
      <c r="D54" s="9"/>
      <c r="E54" s="9"/>
      <c r="F54" s="9"/>
      <c r="G54" s="9"/>
      <c r="H54" s="543" t="str">
        <f t="shared" si="7"/>
        <v/>
      </c>
      <c r="I54" s="544" t="str">
        <f t="shared" si="8"/>
        <v/>
      </c>
      <c r="J54" s="27"/>
      <c r="K54" s="545" t="str">
        <f t="shared" si="12"/>
        <v/>
      </c>
      <c r="L54" s="546" t="str">
        <f t="shared" si="9"/>
        <v/>
      </c>
      <c r="M54" s="546" t="str">
        <f t="shared" si="2"/>
        <v/>
      </c>
      <c r="N54" s="443"/>
      <c r="O54" s="444"/>
      <c r="P54" s="421"/>
      <c r="Q54" s="546" t="str">
        <f t="shared" si="14"/>
        <v/>
      </c>
      <c r="R54" s="546" t="str">
        <f t="shared" si="15"/>
        <v/>
      </c>
      <c r="S54" s="546" t="str">
        <f t="shared" si="16"/>
        <v/>
      </c>
      <c r="T54" s="547" t="str">
        <f t="shared" si="6"/>
        <v/>
      </c>
      <c r="U54" s="445"/>
      <c r="V54" s="445"/>
      <c r="W54" s="548" t="str">
        <f t="shared" si="13"/>
        <v/>
      </c>
      <c r="X54" s="447" t="str">
        <f t="shared" si="10"/>
        <v/>
      </c>
      <c r="Y54" s="497" t="str">
        <f t="shared" si="11"/>
        <v/>
      </c>
      <c r="Z54" s="549"/>
    </row>
    <row r="55" spans="1:26">
      <c r="A55" s="542">
        <v>51</v>
      </c>
      <c r="B55" s="9"/>
      <c r="C55" s="5"/>
      <c r="D55" s="9"/>
      <c r="E55" s="9"/>
      <c r="F55" s="9"/>
      <c r="G55" s="9"/>
      <c r="H55" s="543" t="str">
        <f t="shared" si="7"/>
        <v/>
      </c>
      <c r="I55" s="544" t="str">
        <f t="shared" si="8"/>
        <v/>
      </c>
      <c r="J55" s="27"/>
      <c r="K55" s="545" t="str">
        <f t="shared" si="12"/>
        <v/>
      </c>
      <c r="L55" s="546" t="str">
        <f t="shared" si="9"/>
        <v/>
      </c>
      <c r="M55" s="546" t="str">
        <f t="shared" si="2"/>
        <v/>
      </c>
      <c r="N55" s="443"/>
      <c r="O55" s="444"/>
      <c r="P55" s="421"/>
      <c r="Q55" s="546" t="str">
        <f t="shared" si="14"/>
        <v/>
      </c>
      <c r="R55" s="546" t="str">
        <f t="shared" si="15"/>
        <v/>
      </c>
      <c r="S55" s="546" t="str">
        <f t="shared" si="16"/>
        <v/>
      </c>
      <c r="T55" s="547" t="str">
        <f t="shared" si="6"/>
        <v/>
      </c>
      <c r="U55" s="445"/>
      <c r="V55" s="445"/>
      <c r="W55" s="548" t="str">
        <f t="shared" si="13"/>
        <v/>
      </c>
      <c r="X55" s="447" t="str">
        <f t="shared" si="10"/>
        <v/>
      </c>
      <c r="Y55" s="497" t="str">
        <f t="shared" si="11"/>
        <v/>
      </c>
      <c r="Z55" s="549"/>
    </row>
    <row r="56" spans="1:26">
      <c r="A56" s="542">
        <v>52</v>
      </c>
      <c r="B56" s="9"/>
      <c r="C56" s="5"/>
      <c r="D56" s="9"/>
      <c r="E56" s="9"/>
      <c r="F56" s="9"/>
      <c r="G56" s="9"/>
      <c r="H56" s="543" t="str">
        <f t="shared" si="7"/>
        <v/>
      </c>
      <c r="I56" s="544" t="str">
        <f t="shared" si="8"/>
        <v/>
      </c>
      <c r="J56" s="27"/>
      <c r="K56" s="545" t="str">
        <f t="shared" si="12"/>
        <v/>
      </c>
      <c r="L56" s="546" t="str">
        <f t="shared" si="9"/>
        <v/>
      </c>
      <c r="M56" s="546" t="str">
        <f t="shared" si="2"/>
        <v/>
      </c>
      <c r="N56" s="443"/>
      <c r="O56" s="444"/>
      <c r="P56" s="421"/>
      <c r="Q56" s="546" t="str">
        <f t="shared" si="14"/>
        <v/>
      </c>
      <c r="R56" s="546" t="str">
        <f t="shared" si="15"/>
        <v/>
      </c>
      <c r="S56" s="546" t="str">
        <f t="shared" si="16"/>
        <v/>
      </c>
      <c r="T56" s="547" t="str">
        <f t="shared" si="6"/>
        <v/>
      </c>
      <c r="U56" s="445"/>
      <c r="V56" s="445"/>
      <c r="W56" s="548" t="str">
        <f t="shared" si="13"/>
        <v/>
      </c>
      <c r="X56" s="447" t="str">
        <f t="shared" si="10"/>
        <v/>
      </c>
      <c r="Y56" s="497" t="str">
        <f t="shared" si="11"/>
        <v/>
      </c>
      <c r="Z56" s="549"/>
    </row>
    <row r="57" spans="1:26">
      <c r="A57" s="542">
        <v>53</v>
      </c>
      <c r="B57" s="9"/>
      <c r="C57" s="5"/>
      <c r="D57" s="9"/>
      <c r="E57" s="9"/>
      <c r="F57" s="9"/>
      <c r="G57" s="9"/>
      <c r="H57" s="543" t="str">
        <f t="shared" si="7"/>
        <v/>
      </c>
      <c r="I57" s="544" t="str">
        <f t="shared" si="8"/>
        <v/>
      </c>
      <c r="J57" s="27"/>
      <c r="K57" s="545" t="str">
        <f t="shared" si="12"/>
        <v/>
      </c>
      <c r="L57" s="546" t="str">
        <f t="shared" si="9"/>
        <v/>
      </c>
      <c r="M57" s="546" t="str">
        <f t="shared" si="2"/>
        <v/>
      </c>
      <c r="N57" s="443"/>
      <c r="O57" s="444"/>
      <c r="P57" s="421"/>
      <c r="Q57" s="546" t="str">
        <f t="shared" si="14"/>
        <v/>
      </c>
      <c r="R57" s="546" t="str">
        <f t="shared" si="15"/>
        <v/>
      </c>
      <c r="S57" s="546" t="str">
        <f t="shared" si="16"/>
        <v/>
      </c>
      <c r="T57" s="547" t="str">
        <f t="shared" si="6"/>
        <v/>
      </c>
      <c r="U57" s="445"/>
      <c r="V57" s="445"/>
      <c r="W57" s="548" t="str">
        <f t="shared" si="13"/>
        <v/>
      </c>
      <c r="X57" s="447" t="str">
        <f t="shared" si="10"/>
        <v/>
      </c>
      <c r="Y57" s="497" t="str">
        <f t="shared" si="11"/>
        <v/>
      </c>
      <c r="Z57" s="549"/>
    </row>
    <row r="58" spans="1:26">
      <c r="A58" s="542">
        <v>54</v>
      </c>
      <c r="B58" s="9"/>
      <c r="C58" s="5"/>
      <c r="D58" s="9"/>
      <c r="E58" s="9"/>
      <c r="F58" s="9"/>
      <c r="G58" s="9"/>
      <c r="H58" s="543" t="str">
        <f t="shared" si="7"/>
        <v/>
      </c>
      <c r="I58" s="544" t="str">
        <f t="shared" si="8"/>
        <v/>
      </c>
      <c r="J58" s="27"/>
      <c r="K58" s="545" t="str">
        <f t="shared" si="12"/>
        <v/>
      </c>
      <c r="L58" s="546" t="str">
        <f t="shared" si="9"/>
        <v/>
      </c>
      <c r="M58" s="546" t="str">
        <f t="shared" si="2"/>
        <v/>
      </c>
      <c r="N58" s="443"/>
      <c r="O58" s="444"/>
      <c r="P58" s="421"/>
      <c r="Q58" s="546" t="str">
        <f t="shared" si="14"/>
        <v/>
      </c>
      <c r="R58" s="546" t="str">
        <f t="shared" si="15"/>
        <v/>
      </c>
      <c r="S58" s="546" t="str">
        <f t="shared" si="16"/>
        <v/>
      </c>
      <c r="T58" s="547" t="str">
        <f t="shared" si="6"/>
        <v/>
      </c>
      <c r="U58" s="445"/>
      <c r="V58" s="445"/>
      <c r="W58" s="548" t="str">
        <f t="shared" si="13"/>
        <v/>
      </c>
      <c r="X58" s="447" t="str">
        <f t="shared" si="10"/>
        <v/>
      </c>
      <c r="Y58" s="497" t="str">
        <f t="shared" si="11"/>
        <v/>
      </c>
      <c r="Z58" s="549"/>
    </row>
    <row r="59" spans="1:26">
      <c r="A59" s="542">
        <v>55</v>
      </c>
      <c r="B59" s="9"/>
      <c r="C59" s="5"/>
      <c r="D59" s="9"/>
      <c r="E59" s="9"/>
      <c r="F59" s="9"/>
      <c r="G59" s="9"/>
      <c r="H59" s="543" t="str">
        <f t="shared" si="7"/>
        <v/>
      </c>
      <c r="I59" s="544" t="str">
        <f t="shared" si="8"/>
        <v/>
      </c>
      <c r="J59" s="27"/>
      <c r="K59" s="545" t="str">
        <f t="shared" si="12"/>
        <v/>
      </c>
      <c r="L59" s="546" t="str">
        <f t="shared" si="9"/>
        <v/>
      </c>
      <c r="M59" s="546" t="str">
        <f t="shared" si="2"/>
        <v/>
      </c>
      <c r="N59" s="443"/>
      <c r="O59" s="444"/>
      <c r="P59" s="421"/>
      <c r="Q59" s="546" t="str">
        <f t="shared" si="14"/>
        <v/>
      </c>
      <c r="R59" s="546" t="str">
        <f t="shared" si="15"/>
        <v/>
      </c>
      <c r="S59" s="546" t="str">
        <f t="shared" si="16"/>
        <v/>
      </c>
      <c r="T59" s="547" t="str">
        <f t="shared" si="6"/>
        <v/>
      </c>
      <c r="U59" s="445"/>
      <c r="V59" s="445"/>
      <c r="W59" s="548" t="str">
        <f t="shared" si="13"/>
        <v/>
      </c>
      <c r="X59" s="447" t="str">
        <f t="shared" si="10"/>
        <v/>
      </c>
      <c r="Y59" s="497" t="str">
        <f t="shared" si="11"/>
        <v/>
      </c>
      <c r="Z59" s="549"/>
    </row>
    <row r="60" spans="1:26">
      <c r="A60" s="542">
        <v>56</v>
      </c>
      <c r="B60" s="9"/>
      <c r="C60" s="5"/>
      <c r="D60" s="9"/>
      <c r="E60" s="9"/>
      <c r="F60" s="9"/>
      <c r="G60" s="9"/>
      <c r="H60" s="543" t="str">
        <f t="shared" si="7"/>
        <v/>
      </c>
      <c r="I60" s="544" t="str">
        <f t="shared" si="8"/>
        <v/>
      </c>
      <c r="J60" s="27"/>
      <c r="K60" s="545" t="str">
        <f t="shared" si="12"/>
        <v/>
      </c>
      <c r="L60" s="546" t="str">
        <f t="shared" si="9"/>
        <v/>
      </c>
      <c r="M60" s="546" t="str">
        <f t="shared" si="2"/>
        <v/>
      </c>
      <c r="N60" s="443"/>
      <c r="O60" s="444"/>
      <c r="P60" s="421"/>
      <c r="Q60" s="546" t="str">
        <f t="shared" si="14"/>
        <v/>
      </c>
      <c r="R60" s="546" t="str">
        <f t="shared" si="15"/>
        <v/>
      </c>
      <c r="S60" s="546" t="str">
        <f t="shared" si="16"/>
        <v/>
      </c>
      <c r="T60" s="547" t="str">
        <f t="shared" si="6"/>
        <v/>
      </c>
      <c r="U60" s="445"/>
      <c r="V60" s="445"/>
      <c r="W60" s="548" t="str">
        <f t="shared" si="13"/>
        <v/>
      </c>
      <c r="X60" s="447" t="str">
        <f t="shared" si="10"/>
        <v/>
      </c>
      <c r="Y60" s="497" t="str">
        <f t="shared" si="11"/>
        <v/>
      </c>
      <c r="Z60" s="549"/>
    </row>
    <row r="61" spans="1:26">
      <c r="A61" s="542">
        <v>57</v>
      </c>
      <c r="B61" s="9"/>
      <c r="C61" s="5"/>
      <c r="D61" s="9"/>
      <c r="E61" s="9"/>
      <c r="F61" s="9"/>
      <c r="G61" s="9"/>
      <c r="H61" s="543" t="str">
        <f t="shared" si="7"/>
        <v/>
      </c>
      <c r="I61" s="544" t="str">
        <f t="shared" si="8"/>
        <v/>
      </c>
      <c r="J61" s="27"/>
      <c r="K61" s="545" t="str">
        <f t="shared" si="12"/>
        <v/>
      </c>
      <c r="L61" s="546" t="str">
        <f t="shared" si="9"/>
        <v/>
      </c>
      <c r="M61" s="546" t="str">
        <f t="shared" si="2"/>
        <v/>
      </c>
      <c r="N61" s="443"/>
      <c r="O61" s="444"/>
      <c r="P61" s="421"/>
      <c r="Q61" s="546" t="str">
        <f t="shared" si="14"/>
        <v/>
      </c>
      <c r="R61" s="546" t="str">
        <f t="shared" si="15"/>
        <v/>
      </c>
      <c r="S61" s="546" t="str">
        <f t="shared" si="16"/>
        <v/>
      </c>
      <c r="T61" s="547" t="str">
        <f t="shared" si="6"/>
        <v/>
      </c>
      <c r="U61" s="445"/>
      <c r="V61" s="445"/>
      <c r="W61" s="548" t="str">
        <f t="shared" si="13"/>
        <v/>
      </c>
      <c r="X61" s="447" t="str">
        <f t="shared" si="10"/>
        <v/>
      </c>
      <c r="Y61" s="497" t="str">
        <f t="shared" si="11"/>
        <v/>
      </c>
      <c r="Z61" s="549"/>
    </row>
    <row r="62" spans="1:26">
      <c r="A62" s="542">
        <v>58</v>
      </c>
      <c r="B62" s="9"/>
      <c r="C62" s="5"/>
      <c r="D62" s="9"/>
      <c r="E62" s="9"/>
      <c r="F62" s="9"/>
      <c r="G62" s="9"/>
      <c r="H62" s="543" t="str">
        <f t="shared" si="7"/>
        <v/>
      </c>
      <c r="I62" s="544" t="str">
        <f t="shared" si="8"/>
        <v/>
      </c>
      <c r="J62" s="27"/>
      <c r="K62" s="545" t="str">
        <f t="shared" si="12"/>
        <v/>
      </c>
      <c r="L62" s="546" t="str">
        <f t="shared" si="9"/>
        <v/>
      </c>
      <c r="M62" s="546" t="str">
        <f t="shared" si="2"/>
        <v/>
      </c>
      <c r="N62" s="443"/>
      <c r="O62" s="444"/>
      <c r="P62" s="421"/>
      <c r="Q62" s="546" t="str">
        <f t="shared" si="14"/>
        <v/>
      </c>
      <c r="R62" s="546" t="str">
        <f t="shared" si="15"/>
        <v/>
      </c>
      <c r="S62" s="546" t="str">
        <f t="shared" si="16"/>
        <v/>
      </c>
      <c r="T62" s="547" t="str">
        <f t="shared" si="6"/>
        <v/>
      </c>
      <c r="U62" s="445"/>
      <c r="V62" s="445"/>
      <c r="W62" s="548" t="str">
        <f t="shared" si="13"/>
        <v/>
      </c>
      <c r="X62" s="447" t="str">
        <f t="shared" si="10"/>
        <v/>
      </c>
      <c r="Y62" s="497" t="str">
        <f t="shared" si="11"/>
        <v/>
      </c>
      <c r="Z62" s="549"/>
    </row>
    <row r="63" spans="1:26">
      <c r="A63" s="542">
        <v>59</v>
      </c>
      <c r="B63" s="9"/>
      <c r="C63" s="5"/>
      <c r="D63" s="9"/>
      <c r="E63" s="9"/>
      <c r="F63" s="9"/>
      <c r="G63" s="9"/>
      <c r="H63" s="543" t="str">
        <f t="shared" si="7"/>
        <v/>
      </c>
      <c r="I63" s="544" t="str">
        <f t="shared" si="8"/>
        <v/>
      </c>
      <c r="J63" s="27"/>
      <c r="K63" s="545" t="str">
        <f t="shared" si="12"/>
        <v/>
      </c>
      <c r="L63" s="546" t="str">
        <f t="shared" si="9"/>
        <v/>
      </c>
      <c r="M63" s="546" t="str">
        <f t="shared" si="2"/>
        <v/>
      </c>
      <c r="N63" s="443"/>
      <c r="O63" s="444"/>
      <c r="P63" s="421"/>
      <c r="Q63" s="546" t="str">
        <f t="shared" si="14"/>
        <v/>
      </c>
      <c r="R63" s="546" t="str">
        <f t="shared" si="15"/>
        <v/>
      </c>
      <c r="S63" s="546" t="str">
        <f t="shared" si="16"/>
        <v/>
      </c>
      <c r="T63" s="547" t="str">
        <f t="shared" si="6"/>
        <v/>
      </c>
      <c r="U63" s="445"/>
      <c r="V63" s="445"/>
      <c r="W63" s="548" t="str">
        <f t="shared" si="13"/>
        <v/>
      </c>
      <c r="X63" s="447" t="str">
        <f t="shared" si="10"/>
        <v/>
      </c>
      <c r="Y63" s="497" t="str">
        <f t="shared" si="11"/>
        <v/>
      </c>
      <c r="Z63" s="549"/>
    </row>
    <row r="64" spans="1:26">
      <c r="A64" s="542">
        <v>60</v>
      </c>
      <c r="B64" s="9"/>
      <c r="C64" s="5"/>
      <c r="D64" s="9"/>
      <c r="E64" s="9"/>
      <c r="F64" s="9"/>
      <c r="G64" s="9"/>
      <c r="H64" s="543" t="str">
        <f t="shared" si="7"/>
        <v/>
      </c>
      <c r="I64" s="544" t="str">
        <f t="shared" si="8"/>
        <v/>
      </c>
      <c r="J64" s="27"/>
      <c r="K64" s="545" t="str">
        <f t="shared" si="12"/>
        <v/>
      </c>
      <c r="L64" s="546" t="str">
        <f t="shared" si="9"/>
        <v/>
      </c>
      <c r="M64" s="546" t="str">
        <f t="shared" si="2"/>
        <v/>
      </c>
      <c r="N64" s="443"/>
      <c r="O64" s="444"/>
      <c r="P64" s="421"/>
      <c r="Q64" s="546" t="str">
        <f t="shared" si="14"/>
        <v/>
      </c>
      <c r="R64" s="546" t="str">
        <f t="shared" si="15"/>
        <v/>
      </c>
      <c r="S64" s="546" t="str">
        <f t="shared" si="16"/>
        <v/>
      </c>
      <c r="T64" s="547" t="str">
        <f t="shared" si="6"/>
        <v/>
      </c>
      <c r="U64" s="445"/>
      <c r="V64" s="445"/>
      <c r="W64" s="548" t="str">
        <f t="shared" si="13"/>
        <v/>
      </c>
      <c r="X64" s="447" t="str">
        <f t="shared" si="10"/>
        <v/>
      </c>
      <c r="Y64" s="497" t="str">
        <f t="shared" si="11"/>
        <v/>
      </c>
      <c r="Z64" s="549"/>
    </row>
    <row r="65" spans="1:26">
      <c r="A65" s="542">
        <v>61</v>
      </c>
      <c r="B65" s="9"/>
      <c r="C65" s="5"/>
      <c r="D65" s="9"/>
      <c r="E65" s="9"/>
      <c r="F65" s="9"/>
      <c r="G65" s="9"/>
      <c r="H65" s="543" t="str">
        <f t="shared" si="7"/>
        <v/>
      </c>
      <c r="I65" s="544" t="str">
        <f t="shared" si="8"/>
        <v/>
      </c>
      <c r="J65" s="27"/>
      <c r="K65" s="545" t="str">
        <f t="shared" si="12"/>
        <v/>
      </c>
      <c r="L65" s="546" t="str">
        <f t="shared" si="9"/>
        <v/>
      </c>
      <c r="M65" s="546" t="str">
        <f t="shared" si="2"/>
        <v/>
      </c>
      <c r="N65" s="443"/>
      <c r="O65" s="444"/>
      <c r="P65" s="421"/>
      <c r="Q65" s="546" t="str">
        <f t="shared" si="14"/>
        <v/>
      </c>
      <c r="R65" s="546" t="str">
        <f t="shared" si="15"/>
        <v/>
      </c>
      <c r="S65" s="546" t="str">
        <f t="shared" si="16"/>
        <v/>
      </c>
      <c r="T65" s="547" t="str">
        <f t="shared" si="6"/>
        <v/>
      </c>
      <c r="U65" s="445"/>
      <c r="V65" s="445"/>
      <c r="W65" s="548" t="str">
        <f t="shared" si="13"/>
        <v/>
      </c>
      <c r="X65" s="447" t="str">
        <f t="shared" si="10"/>
        <v/>
      </c>
      <c r="Y65" s="497" t="str">
        <f t="shared" si="11"/>
        <v/>
      </c>
      <c r="Z65" s="549"/>
    </row>
    <row r="66" spans="1:26">
      <c r="A66" s="542">
        <v>62</v>
      </c>
      <c r="B66" s="9"/>
      <c r="C66" s="5"/>
      <c r="D66" s="9"/>
      <c r="E66" s="9"/>
      <c r="F66" s="9"/>
      <c r="G66" s="9"/>
      <c r="H66" s="543" t="str">
        <f t="shared" si="7"/>
        <v/>
      </c>
      <c r="I66" s="544" t="str">
        <f t="shared" si="8"/>
        <v/>
      </c>
      <c r="J66" s="27"/>
      <c r="K66" s="545" t="str">
        <f t="shared" si="12"/>
        <v/>
      </c>
      <c r="L66" s="546" t="str">
        <f t="shared" si="9"/>
        <v/>
      </c>
      <c r="M66" s="546" t="str">
        <f t="shared" si="2"/>
        <v/>
      </c>
      <c r="N66" s="443"/>
      <c r="O66" s="444"/>
      <c r="P66" s="421"/>
      <c r="Q66" s="546" t="str">
        <f t="shared" si="14"/>
        <v/>
      </c>
      <c r="R66" s="546" t="str">
        <f t="shared" si="15"/>
        <v/>
      </c>
      <c r="S66" s="546" t="str">
        <f t="shared" si="16"/>
        <v/>
      </c>
      <c r="T66" s="547" t="str">
        <f t="shared" si="6"/>
        <v/>
      </c>
      <c r="U66" s="445"/>
      <c r="V66" s="445"/>
      <c r="W66" s="548" t="str">
        <f t="shared" si="13"/>
        <v/>
      </c>
      <c r="X66" s="447" t="str">
        <f t="shared" si="10"/>
        <v/>
      </c>
      <c r="Y66" s="497" t="str">
        <f t="shared" si="11"/>
        <v/>
      </c>
      <c r="Z66" s="549"/>
    </row>
    <row r="67" spans="1:26">
      <c r="A67" s="542">
        <v>63</v>
      </c>
      <c r="B67" s="9"/>
      <c r="C67" s="5"/>
      <c r="D67" s="9"/>
      <c r="E67" s="9"/>
      <c r="F67" s="9"/>
      <c r="G67" s="9"/>
      <c r="H67" s="543" t="str">
        <f t="shared" si="7"/>
        <v/>
      </c>
      <c r="I67" s="544" t="str">
        <f t="shared" si="8"/>
        <v/>
      </c>
      <c r="J67" s="27"/>
      <c r="K67" s="545" t="str">
        <f t="shared" si="12"/>
        <v/>
      </c>
      <c r="L67" s="546" t="str">
        <f t="shared" si="9"/>
        <v/>
      </c>
      <c r="M67" s="546" t="str">
        <f t="shared" si="2"/>
        <v/>
      </c>
      <c r="N67" s="443"/>
      <c r="O67" s="444"/>
      <c r="P67" s="421"/>
      <c r="Q67" s="546" t="str">
        <f t="shared" si="14"/>
        <v/>
      </c>
      <c r="R67" s="546" t="str">
        <f t="shared" si="15"/>
        <v/>
      </c>
      <c r="S67" s="546" t="str">
        <f t="shared" si="16"/>
        <v/>
      </c>
      <c r="T67" s="547" t="str">
        <f t="shared" si="6"/>
        <v/>
      </c>
      <c r="U67" s="445"/>
      <c r="V67" s="445"/>
      <c r="W67" s="548" t="str">
        <f t="shared" si="13"/>
        <v/>
      </c>
      <c r="X67" s="447" t="str">
        <f t="shared" si="10"/>
        <v/>
      </c>
      <c r="Y67" s="497" t="str">
        <f t="shared" si="11"/>
        <v/>
      </c>
      <c r="Z67" s="549"/>
    </row>
    <row r="68" spans="1:26">
      <c r="A68" s="542">
        <v>64</v>
      </c>
      <c r="B68" s="9"/>
      <c r="C68" s="5"/>
      <c r="D68" s="9"/>
      <c r="E68" s="9"/>
      <c r="F68" s="9"/>
      <c r="G68" s="9"/>
      <c r="H68" s="543" t="str">
        <f t="shared" si="7"/>
        <v/>
      </c>
      <c r="I68" s="544" t="str">
        <f t="shared" si="8"/>
        <v/>
      </c>
      <c r="J68" s="27"/>
      <c r="K68" s="545" t="str">
        <f t="shared" si="12"/>
        <v/>
      </c>
      <c r="L68" s="546" t="str">
        <f t="shared" si="9"/>
        <v/>
      </c>
      <c r="M68" s="546" t="str">
        <f t="shared" si="2"/>
        <v/>
      </c>
      <c r="N68" s="443"/>
      <c r="O68" s="444"/>
      <c r="P68" s="421"/>
      <c r="Q68" s="546" t="str">
        <f t="shared" si="14"/>
        <v/>
      </c>
      <c r="R68" s="546" t="str">
        <f t="shared" si="15"/>
        <v/>
      </c>
      <c r="S68" s="546" t="str">
        <f t="shared" si="16"/>
        <v/>
      </c>
      <c r="T68" s="547" t="str">
        <f t="shared" si="6"/>
        <v/>
      </c>
      <c r="U68" s="445"/>
      <c r="V68" s="445"/>
      <c r="W68" s="548" t="str">
        <f t="shared" ref="W68:W104" si="17">IF(I68="","",R68*T68)</f>
        <v/>
      </c>
      <c r="X68" s="447" t="str">
        <f t="shared" si="10"/>
        <v/>
      </c>
      <c r="Y68" s="497" t="str">
        <f t="shared" si="11"/>
        <v/>
      </c>
      <c r="Z68" s="549"/>
    </row>
    <row r="69" spans="1:26">
      <c r="A69" s="542">
        <v>65</v>
      </c>
      <c r="B69" s="9"/>
      <c r="C69" s="5"/>
      <c r="D69" s="9"/>
      <c r="E69" s="9"/>
      <c r="F69" s="9"/>
      <c r="G69" s="9"/>
      <c r="H69" s="543" t="str">
        <f t="shared" si="7"/>
        <v/>
      </c>
      <c r="I69" s="544" t="str">
        <f t="shared" si="8"/>
        <v/>
      </c>
      <c r="J69" s="27"/>
      <c r="K69" s="545" t="str">
        <f t="shared" si="12"/>
        <v/>
      </c>
      <c r="L69" s="546" t="str">
        <f t="shared" si="9"/>
        <v/>
      </c>
      <c r="M69" s="546" t="str">
        <f t="shared" si="2"/>
        <v/>
      </c>
      <c r="N69" s="443"/>
      <c r="O69" s="444"/>
      <c r="P69" s="421"/>
      <c r="Q69" s="546" t="str">
        <f t="shared" ref="Q69:Q104" si="18">IF(E69="","",E69)</f>
        <v/>
      </c>
      <c r="R69" s="546" t="str">
        <f t="shared" ref="R69:R104" si="19">IF(F69="","",F69)</f>
        <v/>
      </c>
      <c r="S69" s="546" t="str">
        <f t="shared" ref="S69:S104" si="20">IF(G69="","",G69)</f>
        <v/>
      </c>
      <c r="T69" s="547" t="str">
        <f t="shared" si="6"/>
        <v/>
      </c>
      <c r="U69" s="445"/>
      <c r="V69" s="445"/>
      <c r="W69" s="548" t="str">
        <f t="shared" si="17"/>
        <v/>
      </c>
      <c r="X69" s="447" t="str">
        <f t="shared" si="10"/>
        <v/>
      </c>
      <c r="Y69" s="497" t="str">
        <f t="shared" si="11"/>
        <v/>
      </c>
      <c r="Z69" s="549"/>
    </row>
    <row r="70" spans="1:26">
      <c r="A70" s="542">
        <v>66</v>
      </c>
      <c r="B70" s="9"/>
      <c r="C70" s="5"/>
      <c r="D70" s="9"/>
      <c r="E70" s="9"/>
      <c r="F70" s="9"/>
      <c r="G70" s="9"/>
      <c r="H70" s="543" t="str">
        <f t="shared" ref="H70:H104" si="21">IF(E70="","",D70*E70)</f>
        <v/>
      </c>
      <c r="I70" s="544" t="str">
        <f t="shared" ref="I70:I104" si="22">IF(F70="","",H70*F70)</f>
        <v/>
      </c>
      <c r="J70" s="27"/>
      <c r="K70" s="545" t="str">
        <f t="shared" si="12"/>
        <v/>
      </c>
      <c r="L70" s="546" t="str">
        <f t="shared" si="12"/>
        <v/>
      </c>
      <c r="M70" s="546" t="str">
        <f t="shared" si="12"/>
        <v/>
      </c>
      <c r="N70" s="443"/>
      <c r="O70" s="444"/>
      <c r="P70" s="421"/>
      <c r="Q70" s="546" t="str">
        <f t="shared" si="18"/>
        <v/>
      </c>
      <c r="R70" s="546" t="str">
        <f t="shared" si="19"/>
        <v/>
      </c>
      <c r="S70" s="546" t="str">
        <f t="shared" si="20"/>
        <v/>
      </c>
      <c r="T70" s="547" t="str">
        <f t="shared" ref="T70:T104" si="23">IF(Q70="","",M70*Q70)</f>
        <v/>
      </c>
      <c r="U70" s="445"/>
      <c r="V70" s="445"/>
      <c r="W70" s="548" t="str">
        <f t="shared" si="17"/>
        <v/>
      </c>
      <c r="X70" s="447" t="str">
        <f t="shared" ref="X70:X104" si="24">IF(L70="","",IF(OR(O70="Non",N70="Non",P70="Non"),0,MIN(W70,U70-V70)))</f>
        <v/>
      </c>
      <c r="Y70" s="497" t="str">
        <f t="shared" ref="Y70:Y104" si="25">IF(OR(I70="",X70=""),"",(IFERROR(VALUE(TRIM(SUBSTITUTE(I70,CHAR(160),""))),0))-(IFERROR(VALUE(TRIM(SUBSTITUTE(X70,CHAR(160),""))),0)))</f>
        <v/>
      </c>
      <c r="Z70" s="549"/>
    </row>
    <row r="71" spans="1:26">
      <c r="A71" s="542">
        <v>67</v>
      </c>
      <c r="B71" s="9"/>
      <c r="C71" s="5"/>
      <c r="D71" s="9"/>
      <c r="E71" s="9"/>
      <c r="F71" s="9"/>
      <c r="G71" s="9"/>
      <c r="H71" s="543" t="str">
        <f t="shared" si="21"/>
        <v/>
      </c>
      <c r="I71" s="544" t="str">
        <f t="shared" si="22"/>
        <v/>
      </c>
      <c r="J71" s="27"/>
      <c r="K71" s="545" t="str">
        <f t="shared" ref="K71:M104" si="26">IF(B71="","",B71)</f>
        <v/>
      </c>
      <c r="L71" s="546" t="str">
        <f t="shared" si="26"/>
        <v/>
      </c>
      <c r="M71" s="546" t="str">
        <f t="shared" si="26"/>
        <v/>
      </c>
      <c r="N71" s="443"/>
      <c r="O71" s="444"/>
      <c r="P71" s="421"/>
      <c r="Q71" s="546" t="str">
        <f t="shared" si="18"/>
        <v/>
      </c>
      <c r="R71" s="546" t="str">
        <f t="shared" si="19"/>
        <v/>
      </c>
      <c r="S71" s="546" t="str">
        <f t="shared" si="20"/>
        <v/>
      </c>
      <c r="T71" s="547" t="str">
        <f t="shared" si="23"/>
        <v/>
      </c>
      <c r="U71" s="445"/>
      <c r="V71" s="445"/>
      <c r="W71" s="548" t="str">
        <f t="shared" si="17"/>
        <v/>
      </c>
      <c r="X71" s="447" t="str">
        <f t="shared" si="24"/>
        <v/>
      </c>
      <c r="Y71" s="497" t="str">
        <f t="shared" si="25"/>
        <v/>
      </c>
      <c r="Z71" s="549"/>
    </row>
    <row r="72" spans="1:26">
      <c r="A72" s="542">
        <v>68</v>
      </c>
      <c r="B72" s="9"/>
      <c r="C72" s="5"/>
      <c r="D72" s="9"/>
      <c r="E72" s="9"/>
      <c r="F72" s="9"/>
      <c r="G72" s="9"/>
      <c r="H72" s="543" t="str">
        <f t="shared" si="21"/>
        <v/>
      </c>
      <c r="I72" s="544" t="str">
        <f t="shared" si="22"/>
        <v/>
      </c>
      <c r="J72" s="27"/>
      <c r="K72" s="545" t="str">
        <f t="shared" si="26"/>
        <v/>
      </c>
      <c r="L72" s="546" t="str">
        <f t="shared" si="26"/>
        <v/>
      </c>
      <c r="M72" s="546" t="str">
        <f t="shared" si="26"/>
        <v/>
      </c>
      <c r="N72" s="443"/>
      <c r="O72" s="444"/>
      <c r="P72" s="421"/>
      <c r="Q72" s="546" t="str">
        <f t="shared" si="18"/>
        <v/>
      </c>
      <c r="R72" s="546" t="str">
        <f t="shared" si="19"/>
        <v/>
      </c>
      <c r="S72" s="546" t="str">
        <f t="shared" si="20"/>
        <v/>
      </c>
      <c r="T72" s="547" t="str">
        <f t="shared" si="23"/>
        <v/>
      </c>
      <c r="U72" s="445"/>
      <c r="V72" s="445"/>
      <c r="W72" s="548" t="str">
        <f t="shared" si="17"/>
        <v/>
      </c>
      <c r="X72" s="447" t="str">
        <f t="shared" si="24"/>
        <v/>
      </c>
      <c r="Y72" s="497" t="str">
        <f t="shared" si="25"/>
        <v/>
      </c>
      <c r="Z72" s="549"/>
    </row>
    <row r="73" spans="1:26">
      <c r="A73" s="542">
        <v>69</v>
      </c>
      <c r="B73" s="9"/>
      <c r="C73" s="5"/>
      <c r="D73" s="9"/>
      <c r="E73" s="9"/>
      <c r="F73" s="9"/>
      <c r="G73" s="9"/>
      <c r="H73" s="543" t="str">
        <f t="shared" si="21"/>
        <v/>
      </c>
      <c r="I73" s="544" t="str">
        <f t="shared" si="22"/>
        <v/>
      </c>
      <c r="J73" s="27"/>
      <c r="K73" s="545" t="str">
        <f t="shared" si="26"/>
        <v/>
      </c>
      <c r="L73" s="546" t="str">
        <f t="shared" si="26"/>
        <v/>
      </c>
      <c r="M73" s="546" t="str">
        <f t="shared" si="26"/>
        <v/>
      </c>
      <c r="N73" s="443"/>
      <c r="O73" s="444"/>
      <c r="P73" s="421"/>
      <c r="Q73" s="546" t="str">
        <f t="shared" si="18"/>
        <v/>
      </c>
      <c r="R73" s="546" t="str">
        <f t="shared" si="19"/>
        <v/>
      </c>
      <c r="S73" s="546" t="str">
        <f t="shared" si="20"/>
        <v/>
      </c>
      <c r="T73" s="547" t="str">
        <f t="shared" si="23"/>
        <v/>
      </c>
      <c r="U73" s="445"/>
      <c r="V73" s="445"/>
      <c r="W73" s="548" t="str">
        <f t="shared" si="17"/>
        <v/>
      </c>
      <c r="X73" s="447" t="str">
        <f t="shared" si="24"/>
        <v/>
      </c>
      <c r="Y73" s="497" t="str">
        <f t="shared" si="25"/>
        <v/>
      </c>
      <c r="Z73" s="549"/>
    </row>
    <row r="74" spans="1:26">
      <c r="A74" s="542">
        <v>70</v>
      </c>
      <c r="B74" s="9"/>
      <c r="C74" s="5"/>
      <c r="D74" s="9"/>
      <c r="E74" s="9"/>
      <c r="F74" s="9"/>
      <c r="G74" s="9"/>
      <c r="H74" s="543" t="str">
        <f t="shared" si="21"/>
        <v/>
      </c>
      <c r="I74" s="544" t="str">
        <f t="shared" si="22"/>
        <v/>
      </c>
      <c r="J74" s="27"/>
      <c r="K74" s="545" t="str">
        <f t="shared" si="26"/>
        <v/>
      </c>
      <c r="L74" s="546" t="str">
        <f t="shared" si="26"/>
        <v/>
      </c>
      <c r="M74" s="546" t="str">
        <f t="shared" si="26"/>
        <v/>
      </c>
      <c r="N74" s="443"/>
      <c r="O74" s="444"/>
      <c r="P74" s="421"/>
      <c r="Q74" s="546" t="str">
        <f t="shared" si="18"/>
        <v/>
      </c>
      <c r="R74" s="546" t="str">
        <f t="shared" si="19"/>
        <v/>
      </c>
      <c r="S74" s="546" t="str">
        <f t="shared" si="20"/>
        <v/>
      </c>
      <c r="T74" s="547" t="str">
        <f t="shared" si="23"/>
        <v/>
      </c>
      <c r="U74" s="445"/>
      <c r="V74" s="445"/>
      <c r="W74" s="548" t="str">
        <f t="shared" si="17"/>
        <v/>
      </c>
      <c r="X74" s="447" t="str">
        <f t="shared" si="24"/>
        <v/>
      </c>
      <c r="Y74" s="497" t="str">
        <f t="shared" si="25"/>
        <v/>
      </c>
      <c r="Z74" s="549"/>
    </row>
    <row r="75" spans="1:26">
      <c r="A75" s="542">
        <v>71</v>
      </c>
      <c r="B75" s="9"/>
      <c r="C75" s="5"/>
      <c r="D75" s="9"/>
      <c r="E75" s="9"/>
      <c r="F75" s="9"/>
      <c r="G75" s="9"/>
      <c r="H75" s="543" t="str">
        <f t="shared" si="21"/>
        <v/>
      </c>
      <c r="I75" s="544" t="str">
        <f t="shared" si="22"/>
        <v/>
      </c>
      <c r="J75" s="27"/>
      <c r="K75" s="545" t="str">
        <f t="shared" si="26"/>
        <v/>
      </c>
      <c r="L75" s="546" t="str">
        <f t="shared" si="26"/>
        <v/>
      </c>
      <c r="M75" s="546" t="str">
        <f t="shared" si="26"/>
        <v/>
      </c>
      <c r="N75" s="443"/>
      <c r="O75" s="444"/>
      <c r="P75" s="421"/>
      <c r="Q75" s="546" t="str">
        <f t="shared" si="18"/>
        <v/>
      </c>
      <c r="R75" s="546" t="str">
        <f t="shared" si="19"/>
        <v/>
      </c>
      <c r="S75" s="546" t="str">
        <f t="shared" si="20"/>
        <v/>
      </c>
      <c r="T75" s="547" t="str">
        <f t="shared" si="23"/>
        <v/>
      </c>
      <c r="U75" s="445"/>
      <c r="V75" s="445"/>
      <c r="W75" s="548" t="str">
        <f t="shared" si="17"/>
        <v/>
      </c>
      <c r="X75" s="447" t="str">
        <f t="shared" si="24"/>
        <v/>
      </c>
      <c r="Y75" s="497" t="str">
        <f t="shared" si="25"/>
        <v/>
      </c>
      <c r="Z75" s="549"/>
    </row>
    <row r="76" spans="1:26">
      <c r="A76" s="542">
        <v>72</v>
      </c>
      <c r="B76" s="9"/>
      <c r="C76" s="5"/>
      <c r="D76" s="9"/>
      <c r="E76" s="9"/>
      <c r="F76" s="9"/>
      <c r="G76" s="9"/>
      <c r="H76" s="543" t="str">
        <f t="shared" si="21"/>
        <v/>
      </c>
      <c r="I76" s="544" t="str">
        <f t="shared" si="22"/>
        <v/>
      </c>
      <c r="J76" s="27"/>
      <c r="K76" s="545" t="str">
        <f t="shared" si="26"/>
        <v/>
      </c>
      <c r="L76" s="546" t="str">
        <f t="shared" si="26"/>
        <v/>
      </c>
      <c r="M76" s="546" t="str">
        <f t="shared" si="26"/>
        <v/>
      </c>
      <c r="N76" s="443"/>
      <c r="O76" s="444"/>
      <c r="P76" s="421"/>
      <c r="Q76" s="546" t="str">
        <f t="shared" si="18"/>
        <v/>
      </c>
      <c r="R76" s="546" t="str">
        <f t="shared" si="19"/>
        <v/>
      </c>
      <c r="S76" s="546" t="str">
        <f t="shared" si="20"/>
        <v/>
      </c>
      <c r="T76" s="547" t="str">
        <f t="shared" si="23"/>
        <v/>
      </c>
      <c r="U76" s="445"/>
      <c r="V76" s="445"/>
      <c r="W76" s="548" t="str">
        <f t="shared" si="17"/>
        <v/>
      </c>
      <c r="X76" s="447" t="str">
        <f t="shared" si="24"/>
        <v/>
      </c>
      <c r="Y76" s="497" t="str">
        <f t="shared" si="25"/>
        <v/>
      </c>
      <c r="Z76" s="549"/>
    </row>
    <row r="77" spans="1:26">
      <c r="A77" s="542">
        <v>73</v>
      </c>
      <c r="B77" s="9"/>
      <c r="C77" s="5"/>
      <c r="D77" s="9"/>
      <c r="E77" s="9"/>
      <c r="F77" s="9"/>
      <c r="G77" s="9"/>
      <c r="H77" s="543" t="str">
        <f t="shared" si="21"/>
        <v/>
      </c>
      <c r="I77" s="544" t="str">
        <f t="shared" si="22"/>
        <v/>
      </c>
      <c r="J77" s="27"/>
      <c r="K77" s="545" t="str">
        <f t="shared" si="26"/>
        <v/>
      </c>
      <c r="L77" s="546" t="str">
        <f t="shared" si="26"/>
        <v/>
      </c>
      <c r="M77" s="546" t="str">
        <f t="shared" si="26"/>
        <v/>
      </c>
      <c r="N77" s="443"/>
      <c r="O77" s="444"/>
      <c r="P77" s="421"/>
      <c r="Q77" s="546" t="str">
        <f t="shared" si="18"/>
        <v/>
      </c>
      <c r="R77" s="546" t="str">
        <f t="shared" si="19"/>
        <v/>
      </c>
      <c r="S77" s="546" t="str">
        <f t="shared" si="20"/>
        <v/>
      </c>
      <c r="T77" s="547" t="str">
        <f t="shared" si="23"/>
        <v/>
      </c>
      <c r="U77" s="445"/>
      <c r="V77" s="445"/>
      <c r="W77" s="548" t="str">
        <f t="shared" si="17"/>
        <v/>
      </c>
      <c r="X77" s="447" t="str">
        <f t="shared" si="24"/>
        <v/>
      </c>
      <c r="Y77" s="497" t="str">
        <f t="shared" si="25"/>
        <v/>
      </c>
      <c r="Z77" s="549"/>
    </row>
    <row r="78" spans="1:26">
      <c r="A78" s="542">
        <v>74</v>
      </c>
      <c r="B78" s="9"/>
      <c r="C78" s="5"/>
      <c r="D78" s="9"/>
      <c r="E78" s="9"/>
      <c r="F78" s="9"/>
      <c r="G78" s="9"/>
      <c r="H78" s="543" t="str">
        <f t="shared" si="21"/>
        <v/>
      </c>
      <c r="I78" s="544" t="str">
        <f t="shared" si="22"/>
        <v/>
      </c>
      <c r="J78" s="27"/>
      <c r="K78" s="545" t="str">
        <f t="shared" si="26"/>
        <v/>
      </c>
      <c r="L78" s="546" t="str">
        <f t="shared" si="26"/>
        <v/>
      </c>
      <c r="M78" s="546" t="str">
        <f t="shared" si="26"/>
        <v/>
      </c>
      <c r="N78" s="443"/>
      <c r="O78" s="444"/>
      <c r="P78" s="421"/>
      <c r="Q78" s="546" t="str">
        <f t="shared" si="18"/>
        <v/>
      </c>
      <c r="R78" s="546" t="str">
        <f t="shared" si="19"/>
        <v/>
      </c>
      <c r="S78" s="546" t="str">
        <f t="shared" si="20"/>
        <v/>
      </c>
      <c r="T78" s="547" t="str">
        <f t="shared" si="23"/>
        <v/>
      </c>
      <c r="U78" s="445"/>
      <c r="V78" s="445"/>
      <c r="W78" s="548" t="str">
        <f t="shared" si="17"/>
        <v/>
      </c>
      <c r="X78" s="447" t="str">
        <f t="shared" si="24"/>
        <v/>
      </c>
      <c r="Y78" s="497" t="str">
        <f t="shared" si="25"/>
        <v/>
      </c>
      <c r="Z78" s="549"/>
    </row>
    <row r="79" spans="1:26">
      <c r="A79" s="542">
        <v>75</v>
      </c>
      <c r="B79" s="9"/>
      <c r="C79" s="5"/>
      <c r="D79" s="9"/>
      <c r="E79" s="9"/>
      <c r="F79" s="9"/>
      <c r="G79" s="9"/>
      <c r="H79" s="543" t="str">
        <f t="shared" si="21"/>
        <v/>
      </c>
      <c r="I79" s="544" t="str">
        <f t="shared" si="22"/>
        <v/>
      </c>
      <c r="J79" s="27"/>
      <c r="K79" s="545" t="str">
        <f t="shared" si="26"/>
        <v/>
      </c>
      <c r="L79" s="546" t="str">
        <f t="shared" si="26"/>
        <v/>
      </c>
      <c r="M79" s="546" t="str">
        <f t="shared" si="26"/>
        <v/>
      </c>
      <c r="N79" s="443"/>
      <c r="O79" s="444"/>
      <c r="P79" s="421"/>
      <c r="Q79" s="546" t="str">
        <f t="shared" si="18"/>
        <v/>
      </c>
      <c r="R79" s="546" t="str">
        <f t="shared" si="19"/>
        <v/>
      </c>
      <c r="S79" s="546" t="str">
        <f t="shared" si="20"/>
        <v/>
      </c>
      <c r="T79" s="547" t="str">
        <f t="shared" si="23"/>
        <v/>
      </c>
      <c r="U79" s="445"/>
      <c r="V79" s="445"/>
      <c r="W79" s="548" t="str">
        <f t="shared" si="17"/>
        <v/>
      </c>
      <c r="X79" s="447" t="str">
        <f t="shared" si="24"/>
        <v/>
      </c>
      <c r="Y79" s="497" t="str">
        <f t="shared" si="25"/>
        <v/>
      </c>
      <c r="Z79" s="549"/>
    </row>
    <row r="80" spans="1:26">
      <c r="A80" s="542">
        <v>76</v>
      </c>
      <c r="B80" s="9"/>
      <c r="C80" s="5"/>
      <c r="D80" s="9"/>
      <c r="E80" s="9"/>
      <c r="F80" s="9"/>
      <c r="G80" s="9"/>
      <c r="H80" s="543" t="str">
        <f t="shared" si="21"/>
        <v/>
      </c>
      <c r="I80" s="544" t="str">
        <f t="shared" si="22"/>
        <v/>
      </c>
      <c r="J80" s="27"/>
      <c r="K80" s="545" t="str">
        <f t="shared" si="26"/>
        <v/>
      </c>
      <c r="L80" s="546" t="str">
        <f t="shared" si="26"/>
        <v/>
      </c>
      <c r="M80" s="546" t="str">
        <f t="shared" si="26"/>
        <v/>
      </c>
      <c r="N80" s="443"/>
      <c r="O80" s="444"/>
      <c r="P80" s="421"/>
      <c r="Q80" s="546" t="str">
        <f t="shared" si="18"/>
        <v/>
      </c>
      <c r="R80" s="546" t="str">
        <f t="shared" si="19"/>
        <v/>
      </c>
      <c r="S80" s="546" t="str">
        <f t="shared" si="20"/>
        <v/>
      </c>
      <c r="T80" s="547" t="str">
        <f t="shared" si="23"/>
        <v/>
      </c>
      <c r="U80" s="445"/>
      <c r="V80" s="445"/>
      <c r="W80" s="548" t="str">
        <f t="shared" si="17"/>
        <v/>
      </c>
      <c r="X80" s="447" t="str">
        <f t="shared" si="24"/>
        <v/>
      </c>
      <c r="Y80" s="497" t="str">
        <f t="shared" si="25"/>
        <v/>
      </c>
      <c r="Z80" s="549"/>
    </row>
    <row r="81" spans="1:26">
      <c r="A81" s="542">
        <v>77</v>
      </c>
      <c r="B81" s="9"/>
      <c r="C81" s="5"/>
      <c r="D81" s="9"/>
      <c r="E81" s="9"/>
      <c r="F81" s="9"/>
      <c r="G81" s="9"/>
      <c r="H81" s="543" t="str">
        <f t="shared" si="21"/>
        <v/>
      </c>
      <c r="I81" s="544" t="str">
        <f t="shared" si="22"/>
        <v/>
      </c>
      <c r="J81" s="27"/>
      <c r="K81" s="545" t="str">
        <f t="shared" si="26"/>
        <v/>
      </c>
      <c r="L81" s="546" t="str">
        <f t="shared" si="26"/>
        <v/>
      </c>
      <c r="M81" s="546" t="str">
        <f t="shared" si="26"/>
        <v/>
      </c>
      <c r="N81" s="443"/>
      <c r="O81" s="444"/>
      <c r="P81" s="421"/>
      <c r="Q81" s="546" t="str">
        <f t="shared" si="18"/>
        <v/>
      </c>
      <c r="R81" s="546" t="str">
        <f t="shared" si="19"/>
        <v/>
      </c>
      <c r="S81" s="546" t="str">
        <f t="shared" si="20"/>
        <v/>
      </c>
      <c r="T81" s="547" t="str">
        <f t="shared" si="23"/>
        <v/>
      </c>
      <c r="U81" s="445"/>
      <c r="V81" s="445"/>
      <c r="W81" s="548" t="str">
        <f t="shared" si="17"/>
        <v/>
      </c>
      <c r="X81" s="447" t="str">
        <f t="shared" si="24"/>
        <v/>
      </c>
      <c r="Y81" s="497" t="str">
        <f t="shared" si="25"/>
        <v/>
      </c>
      <c r="Z81" s="549"/>
    </row>
    <row r="82" spans="1:26">
      <c r="A82" s="542">
        <v>78</v>
      </c>
      <c r="B82" s="9"/>
      <c r="C82" s="5"/>
      <c r="D82" s="9"/>
      <c r="E82" s="9"/>
      <c r="F82" s="9"/>
      <c r="G82" s="9"/>
      <c r="H82" s="543" t="str">
        <f t="shared" si="21"/>
        <v/>
      </c>
      <c r="I82" s="544" t="str">
        <f t="shared" si="22"/>
        <v/>
      </c>
      <c r="J82" s="27"/>
      <c r="K82" s="545" t="str">
        <f t="shared" si="26"/>
        <v/>
      </c>
      <c r="L82" s="546" t="str">
        <f t="shared" si="26"/>
        <v/>
      </c>
      <c r="M82" s="546" t="str">
        <f t="shared" si="26"/>
        <v/>
      </c>
      <c r="N82" s="443"/>
      <c r="O82" s="444"/>
      <c r="P82" s="421"/>
      <c r="Q82" s="546" t="str">
        <f t="shared" si="18"/>
        <v/>
      </c>
      <c r="R82" s="546" t="str">
        <f t="shared" si="19"/>
        <v/>
      </c>
      <c r="S82" s="546" t="str">
        <f t="shared" si="20"/>
        <v/>
      </c>
      <c r="T82" s="547" t="str">
        <f t="shared" si="23"/>
        <v/>
      </c>
      <c r="U82" s="445"/>
      <c r="V82" s="445"/>
      <c r="W82" s="548" t="str">
        <f t="shared" si="17"/>
        <v/>
      </c>
      <c r="X82" s="447" t="str">
        <f t="shared" si="24"/>
        <v/>
      </c>
      <c r="Y82" s="497" t="str">
        <f t="shared" si="25"/>
        <v/>
      </c>
      <c r="Z82" s="549"/>
    </row>
    <row r="83" spans="1:26">
      <c r="A83" s="542">
        <v>79</v>
      </c>
      <c r="B83" s="9"/>
      <c r="C83" s="5"/>
      <c r="D83" s="9"/>
      <c r="E83" s="9"/>
      <c r="F83" s="9"/>
      <c r="G83" s="9"/>
      <c r="H83" s="543" t="str">
        <f t="shared" si="21"/>
        <v/>
      </c>
      <c r="I83" s="544" t="str">
        <f t="shared" si="22"/>
        <v/>
      </c>
      <c r="J83" s="27"/>
      <c r="K83" s="545" t="str">
        <f t="shared" si="26"/>
        <v/>
      </c>
      <c r="L83" s="546" t="str">
        <f t="shared" si="26"/>
        <v/>
      </c>
      <c r="M83" s="546" t="str">
        <f t="shared" si="26"/>
        <v/>
      </c>
      <c r="N83" s="443"/>
      <c r="O83" s="444"/>
      <c r="P83" s="421"/>
      <c r="Q83" s="546" t="str">
        <f t="shared" si="18"/>
        <v/>
      </c>
      <c r="R83" s="546" t="str">
        <f t="shared" si="19"/>
        <v/>
      </c>
      <c r="S83" s="546" t="str">
        <f t="shared" si="20"/>
        <v/>
      </c>
      <c r="T83" s="547" t="str">
        <f t="shared" si="23"/>
        <v/>
      </c>
      <c r="U83" s="445"/>
      <c r="V83" s="445"/>
      <c r="W83" s="548" t="str">
        <f t="shared" si="17"/>
        <v/>
      </c>
      <c r="X83" s="447" t="str">
        <f t="shared" si="24"/>
        <v/>
      </c>
      <c r="Y83" s="497" t="str">
        <f t="shared" si="25"/>
        <v/>
      </c>
      <c r="Z83" s="549"/>
    </row>
    <row r="84" spans="1:26">
      <c r="A84" s="542">
        <v>80</v>
      </c>
      <c r="B84" s="9"/>
      <c r="C84" s="5"/>
      <c r="D84" s="9"/>
      <c r="E84" s="9"/>
      <c r="F84" s="9"/>
      <c r="G84" s="9"/>
      <c r="H84" s="543" t="str">
        <f t="shared" si="21"/>
        <v/>
      </c>
      <c r="I84" s="544" t="str">
        <f t="shared" si="22"/>
        <v/>
      </c>
      <c r="J84" s="27"/>
      <c r="K84" s="545" t="str">
        <f t="shared" si="26"/>
        <v/>
      </c>
      <c r="L84" s="546" t="str">
        <f t="shared" si="26"/>
        <v/>
      </c>
      <c r="M84" s="546" t="str">
        <f t="shared" si="26"/>
        <v/>
      </c>
      <c r="N84" s="443"/>
      <c r="O84" s="444"/>
      <c r="P84" s="421"/>
      <c r="Q84" s="546" t="str">
        <f t="shared" si="18"/>
        <v/>
      </c>
      <c r="R84" s="546" t="str">
        <f t="shared" si="19"/>
        <v/>
      </c>
      <c r="S84" s="546" t="str">
        <f t="shared" si="20"/>
        <v/>
      </c>
      <c r="T84" s="547" t="str">
        <f t="shared" si="23"/>
        <v/>
      </c>
      <c r="U84" s="445"/>
      <c r="V84" s="445"/>
      <c r="W84" s="548" t="str">
        <f t="shared" si="17"/>
        <v/>
      </c>
      <c r="X84" s="447" t="str">
        <f t="shared" si="24"/>
        <v/>
      </c>
      <c r="Y84" s="497" t="str">
        <f t="shared" si="25"/>
        <v/>
      </c>
      <c r="Z84" s="549"/>
    </row>
    <row r="85" spans="1:26">
      <c r="A85" s="542">
        <v>81</v>
      </c>
      <c r="B85" s="9"/>
      <c r="C85" s="5"/>
      <c r="D85" s="9"/>
      <c r="E85" s="9"/>
      <c r="F85" s="9"/>
      <c r="G85" s="9"/>
      <c r="H85" s="543" t="str">
        <f t="shared" si="21"/>
        <v/>
      </c>
      <c r="I85" s="544" t="str">
        <f t="shared" si="22"/>
        <v/>
      </c>
      <c r="J85" s="27"/>
      <c r="K85" s="545" t="str">
        <f t="shared" si="26"/>
        <v/>
      </c>
      <c r="L85" s="546" t="str">
        <f t="shared" si="26"/>
        <v/>
      </c>
      <c r="M85" s="546" t="str">
        <f t="shared" si="26"/>
        <v/>
      </c>
      <c r="N85" s="443"/>
      <c r="O85" s="444"/>
      <c r="P85" s="421"/>
      <c r="Q85" s="546" t="str">
        <f t="shared" si="18"/>
        <v/>
      </c>
      <c r="R85" s="546" t="str">
        <f t="shared" si="19"/>
        <v/>
      </c>
      <c r="S85" s="546" t="str">
        <f t="shared" si="20"/>
        <v/>
      </c>
      <c r="T85" s="547" t="str">
        <f t="shared" si="23"/>
        <v/>
      </c>
      <c r="U85" s="445"/>
      <c r="V85" s="445"/>
      <c r="W85" s="548" t="str">
        <f t="shared" si="17"/>
        <v/>
      </c>
      <c r="X85" s="447" t="str">
        <f t="shared" si="24"/>
        <v/>
      </c>
      <c r="Y85" s="497" t="str">
        <f t="shared" si="25"/>
        <v/>
      </c>
      <c r="Z85" s="549"/>
    </row>
    <row r="86" spans="1:26">
      <c r="A86" s="542">
        <v>82</v>
      </c>
      <c r="B86" s="9"/>
      <c r="C86" s="5"/>
      <c r="D86" s="9"/>
      <c r="E86" s="9"/>
      <c r="F86" s="9"/>
      <c r="G86" s="9"/>
      <c r="H86" s="543" t="str">
        <f t="shared" si="21"/>
        <v/>
      </c>
      <c r="I86" s="544" t="str">
        <f t="shared" si="22"/>
        <v/>
      </c>
      <c r="J86" s="27"/>
      <c r="K86" s="545" t="str">
        <f t="shared" si="26"/>
        <v/>
      </c>
      <c r="L86" s="546" t="str">
        <f t="shared" si="26"/>
        <v/>
      </c>
      <c r="M86" s="546" t="str">
        <f t="shared" si="26"/>
        <v/>
      </c>
      <c r="N86" s="443"/>
      <c r="O86" s="444"/>
      <c r="P86" s="421"/>
      <c r="Q86" s="546" t="str">
        <f t="shared" si="18"/>
        <v/>
      </c>
      <c r="R86" s="546" t="str">
        <f t="shared" si="19"/>
        <v/>
      </c>
      <c r="S86" s="546" t="str">
        <f t="shared" si="20"/>
        <v/>
      </c>
      <c r="T86" s="547" t="str">
        <f t="shared" si="23"/>
        <v/>
      </c>
      <c r="U86" s="445"/>
      <c r="V86" s="445"/>
      <c r="W86" s="548" t="str">
        <f t="shared" si="17"/>
        <v/>
      </c>
      <c r="X86" s="447" t="str">
        <f t="shared" si="24"/>
        <v/>
      </c>
      <c r="Y86" s="497" t="str">
        <f t="shared" si="25"/>
        <v/>
      </c>
      <c r="Z86" s="549"/>
    </row>
    <row r="87" spans="1:26">
      <c r="A87" s="542">
        <v>83</v>
      </c>
      <c r="B87" s="9"/>
      <c r="C87" s="5"/>
      <c r="D87" s="9"/>
      <c r="E87" s="9"/>
      <c r="F87" s="9"/>
      <c r="G87" s="9"/>
      <c r="H87" s="543" t="str">
        <f t="shared" si="21"/>
        <v/>
      </c>
      <c r="I87" s="544" t="str">
        <f t="shared" si="22"/>
        <v/>
      </c>
      <c r="J87" s="27"/>
      <c r="K87" s="545" t="str">
        <f t="shared" si="26"/>
        <v/>
      </c>
      <c r="L87" s="546" t="str">
        <f t="shared" si="26"/>
        <v/>
      </c>
      <c r="M87" s="546" t="str">
        <f t="shared" si="26"/>
        <v/>
      </c>
      <c r="N87" s="443"/>
      <c r="O87" s="444"/>
      <c r="P87" s="421"/>
      <c r="Q87" s="546" t="str">
        <f t="shared" si="18"/>
        <v/>
      </c>
      <c r="R87" s="546" t="str">
        <f t="shared" si="19"/>
        <v/>
      </c>
      <c r="S87" s="546" t="str">
        <f t="shared" si="20"/>
        <v/>
      </c>
      <c r="T87" s="547" t="str">
        <f t="shared" si="23"/>
        <v/>
      </c>
      <c r="U87" s="445"/>
      <c r="V87" s="445"/>
      <c r="W87" s="548" t="str">
        <f t="shared" si="17"/>
        <v/>
      </c>
      <c r="X87" s="447" t="str">
        <f t="shared" si="24"/>
        <v/>
      </c>
      <c r="Y87" s="497" t="str">
        <f t="shared" si="25"/>
        <v/>
      </c>
      <c r="Z87" s="549"/>
    </row>
    <row r="88" spans="1:26">
      <c r="A88" s="542">
        <v>84</v>
      </c>
      <c r="B88" s="9"/>
      <c r="C88" s="5"/>
      <c r="D88" s="9"/>
      <c r="E88" s="9"/>
      <c r="F88" s="9"/>
      <c r="G88" s="9"/>
      <c r="H88" s="543" t="str">
        <f t="shared" si="21"/>
        <v/>
      </c>
      <c r="I88" s="544" t="str">
        <f t="shared" si="22"/>
        <v/>
      </c>
      <c r="J88" s="27"/>
      <c r="K88" s="545" t="str">
        <f t="shared" si="26"/>
        <v/>
      </c>
      <c r="L88" s="546" t="str">
        <f t="shared" si="26"/>
        <v/>
      </c>
      <c r="M88" s="546" t="str">
        <f t="shared" si="26"/>
        <v/>
      </c>
      <c r="N88" s="443"/>
      <c r="O88" s="444"/>
      <c r="P88" s="421"/>
      <c r="Q88" s="546" t="str">
        <f t="shared" si="18"/>
        <v/>
      </c>
      <c r="R88" s="546" t="str">
        <f t="shared" si="19"/>
        <v/>
      </c>
      <c r="S88" s="546" t="str">
        <f t="shared" si="20"/>
        <v/>
      </c>
      <c r="T88" s="547" t="str">
        <f t="shared" si="23"/>
        <v/>
      </c>
      <c r="U88" s="445"/>
      <c r="V88" s="445"/>
      <c r="W88" s="548" t="str">
        <f t="shared" si="17"/>
        <v/>
      </c>
      <c r="X88" s="447" t="str">
        <f t="shared" si="24"/>
        <v/>
      </c>
      <c r="Y88" s="497" t="str">
        <f t="shared" si="25"/>
        <v/>
      </c>
      <c r="Z88" s="549"/>
    </row>
    <row r="89" spans="1:26">
      <c r="A89" s="542">
        <v>85</v>
      </c>
      <c r="B89" s="9"/>
      <c r="C89" s="5"/>
      <c r="D89" s="9"/>
      <c r="E89" s="9"/>
      <c r="F89" s="9"/>
      <c r="G89" s="9"/>
      <c r="H89" s="543" t="str">
        <f t="shared" si="21"/>
        <v/>
      </c>
      <c r="I89" s="544" t="str">
        <f t="shared" si="22"/>
        <v/>
      </c>
      <c r="J89" s="27"/>
      <c r="K89" s="545" t="str">
        <f t="shared" si="26"/>
        <v/>
      </c>
      <c r="L89" s="546" t="str">
        <f t="shared" si="26"/>
        <v/>
      </c>
      <c r="M89" s="546" t="str">
        <f t="shared" si="26"/>
        <v/>
      </c>
      <c r="N89" s="443"/>
      <c r="O89" s="444"/>
      <c r="P89" s="421"/>
      <c r="Q89" s="546" t="str">
        <f t="shared" si="18"/>
        <v/>
      </c>
      <c r="R89" s="546" t="str">
        <f t="shared" si="19"/>
        <v/>
      </c>
      <c r="S89" s="546" t="str">
        <f t="shared" si="20"/>
        <v/>
      </c>
      <c r="T89" s="547" t="str">
        <f t="shared" si="23"/>
        <v/>
      </c>
      <c r="U89" s="445"/>
      <c r="V89" s="445"/>
      <c r="W89" s="548" t="str">
        <f t="shared" si="17"/>
        <v/>
      </c>
      <c r="X89" s="447" t="str">
        <f t="shared" si="24"/>
        <v/>
      </c>
      <c r="Y89" s="497" t="str">
        <f t="shared" si="25"/>
        <v/>
      </c>
      <c r="Z89" s="549"/>
    </row>
    <row r="90" spans="1:26">
      <c r="A90" s="542">
        <v>86</v>
      </c>
      <c r="B90" s="9"/>
      <c r="C90" s="5"/>
      <c r="D90" s="9"/>
      <c r="E90" s="9"/>
      <c r="F90" s="9"/>
      <c r="G90" s="9"/>
      <c r="H90" s="543" t="str">
        <f t="shared" si="21"/>
        <v/>
      </c>
      <c r="I90" s="544" t="str">
        <f t="shared" si="22"/>
        <v/>
      </c>
      <c r="J90" s="27"/>
      <c r="K90" s="545" t="str">
        <f t="shared" si="26"/>
        <v/>
      </c>
      <c r="L90" s="546" t="str">
        <f t="shared" si="26"/>
        <v/>
      </c>
      <c r="M90" s="546" t="str">
        <f t="shared" si="26"/>
        <v/>
      </c>
      <c r="N90" s="443"/>
      <c r="O90" s="444"/>
      <c r="P90" s="421"/>
      <c r="Q90" s="546" t="str">
        <f t="shared" si="18"/>
        <v/>
      </c>
      <c r="R90" s="546" t="str">
        <f t="shared" si="19"/>
        <v/>
      </c>
      <c r="S90" s="546" t="str">
        <f t="shared" si="20"/>
        <v/>
      </c>
      <c r="T90" s="547" t="str">
        <f t="shared" si="23"/>
        <v/>
      </c>
      <c r="U90" s="445"/>
      <c r="V90" s="445"/>
      <c r="W90" s="548" t="str">
        <f t="shared" si="17"/>
        <v/>
      </c>
      <c r="X90" s="447" t="str">
        <f t="shared" si="24"/>
        <v/>
      </c>
      <c r="Y90" s="497" t="str">
        <f t="shared" si="25"/>
        <v/>
      </c>
      <c r="Z90" s="549"/>
    </row>
    <row r="91" spans="1:26">
      <c r="A91" s="542">
        <v>87</v>
      </c>
      <c r="B91" s="9"/>
      <c r="C91" s="5"/>
      <c r="D91" s="9"/>
      <c r="E91" s="9"/>
      <c r="F91" s="9"/>
      <c r="G91" s="9"/>
      <c r="H91" s="543" t="str">
        <f t="shared" si="21"/>
        <v/>
      </c>
      <c r="I91" s="544" t="str">
        <f t="shared" si="22"/>
        <v/>
      </c>
      <c r="J91" s="27"/>
      <c r="K91" s="545" t="str">
        <f t="shared" si="26"/>
        <v/>
      </c>
      <c r="L91" s="546" t="str">
        <f t="shared" si="26"/>
        <v/>
      </c>
      <c r="M91" s="546" t="str">
        <f t="shared" si="26"/>
        <v/>
      </c>
      <c r="N91" s="443"/>
      <c r="O91" s="444"/>
      <c r="P91" s="421"/>
      <c r="Q91" s="546" t="str">
        <f t="shared" si="18"/>
        <v/>
      </c>
      <c r="R91" s="546" t="str">
        <f t="shared" si="19"/>
        <v/>
      </c>
      <c r="S91" s="546" t="str">
        <f t="shared" si="20"/>
        <v/>
      </c>
      <c r="T91" s="547" t="str">
        <f t="shared" si="23"/>
        <v/>
      </c>
      <c r="U91" s="445"/>
      <c r="V91" s="445"/>
      <c r="W91" s="548" t="str">
        <f t="shared" si="17"/>
        <v/>
      </c>
      <c r="X91" s="447" t="str">
        <f t="shared" si="24"/>
        <v/>
      </c>
      <c r="Y91" s="497" t="str">
        <f t="shared" si="25"/>
        <v/>
      </c>
      <c r="Z91" s="549"/>
    </row>
    <row r="92" spans="1:26">
      <c r="A92" s="542">
        <v>88</v>
      </c>
      <c r="B92" s="9"/>
      <c r="C92" s="5"/>
      <c r="D92" s="9"/>
      <c r="E92" s="9"/>
      <c r="F92" s="9"/>
      <c r="G92" s="9"/>
      <c r="H92" s="543" t="str">
        <f t="shared" si="21"/>
        <v/>
      </c>
      <c r="I92" s="544" t="str">
        <f t="shared" si="22"/>
        <v/>
      </c>
      <c r="J92" s="27"/>
      <c r="K92" s="545" t="str">
        <f t="shared" si="26"/>
        <v/>
      </c>
      <c r="L92" s="546" t="str">
        <f t="shared" si="26"/>
        <v/>
      </c>
      <c r="M92" s="546" t="str">
        <f t="shared" si="26"/>
        <v/>
      </c>
      <c r="N92" s="443"/>
      <c r="O92" s="444"/>
      <c r="P92" s="421"/>
      <c r="Q92" s="546" t="str">
        <f t="shared" si="18"/>
        <v/>
      </c>
      <c r="R92" s="546" t="str">
        <f t="shared" si="19"/>
        <v/>
      </c>
      <c r="S92" s="546" t="str">
        <f t="shared" si="20"/>
        <v/>
      </c>
      <c r="T92" s="547" t="str">
        <f t="shared" si="23"/>
        <v/>
      </c>
      <c r="U92" s="445"/>
      <c r="V92" s="445"/>
      <c r="W92" s="548" t="str">
        <f t="shared" si="17"/>
        <v/>
      </c>
      <c r="X92" s="447" t="str">
        <f t="shared" si="24"/>
        <v/>
      </c>
      <c r="Y92" s="497" t="str">
        <f t="shared" si="25"/>
        <v/>
      </c>
      <c r="Z92" s="549"/>
    </row>
    <row r="93" spans="1:26">
      <c r="A93" s="542">
        <v>89</v>
      </c>
      <c r="B93" s="9"/>
      <c r="C93" s="5"/>
      <c r="D93" s="9"/>
      <c r="E93" s="9"/>
      <c r="F93" s="9"/>
      <c r="G93" s="9"/>
      <c r="H93" s="543" t="str">
        <f t="shared" si="21"/>
        <v/>
      </c>
      <c r="I93" s="544" t="str">
        <f t="shared" si="22"/>
        <v/>
      </c>
      <c r="J93" s="27"/>
      <c r="K93" s="545" t="str">
        <f t="shared" si="26"/>
        <v/>
      </c>
      <c r="L93" s="546" t="str">
        <f t="shared" si="26"/>
        <v/>
      </c>
      <c r="M93" s="546" t="str">
        <f t="shared" si="26"/>
        <v/>
      </c>
      <c r="N93" s="443"/>
      <c r="O93" s="444"/>
      <c r="P93" s="421"/>
      <c r="Q93" s="546" t="str">
        <f t="shared" si="18"/>
        <v/>
      </c>
      <c r="R93" s="546" t="str">
        <f t="shared" si="19"/>
        <v/>
      </c>
      <c r="S93" s="546" t="str">
        <f t="shared" si="20"/>
        <v/>
      </c>
      <c r="T93" s="547" t="str">
        <f t="shared" si="23"/>
        <v/>
      </c>
      <c r="U93" s="445"/>
      <c r="V93" s="445"/>
      <c r="W93" s="548" t="str">
        <f t="shared" si="17"/>
        <v/>
      </c>
      <c r="X93" s="447" t="str">
        <f t="shared" si="24"/>
        <v/>
      </c>
      <c r="Y93" s="497" t="str">
        <f t="shared" si="25"/>
        <v/>
      </c>
      <c r="Z93" s="549"/>
    </row>
    <row r="94" spans="1:26">
      <c r="A94" s="542">
        <v>90</v>
      </c>
      <c r="B94" s="9"/>
      <c r="C94" s="5"/>
      <c r="D94" s="9"/>
      <c r="E94" s="9"/>
      <c r="F94" s="9"/>
      <c r="G94" s="9"/>
      <c r="H94" s="543" t="str">
        <f t="shared" si="21"/>
        <v/>
      </c>
      <c r="I94" s="544" t="str">
        <f t="shared" si="22"/>
        <v/>
      </c>
      <c r="J94" s="27"/>
      <c r="K94" s="545" t="str">
        <f t="shared" si="26"/>
        <v/>
      </c>
      <c r="L94" s="546" t="str">
        <f t="shared" si="26"/>
        <v/>
      </c>
      <c r="M94" s="546" t="str">
        <f t="shared" si="26"/>
        <v/>
      </c>
      <c r="N94" s="443"/>
      <c r="O94" s="444"/>
      <c r="P94" s="421"/>
      <c r="Q94" s="546" t="str">
        <f t="shared" si="18"/>
        <v/>
      </c>
      <c r="R94" s="546" t="str">
        <f t="shared" si="19"/>
        <v/>
      </c>
      <c r="S94" s="546" t="str">
        <f t="shared" si="20"/>
        <v/>
      </c>
      <c r="T94" s="547" t="str">
        <f t="shared" si="23"/>
        <v/>
      </c>
      <c r="U94" s="445"/>
      <c r="V94" s="445"/>
      <c r="W94" s="548" t="str">
        <f t="shared" si="17"/>
        <v/>
      </c>
      <c r="X94" s="447" t="str">
        <f t="shared" si="24"/>
        <v/>
      </c>
      <c r="Y94" s="497" t="str">
        <f t="shared" si="25"/>
        <v/>
      </c>
      <c r="Z94" s="549"/>
    </row>
    <row r="95" spans="1:26">
      <c r="A95" s="542">
        <v>91</v>
      </c>
      <c r="B95" s="9"/>
      <c r="C95" s="5"/>
      <c r="D95" s="9"/>
      <c r="E95" s="9"/>
      <c r="F95" s="9"/>
      <c r="G95" s="9"/>
      <c r="H95" s="543" t="str">
        <f t="shared" si="21"/>
        <v/>
      </c>
      <c r="I95" s="544" t="str">
        <f t="shared" si="22"/>
        <v/>
      </c>
      <c r="J95" s="27"/>
      <c r="K95" s="545" t="str">
        <f t="shared" si="26"/>
        <v/>
      </c>
      <c r="L95" s="546" t="str">
        <f t="shared" si="26"/>
        <v/>
      </c>
      <c r="M95" s="546" t="str">
        <f t="shared" si="26"/>
        <v/>
      </c>
      <c r="N95" s="443"/>
      <c r="O95" s="444"/>
      <c r="P95" s="421"/>
      <c r="Q95" s="546" t="str">
        <f t="shared" si="18"/>
        <v/>
      </c>
      <c r="R95" s="546" t="str">
        <f t="shared" si="19"/>
        <v/>
      </c>
      <c r="S95" s="546" t="str">
        <f t="shared" si="20"/>
        <v/>
      </c>
      <c r="T95" s="547" t="str">
        <f t="shared" si="23"/>
        <v/>
      </c>
      <c r="U95" s="445"/>
      <c r="V95" s="445"/>
      <c r="W95" s="548" t="str">
        <f t="shared" si="17"/>
        <v/>
      </c>
      <c r="X95" s="447" t="str">
        <f t="shared" si="24"/>
        <v/>
      </c>
      <c r="Y95" s="497" t="str">
        <f t="shared" si="25"/>
        <v/>
      </c>
      <c r="Z95" s="549"/>
    </row>
    <row r="96" spans="1:26">
      <c r="A96" s="542">
        <v>92</v>
      </c>
      <c r="B96" s="9"/>
      <c r="C96" s="5"/>
      <c r="D96" s="9"/>
      <c r="E96" s="9"/>
      <c r="F96" s="9"/>
      <c r="G96" s="9"/>
      <c r="H96" s="543" t="str">
        <f t="shared" si="21"/>
        <v/>
      </c>
      <c r="I96" s="544" t="str">
        <f t="shared" si="22"/>
        <v/>
      </c>
      <c r="J96" s="27"/>
      <c r="K96" s="545" t="str">
        <f t="shared" si="26"/>
        <v/>
      </c>
      <c r="L96" s="546" t="str">
        <f t="shared" si="26"/>
        <v/>
      </c>
      <c r="M96" s="546" t="str">
        <f t="shared" si="26"/>
        <v/>
      </c>
      <c r="N96" s="443"/>
      <c r="O96" s="444"/>
      <c r="P96" s="421"/>
      <c r="Q96" s="546" t="str">
        <f t="shared" si="18"/>
        <v/>
      </c>
      <c r="R96" s="546" t="str">
        <f t="shared" si="19"/>
        <v/>
      </c>
      <c r="S96" s="546" t="str">
        <f t="shared" si="20"/>
        <v/>
      </c>
      <c r="T96" s="547" t="str">
        <f t="shared" si="23"/>
        <v/>
      </c>
      <c r="U96" s="445"/>
      <c r="V96" s="445"/>
      <c r="W96" s="548" t="str">
        <f t="shared" si="17"/>
        <v/>
      </c>
      <c r="X96" s="447" t="str">
        <f t="shared" si="24"/>
        <v/>
      </c>
      <c r="Y96" s="497" t="str">
        <f t="shared" si="25"/>
        <v/>
      </c>
      <c r="Z96" s="549"/>
    </row>
    <row r="97" spans="1:26">
      <c r="A97" s="542">
        <v>93</v>
      </c>
      <c r="B97" s="9"/>
      <c r="C97" s="5"/>
      <c r="D97" s="9"/>
      <c r="E97" s="9"/>
      <c r="F97" s="9"/>
      <c r="G97" s="9"/>
      <c r="H97" s="543" t="str">
        <f t="shared" si="21"/>
        <v/>
      </c>
      <c r="I97" s="544" t="str">
        <f t="shared" si="22"/>
        <v/>
      </c>
      <c r="J97" s="27"/>
      <c r="K97" s="545" t="str">
        <f t="shared" si="26"/>
        <v/>
      </c>
      <c r="L97" s="546" t="str">
        <f t="shared" si="26"/>
        <v/>
      </c>
      <c r="M97" s="546" t="str">
        <f t="shared" si="26"/>
        <v/>
      </c>
      <c r="N97" s="443"/>
      <c r="O97" s="444"/>
      <c r="P97" s="421"/>
      <c r="Q97" s="546" t="str">
        <f t="shared" si="18"/>
        <v/>
      </c>
      <c r="R97" s="546" t="str">
        <f t="shared" si="19"/>
        <v/>
      </c>
      <c r="S97" s="546" t="str">
        <f t="shared" si="20"/>
        <v/>
      </c>
      <c r="T97" s="547" t="str">
        <f t="shared" si="23"/>
        <v/>
      </c>
      <c r="U97" s="445"/>
      <c r="V97" s="445"/>
      <c r="W97" s="548" t="str">
        <f t="shared" si="17"/>
        <v/>
      </c>
      <c r="X97" s="447" t="str">
        <f t="shared" si="24"/>
        <v/>
      </c>
      <c r="Y97" s="497" t="str">
        <f t="shared" si="25"/>
        <v/>
      </c>
      <c r="Z97" s="549"/>
    </row>
    <row r="98" spans="1:26">
      <c r="A98" s="542">
        <v>94</v>
      </c>
      <c r="B98" s="9"/>
      <c r="C98" s="5"/>
      <c r="D98" s="9"/>
      <c r="E98" s="9"/>
      <c r="F98" s="9"/>
      <c r="G98" s="9"/>
      <c r="H98" s="543" t="str">
        <f t="shared" si="21"/>
        <v/>
      </c>
      <c r="I98" s="544" t="str">
        <f t="shared" si="22"/>
        <v/>
      </c>
      <c r="J98" s="27"/>
      <c r="K98" s="545" t="str">
        <f t="shared" si="26"/>
        <v/>
      </c>
      <c r="L98" s="546" t="str">
        <f t="shared" si="26"/>
        <v/>
      </c>
      <c r="M98" s="546" t="str">
        <f t="shared" si="26"/>
        <v/>
      </c>
      <c r="N98" s="443"/>
      <c r="O98" s="444"/>
      <c r="P98" s="421"/>
      <c r="Q98" s="546" t="str">
        <f t="shared" si="18"/>
        <v/>
      </c>
      <c r="R98" s="546" t="str">
        <f t="shared" si="19"/>
        <v/>
      </c>
      <c r="S98" s="546" t="str">
        <f t="shared" si="20"/>
        <v/>
      </c>
      <c r="T98" s="547" t="str">
        <f t="shared" si="23"/>
        <v/>
      </c>
      <c r="U98" s="445"/>
      <c r="V98" s="445"/>
      <c r="W98" s="548" t="str">
        <f t="shared" si="17"/>
        <v/>
      </c>
      <c r="X98" s="447" t="str">
        <f t="shared" si="24"/>
        <v/>
      </c>
      <c r="Y98" s="497" t="str">
        <f t="shared" si="25"/>
        <v/>
      </c>
      <c r="Z98" s="549"/>
    </row>
    <row r="99" spans="1:26">
      <c r="A99" s="542">
        <v>95</v>
      </c>
      <c r="B99" s="9"/>
      <c r="C99" s="5"/>
      <c r="D99" s="9"/>
      <c r="E99" s="9"/>
      <c r="F99" s="9"/>
      <c r="G99" s="9"/>
      <c r="H99" s="543" t="str">
        <f t="shared" si="21"/>
        <v/>
      </c>
      <c r="I99" s="544" t="str">
        <f t="shared" si="22"/>
        <v/>
      </c>
      <c r="J99" s="27"/>
      <c r="K99" s="545" t="str">
        <f t="shared" si="26"/>
        <v/>
      </c>
      <c r="L99" s="546" t="str">
        <f t="shared" si="26"/>
        <v/>
      </c>
      <c r="M99" s="546" t="str">
        <f t="shared" si="26"/>
        <v/>
      </c>
      <c r="N99" s="443"/>
      <c r="O99" s="444"/>
      <c r="P99" s="421"/>
      <c r="Q99" s="546" t="str">
        <f t="shared" si="18"/>
        <v/>
      </c>
      <c r="R99" s="546" t="str">
        <f t="shared" si="19"/>
        <v/>
      </c>
      <c r="S99" s="546" t="str">
        <f t="shared" si="20"/>
        <v/>
      </c>
      <c r="T99" s="547" t="str">
        <f t="shared" si="23"/>
        <v/>
      </c>
      <c r="U99" s="445"/>
      <c r="V99" s="445"/>
      <c r="W99" s="548" t="str">
        <f t="shared" si="17"/>
        <v/>
      </c>
      <c r="X99" s="447" t="str">
        <f t="shared" si="24"/>
        <v/>
      </c>
      <c r="Y99" s="497" t="str">
        <f t="shared" si="25"/>
        <v/>
      </c>
      <c r="Z99" s="549"/>
    </row>
    <row r="100" spans="1:26">
      <c r="A100" s="542">
        <v>96</v>
      </c>
      <c r="B100" s="9"/>
      <c r="C100" s="5"/>
      <c r="D100" s="9"/>
      <c r="E100" s="9"/>
      <c r="F100" s="9"/>
      <c r="G100" s="9"/>
      <c r="H100" s="543" t="str">
        <f t="shared" si="21"/>
        <v/>
      </c>
      <c r="I100" s="544" t="str">
        <f t="shared" si="22"/>
        <v/>
      </c>
      <c r="J100" s="27"/>
      <c r="K100" s="545" t="str">
        <f t="shared" si="26"/>
        <v/>
      </c>
      <c r="L100" s="546" t="str">
        <f t="shared" si="26"/>
        <v/>
      </c>
      <c r="M100" s="546" t="str">
        <f t="shared" si="26"/>
        <v/>
      </c>
      <c r="N100" s="443"/>
      <c r="O100" s="444"/>
      <c r="P100" s="421"/>
      <c r="Q100" s="546" t="str">
        <f t="shared" si="18"/>
        <v/>
      </c>
      <c r="R100" s="546" t="str">
        <f t="shared" si="19"/>
        <v/>
      </c>
      <c r="S100" s="546" t="str">
        <f t="shared" si="20"/>
        <v/>
      </c>
      <c r="T100" s="547" t="str">
        <f t="shared" si="23"/>
        <v/>
      </c>
      <c r="U100" s="445"/>
      <c r="V100" s="445"/>
      <c r="W100" s="548" t="str">
        <f t="shared" si="17"/>
        <v/>
      </c>
      <c r="X100" s="447" t="str">
        <f t="shared" si="24"/>
        <v/>
      </c>
      <c r="Y100" s="497" t="str">
        <f t="shared" si="25"/>
        <v/>
      </c>
      <c r="Z100" s="549"/>
    </row>
    <row r="101" spans="1:26">
      <c r="A101" s="542">
        <v>97</v>
      </c>
      <c r="B101" s="9"/>
      <c r="C101" s="5"/>
      <c r="D101" s="9"/>
      <c r="E101" s="9"/>
      <c r="F101" s="9"/>
      <c r="G101" s="9"/>
      <c r="H101" s="543" t="str">
        <f t="shared" si="21"/>
        <v/>
      </c>
      <c r="I101" s="544" t="str">
        <f t="shared" si="22"/>
        <v/>
      </c>
      <c r="J101" s="27"/>
      <c r="K101" s="545" t="str">
        <f t="shared" si="26"/>
        <v/>
      </c>
      <c r="L101" s="546" t="str">
        <f t="shared" si="26"/>
        <v/>
      </c>
      <c r="M101" s="546" t="str">
        <f t="shared" si="26"/>
        <v/>
      </c>
      <c r="N101" s="443"/>
      <c r="O101" s="444"/>
      <c r="P101" s="421"/>
      <c r="Q101" s="546" t="str">
        <f t="shared" si="18"/>
        <v/>
      </c>
      <c r="R101" s="546" t="str">
        <f t="shared" si="19"/>
        <v/>
      </c>
      <c r="S101" s="546" t="str">
        <f t="shared" si="20"/>
        <v/>
      </c>
      <c r="T101" s="547" t="str">
        <f t="shared" si="23"/>
        <v/>
      </c>
      <c r="U101" s="445"/>
      <c r="V101" s="445"/>
      <c r="W101" s="548" t="str">
        <f t="shared" si="17"/>
        <v/>
      </c>
      <c r="X101" s="447" t="str">
        <f t="shared" si="24"/>
        <v/>
      </c>
      <c r="Y101" s="497" t="str">
        <f t="shared" si="25"/>
        <v/>
      </c>
      <c r="Z101" s="549"/>
    </row>
    <row r="102" spans="1:26">
      <c r="A102" s="542">
        <v>98</v>
      </c>
      <c r="B102" s="9"/>
      <c r="C102" s="5"/>
      <c r="D102" s="9"/>
      <c r="E102" s="9"/>
      <c r="F102" s="9"/>
      <c r="G102" s="9"/>
      <c r="H102" s="543" t="str">
        <f t="shared" si="21"/>
        <v/>
      </c>
      <c r="I102" s="544" t="str">
        <f t="shared" si="22"/>
        <v/>
      </c>
      <c r="J102" s="27"/>
      <c r="K102" s="545" t="str">
        <f t="shared" si="26"/>
        <v/>
      </c>
      <c r="L102" s="546" t="str">
        <f t="shared" si="26"/>
        <v/>
      </c>
      <c r="M102" s="546" t="str">
        <f t="shared" si="26"/>
        <v/>
      </c>
      <c r="N102" s="443"/>
      <c r="O102" s="444"/>
      <c r="P102" s="421"/>
      <c r="Q102" s="546" t="str">
        <f t="shared" si="18"/>
        <v/>
      </c>
      <c r="R102" s="546" t="str">
        <f t="shared" si="19"/>
        <v/>
      </c>
      <c r="S102" s="546" t="str">
        <f t="shared" si="20"/>
        <v/>
      </c>
      <c r="T102" s="547" t="str">
        <f t="shared" si="23"/>
        <v/>
      </c>
      <c r="U102" s="445"/>
      <c r="V102" s="445"/>
      <c r="W102" s="548" t="str">
        <f t="shared" si="17"/>
        <v/>
      </c>
      <c r="X102" s="447" t="str">
        <f t="shared" si="24"/>
        <v/>
      </c>
      <c r="Y102" s="497" t="str">
        <f t="shared" si="25"/>
        <v/>
      </c>
      <c r="Z102" s="549"/>
    </row>
    <row r="103" spans="1:26">
      <c r="A103" s="542">
        <v>99</v>
      </c>
      <c r="B103" s="9"/>
      <c r="C103" s="5"/>
      <c r="D103" s="9"/>
      <c r="E103" s="9"/>
      <c r="F103" s="9"/>
      <c r="G103" s="9"/>
      <c r="H103" s="543" t="str">
        <f t="shared" si="21"/>
        <v/>
      </c>
      <c r="I103" s="544" t="str">
        <f t="shared" si="22"/>
        <v/>
      </c>
      <c r="J103" s="27"/>
      <c r="K103" s="545" t="str">
        <f t="shared" si="26"/>
        <v/>
      </c>
      <c r="L103" s="546" t="str">
        <f t="shared" si="26"/>
        <v/>
      </c>
      <c r="M103" s="546" t="str">
        <f t="shared" si="26"/>
        <v/>
      </c>
      <c r="N103" s="443"/>
      <c r="O103" s="444"/>
      <c r="P103" s="421"/>
      <c r="Q103" s="546" t="str">
        <f t="shared" si="18"/>
        <v/>
      </c>
      <c r="R103" s="546" t="str">
        <f t="shared" si="19"/>
        <v/>
      </c>
      <c r="S103" s="546" t="str">
        <f t="shared" si="20"/>
        <v/>
      </c>
      <c r="T103" s="547" t="str">
        <f t="shared" si="23"/>
        <v/>
      </c>
      <c r="U103" s="445"/>
      <c r="V103" s="445"/>
      <c r="W103" s="548" t="str">
        <f t="shared" si="17"/>
        <v/>
      </c>
      <c r="X103" s="447" t="str">
        <f t="shared" si="24"/>
        <v/>
      </c>
      <c r="Y103" s="497" t="str">
        <f t="shared" si="25"/>
        <v/>
      </c>
      <c r="Z103" s="549"/>
    </row>
    <row r="104" spans="1:26" ht="15.75" thickBot="1">
      <c r="A104" s="550">
        <v>100</v>
      </c>
      <c r="B104" s="42"/>
      <c r="C104" s="29"/>
      <c r="D104" s="42"/>
      <c r="E104" s="42"/>
      <c r="F104" s="42"/>
      <c r="G104" s="42"/>
      <c r="H104" s="543" t="str">
        <f t="shared" si="21"/>
        <v/>
      </c>
      <c r="I104" s="544" t="str">
        <f t="shared" si="22"/>
        <v/>
      </c>
      <c r="J104" s="43"/>
      <c r="K104" s="545" t="str">
        <f t="shared" si="26"/>
        <v/>
      </c>
      <c r="L104" s="546" t="str">
        <f t="shared" si="26"/>
        <v/>
      </c>
      <c r="M104" s="546" t="str">
        <f t="shared" si="26"/>
        <v/>
      </c>
      <c r="N104" s="443"/>
      <c r="O104" s="444"/>
      <c r="P104" s="421"/>
      <c r="Q104" s="546" t="str">
        <f t="shared" si="18"/>
        <v/>
      </c>
      <c r="R104" s="546" t="str">
        <f t="shared" si="19"/>
        <v/>
      </c>
      <c r="S104" s="546" t="str">
        <f t="shared" si="20"/>
        <v/>
      </c>
      <c r="T104" s="547" t="str">
        <f t="shared" si="23"/>
        <v/>
      </c>
      <c r="U104" s="445"/>
      <c r="V104" s="445"/>
      <c r="W104" s="548" t="str">
        <f t="shared" si="17"/>
        <v/>
      </c>
      <c r="X104" s="447" t="str">
        <f t="shared" si="24"/>
        <v/>
      </c>
      <c r="Y104" s="497" t="str">
        <f t="shared" si="25"/>
        <v/>
      </c>
      <c r="Z104" s="551"/>
    </row>
    <row r="105" spans="1:26">
      <c r="G105" s="552"/>
      <c r="H105" s="553" t="s">
        <v>328</v>
      </c>
      <c r="I105" s="554">
        <f>SUM(I5:I104)</f>
        <v>0</v>
      </c>
      <c r="T105" s="553" t="s">
        <v>329</v>
      </c>
      <c r="U105" s="555">
        <f t="shared" ref="U105:V105" si="27">SUM(U5:U104)</f>
        <v>0</v>
      </c>
      <c r="V105" s="555">
        <f t="shared" si="27"/>
        <v>0</v>
      </c>
      <c r="W105" s="555">
        <f>SUM(W5:W104)</f>
        <v>0</v>
      </c>
      <c r="X105" s="555">
        <f>SUM(X5:X104)</f>
        <v>0</v>
      </c>
      <c r="Y105" s="555">
        <f>SUM(Y5:Y104)</f>
        <v>0</v>
      </c>
    </row>
  </sheetData>
  <sheetProtection algorithmName="SHA-512" hashValue="dV/B7G2QlJz11Wgxsly6IDvs2GbPq2DQhsXtsOMIY5OzirZZ3HYZtahmAeN5dQP6P4BAZY1bOSun4ybIYIYjEQ==" saltValue="ztOeuG7ipTzRXb5bw3eapw==" spinCount="100000" sheet="1" formatColumns="0"/>
  <mergeCells count="3">
    <mergeCell ref="A1:J1"/>
    <mergeCell ref="K1:Z1"/>
    <mergeCell ref="A2:A3"/>
  </mergeCells>
  <conditionalFormatting sqref="K5:M104">
    <cfRule type="expression" dxfId="8" priority="3">
      <formula>B5&lt;&gt;K5</formula>
    </cfRule>
  </conditionalFormatting>
  <conditionalFormatting sqref="Q5:T104">
    <cfRule type="expression" dxfId="7" priority="353">
      <formula>E5&lt;&gt;Q5</formula>
    </cfRule>
  </conditionalFormatting>
  <conditionalFormatting sqref="W5:W104">
    <cfRule type="expression" dxfId="6" priority="355">
      <formula>I5&lt;&gt;W5</formula>
    </cfRule>
  </conditionalFormatting>
  <conditionalFormatting sqref="Y5:Y104">
    <cfRule type="expression" dxfId="5" priority="357">
      <formula>J5&lt;&gt;Y5</formula>
    </cfRule>
  </conditionalFormatting>
  <conditionalFormatting sqref="X5:X104">
    <cfRule type="expression" dxfId="4" priority="1">
      <formula>X5&lt;&gt;C5</formula>
    </cfRule>
  </conditionalFormatting>
  <dataValidations count="4">
    <dataValidation type="list" allowBlank="1" showInputMessage="1" showErrorMessage="1" sqref="L4:L104" xr:uid="{BA7C82F7-9799-455E-BF2C-BF50AC417B24}">
      <formula1>"Etude de faisabilité,Réa-PDE-JA,Conseil JA dossier 75.01,Conseil JA dossier 73.01,Suivi-PDE-JA"</formula1>
    </dataValidation>
    <dataValidation type="list" allowBlank="1" showInputMessage="1" showErrorMessage="1" promptTitle="Sélectionnez un type d'action" prompt="Cliquez sur le menu déroulant et associez un type d'action au poste choisi tel que présenté dans les lignes 4 à 12 de l'onglet 0_x000a_" sqref="C4:C104" xr:uid="{8682A541-D01F-40CB-A570-A1734E42A8FE}">
      <formula1>"Etude de faisabilité,Réa-PDE-JA,Conseil JA dossier 75.01,Conseil JA dossier 73.01,Suivi-PDE-JA"</formula1>
    </dataValidation>
    <dataValidation type="list" allowBlank="1" showInputMessage="1" showErrorMessage="1" sqref="N4:N104" xr:uid="{0DC1FB75-B298-4906-A54C-B82E53BE6C8B}">
      <formula1>"Oui, Non"</formula1>
    </dataValidation>
    <dataValidation type="list" allowBlank="1" showInputMessage="1" showErrorMessage="1" sqref="O4:P104" xr:uid="{9F60E007-D62E-473A-94F4-C7F2512CB2E1}">
      <formula1>"Oui,Non"</formula1>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BEA7E-1334-48C8-89DB-00031241C463}">
  <sheetPr>
    <tabColor rgb="FF00B0F0"/>
  </sheetPr>
  <dimension ref="B1:AF39"/>
  <sheetViews>
    <sheetView topLeftCell="B21" zoomScale="80" zoomScaleNormal="80" workbookViewId="0">
      <selection activeCell="B34" sqref="B34"/>
    </sheetView>
  </sheetViews>
  <sheetFormatPr baseColWidth="10" defaultColWidth="11.42578125" defaultRowHeight="15"/>
  <cols>
    <col min="1" max="1" width="11.42578125" style="145"/>
    <col min="2" max="9" width="46.85546875" style="145" customWidth="1"/>
    <col min="10" max="16" width="46.85546875" style="13" customWidth="1"/>
    <col min="17" max="17" width="53.42578125" style="145" customWidth="1"/>
    <col min="18" max="19" width="46.85546875" style="145" customWidth="1"/>
    <col min="20" max="20" width="19.42578125" style="145" customWidth="1"/>
    <col min="21" max="21" width="50.42578125" style="145" customWidth="1"/>
    <col min="22" max="22" width="30.42578125" style="145" customWidth="1"/>
    <col min="23" max="23" width="19.42578125" style="145" customWidth="1"/>
    <col min="24" max="24" width="50.42578125" style="145" customWidth="1"/>
    <col min="25" max="25" width="5" style="145" customWidth="1"/>
    <col min="26" max="31" width="11.42578125" style="145"/>
    <col min="32" max="32" width="27.140625" style="145" customWidth="1"/>
    <col min="33" max="33" width="30" style="145" customWidth="1"/>
    <col min="34" max="16384" width="11.42578125" style="145"/>
  </cols>
  <sheetData>
    <row r="1" spans="2:29" ht="55.5" customHeight="1" thickBot="1">
      <c r="B1" s="680" t="s">
        <v>67</v>
      </c>
      <c r="C1" s="681"/>
      <c r="D1" s="681"/>
      <c r="E1" s="681"/>
      <c r="F1" s="681"/>
      <c r="G1" s="681"/>
      <c r="H1" s="681"/>
      <c r="I1" s="681"/>
      <c r="J1" s="681"/>
      <c r="K1" s="681"/>
      <c r="L1" s="681"/>
      <c r="M1" s="681"/>
      <c r="N1" s="681"/>
      <c r="O1" s="681"/>
      <c r="P1" s="681"/>
      <c r="Q1" s="681"/>
      <c r="R1" s="681"/>
      <c r="S1" s="682"/>
    </row>
    <row r="2" spans="2:29" s="275" customFormat="1" ht="51.95" customHeight="1">
      <c r="B2" s="13"/>
      <c r="C2" s="13"/>
      <c r="D2" s="13"/>
      <c r="E2" s="13"/>
      <c r="F2" s="13"/>
      <c r="G2" s="13"/>
      <c r="H2" s="13"/>
      <c r="I2" s="13"/>
      <c r="J2" s="273"/>
      <c r="K2" s="273"/>
      <c r="L2" s="274"/>
      <c r="M2" s="274"/>
      <c r="N2" s="274"/>
      <c r="O2" s="273"/>
      <c r="T2" s="145"/>
      <c r="U2" s="145"/>
    </row>
    <row r="3" spans="2:29" s="275" customFormat="1" ht="84.75" customHeight="1">
      <c r="B3" s="677" t="s">
        <v>205</v>
      </c>
      <c r="C3" s="678"/>
      <c r="D3" s="678"/>
      <c r="E3" s="678"/>
      <c r="F3" s="678"/>
      <c r="G3" s="679"/>
      <c r="H3"/>
      <c r="I3"/>
      <c r="J3"/>
      <c r="K3"/>
      <c r="L3" s="274"/>
      <c r="M3" s="145"/>
      <c r="N3" s="145"/>
      <c r="O3" s="145"/>
      <c r="P3" s="145"/>
      <c r="Q3" s="145"/>
      <c r="R3" s="145"/>
      <c r="T3" s="145"/>
      <c r="U3" s="145"/>
    </row>
    <row r="4" spans="2:29" s="275" customFormat="1" ht="29.25" customHeight="1" thickBot="1">
      <c r="B4" s="689" t="s">
        <v>68</v>
      </c>
      <c r="C4" s="690"/>
      <c r="D4" s="690"/>
      <c r="E4" s="690"/>
      <c r="F4" s="690"/>
      <c r="G4" s="691"/>
      <c r="H4"/>
      <c r="I4"/>
      <c r="J4"/>
      <c r="K4"/>
      <c r="L4" s="274"/>
      <c r="M4" s="145"/>
      <c r="N4" s="145"/>
      <c r="O4" s="145"/>
      <c r="P4" s="145"/>
      <c r="Q4" s="145"/>
      <c r="R4" s="145"/>
      <c r="T4" s="145"/>
      <c r="U4" s="145"/>
    </row>
    <row r="5" spans="2:29" s="275" customFormat="1" ht="96" customHeight="1">
      <c r="B5" s="683" t="s">
        <v>69</v>
      </c>
      <c r="C5" s="684"/>
      <c r="D5" s="685"/>
      <c r="E5" s="686" t="s">
        <v>70</v>
      </c>
      <c r="F5" s="687"/>
      <c r="G5" s="688"/>
      <c r="H5"/>
      <c r="I5"/>
      <c r="J5"/>
      <c r="K5"/>
      <c r="L5" s="274"/>
      <c r="M5" s="145"/>
      <c r="N5" s="145"/>
      <c r="O5" s="145"/>
      <c r="P5" s="145"/>
      <c r="Q5" s="145"/>
      <c r="R5" s="145"/>
      <c r="T5" s="145"/>
      <c r="U5" s="145"/>
    </row>
    <row r="6" spans="2:29" s="275" customFormat="1" ht="96.95" customHeight="1">
      <c r="B6" s="276" t="s">
        <v>71</v>
      </c>
      <c r="C6" s="277" t="s">
        <v>72</v>
      </c>
      <c r="D6" s="278" t="s">
        <v>73</v>
      </c>
      <c r="E6" s="277" t="s">
        <v>334</v>
      </c>
      <c r="F6" s="277" t="s">
        <v>335</v>
      </c>
      <c r="G6" s="277" t="s">
        <v>336</v>
      </c>
      <c r="H6" s="274"/>
      <c r="P6" s="145"/>
      <c r="Q6" s="145"/>
    </row>
    <row r="7" spans="2:29" s="275" customFormat="1" ht="51.95" customHeight="1" thickBot="1">
      <c r="B7" s="390">
        <f>E7+F7+G7</f>
        <v>0</v>
      </c>
      <c r="C7" s="391"/>
      <c r="D7" s="392">
        <f>B7+C7</f>
        <v>0</v>
      </c>
      <c r="E7" s="393">
        <f>'1 - Frais de personnel'!N109</f>
        <v>0</v>
      </c>
      <c r="F7" s="393">
        <f>'2 - Taux forfaitaire'!G10</f>
        <v>0</v>
      </c>
      <c r="G7" s="566">
        <f>'3 - Coût unitaire'!I105</f>
        <v>0</v>
      </c>
      <c r="H7" s="274"/>
      <c r="I7" s="145"/>
      <c r="J7" s="145"/>
      <c r="K7" s="145"/>
      <c r="L7" s="145"/>
      <c r="M7" s="145"/>
      <c r="N7" s="279"/>
      <c r="P7" s="145"/>
      <c r="Q7" s="145"/>
    </row>
    <row r="8" spans="2:29" s="275" customFormat="1" ht="23.25">
      <c r="B8" s="13"/>
      <c r="C8" s="13"/>
      <c r="D8" s="13"/>
      <c r="E8" s="13"/>
      <c r="F8" s="13"/>
      <c r="G8" s="13"/>
      <c r="H8" s="273"/>
      <c r="I8" s="273"/>
      <c r="J8" s="274"/>
      <c r="K8" s="274"/>
      <c r="L8" s="274"/>
      <c r="M8" s="145"/>
      <c r="N8" s="145"/>
      <c r="O8" s="145"/>
      <c r="P8" s="145"/>
      <c r="Q8" s="145"/>
      <c r="R8" s="280"/>
      <c r="S8" s="145"/>
    </row>
    <row r="9" spans="2:29" s="275" customFormat="1" ht="72" customHeight="1">
      <c r="H9" s="273"/>
      <c r="I9" s="273"/>
      <c r="J9" s="281"/>
      <c r="K9" s="281"/>
      <c r="L9" s="281"/>
      <c r="M9" s="145"/>
      <c r="N9" s="145"/>
      <c r="O9" s="145"/>
      <c r="P9" s="145"/>
      <c r="Q9" s="145"/>
      <c r="R9" s="282"/>
      <c r="S9" s="145"/>
    </row>
    <row r="10" spans="2:29" s="275" customFormat="1" ht="78.75" customHeight="1">
      <c r="C10" s="677" t="s">
        <v>206</v>
      </c>
      <c r="D10" s="678"/>
      <c r="E10" s="678"/>
      <c r="F10" s="678"/>
      <c r="G10" s="678"/>
      <c r="H10" s="679"/>
      <c r="I10" s="273"/>
      <c r="J10" s="273"/>
      <c r="K10" s="273"/>
      <c r="L10" s="273"/>
      <c r="M10" s="283"/>
      <c r="R10" s="145"/>
      <c r="S10" s="145"/>
    </row>
    <row r="11" spans="2:29" s="275" customFormat="1" ht="92.45" customHeight="1">
      <c r="C11" s="284" t="s">
        <v>217</v>
      </c>
      <c r="D11" s="284" t="s">
        <v>75</v>
      </c>
      <c r="E11" s="284" t="s">
        <v>76</v>
      </c>
      <c r="F11" s="285" t="s">
        <v>207</v>
      </c>
      <c r="G11" s="285" t="s">
        <v>77</v>
      </c>
      <c r="H11" s="285" t="s">
        <v>76</v>
      </c>
      <c r="R11" s="24"/>
      <c r="S11" s="286"/>
      <c r="T11" s="286"/>
      <c r="U11" s="287"/>
      <c r="V11" s="287"/>
      <c r="W11" s="287"/>
      <c r="X11" s="287"/>
    </row>
    <row r="12" spans="2:29" ht="51.75" customHeight="1">
      <c r="C12" s="288"/>
      <c r="D12" s="289"/>
      <c r="E12" s="290"/>
      <c r="F12" s="288"/>
      <c r="G12" s="289"/>
      <c r="H12" s="290"/>
      <c r="P12" s="275"/>
      <c r="Q12" s="275"/>
      <c r="R12" s="286"/>
      <c r="S12" s="286"/>
      <c r="T12" s="286"/>
      <c r="U12" s="287"/>
      <c r="V12" s="287"/>
      <c r="W12" s="287"/>
      <c r="X12" s="287"/>
      <c r="AB12" s="275"/>
      <c r="AC12" s="275"/>
    </row>
    <row r="13" spans="2:29" ht="51.75" customHeight="1">
      <c r="C13" s="291"/>
      <c r="D13" s="292"/>
      <c r="E13" s="293"/>
      <c r="F13" s="288"/>
      <c r="G13" s="289"/>
      <c r="H13" s="290"/>
      <c r="P13" s="275"/>
      <c r="Q13" s="275"/>
      <c r="R13" s="286"/>
      <c r="S13" s="286"/>
      <c r="T13" s="286"/>
      <c r="U13" s="287"/>
      <c r="V13" s="287"/>
      <c r="W13" s="287"/>
      <c r="X13" s="287"/>
      <c r="AB13" s="275"/>
      <c r="AC13" s="275"/>
    </row>
    <row r="14" spans="2:29" ht="51.75" customHeight="1" thickBot="1">
      <c r="C14" s="291"/>
      <c r="D14" s="292"/>
      <c r="E14" s="294"/>
      <c r="F14" s="288"/>
      <c r="G14" s="289"/>
      <c r="H14" s="295"/>
      <c r="P14" s="275"/>
      <c r="Q14" s="275"/>
      <c r="R14" s="286"/>
      <c r="S14" s="286"/>
      <c r="T14" s="286"/>
      <c r="U14" s="287"/>
      <c r="V14" s="287"/>
      <c r="W14" s="287"/>
      <c r="X14" s="287"/>
      <c r="AB14" s="275"/>
      <c r="AC14" s="275"/>
    </row>
    <row r="15" spans="2:29" ht="51.75" customHeight="1">
      <c r="C15" s="296">
        <f>SUM(C12:C14)</f>
        <v>0</v>
      </c>
      <c r="D15" s="297"/>
      <c r="E15" s="297"/>
      <c r="F15" s="296">
        <f>SUM(F12:F14)</f>
        <v>0</v>
      </c>
      <c r="G15" s="275"/>
      <c r="P15" s="275"/>
      <c r="Q15" s="275"/>
      <c r="R15" s="286"/>
      <c r="S15" s="286"/>
      <c r="T15" s="286"/>
      <c r="U15" s="287"/>
      <c r="V15" s="287"/>
      <c r="W15" s="287"/>
      <c r="X15" s="287"/>
      <c r="AB15" s="275"/>
      <c r="AC15" s="275"/>
    </row>
    <row r="16" spans="2:29" ht="33" customHeight="1">
      <c r="P16" s="275"/>
      <c r="Q16" s="275"/>
      <c r="R16" s="286"/>
      <c r="S16" s="286"/>
      <c r="T16" s="286"/>
      <c r="U16" s="287"/>
      <c r="V16" s="287"/>
      <c r="W16" s="287"/>
      <c r="X16" s="287"/>
      <c r="AB16" s="275"/>
      <c r="AC16" s="275"/>
    </row>
    <row r="17" spans="2:32" ht="89.25" customHeight="1" thickBot="1">
      <c r="B17" s="697" t="s">
        <v>208</v>
      </c>
      <c r="C17" s="697"/>
      <c r="D17" s="697"/>
      <c r="E17" s="697"/>
      <c r="F17" s="697"/>
      <c r="G17" s="697"/>
      <c r="H17" s="697"/>
      <c r="I17" s="697"/>
      <c r="J17" s="697"/>
      <c r="M17" s="298"/>
      <c r="N17" s="275"/>
      <c r="O17" s="275"/>
      <c r="P17" s="298"/>
      <c r="Q17" s="275"/>
      <c r="S17" s="275"/>
      <c r="T17" s="275"/>
      <c r="U17" s="286"/>
      <c r="V17" s="286"/>
      <c r="W17" s="286"/>
      <c r="X17" s="287"/>
      <c r="Y17" s="287"/>
      <c r="Z17" s="287"/>
      <c r="AA17" s="287"/>
      <c r="AE17" s="275"/>
      <c r="AF17" s="275"/>
    </row>
    <row r="18" spans="2:32" ht="69" customHeight="1" thickBot="1">
      <c r="B18" s="694" t="s">
        <v>209</v>
      </c>
      <c r="C18" s="695"/>
      <c r="D18" s="695"/>
      <c r="E18" s="695"/>
      <c r="F18" s="695"/>
      <c r="G18" s="695"/>
      <c r="H18" s="695"/>
      <c r="I18" s="275"/>
      <c r="J18" s="275"/>
      <c r="K18" s="299"/>
      <c r="L18" s="299"/>
      <c r="M18" s="299"/>
      <c r="N18" s="145"/>
      <c r="O18" s="287"/>
      <c r="P18" s="287"/>
      <c r="Q18" s="287"/>
      <c r="R18" s="287"/>
      <c r="S18" s="287"/>
      <c r="T18" s="287"/>
      <c r="U18" s="287"/>
      <c r="Y18" s="275"/>
      <c r="Z18" s="275"/>
    </row>
    <row r="19" spans="2:32" ht="66.95" customHeight="1" thickBot="1">
      <c r="B19" s="698" t="s">
        <v>83</v>
      </c>
      <c r="C19" s="699"/>
      <c r="D19" s="700"/>
      <c r="E19" s="692" t="s">
        <v>210</v>
      </c>
      <c r="F19" s="693"/>
      <c r="G19" s="693"/>
      <c r="H19" s="693"/>
      <c r="I19" s="275"/>
      <c r="J19" s="275"/>
      <c r="K19" s="300"/>
      <c r="L19" s="300"/>
      <c r="M19" s="300"/>
      <c r="N19" s="275"/>
      <c r="O19" s="287"/>
      <c r="P19" s="287"/>
      <c r="Q19" s="287"/>
      <c r="R19" s="287"/>
      <c r="S19" s="287"/>
      <c r="T19" s="287"/>
      <c r="U19" s="287"/>
      <c r="Y19" s="275"/>
      <c r="Z19" s="275"/>
    </row>
    <row r="20" spans="2:32" s="287" customFormat="1" ht="42">
      <c r="B20" s="701" t="s">
        <v>84</v>
      </c>
      <c r="C20" s="702" t="s">
        <v>85</v>
      </c>
      <c r="D20" s="703" t="s">
        <v>86</v>
      </c>
      <c r="E20" s="301" t="s">
        <v>211</v>
      </c>
      <c r="F20" s="301" t="s">
        <v>212</v>
      </c>
      <c r="G20" s="704" t="s">
        <v>87</v>
      </c>
      <c r="H20" s="704" t="s">
        <v>229</v>
      </c>
      <c r="I20" s="275"/>
      <c r="J20" s="275"/>
      <c r="K20" s="275"/>
      <c r="L20" s="275"/>
      <c r="M20" s="275"/>
      <c r="N20" s="275"/>
      <c r="T20" s="275"/>
      <c r="U20" s="275"/>
    </row>
    <row r="21" spans="2:32" s="287" customFormat="1" ht="42">
      <c r="B21" s="701"/>
      <c r="C21" s="702"/>
      <c r="D21" s="703"/>
      <c r="E21" s="302" t="s">
        <v>213</v>
      </c>
      <c r="F21" s="303" t="s">
        <v>88</v>
      </c>
      <c r="G21" s="705"/>
      <c r="H21" s="705"/>
      <c r="I21" s="275"/>
      <c r="J21" s="275"/>
      <c r="K21" s="275"/>
      <c r="L21" s="275"/>
      <c r="M21" s="275"/>
      <c r="N21" s="275"/>
      <c r="T21" s="275"/>
      <c r="U21" s="275"/>
    </row>
    <row r="22" spans="2:32" ht="39.75" customHeight="1">
      <c r="B22" s="304" t="s">
        <v>289</v>
      </c>
      <c r="C22" s="305">
        <f>SUMIFS('1 - Frais de personnel'!N$9:N$108,'1 - Frais de personnel'!C$9:C$108,'Syn DP Bénéficiaire'!B22)+SUMIFS('2 - Taux forfaitaire'!G$6:G$9,'2 - Taux forfaitaire'!C$6:C$9,'Syn DP Bénéficiaire'!B22)+SUMIFS('3 - Coût unitaire'!I$5:I$104,'3 - Coût unitaire'!C$5:C$104,'Syn DP Bénéficiaire'!B22)</f>
        <v>0</v>
      </c>
      <c r="D22" s="306">
        <f>IF(C22=0,0,C22/$C$31)</f>
        <v>0</v>
      </c>
      <c r="E22" s="307"/>
      <c r="F22" s="308">
        <f>E22*C22</f>
        <v>0</v>
      </c>
      <c r="G22" s="309">
        <f>IF(D22=0,0,ROUNDDOWN(F22*0.85,2))</f>
        <v>0</v>
      </c>
      <c r="H22" s="309">
        <f>F22-G22</f>
        <v>0</v>
      </c>
      <c r="I22" s="275"/>
      <c r="J22" s="275"/>
      <c r="K22" s="275"/>
      <c r="L22" s="275"/>
      <c r="M22" s="275"/>
      <c r="N22" s="275"/>
      <c r="O22" s="145"/>
      <c r="P22" s="145"/>
      <c r="T22" s="275"/>
      <c r="U22" s="275"/>
    </row>
    <row r="23" spans="2:32" ht="21">
      <c r="B23" s="304" t="s">
        <v>337</v>
      </c>
      <c r="C23" s="305">
        <f>SUMIFS('1 - Frais de personnel'!N$9:N$108,'1 - Frais de personnel'!C$9:C$108,'Syn DP Bénéficiaire'!B23)+SUMIFS('2 - Taux forfaitaire'!G$6:G$9,'2 - Taux forfaitaire'!C$6:C$9,'Syn DP Bénéficiaire'!B23)+SUMIFS('3 - Coût unitaire'!I$5:I$104,'3 - Coût unitaire'!C$5:C$104,'Syn DP Bénéficiaire'!B23)</f>
        <v>0</v>
      </c>
      <c r="D23" s="306">
        <f>IF(C23=0,0,C23/$C$31)</f>
        <v>0</v>
      </c>
      <c r="E23" s="307"/>
      <c r="F23" s="308">
        <f t="shared" ref="F23:F28" si="0">E23*C23</f>
        <v>0</v>
      </c>
      <c r="G23" s="309">
        <f t="shared" ref="G23:G28" si="1">IF(D23=0,0,ROUNDDOWN(F23*0.85,2))</f>
        <v>0</v>
      </c>
      <c r="H23" s="309">
        <f t="shared" ref="H23:H28" si="2">F23-G23</f>
        <v>0</v>
      </c>
      <c r="I23" s="275"/>
      <c r="J23" s="275"/>
      <c r="K23" s="275"/>
      <c r="L23" s="275"/>
      <c r="M23" s="275"/>
      <c r="N23" s="275"/>
      <c r="O23" s="145"/>
      <c r="P23" s="145"/>
      <c r="T23" s="275"/>
      <c r="U23" s="275"/>
    </row>
    <row r="24" spans="2:32" ht="21">
      <c r="B24" s="304" t="s">
        <v>338</v>
      </c>
      <c r="C24" s="305">
        <f>SUMIFS('1 - Frais de personnel'!N$9:N$108,'1 - Frais de personnel'!C$9:C$108,'Syn DP Bénéficiaire'!B24)+SUMIFS('2 - Taux forfaitaire'!G$6:G$9,'2 - Taux forfaitaire'!C$6:C$9,'Syn DP Bénéficiaire'!B24)+SUMIFS('3 - Coût unitaire'!I$5:I$104,'3 - Coût unitaire'!C$5:C$104,'Syn DP Bénéficiaire'!B24)</f>
        <v>0</v>
      </c>
      <c r="D24" s="306">
        <f>IF(C24=0,0,C24/$C$31)</f>
        <v>0</v>
      </c>
      <c r="E24" s="307"/>
      <c r="F24" s="308">
        <f t="shared" si="0"/>
        <v>0</v>
      </c>
      <c r="G24" s="309">
        <f t="shared" si="1"/>
        <v>0</v>
      </c>
      <c r="H24" s="309">
        <f t="shared" si="2"/>
        <v>0</v>
      </c>
      <c r="I24" s="275"/>
      <c r="J24" s="275"/>
      <c r="K24" s="275"/>
      <c r="L24" s="275"/>
      <c r="M24" s="275"/>
      <c r="N24" s="275"/>
      <c r="O24" s="145"/>
      <c r="P24" s="145"/>
    </row>
    <row r="25" spans="2:32" ht="21">
      <c r="B25" s="304" t="s">
        <v>339</v>
      </c>
      <c r="C25" s="305">
        <f>SUMIFS('1 - Frais de personnel'!N$9:N$108,'1 - Frais de personnel'!C$9:C$108,'Syn DP Bénéficiaire'!B25)+SUMIFS('2 - Taux forfaitaire'!G$6:G$9,'2 - Taux forfaitaire'!C$6:C$9,'Syn DP Bénéficiaire'!B25)+SUMIFS('3 - Coût unitaire'!I$5:I$104,'3 - Coût unitaire'!C$5:C$104,'Syn DP Bénéficiaire'!B25)</f>
        <v>0</v>
      </c>
      <c r="D25" s="306">
        <f>IF(C25=0,0,C25/$C$31)</f>
        <v>0</v>
      </c>
      <c r="E25" s="307"/>
      <c r="F25" s="308">
        <f t="shared" si="0"/>
        <v>0</v>
      </c>
      <c r="G25" s="309">
        <f t="shared" si="1"/>
        <v>0</v>
      </c>
      <c r="H25" s="309">
        <f t="shared" si="2"/>
        <v>0</v>
      </c>
      <c r="I25" s="275"/>
      <c r="J25" s="275"/>
      <c r="K25" s="275"/>
      <c r="L25" s="275"/>
      <c r="M25" s="275"/>
      <c r="N25" s="275"/>
      <c r="O25" s="145"/>
      <c r="P25" s="145"/>
    </row>
    <row r="26" spans="2:32" ht="21">
      <c r="B26" s="575" t="s">
        <v>351</v>
      </c>
      <c r="C26" s="305">
        <f>SUMIFS('3 - Coût unitaire'!I$5:I$104,'3 - Coût unitaire'!C$5:C$104,'Syn DP Bénéficiaire'!B26)</f>
        <v>0</v>
      </c>
      <c r="D26" s="306">
        <f t="shared" ref="D26:D30" si="3">IF(C26=0,0,C26/$C$31)</f>
        <v>0</v>
      </c>
      <c r="E26" s="307"/>
      <c r="F26" s="308">
        <f t="shared" si="0"/>
        <v>0</v>
      </c>
      <c r="G26" s="309">
        <f t="shared" si="1"/>
        <v>0</v>
      </c>
      <c r="H26" s="309">
        <f t="shared" si="2"/>
        <v>0</v>
      </c>
      <c r="I26" s="275"/>
      <c r="J26" s="275"/>
      <c r="K26" s="275"/>
      <c r="L26" s="275"/>
      <c r="M26" s="275"/>
      <c r="N26" s="275"/>
      <c r="O26" s="145"/>
      <c r="P26" s="145"/>
    </row>
    <row r="27" spans="2:32" ht="21">
      <c r="B27" s="576" t="s">
        <v>352</v>
      </c>
      <c r="C27" s="305">
        <f>SUMIFS('3 - Coût unitaire'!I$5:I$104,'3 - Coût unitaire'!C$5:C$104,'Syn DP Bénéficiaire'!B27)</f>
        <v>0</v>
      </c>
      <c r="D27" s="306">
        <f t="shared" si="3"/>
        <v>0</v>
      </c>
      <c r="E27" s="307"/>
      <c r="F27" s="308">
        <f t="shared" si="0"/>
        <v>0</v>
      </c>
      <c r="G27" s="309">
        <f t="shared" si="1"/>
        <v>0</v>
      </c>
      <c r="H27" s="309">
        <f t="shared" si="2"/>
        <v>0</v>
      </c>
      <c r="I27" s="275"/>
      <c r="J27" s="275"/>
      <c r="K27" s="275"/>
      <c r="L27" s="275"/>
      <c r="M27" s="275"/>
      <c r="N27" s="275"/>
      <c r="O27" s="145"/>
      <c r="P27" s="145"/>
    </row>
    <row r="28" spans="2:32" ht="21">
      <c r="B28" s="575" t="s">
        <v>353</v>
      </c>
      <c r="C28" s="305">
        <f>SUMIFS('3 - Coût unitaire'!I$5:I$104,'3 - Coût unitaire'!C$5:C$104,'Syn DP Bénéficiaire'!B28)</f>
        <v>0</v>
      </c>
      <c r="D28" s="306">
        <f t="shared" si="3"/>
        <v>0</v>
      </c>
      <c r="E28" s="307"/>
      <c r="F28" s="308">
        <f t="shared" si="0"/>
        <v>0</v>
      </c>
      <c r="G28" s="309">
        <f t="shared" si="1"/>
        <v>0</v>
      </c>
      <c r="H28" s="309">
        <f t="shared" si="2"/>
        <v>0</v>
      </c>
      <c r="I28" s="275"/>
      <c r="J28" s="275"/>
      <c r="K28" s="275"/>
      <c r="L28" s="275"/>
      <c r="M28" s="275"/>
      <c r="N28" s="275"/>
      <c r="O28" s="145"/>
      <c r="P28" s="145"/>
    </row>
    <row r="29" spans="2:32" ht="21">
      <c r="B29" s="578" t="s">
        <v>39</v>
      </c>
      <c r="C29" s="305">
        <f>SUMIFS('3 - Coût unitaire'!I$5:I$104,'3 - Coût unitaire'!C$5:C$104,'Syn DP Bénéficiaire'!B29)</f>
        <v>0</v>
      </c>
      <c r="D29" s="306">
        <f t="shared" si="3"/>
        <v>0</v>
      </c>
      <c r="E29" s="307"/>
      <c r="F29" s="308">
        <f t="shared" ref="F29:F30" si="4">E29*C29</f>
        <v>0</v>
      </c>
      <c r="G29" s="309">
        <f t="shared" ref="G29:G30" si="5">IF(D29=0,0,ROUNDDOWN(F29*0.85,2))</f>
        <v>0</v>
      </c>
      <c r="H29" s="309">
        <f t="shared" ref="H29:H30" si="6">F29-G29</f>
        <v>0</v>
      </c>
      <c r="I29" s="275"/>
      <c r="J29" s="275"/>
      <c r="K29" s="275"/>
      <c r="L29" s="275"/>
      <c r="M29" s="275"/>
      <c r="N29" s="275"/>
      <c r="O29" s="145"/>
      <c r="P29" s="145"/>
    </row>
    <row r="30" spans="2:32" ht="21">
      <c r="B30" s="578" t="s">
        <v>359</v>
      </c>
      <c r="C30" s="305">
        <f>SUMIFS('3 - Coût unitaire'!I$5:I$104,'3 - Coût unitaire'!C$5:C$104,'Syn DP Bénéficiaire'!B30)</f>
        <v>0</v>
      </c>
      <c r="D30" s="306">
        <f t="shared" si="3"/>
        <v>0</v>
      </c>
      <c r="E30" s="307"/>
      <c r="F30" s="308">
        <f t="shared" si="4"/>
        <v>0</v>
      </c>
      <c r="G30" s="309">
        <f t="shared" si="5"/>
        <v>0</v>
      </c>
      <c r="H30" s="309">
        <f t="shared" si="6"/>
        <v>0</v>
      </c>
      <c r="I30" s="275"/>
      <c r="J30" s="275"/>
      <c r="K30" s="275"/>
      <c r="L30" s="275"/>
      <c r="M30" s="275"/>
      <c r="N30" s="275"/>
      <c r="O30" s="145"/>
      <c r="P30" s="145"/>
    </row>
    <row r="31" spans="2:32" ht="21.75" thickBot="1">
      <c r="B31" s="310" t="s">
        <v>89</v>
      </c>
      <c r="C31" s="311">
        <f>SUM(C22:C30)</f>
        <v>0</v>
      </c>
      <c r="D31" s="312">
        <f>SUM(D22:D30)</f>
        <v>0</v>
      </c>
      <c r="E31" s="313"/>
      <c r="F31" s="314">
        <f>SUM(F22:F30)</f>
        <v>0</v>
      </c>
      <c r="G31" s="314">
        <f>SUM(G22:G30)</f>
        <v>0</v>
      </c>
      <c r="H31" s="314">
        <f>SUM(H22:H30)</f>
        <v>0</v>
      </c>
      <c r="I31" s="275"/>
      <c r="J31" s="275"/>
      <c r="K31" s="275"/>
      <c r="L31" s="275"/>
      <c r="M31" s="275"/>
      <c r="N31" s="275"/>
      <c r="O31" s="145"/>
      <c r="P31" s="145"/>
    </row>
    <row r="32" spans="2:32" ht="18.75">
      <c r="C32" s="315"/>
      <c r="K32" s="275"/>
      <c r="L32" s="275"/>
      <c r="M32" s="275"/>
      <c r="N32" s="275"/>
      <c r="O32" s="275"/>
      <c r="P32" s="275"/>
    </row>
    <row r="33" spans="3:24" ht="18.75">
      <c r="C33" s="315"/>
      <c r="Q33" s="275"/>
      <c r="R33" s="275"/>
      <c r="S33" s="275"/>
      <c r="T33" s="275"/>
      <c r="U33" s="275"/>
      <c r="V33" s="275"/>
      <c r="W33" s="275"/>
      <c r="X33" s="275"/>
    </row>
    <row r="34" spans="3:24" ht="72" customHeight="1">
      <c r="C34" s="706" t="s">
        <v>214</v>
      </c>
      <c r="D34" s="706"/>
      <c r="E34" s="706"/>
      <c r="F34" s="706"/>
      <c r="G34" s="706"/>
      <c r="H34" s="706"/>
      <c r="I34" s="706"/>
      <c r="Q34" s="275"/>
      <c r="R34" s="275"/>
      <c r="S34" s="275"/>
      <c r="T34" s="275"/>
      <c r="U34" s="275"/>
      <c r="V34" s="275"/>
      <c r="W34" s="275"/>
      <c r="X34" s="275"/>
    </row>
    <row r="35" spans="3:24" ht="39.75" customHeight="1">
      <c r="C35" s="696" t="s">
        <v>74</v>
      </c>
      <c r="D35" s="696"/>
      <c r="E35" s="696"/>
      <c r="F35" s="696"/>
      <c r="G35" s="696" t="s">
        <v>215</v>
      </c>
      <c r="H35" s="696"/>
      <c r="I35" s="696"/>
    </row>
    <row r="36" spans="3:24" ht="46.5">
      <c r="C36" s="394" t="s">
        <v>78</v>
      </c>
      <c r="D36" s="317">
        <f>C31</f>
        <v>0</v>
      </c>
      <c r="E36" s="394" t="s">
        <v>216</v>
      </c>
      <c r="F36" s="317">
        <f>G37+H37</f>
        <v>0</v>
      </c>
      <c r="G36" s="395" t="s">
        <v>79</v>
      </c>
      <c r="H36" s="395" t="s">
        <v>80</v>
      </c>
      <c r="I36" s="396">
        <f>D12</f>
        <v>0</v>
      </c>
      <c r="K36" s="319"/>
    </row>
    <row r="37" spans="3:24" ht="32.25" customHeight="1">
      <c r="C37" s="696" t="s">
        <v>81</v>
      </c>
      <c r="D37" s="696"/>
      <c r="E37" s="696"/>
      <c r="F37" s="397"/>
      <c r="G37" s="317">
        <f>G31</f>
        <v>0</v>
      </c>
      <c r="H37" s="317">
        <f>IF(H31&gt;=I37,H31-I37,0)</f>
        <v>0</v>
      </c>
      <c r="I37" s="317">
        <f>C12</f>
        <v>0</v>
      </c>
    </row>
    <row r="38" spans="3:24" ht="23.25" customHeight="1">
      <c r="C38" s="396">
        <f>G12</f>
        <v>0</v>
      </c>
      <c r="D38" s="396">
        <f>G13</f>
        <v>0</v>
      </c>
      <c r="E38" s="396">
        <f>G14</f>
        <v>0</v>
      </c>
      <c r="F38" s="398" t="s">
        <v>82</v>
      </c>
      <c r="G38" s="399"/>
      <c r="H38" s="399"/>
      <c r="I38" s="399"/>
    </row>
    <row r="39" spans="3:24" ht="21">
      <c r="C39" s="317">
        <f>F12</f>
        <v>0</v>
      </c>
      <c r="D39" s="317">
        <f>F13</f>
        <v>0</v>
      </c>
      <c r="E39" s="317">
        <f>F14</f>
        <v>0</v>
      </c>
      <c r="F39" s="317">
        <f>IF(D36-G37-H37-I37-C39-D39-E39&gt;=0,D36-G37-H37-I37-C39-D39-E39,0)</f>
        <v>0</v>
      </c>
      <c r="G39" s="399"/>
      <c r="H39" s="399"/>
      <c r="I39" s="399"/>
    </row>
  </sheetData>
  <sheetProtection algorithmName="SHA-512" hashValue="45Wi+7pT+UbAXfefJpXT6w6y4VI5SkfckdeECoooIE1Xwd2y1tBoYlobUeWwBwfDy5QR7+W6kJ1Q3v2Yyhp2+A==" saltValue="GCNwoAWyKPTAuBItZa0ykA==" spinCount="100000" sheet="1" objects="1" scenarios="1"/>
  <mergeCells count="19">
    <mergeCell ref="E19:H19"/>
    <mergeCell ref="B18:H18"/>
    <mergeCell ref="C37:E37"/>
    <mergeCell ref="B17:J17"/>
    <mergeCell ref="B19:D19"/>
    <mergeCell ref="B20:B21"/>
    <mergeCell ref="C20:C21"/>
    <mergeCell ref="D20:D21"/>
    <mergeCell ref="G20:G21"/>
    <mergeCell ref="H20:H21"/>
    <mergeCell ref="C34:I34"/>
    <mergeCell ref="C35:F35"/>
    <mergeCell ref="G35:I35"/>
    <mergeCell ref="C10:H10"/>
    <mergeCell ref="B1:S1"/>
    <mergeCell ref="B5:D5"/>
    <mergeCell ref="E5:G5"/>
    <mergeCell ref="B4:G4"/>
    <mergeCell ref="B3:G3"/>
  </mergeCells>
  <dataValidations disablePrompts="1" count="3">
    <dataValidation type="list" allowBlank="1" showInputMessage="1" showErrorMessage="1" sqref="E12:E14 H12:H14" xr:uid="{ECC5D058-A612-4909-A7D0-3E2692A85CBE}">
      <formula1>"Oui,Non,NA"</formula1>
    </dataValidation>
    <dataValidation type="list" allowBlank="1" showInputMessage="1" showErrorMessage="1" sqref="B22:B25" xr:uid="{979B9E7A-7615-4904-9365-A8F4EF447B96}">
      <formula1>"Conseil technique ateliers,Conseil vision globale,Conseil réduction pollution sol,Conseil réduction déchet"</formula1>
    </dataValidation>
    <dataValidation type="list" allowBlank="1" showInputMessage="1" showErrorMessage="1" promptTitle="Sélectionnez un type d'action" prompt="Cliquez sur le menu déroulant et associez un type d'action au poste choisi tel que présenté dans les lignes 4 à 12 de l'onglet 0_x000a_" sqref="B26:B30" xr:uid="{BC907E94-2FB6-4AD2-B510-536F45F939E5}">
      <formula1>"Etude de faisabilité,Réa-PDE-JA,Conseil technique ateliers,Conseil vision globale,Conseil JA dossier 75.01,Conseil JA dossier 73.01,Suivi-PDE-JA,Conseil réduction pollution sol,Conseil réduction déchet"</formula1>
    </dataValidation>
  </dataValidation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5E8D1-E22D-4268-9482-62A6917C3EB3}">
  <sheetPr>
    <tabColor rgb="FF00B0F0"/>
  </sheetPr>
  <dimension ref="B2:H19"/>
  <sheetViews>
    <sheetView workbookViewId="0">
      <selection activeCell="F18" sqref="F18"/>
    </sheetView>
  </sheetViews>
  <sheetFormatPr baseColWidth="10" defaultColWidth="8.7109375" defaultRowHeight="15.75"/>
  <cols>
    <col min="1" max="1" width="8.7109375" style="74"/>
    <col min="2" max="2" width="47.5703125" style="74" customWidth="1"/>
    <col min="3" max="3" width="30.7109375" style="74" customWidth="1"/>
    <col min="4" max="4" width="38.28515625" style="74" customWidth="1"/>
    <col min="5" max="5" width="38.85546875" style="74" customWidth="1"/>
    <col min="6" max="6" width="21.140625" style="74" customWidth="1"/>
    <col min="7" max="7" width="25.7109375" style="74" customWidth="1"/>
    <col min="8" max="8" width="24.42578125" style="74" customWidth="1"/>
    <col min="9" max="9" width="42.7109375" style="74" customWidth="1"/>
    <col min="10" max="10" width="68.28515625" style="74" customWidth="1"/>
    <col min="11" max="11" width="36.42578125" style="74" customWidth="1"/>
    <col min="12" max="12" width="40.5703125" style="74" customWidth="1"/>
    <col min="13" max="13" width="52.28515625" style="74" customWidth="1"/>
    <col min="14" max="14" width="39.5703125" style="74" customWidth="1"/>
    <col min="15" max="15" width="35" style="74" customWidth="1"/>
    <col min="16" max="16" width="52.42578125" style="74" customWidth="1"/>
    <col min="17" max="19" width="24.7109375" style="74" customWidth="1"/>
    <col min="20" max="21" width="50.7109375" style="74" customWidth="1"/>
    <col min="22" max="22" width="60.7109375" style="74" customWidth="1"/>
    <col min="23" max="25" width="24.7109375" style="74" customWidth="1"/>
    <col min="26" max="16384" width="8.7109375" style="74"/>
  </cols>
  <sheetData>
    <row r="2" spans="2:8" ht="26.1" customHeight="1">
      <c r="B2" s="708" t="s">
        <v>97</v>
      </c>
      <c r="C2" s="708"/>
      <c r="D2" s="708"/>
      <c r="E2" s="708"/>
    </row>
    <row r="3" spans="2:8" ht="46.9" customHeight="1">
      <c r="B3" s="709" t="s">
        <v>131</v>
      </c>
      <c r="C3" s="709"/>
      <c r="D3" s="709"/>
      <c r="E3" s="340" t="s">
        <v>108</v>
      </c>
    </row>
    <row r="4" spans="2:8" ht="47.25">
      <c r="B4" s="331" t="s">
        <v>116</v>
      </c>
      <c r="C4" s="331" t="s">
        <v>117</v>
      </c>
      <c r="D4" s="331" t="s">
        <v>76</v>
      </c>
      <c r="E4" s="75" t="s">
        <v>109</v>
      </c>
    </row>
    <row r="5" spans="2:8">
      <c r="B5" s="76"/>
      <c r="C5" s="77"/>
      <c r="D5" s="78"/>
      <c r="E5" s="389"/>
    </row>
    <row r="6" spans="2:8" ht="16.5" thickBot="1">
      <c r="C6" s="79">
        <f>SUM(C5:C5)</f>
        <v>0</v>
      </c>
      <c r="E6" s="74" t="s">
        <v>118</v>
      </c>
    </row>
    <row r="8" spans="2:8">
      <c r="B8" s="60"/>
      <c r="E8" s="60"/>
    </row>
    <row r="9" spans="2:8" ht="16.5" thickBot="1">
      <c r="B9" s="336" t="s">
        <v>220</v>
      </c>
      <c r="C9" s="337"/>
      <c r="D9" s="337"/>
    </row>
    <row r="10" spans="2:8" ht="32.25" thickBot="1">
      <c r="B10" s="338" t="s">
        <v>116</v>
      </c>
      <c r="C10" s="339" t="s">
        <v>166</v>
      </c>
      <c r="D10" s="339" t="s">
        <v>128</v>
      </c>
    </row>
    <row r="11" spans="2:8">
      <c r="B11" s="450">
        <f>B5</f>
        <v>0</v>
      </c>
      <c r="C11" s="335">
        <f>C5</f>
        <v>0</v>
      </c>
      <c r="D11" s="335">
        <f>IF(G3="KO",C6,ROUNDDOWN(C11*0.85/0.15,2))</f>
        <v>0</v>
      </c>
    </row>
    <row r="12" spans="2:8">
      <c r="B12" s="332" t="s">
        <v>80</v>
      </c>
      <c r="C12" s="335">
        <f>E5-D13-C11</f>
        <v>0</v>
      </c>
      <c r="D12" s="335">
        <f>ROUNDDOWN((E5-D11-C11)*0.85,2)</f>
        <v>0</v>
      </c>
    </row>
    <row r="13" spans="2:8" ht="16.5" thickBot="1">
      <c r="B13" s="333" t="s">
        <v>37</v>
      </c>
      <c r="C13" s="334">
        <f>SUM(C11:C12)</f>
        <v>0</v>
      </c>
      <c r="D13" s="334">
        <f>SUM(D11:D12)</f>
        <v>0</v>
      </c>
    </row>
    <row r="16" spans="2:8" ht="32.25">
      <c r="B16" s="706" t="s">
        <v>219</v>
      </c>
      <c r="C16" s="706"/>
      <c r="D16" s="706"/>
      <c r="E16" s="706"/>
      <c r="F16" s="706"/>
      <c r="G16" s="706"/>
      <c r="H16" s="706"/>
    </row>
    <row r="17" spans="2:8" ht="23.25">
      <c r="B17" s="707" t="s">
        <v>74</v>
      </c>
      <c r="C17" s="707"/>
      <c r="D17" s="707"/>
      <c r="E17" s="707"/>
      <c r="F17" s="707" t="s">
        <v>215</v>
      </c>
      <c r="G17" s="707"/>
      <c r="H17" s="707"/>
    </row>
    <row r="18" spans="2:8" ht="46.5">
      <c r="B18" s="316" t="s">
        <v>78</v>
      </c>
      <c r="C18" s="317">
        <v>0</v>
      </c>
      <c r="D18" s="316" t="s">
        <v>216</v>
      </c>
      <c r="E18" s="317">
        <f>E5</f>
        <v>0</v>
      </c>
      <c r="F18" s="318" t="s">
        <v>79</v>
      </c>
      <c r="G18" s="318" t="s">
        <v>80</v>
      </c>
      <c r="H18" s="400">
        <f>B5</f>
        <v>0</v>
      </c>
    </row>
    <row r="19" spans="2:8" ht="23.25">
      <c r="B19" s="707"/>
      <c r="C19" s="707"/>
      <c r="D19" s="707"/>
      <c r="E19" s="320"/>
      <c r="F19" s="317">
        <f>D13</f>
        <v>0</v>
      </c>
      <c r="G19" s="317">
        <f>C12</f>
        <v>0</v>
      </c>
      <c r="H19" s="317">
        <f>C11</f>
        <v>0</v>
      </c>
    </row>
  </sheetData>
  <sheetProtection algorithmName="SHA-512" hashValue="3Y721/1E3wzyaCNihOTZ8E4lGJeQqGwgx9KDdJeiZaj6h53+yuSrGYg3sbeGST2w8ByT5wRunPLgRGl2kYOfcQ==" saltValue="PKMBJG65cVj5nXeDLyWH4w==" spinCount="100000" sheet="1" objects="1" scenarios="1"/>
  <mergeCells count="6">
    <mergeCell ref="B17:E17"/>
    <mergeCell ref="F17:H17"/>
    <mergeCell ref="B19:D19"/>
    <mergeCell ref="B2:E2"/>
    <mergeCell ref="B3:D3"/>
    <mergeCell ref="B16:H16"/>
  </mergeCells>
  <dataValidations disablePrompts="1" count="1">
    <dataValidation type="list" allowBlank="1" showInputMessage="1" showErrorMessage="1" sqref="D5" xr:uid="{037C597F-450A-43D6-8D86-1F3AF8FC0AF2}">
      <formula1>"Oui,Non,NA"</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4C765-6E7B-4E6B-8D1C-3CC1E1BA6A68}">
  <sheetPr>
    <tabColor theme="9" tint="0.39997558519241921"/>
  </sheetPr>
  <dimension ref="B2:I30"/>
  <sheetViews>
    <sheetView topLeftCell="A16" workbookViewId="0">
      <selection activeCell="D26" sqref="D26"/>
    </sheetView>
  </sheetViews>
  <sheetFormatPr baseColWidth="10" defaultColWidth="8.7109375" defaultRowHeight="15.75"/>
  <cols>
    <col min="1" max="1" width="8.7109375" style="74"/>
    <col min="2" max="2" width="47.5703125" style="74" customWidth="1"/>
    <col min="3" max="3" width="30.7109375" style="74" customWidth="1"/>
    <col min="4" max="4" width="38.28515625" style="74" customWidth="1"/>
    <col min="5" max="5" width="38.85546875" style="74" customWidth="1"/>
    <col min="6" max="6" width="21.140625" style="74" customWidth="1"/>
    <col min="7" max="7" width="25.7109375" style="74" customWidth="1"/>
    <col min="8" max="8" width="24.42578125" style="74" customWidth="1"/>
    <col min="9" max="9" width="42.7109375" style="74" customWidth="1"/>
    <col min="10" max="10" width="68.28515625" style="74" customWidth="1"/>
    <col min="11" max="11" width="36.42578125" style="74" customWidth="1"/>
    <col min="12" max="12" width="40.5703125" style="74" customWidth="1"/>
    <col min="13" max="13" width="52.28515625" style="74" customWidth="1"/>
    <col min="14" max="14" width="39.5703125" style="74" customWidth="1"/>
    <col min="15" max="15" width="35" style="74" customWidth="1"/>
    <col min="16" max="16" width="52.42578125" style="74" customWidth="1"/>
    <col min="17" max="19" width="24.7109375" style="74" customWidth="1"/>
    <col min="20" max="21" width="50.7109375" style="74" customWidth="1"/>
    <col min="22" max="22" width="60.7109375" style="74" customWidth="1"/>
    <col min="23" max="25" width="24.7109375" style="74" customWidth="1"/>
    <col min="26" max="16384" width="8.7109375" style="74"/>
  </cols>
  <sheetData>
    <row r="2" spans="2:9" ht="26.1" customHeight="1">
      <c r="B2" s="710" t="s">
        <v>221</v>
      </c>
      <c r="C2" s="711"/>
      <c r="D2" s="711"/>
      <c r="E2" s="712"/>
    </row>
    <row r="3" spans="2:9" ht="46.9" customHeight="1">
      <c r="B3" s="713" t="s">
        <v>131</v>
      </c>
      <c r="C3" s="714"/>
      <c r="D3" s="715"/>
      <c r="E3" s="84" t="s">
        <v>108</v>
      </c>
    </row>
    <row r="4" spans="2:9" ht="47.25">
      <c r="B4" s="341" t="s">
        <v>116</v>
      </c>
      <c r="C4" s="341" t="s">
        <v>117</v>
      </c>
      <c r="D4" s="341" t="s">
        <v>76</v>
      </c>
      <c r="E4" s="342" t="s">
        <v>109</v>
      </c>
    </row>
    <row r="5" spans="2:9">
      <c r="B5" s="343">
        <f>'Demande Avance'!B5</f>
        <v>0</v>
      </c>
      <c r="C5" s="343">
        <f>'Demande Avance'!C5</f>
        <v>0</v>
      </c>
      <c r="D5" s="343">
        <f>'Demande Avance'!D5</f>
        <v>0</v>
      </c>
      <c r="E5" s="343">
        <f>'Demande Avance'!E5</f>
        <v>0</v>
      </c>
    </row>
    <row r="6" spans="2:9" ht="16.5" thickBot="1">
      <c r="C6" s="344">
        <f>SUM(C5:C5)</f>
        <v>0</v>
      </c>
      <c r="E6" s="74" t="s">
        <v>118</v>
      </c>
    </row>
    <row r="8" spans="2:9">
      <c r="B8" s="60"/>
      <c r="E8" s="60"/>
    </row>
    <row r="9" spans="2:9" ht="35.450000000000003" customHeight="1" thickBot="1">
      <c r="B9" s="716" t="s">
        <v>107</v>
      </c>
      <c r="C9" s="717"/>
      <c r="D9" s="717"/>
      <c r="E9" s="717"/>
      <c r="F9" s="717"/>
      <c r="G9" s="717"/>
      <c r="H9" s="718"/>
    </row>
    <row r="10" spans="2:9" ht="31.9" customHeight="1" thickBot="1">
      <c r="B10" s="719" t="s">
        <v>119</v>
      </c>
      <c r="C10" s="720"/>
      <c r="D10" s="720"/>
      <c r="E10" s="720"/>
      <c r="F10" s="719" t="s">
        <v>120</v>
      </c>
      <c r="G10" s="721"/>
      <c r="H10" s="110" t="s">
        <v>37</v>
      </c>
    </row>
    <row r="11" spans="2:9" ht="48" thickBot="1">
      <c r="B11" s="103" t="s">
        <v>116</v>
      </c>
      <c r="C11" s="104" t="s">
        <v>121</v>
      </c>
      <c r="D11" s="105" t="s">
        <v>76</v>
      </c>
      <c r="E11" s="107" t="s">
        <v>140</v>
      </c>
      <c r="F11" s="106" t="s">
        <v>122</v>
      </c>
      <c r="G11" s="170" t="s">
        <v>79</v>
      </c>
      <c r="H11" s="80" t="s">
        <v>123</v>
      </c>
    </row>
    <row r="12" spans="2:9" s="83" customFormat="1" ht="50.65" customHeight="1" thickBot="1">
      <c r="B12" s="153">
        <f>B5</f>
        <v>0</v>
      </c>
      <c r="C12" s="154">
        <f>C5</f>
        <v>0</v>
      </c>
      <c r="D12" s="81"/>
      <c r="E12" s="174">
        <f>'Tableau de bord-Instructeur'!C5</f>
        <v>0</v>
      </c>
      <c r="F12" s="155">
        <f>'Tableau de bord-Instructeur'!C6</f>
        <v>0</v>
      </c>
      <c r="G12" s="156">
        <f>'Tableau de bord-Instructeur'!C7</f>
        <v>0</v>
      </c>
      <c r="H12" s="157">
        <f>E13+F12+G12</f>
        <v>0</v>
      </c>
      <c r="I12" s="82"/>
    </row>
    <row r="13" spans="2:9" ht="16.5" thickBot="1">
      <c r="C13" s="79">
        <f>SUM(C12:C12)</f>
        <v>0</v>
      </c>
      <c r="E13" s="79">
        <f>SUM(E12:E12)</f>
        <v>0</v>
      </c>
    </row>
    <row r="16" spans="2:9">
      <c r="B16" s="175" t="s">
        <v>124</v>
      </c>
      <c r="C16" s="176"/>
      <c r="D16" s="176"/>
      <c r="E16" s="176"/>
      <c r="F16" s="177"/>
      <c r="G16" s="84" t="s">
        <v>125</v>
      </c>
    </row>
    <row r="17" spans="2:9" ht="78.75">
      <c r="B17" s="85" t="s">
        <v>126</v>
      </c>
      <c r="C17" s="85" t="s">
        <v>162</v>
      </c>
      <c r="D17" s="86" t="s">
        <v>141</v>
      </c>
      <c r="E17" s="86" t="s">
        <v>122</v>
      </c>
      <c r="F17" s="86" t="s">
        <v>142</v>
      </c>
      <c r="G17" s="178" t="s">
        <v>165</v>
      </c>
    </row>
    <row r="18" spans="2:9">
      <c r="B18" s="87">
        <v>0.5</v>
      </c>
      <c r="C18" s="158">
        <f>IF(OR('Tableau de bord-Instructeur'!C17&lt;&gt;"Avance",E5=0),0,MIN(E5,IF(C12&gt;ROUND(H12*B18,2),0,ROUND(H12*B18,2))))</f>
        <v>0</v>
      </c>
      <c r="D18" s="158">
        <f>MIN(C13,C18*0.15)</f>
        <v>0</v>
      </c>
      <c r="E18" s="158">
        <f>IF(D18&lt;C18*0.15,MIN(C18-D18-F18,F12),0)</f>
        <v>0</v>
      </c>
      <c r="F18" s="158">
        <f>MIN(ROUNDDOWN(C18*0.85,2),G12)</f>
        <v>0</v>
      </c>
      <c r="G18" s="158" t="str">
        <f>IF((F18+E18+C5)&lt;=C18,"OK","KO")</f>
        <v>OK</v>
      </c>
    </row>
    <row r="19" spans="2:9">
      <c r="E19" s="88"/>
    </row>
    <row r="20" spans="2:9" ht="31.5">
      <c r="B20" s="86" t="s">
        <v>139</v>
      </c>
      <c r="C20" s="85" t="s">
        <v>79</v>
      </c>
      <c r="D20" s="86" t="s">
        <v>141</v>
      </c>
      <c r="E20" s="86" t="s">
        <v>127</v>
      </c>
    </row>
    <row r="21" spans="2:9">
      <c r="B21" s="85" t="s">
        <v>164</v>
      </c>
      <c r="C21" s="158">
        <f>IF(C12&gt;=C18,0,IF(G18="KO",C18-C13,""))</f>
        <v>0</v>
      </c>
      <c r="D21" s="158">
        <f>IF(C21="","",ROUNDUP(C21*0.15/0.85,2))</f>
        <v>0</v>
      </c>
      <c r="E21" s="158">
        <f>IF(D21="","",C13-D21)</f>
        <v>0</v>
      </c>
    </row>
    <row r="22" spans="2:9">
      <c r="C22" s="88"/>
    </row>
    <row r="23" spans="2:9">
      <c r="B23" s="88"/>
    </row>
    <row r="24" spans="2:9" ht="16.5" thickBot="1">
      <c r="B24" s="179" t="s">
        <v>130</v>
      </c>
      <c r="C24" s="180"/>
      <c r="D24" s="180"/>
      <c r="E24" s="180"/>
    </row>
    <row r="25" spans="2:9" ht="44.1" customHeight="1" thickBot="1">
      <c r="B25" s="108" t="s">
        <v>116</v>
      </c>
      <c r="C25" s="109" t="s">
        <v>166</v>
      </c>
      <c r="D25" s="109" t="s">
        <v>128</v>
      </c>
      <c r="E25" s="89" t="s">
        <v>129</v>
      </c>
    </row>
    <row r="26" spans="2:9">
      <c r="B26" s="150">
        <f>B12</f>
        <v>0</v>
      </c>
      <c r="C26" s="158">
        <f>IF(G18="KO",D21,ROUNDUP(D18,2))</f>
        <v>0</v>
      </c>
      <c r="D26" s="158">
        <f>IF(G18="KO",C21,ROUNDDOWN(C26*0.85/0.15,2))</f>
        <v>0</v>
      </c>
      <c r="E26" s="90" t="str">
        <f>IF(D26=ROUNDDOWN((C26+D26)*0.85,2),"OK","KO")</f>
        <v>OK</v>
      </c>
    </row>
    <row r="27" spans="2:9">
      <c r="B27" s="151" t="s">
        <v>80</v>
      </c>
      <c r="C27" s="158">
        <f>IF(G18="OK",E18,0)</f>
        <v>0</v>
      </c>
      <c r="D27" s="158">
        <f>ROUNDDOWN(C27*0.85/0.15,2)</f>
        <v>0</v>
      </c>
      <c r="E27" s="91" t="str">
        <f>IF(D27=ROUNDDOWN((C27+D27)*0.85,2),"OK","KO")</f>
        <v>OK</v>
      </c>
      <c r="I27" s="88"/>
    </row>
    <row r="28" spans="2:9" ht="16.5" thickBot="1">
      <c r="B28" s="92" t="s">
        <v>37</v>
      </c>
      <c r="C28" s="93">
        <f>SUM(C26:C27)</f>
        <v>0</v>
      </c>
      <c r="D28" s="93">
        <f>SUM(D26:D27)</f>
        <v>0</v>
      </c>
      <c r="E28" s="94"/>
    </row>
    <row r="29" spans="2:9" ht="16.5" thickBot="1"/>
    <row r="30" spans="2:9" ht="42" customHeight="1" thickBot="1">
      <c r="B30" s="152" t="s">
        <v>163</v>
      </c>
      <c r="C30" s="159">
        <f>C28+D28</f>
        <v>0</v>
      </c>
      <c r="D30" s="145"/>
    </row>
  </sheetData>
  <mergeCells count="5">
    <mergeCell ref="B2:E2"/>
    <mergeCell ref="B3:D3"/>
    <mergeCell ref="B9:H9"/>
    <mergeCell ref="B10:E10"/>
    <mergeCell ref="F10:G10"/>
  </mergeCells>
  <dataValidations disablePrompts="1" count="1">
    <dataValidation type="list" allowBlank="1" showInputMessage="1" showErrorMessage="1" sqref="D12" xr:uid="{44B740EE-5202-4D68-B3AF-6CDD93846EBE}">
      <formula1>"Oui,Non,NA"</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igrationWizId xmlns="fc29cc3c-44bc-4582-9752-a992c058f10d" xsi:nil="true"/>
    <_activity xmlns="fc29cc3c-44bc-4582-9752-a992c058f10d" xsi:nil="true"/>
    <MigrationWizIdPermissions xmlns="fc29cc3c-44bc-4582-9752-a992c058f10d" xsi:nil="true"/>
    <MigrationWizIdVersion xmlns="fc29cc3c-44bc-4582-9752-a992c058f10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C6BD2068B935B45ABFC0E6FB5716B29" ma:contentTypeVersion="18" ma:contentTypeDescription="Create a new document." ma:contentTypeScope="" ma:versionID="14e7cd079c91d5ae6c619e04f3817429">
  <xsd:schema xmlns:xsd="http://www.w3.org/2001/XMLSchema" xmlns:xs="http://www.w3.org/2001/XMLSchema" xmlns:p="http://schemas.microsoft.com/office/2006/metadata/properties" xmlns:ns3="fc29cc3c-44bc-4582-9752-a992c058f10d" xmlns:ns4="6860ea51-4197-422a-b946-0667a52993d3" targetNamespace="http://schemas.microsoft.com/office/2006/metadata/properties" ma:root="true" ma:fieldsID="bfa963dbe6278915f2e6b5968b6e4e33" ns3:_="" ns4:_="">
    <xsd:import namespace="fc29cc3c-44bc-4582-9752-a992c058f10d"/>
    <xsd:import namespace="6860ea51-4197-422a-b946-0667a52993d3"/>
    <xsd:element name="properties">
      <xsd:complexType>
        <xsd:sequence>
          <xsd:element name="documentManagement">
            <xsd:complexType>
              <xsd:all>
                <xsd:element ref="ns3:MigrationWizId" minOccurs="0"/>
                <xsd:element ref="ns3:MigrationWizIdPermissions" minOccurs="0"/>
                <xsd:element ref="ns3:MigrationWizIdVersio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GenerationTime" minOccurs="0"/>
                <xsd:element ref="ns3:MediaServiceEventHashCode" minOccurs="0"/>
                <xsd:element ref="ns3:MediaServiceDateTaken" minOccurs="0"/>
                <xsd:element ref="ns3:MediaServiceSystemTags" minOccurs="0"/>
                <xsd:element ref="ns3:MediaLengthInSeconds" minOccurs="0"/>
                <xsd:element ref="ns3:MediaServiceOCR"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29cc3c-44bc-4582-9752-a992c058f10d"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_activity" ma:index="11" nillable="true" ma:displayName="_activity" ma:hidden="true" ma:internalName="_activity" ma:readOnly="false">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SystemTags" ma:index="19" nillable="true" ma:displayName="MediaServiceSystemTags" ma:hidden="true" ma:internalName="MediaServiceSystemTag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860ea51-4197-422a-b946-0667a52993d3" elementFormDefault="qualified">
    <xsd:import namespace="http://schemas.microsoft.com/office/2006/documentManagement/types"/>
    <xsd:import namespace="http://schemas.microsoft.com/office/infopath/2007/PartnerControls"/>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element name="SharingHintHash" ma:index="2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D26ED7-CD7E-4BFC-8B70-DECD4F5BF41F}">
  <ds:schemaRefs>
    <ds:schemaRef ds:uri="http://schemas.microsoft.com/sharepoint/v3/contenttype/forms"/>
  </ds:schemaRefs>
</ds:datastoreItem>
</file>

<file path=customXml/itemProps2.xml><?xml version="1.0" encoding="utf-8"?>
<ds:datastoreItem xmlns:ds="http://schemas.openxmlformats.org/officeDocument/2006/customXml" ds:itemID="{D4BF93EC-1DED-4D0C-BCD8-4816FDF34A1E}">
  <ds:schemaRefs>
    <ds:schemaRef ds:uri="fc29cc3c-44bc-4582-9752-a992c058f10d"/>
    <ds:schemaRef ds:uri="http://purl.org/dc/elements/1.1/"/>
    <ds:schemaRef ds:uri="http://purl.org/dc/dcmitype/"/>
    <ds:schemaRef ds:uri="http://www.w3.org/XML/1998/namespac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6860ea51-4197-422a-b946-0667a52993d3"/>
    <ds:schemaRef ds:uri="http://schemas.microsoft.com/office/2006/metadata/properties"/>
  </ds:schemaRefs>
</ds:datastoreItem>
</file>

<file path=customXml/itemProps3.xml><?xml version="1.0" encoding="utf-8"?>
<ds:datastoreItem xmlns:ds="http://schemas.openxmlformats.org/officeDocument/2006/customXml" ds:itemID="{B5DB336B-8E84-425E-9E6D-E30AE92471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29cc3c-44bc-4582-9752-a992c058f10d"/>
    <ds:schemaRef ds:uri="6860ea51-4197-422a-b946-0667a52993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vt:i4>
      </vt:variant>
    </vt:vector>
  </HeadingPairs>
  <TitlesOfParts>
    <vt:vector size="13" baseType="lpstr">
      <vt:lpstr>Accueil</vt:lpstr>
      <vt:lpstr>Cartouche d'identification</vt:lpstr>
      <vt:lpstr>0-Présentation typeaction</vt:lpstr>
      <vt:lpstr>1 - Frais de personnel</vt:lpstr>
      <vt:lpstr>2 - Taux forfaitaire</vt:lpstr>
      <vt:lpstr>3 - Coût unitaire</vt:lpstr>
      <vt:lpstr>Syn DP Bénéficiaire</vt:lpstr>
      <vt:lpstr>Demande Avance</vt:lpstr>
      <vt:lpstr>Avance_Instructeur</vt:lpstr>
      <vt:lpstr> DÉPENSES-Syn DP Instruct</vt:lpstr>
      <vt:lpstr>RESSOURCES-Syn DP Instruc</vt:lpstr>
      <vt:lpstr>Tableau de bord-Instructeur</vt:lpstr>
      <vt:lpstr>Accueil!Zone_d_impression</vt:lpstr>
    </vt:vector>
  </TitlesOfParts>
  <Manager/>
  <Company>RLR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Marion BECMONT</dc:creator>
  <cp:keywords/>
  <dc:description/>
  <cp:lastModifiedBy>Marion BECMONT</cp:lastModifiedBy>
  <cp:revision/>
  <dcterms:created xsi:type="dcterms:W3CDTF">2017-03-15T07:49:35Z</dcterms:created>
  <dcterms:modified xsi:type="dcterms:W3CDTF">2026-08-04T19:47:10Z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0x0101002C6BD2068B935B45ABFC0E6FB5716B29</vt:lpwstr>
  </property>
  <property fmtid="{D5CDD505-2E9C-101B-9397-08002B2CF9AE}" pid="3" name="MediaServiceImageTags">
    <vt:lpwstr/>
  </property>
</Properties>
</file>