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updateLinks="never" codeName="ThisWorkbook" defaultThemeVersion="124226"/>
  <mc:AlternateContent xmlns:mc="http://schemas.openxmlformats.org/markup-compatibility/2006">
    <mc:Choice Requires="x15">
      <x15ac:absPath xmlns:x15ac="http://schemas.microsoft.com/office/spreadsheetml/2010/11/ac" url="C:\Users\lfiacre\Documents\73.01\"/>
    </mc:Choice>
  </mc:AlternateContent>
  <xr:revisionPtr revIDLastSave="0" documentId="13_ncr:1_{B1EB81A0-942E-4CE1-B4F9-E564581F2603}" xr6:coauthVersionLast="36" xr6:coauthVersionMax="36" xr10:uidLastSave="{00000000-0000-0000-0000-000000000000}"/>
  <workbookProtection workbookAlgorithmName="SHA-512" workbookHashValue="gjH9FodR9feGMf3B+LYIXB6ETV8pcMPX0q4O1aFBAj1n3/umXQqngEob/hew3kU2GD3nAW8qkBGF/JSb1QWIgw==" workbookSaltValue="q/c7oRpRQRRjkvzb8PAYDQ==" workbookSpinCount="100000" lockStructure="1"/>
  <bookViews>
    <workbookView xWindow="-120" yWindow="-120" windowWidth="29040" windowHeight="15720" tabRatio="665" activeTab="3" xr2:uid="{4BE93CBF-7E4E-4187-BB02-E7C4FA4B0F62}"/>
  </bookViews>
  <sheets>
    <sheet name="Accueil" sheetId="45" r:id="rId1"/>
    <sheet name="Cartouche d'identification" sheetId="88" state="hidden" r:id="rId2"/>
    <sheet name="0-Présentation typeaction" sheetId="81" state="hidden" r:id="rId3"/>
    <sheet name="1-Investissements" sheetId="55" r:id="rId4"/>
    <sheet name="2-Frais généraux" sheetId="74" r:id="rId5"/>
    <sheet name="3-Contributions en nature" sheetId="69" r:id="rId6"/>
    <sheet name="4-Amortissement" sheetId="70" r:id="rId7"/>
    <sheet name="5-Tx forf personnel+autoconst" sheetId="71" r:id="rId8"/>
    <sheet name="6-Coût unitaire bananes" sheetId="72" r:id="rId9"/>
    <sheet name="7-Coût unitaire cannes à sucre" sheetId="73" r:id="rId10"/>
    <sheet name="Liste des MP" sheetId="78" r:id="rId11"/>
    <sheet name="Syn DP Bénéficiaire" sheetId="86" r:id="rId12"/>
    <sheet name="Demande Avance" sheetId="87" r:id="rId13"/>
    <sheet name="Avance_Instructeur" sheetId="82" state="hidden" r:id="rId14"/>
    <sheet name=" DÉPENSES-Syn DP Instruct" sheetId="83" state="hidden" r:id="rId15"/>
    <sheet name="RESSOURCES-Syn DP Instruc" sheetId="84" state="hidden" r:id="rId16"/>
    <sheet name="Tableau de bord-Instructeur" sheetId="85" state="hidden" r:id="rId17"/>
  </sheets>
  <definedNames>
    <definedName name="à_choisir_dans_le_menu_déroulant" localSheetId="2">#REF!</definedName>
    <definedName name="à_choisir_dans_le_menu_déroulant">#REF!</definedName>
    <definedName name="P.Z.Gestion_de_la_feuille">#REF!</definedName>
    <definedName name="P_Z_0_B_COLONNE_COMMENTAIRE_SI_INDICATION_STANDARD">#REF!</definedName>
    <definedName name="P_Z_0_B_COLONNE_COMMENTAIRE_SI_LIBELLE_STANDARD">#REF!</definedName>
    <definedName name="P_Z_0_B_COLONNE_MOTIFS_INELIGIBILITE_INDICATION_STANDARD">#REF!</definedName>
    <definedName name="P_Z_0_B_COLONNE_MOTIFS_INELIGIBILITE_LIBELLE_STANDARD">#REF!</definedName>
    <definedName name="P_Z_0_B_COLONNE_MT_ELIGIBLE_LIBELLE_STANDARD">#REF!</definedName>
    <definedName name="P_Z_0_B_COLONNE_MT_INELIGIBLE_LIBELLE_STANDARD">#REF!</definedName>
    <definedName name="P_Z_0_B_COLONNE_MT_MAX_LIBELLE_STANDARD">#REF!</definedName>
    <definedName name="P_Z_0_B_COLONNE_MT_PRES_HT_INDICATION_STANDARD">#REF!</definedName>
    <definedName name="P_Z_0_B_COLONNE_MT_PRES_HT_LIBELLE_STANDARD">#REF!</definedName>
    <definedName name="P_Z_0_B_COLONNE_MT_PRES_INDICATION_STANDARD">#REF!</definedName>
    <definedName name="P_Z_0_B_COLONNE_MT_PRES_LIBELLE_STANDARD">#REF!</definedName>
    <definedName name="P_Z_0_B_COLONNE_MT_PRES_TVA_INDICATION_STANDARD">#REF!</definedName>
    <definedName name="P_Z_0_B_COLONNE_MT_PRES_TVA_LIBELLE_STANDARD">#REF!</definedName>
    <definedName name="P_Z_0_B_COLONNE_MT_RAISONNABLE_LIBELLE_STANDARD">#REF!</definedName>
    <definedName name="P_Z_0_B_COLONNE_POSTE_INDICATION_STANDARD">#REF!</definedName>
    <definedName name="P_Z_0_B_COLONNE_POSTE_LIBELLE_STANDARD">#REF!</definedName>
    <definedName name="P_Z_0_B_COLONNE_SOUS_OPERATION_INDICATION_STANDARD">#REF!</definedName>
    <definedName name="P_Z_0_B_COLONNE_SOUS_OPERATION_LIBELLE_STANDARD">#REF!</definedName>
    <definedName name="P_Z_0_B_COLONNES_MARCHE_2_DEVIS">#REF!</definedName>
    <definedName name="P_Z_0_B_COLONNES_MARCHE_3_DEVIS">#REF!</definedName>
    <definedName name="P_Z_0_B_UTILISATION_COUT_RAISONNABLE">#REF!</definedName>
    <definedName name="P_Z_0_B_UTILISATION_LIBELLES_DESCRIPTIONS">#REF!</definedName>
    <definedName name="P_Z_0_B_UTILISATION_MT_MAX">#REF!</definedName>
    <definedName name="P_Z_0_B_UTILISATION_SOUS_OPERATIONS">#REF!</definedName>
    <definedName name="P_Z_0_B_UTILISATION_TVA">#REF!</definedName>
    <definedName name="P_Z_0_N_COLONNE_COMMENTAIRE_SI_INDICATION_DEFAUT">#REF!</definedName>
    <definedName name="P_Z_0_N_COLONNE_COMMENTAIRE_SI_INDICATION_STANDARD">#REF!</definedName>
    <definedName name="P_Z_0_N_COLONNE_COMMENTAIRE_SI_LIBELLE_DEFAUT">#REF!</definedName>
    <definedName name="P_Z_0_N_COLONNE_COMMENTAIRE_SI_LIBELLE_STANDARD">#REF!</definedName>
    <definedName name="P_Z_0_N_COLONNE_MOTIFS_INELIGIBILITE_INDICATION_DEFAUT">#REF!</definedName>
    <definedName name="P_Z_0_N_COLONNE_MOTIFS_INELIGIBILITE_INDICATION_STANDARD">#REF!</definedName>
    <definedName name="P_Z_0_N_COLONNE_MOTIFS_INELIGIBILITE_LIBELLE_DEFAUT">#REF!</definedName>
    <definedName name="P_Z_0_N_COLONNE_MOTIFS_INELIGIBILITE_LIBELLE_STANDARD">#REF!</definedName>
    <definedName name="P_Z_0_N_COLONNE_MT_ELIGIBLE_LIBELLE_DEFAUT">#REF!</definedName>
    <definedName name="P_Z_0_N_COLONNE_MT_ELIGIBLE_LIBELLE_STANDARD">#REF!</definedName>
    <definedName name="P_Z_0_N_COLONNE_MT_INELIGIBLE_LIBELLE_DEFAUT">#REF!</definedName>
    <definedName name="P_Z_0_N_COLONNE_MT_INELIGIBLE_LIBELLE_STANDARD">#REF!</definedName>
    <definedName name="P_Z_0_N_COLONNE_MT_MAX_LIBELLE_DEFAUT">#REF!</definedName>
    <definedName name="P_Z_0_N_COLONNE_MT_MAX_LIBELLE_STANDARD">#REF!</definedName>
    <definedName name="P_Z_0_N_COLONNE_MT_PRES_HT_INDICATION_DEFAUT">#REF!</definedName>
    <definedName name="P_Z_0_N_COLONNE_MT_PRES_HT_INDICATION_STANDARD">#REF!</definedName>
    <definedName name="P_Z_0_N_COLONNE_MT_PRES_HT_LIBELLE_DEFAUT">#REF!</definedName>
    <definedName name="P_Z_0_N_COLONNE_MT_PRES_HT_LIBELLE_STANDARD">#REF!</definedName>
    <definedName name="P_Z_0_N_COLONNE_MT_PRES_INDICATION_DEFAUT">#REF!</definedName>
    <definedName name="P_Z_0_N_COLONNE_MT_PRES_INDICATION_STANDARD">#REF!</definedName>
    <definedName name="P_Z_0_N_COLONNE_MT_PRES_LIBELLE_DEFAUT">#REF!</definedName>
    <definedName name="P_Z_0_N_COLONNE_MT_PRES_LIBELLE_STANDARD">#REF!</definedName>
    <definedName name="P_Z_0_N_COLONNE_MT_PRES_TVA_INDICATION_DEFAUT">#REF!</definedName>
    <definedName name="P_Z_0_N_COLONNE_MT_PRES_TVA_INDICATION_STANDARD">#REF!</definedName>
    <definedName name="P_Z_0_N_COLONNE_MT_PRES_TVA_LIBELLE_DEFAUT">#REF!</definedName>
    <definedName name="P_Z_0_N_COLONNE_MT_PRES_TVA_LIBELLE_STANDARD">#REF!</definedName>
    <definedName name="P_Z_0_N_COLONNE_MT_RAISONNABLE_DEFAUT">#REF!</definedName>
    <definedName name="P_Z_0_N_COLONNE_MT_RAISONNABLE_STANDARD">#REF!</definedName>
    <definedName name="P_Z_0_N_COLONNE_POSTE_INDICATION_DEFAUT">#REF!</definedName>
    <definedName name="P_Z_0_N_COLONNE_POSTE_INDICATION_STANDARD">#REF!</definedName>
    <definedName name="P_Z_0_N_COLONNE_POSTE_LIBELLE_DEFAUT">#REF!</definedName>
    <definedName name="P_Z_0_N_COLONNE_POSTE_LIBELLE_STANDARD">#REF!</definedName>
    <definedName name="P_Z_0_N_COLONNE_SOUS_OPERATION_INDICATION_DEFAUT">#REF!</definedName>
    <definedName name="P_Z_0_N_COLONNE_SOUS_OPERATION_INDICATION_STANDARD">#REF!</definedName>
    <definedName name="P_Z_0_N_COLONNE_SOUS_OPERATION_LIBELLE_DEFAUT">#REF!</definedName>
    <definedName name="P_Z_0_N_COLONNE_SOUS_OPERATION_LIBELLE_STANDARD">#REF!</definedName>
    <definedName name="P_Z_0_N_COLONNES_MARCHE_2_DEVIS_SEUIL">#REF!</definedName>
    <definedName name="P_Z_0_N_COLONNES_MARCHE_3_DEVIS_SEUIL">#REF!</definedName>
    <definedName name="P_Z_0_R_LIBELLES_DESCRIPTIONS">#REF!</definedName>
    <definedName name="P_Z_0_R_LIBELLES_DESCRIPTIONS_1">#REF!</definedName>
    <definedName name="P_Z_0_R_LIBELLES_DESCRIPTIONS_10">#REF!</definedName>
    <definedName name="P_Z_0_R_LIBELLES_DESCRIPTIONS_11">#REF!</definedName>
    <definedName name="P_Z_0_R_LIBELLES_DESCRIPTIONS_12">#REF!</definedName>
    <definedName name="P_Z_0_R_LIBELLES_DESCRIPTIONS_13">#REF!</definedName>
    <definedName name="P_Z_0_R_LIBELLES_DESCRIPTIONS_14">#REF!</definedName>
    <definedName name="P_Z_0_R_LIBELLES_DESCRIPTIONS_15">#REF!</definedName>
    <definedName name="P_Z_0_R_LIBELLES_DESCRIPTIONS_16">#REF!</definedName>
    <definedName name="P_Z_0_R_LIBELLES_DESCRIPTIONS_17">#REF!</definedName>
    <definedName name="P_Z_0_R_LIBELLES_DESCRIPTIONS_18">#REF!</definedName>
    <definedName name="P_Z_0_R_LIBELLES_DESCRIPTIONS_19">#REF!</definedName>
    <definedName name="P_Z_0_R_LIBELLES_DESCRIPTIONS_2">#REF!</definedName>
    <definedName name="P_Z_0_R_LIBELLES_DESCRIPTIONS_20">#REF!</definedName>
    <definedName name="P_Z_0_R_LIBELLES_DESCRIPTIONS_3">#REF!</definedName>
    <definedName name="P_Z_0_R_LIBELLES_DESCRIPTIONS_4">#REF!</definedName>
    <definedName name="P_Z_0_R_LIBELLES_DESCRIPTIONS_5">#REF!</definedName>
    <definedName name="P_Z_0_R_LIBELLES_DESCRIPTIONS_6">#REF!</definedName>
    <definedName name="P_Z_0_R_LIBELLES_DESCRIPTIONS_7">#REF!</definedName>
    <definedName name="P_Z_0_R_LIBELLES_DESCRIPTIONS_8">#REF!</definedName>
    <definedName name="P_Z_0_R_LIBELLES_DESCRIPTIONS_9">#REF!</definedName>
    <definedName name="P_Z_0_R_LIBELLES_MARCHES_RAISONNABLES">#REF!</definedName>
    <definedName name="P_Z_0_R_LIBELLES_MARCHES_RAISONNABLES_1">#REF!</definedName>
    <definedName name="P_Z_0_R_LIBELLES_MARCHES_RAISONNABLES_2">#REF!</definedName>
    <definedName name="P_Z_0_R_LIBELLES_MARCHES_RAISONNABLES_3">#REF!</definedName>
    <definedName name="P_Z_0_R_LIBELLES_MARCHES_RAISONNABLES_4">#REF!</definedName>
    <definedName name="P_Z_0_R_LIBELLES_MARCHES_RAISONNABLES_5">#REF!</definedName>
    <definedName name="P_Z_0_R_LIBELLES_MARCHES_RAISONNABLES_OK">#REF!</definedName>
    <definedName name="P_Z_0_R_LIBELLES_MOTIFS_INELIGIBILITE">#REF!</definedName>
    <definedName name="P_Z_0_R_LIBELLES_POSTES">#REF!</definedName>
    <definedName name="P_Z_0_R_LIBELLES_POSTES_1">#REF!</definedName>
    <definedName name="P_Z_0_R_LIBELLES_POSTES_10">#REF!</definedName>
    <definedName name="P_Z_0_R_LIBELLES_POSTES_11">#REF!</definedName>
    <definedName name="P_Z_0_R_LIBELLES_POSTES_12">#REF!</definedName>
    <definedName name="P_Z_0_R_LIBELLES_POSTES_13">#REF!</definedName>
    <definedName name="P_Z_0_R_LIBELLES_POSTES_14">#REF!</definedName>
    <definedName name="P_Z_0_R_LIBELLES_POSTES_15">#REF!</definedName>
    <definedName name="P_Z_0_R_LIBELLES_POSTES_16">#REF!</definedName>
    <definedName name="P_Z_0_R_LIBELLES_POSTES_17">#REF!</definedName>
    <definedName name="P_Z_0_R_LIBELLES_POSTES_18">#REF!</definedName>
    <definedName name="P_Z_0_R_LIBELLES_POSTES_19">#REF!</definedName>
    <definedName name="P_Z_0_R_LIBELLES_POSTES_2">#REF!</definedName>
    <definedName name="P_Z_0_R_LIBELLES_POSTES_20">#REF!</definedName>
    <definedName name="P_Z_0_R_LIBELLES_POSTES_3">#REF!</definedName>
    <definedName name="P_Z_0_R_LIBELLES_POSTES_4">#REF!</definedName>
    <definedName name="P_Z_0_R_LIBELLES_POSTES_5">#REF!</definedName>
    <definedName name="P_Z_0_R_LIBELLES_POSTES_6">#REF!</definedName>
    <definedName name="P_Z_0_R_LIBELLES_POSTES_7">#REF!</definedName>
    <definedName name="P_Z_0_R_LIBELLES_POSTES_8">#REF!</definedName>
    <definedName name="P_Z_0_R_LIBELLES_POSTES_9">#REF!</definedName>
    <definedName name="P_Z_0_R_LIBELLES_SOUS_OPERATIONS">#REF!</definedName>
    <definedName name="P_Z_0_R_LIBELLES_SOUS_OPERATIONS_">#REF!</definedName>
    <definedName name="P_Z_0_R_LIBELLES_SOUS_OPERATIONS_1">#REF!</definedName>
    <definedName name="P_Z_0_R_LIBELLES_SOUS_OPERATIONS_10">#REF!</definedName>
    <definedName name="P_Z_0_R_LIBELLES_SOUS_OPERATIONS_11">#REF!</definedName>
    <definedName name="P_Z_0_R_LIBELLES_SOUS_OPERATIONS_12">#REF!</definedName>
    <definedName name="P_Z_0_R_LIBELLES_SOUS_OPERATIONS_13">#REF!</definedName>
    <definedName name="P_Z_0_R_LIBELLES_SOUS_OPERATIONS_14">#REF!</definedName>
    <definedName name="P_Z_0_R_LIBELLES_SOUS_OPERATIONS_15">#REF!</definedName>
    <definedName name="P_Z_0_R_LIBELLES_SOUS_OPERATIONS_16">#REF!</definedName>
    <definedName name="P_Z_0_R_LIBELLES_SOUS_OPERATIONS_17">#REF!</definedName>
    <definedName name="P_Z_0_R_LIBELLES_SOUS_OPERATIONS_18">#REF!</definedName>
    <definedName name="P_Z_0_R_LIBELLES_SOUS_OPERATIONS_19">#REF!</definedName>
    <definedName name="P_Z_0_R_LIBELLES_SOUS_OPERATIONS_2">#REF!</definedName>
    <definedName name="P_Z_0_R_LIBELLES_SOUS_OPERATIONS_20">#REF!</definedName>
    <definedName name="P_Z_0_R_LIBELLES_SOUS_OPERATIONS_3">#REF!</definedName>
    <definedName name="P_Z_0_R_LIBELLES_SOUS_OPERATIONS_4">#REF!</definedName>
    <definedName name="P_Z_0_R_LIBELLES_SOUS_OPERATIONS_5">#REF!</definedName>
    <definedName name="P_Z_0_R_LIBELLES_SOUS_OPERATIONS_6">#REF!</definedName>
    <definedName name="P_Z_0_R_LIBELLES_SOUS_OPERATIONS_7">#REF!</definedName>
    <definedName name="P_Z_0_R_LIBELLES_SOUS_OPERATIONS_8">#REF!</definedName>
    <definedName name="P_Z_0_R_LIBELLES_SOUS_OPERATIONS_9">#REF!</definedName>
    <definedName name="P_Z_0_R_LIBELLES_UNITES">#REF!</definedName>
    <definedName name="P_Z_0_R_LIBELLES_UNITES_1">#REF!</definedName>
    <definedName name="P_Z_0_R_LIBELLES_UNITES_10">#REF!</definedName>
    <definedName name="P_Z_0_R_LIBELLES_UNITES_11">#REF!</definedName>
    <definedName name="P_Z_0_R_LIBELLES_UNITES_12">#REF!</definedName>
    <definedName name="P_Z_0_R_LIBELLES_UNITES_13">#REF!</definedName>
    <definedName name="P_Z_0_R_LIBELLES_UNITES_14">#REF!</definedName>
    <definedName name="P_Z_0_R_LIBELLES_UNITES_15">#REF!</definedName>
    <definedName name="P_Z_0_R_LIBELLES_UNITES_16">#REF!</definedName>
    <definedName name="P_Z_0_R_LIBELLES_UNITES_17">#REF!</definedName>
    <definedName name="P_Z_0_R_LIBELLES_UNITES_18">#REF!</definedName>
    <definedName name="P_Z_0_R_LIBELLES_UNITES_19">#REF!</definedName>
    <definedName name="P_Z_0_R_LIBELLES_UNITES_2">#REF!</definedName>
    <definedName name="P_Z_0_R_LIBELLES_UNITES_20">#REF!</definedName>
    <definedName name="P_Z_0_R_LIBELLES_UNITES_3">#REF!</definedName>
    <definedName name="P_Z_0_R_LIBELLES_UNITES_4">#REF!</definedName>
    <definedName name="P_Z_0_R_LIBELLES_UNITES_5">#REF!</definedName>
    <definedName name="P_Z_0_R_LIBELLES_UNITES_6">#REF!</definedName>
    <definedName name="P_Z_0_R_LIBELLES_UNITES_7">#REF!</definedName>
    <definedName name="P_Z_0_R_LIBELLES_UNITES_8">#REF!</definedName>
    <definedName name="P_Z_0_R_LIBELLES_UNITES_9">#REF!</definedName>
    <definedName name="P_Z_1_B_COLONNE_COMMENTAIRE">#REF!</definedName>
    <definedName name="P_Z_1_B_COLONNE_COMMENTAIRE_ACTIVE">#REF!</definedName>
    <definedName name="P_Z_1_B_COLONNE_COMMENTAIRE_INDICATION">#REF!</definedName>
    <definedName name="P_Z_1_B_COLONNE_COMMENTAIRE_OBLIGATOIRE">#REF!</definedName>
    <definedName name="P_Z_1_B_COLONNE_COMMENTAIRE_SI_LIBELLE_STANDARD">#REF!</definedName>
    <definedName name="P_Z_1_B_COLONNE_CT_RAISONNABLE_FOURNISSEUR_2">#REF!</definedName>
    <definedName name="P_Z_1_B_COLONNE_CT_RAISONNABLE_FOURNISSEUR_2_INDICATION">#REF!</definedName>
    <definedName name="P_Z_1_B_COLONNE_CT_RAISONNABLE_FOURNISSEUR_3">#REF!</definedName>
    <definedName name="P_Z_1_B_COLONNE_CT_RAISONNABLE_FOURNISSEUR_3_INDICATION">#REF!</definedName>
    <definedName name="P_Z_1_B_COLONNE_CT_RAISONNABLE_JUSTIFICATIF_2">#REF!</definedName>
    <definedName name="P_Z_1_B_COLONNE_CT_RAISONNABLE_JUSTIFICATIF_2_INDICATION">#REF!</definedName>
    <definedName name="P_Z_1_B_COLONNE_CT_RAISONNABLE_JUSTIFICATIF_3">#REF!</definedName>
    <definedName name="P_Z_1_B_COLONNE_CT_RAISONNABLE_JUSTIFICATIF_3_INDICATION">#REF!</definedName>
    <definedName name="P_Z_1_B_COLONNE_CT_RAISONNABLE_MARCHE">#REF!</definedName>
    <definedName name="P_Z_1_B_COLONNE_CT_RAISONNABLE_MARCHE_INDICATION">#REF!</definedName>
    <definedName name="P_Z_1_B_COLONNE_CT_RAISONNABLE_MT_HT_2">#REF!</definedName>
    <definedName name="P_Z_1_B_COLONNE_CT_RAISONNABLE_MT_HT_2_INDICATION">#REF!</definedName>
    <definedName name="P_Z_1_B_COLONNE_CT_RAISONNABLE_MT_HT_3">#REF!</definedName>
    <definedName name="P_Z_1_B_COLONNE_CT_RAISONNABLE_MT_HT_3_INDICATION">#REF!</definedName>
    <definedName name="P_Z_1_B_COLONNE_CT_RAISONNABLE_MT_TVA_2">#REF!</definedName>
    <definedName name="P_Z_1_B_COLONNE_CT_RAISONNABLE_MT_TVA_2_INDICATION">#REF!</definedName>
    <definedName name="P_Z_1_B_COLONNE_CT_RAISONNABLE_MT_TVA_3">#REF!</definedName>
    <definedName name="P_Z_1_B_COLONNE_CT_RAISONNABLE_MT_TVA_3_INDICATION">#REF!</definedName>
    <definedName name="P_Z_1_B_COLONNE_DESCRIPTION">#REF!</definedName>
    <definedName name="P_Z_1_B_COLONNE_DESCRIPTION_INDICATION">#REF!</definedName>
    <definedName name="P_Z_1_B_COLONNE_FOURNISSEUR">#REF!</definedName>
    <definedName name="P_Z_1_B_COLONNE_FOURNISSEUR_INDICATION">#REF!</definedName>
    <definedName name="P_Z_1_B_COLONNE_JUSTIFICATIF">#REF!</definedName>
    <definedName name="P_Z_1_B_COLONNE_JUSTIFICATIF_INDICATION">#REF!</definedName>
    <definedName name="P_Z_1_B_COLONNE_MOTIFS_INELIGIBILITE_LIBELLE_STANDARD">#REF!</definedName>
    <definedName name="P_Z_1_B_COLONNE_MT_ELIGIBLE_LIBELLE_STANDARD">#REF!</definedName>
    <definedName name="P_Z_1_B_COLONNE_MT_INELIGIBLE_LIBELLE_STANDARD">#REF!</definedName>
    <definedName name="P_Z_1_B_COLONNE_MT_MAX_ACTIVE">#REF!</definedName>
    <definedName name="P_Z_1_B_COLONNE_MT_MAX_LIBELLE_STANDARD">#REF!</definedName>
    <definedName name="P_Z_1_B_COLONNE_MT_PRESENTE_HT">#REF!</definedName>
    <definedName name="P_Z_1_B_COLONNE_MT_PRESENTE_HT_INDICATION">#REF!</definedName>
    <definedName name="P_Z_1_B_COLONNE_MT_PRESENTE_TVA">#REF!</definedName>
    <definedName name="P_Z_1_B_COLONNE_MT_PRESENTE_TVA_INDICATION">#REF!</definedName>
    <definedName name="P_Z_1_B_COLONNE_MT_RAISONNABLE_LIBELLE_STANDARD">#REF!</definedName>
    <definedName name="P_Z_1_B_COLONNE_POSTE">#REF!</definedName>
    <definedName name="P_Z_1_B_COLONNE_POSTE_INDICATION">#REF!</definedName>
    <definedName name="P_Z_1_B_COLONNE_QUANTITE">#REF!</definedName>
    <definedName name="P_Z_1_B_COLONNE_QUANTITE_ACTIVE">#REF!</definedName>
    <definedName name="P_Z_1_B_COLONNE_QUANTITE_INDICATION">#REF!</definedName>
    <definedName name="P_Z_1_B_COLONNE_QUANTITE_OBLIGATOIRE">#REF!</definedName>
    <definedName name="P_Z_1_B_COLONNE_SOUS_OPERATION">#REF!</definedName>
    <definedName name="P_Z_1_B_COLONNE_SOUS_OPERATION_INDICATION">#REF!</definedName>
    <definedName name="P_Z_1_B_COLONNE_UNITE">#REF!</definedName>
    <definedName name="P_Z_1_B_COLONNE_UNITE_ACTIVE">#REF!</definedName>
    <definedName name="P_Z_1_B_COLONNE_UNITE_INDICATION">#REF!</definedName>
    <definedName name="P_Z_1_B_COLONNE_UNITE_OBLIGATOIRE">#REF!</definedName>
    <definedName name="P_Z_1_B_EXEMPLE_UTILISATION">#REF!</definedName>
    <definedName name="P_Z_1_B_INTITULE_DEPENSES_DEVIS_STANDARD">#REF!</definedName>
    <definedName name="P_Z_1_B_UFD">#REF!</definedName>
    <definedName name="P_Z_1_B_ULD">#REF!</definedName>
    <definedName name="P_Z_1_B_UTILISATION_FILTRE_DESCRIPTIONS">#REF!</definedName>
    <definedName name="P_Z_1_B_UTILISATION_FILTRE_POSTES">#REF!</definedName>
    <definedName name="P_Z_1_B_UTILISATION_FILTRE_SOUS_OPERATIONS">#REF!</definedName>
    <definedName name="P_Z_1_B_UTILISATION_FILTRE_UNITES">#REF!</definedName>
    <definedName name="P_Z_1_B_UTILISATION_LIBELLES_DESCRIPTIONS">#REF!</definedName>
    <definedName name="P_Z_1_N_COLONNE_COMMENTAIRE_INDICATION">#REF!</definedName>
    <definedName name="P_Z_1_N_COLONNE_COMMENTAIRE_INDICATION_STANDARD">#REF!</definedName>
    <definedName name="P_Z_1_N_COLONNE_COMMENTAIRE_SI_LIBELLE_DEFAUT">#REF!</definedName>
    <definedName name="P_Z_1_N_COLONNE_COMMENTAIRE_SI_LIBELLE_STANDARD">#REF!</definedName>
    <definedName name="P_Z_1_N_COLONNE_COMMENTAIRE_SPECIFIQUE">#REF!</definedName>
    <definedName name="P_Z_1_N_COLONNE_COMMENTAIRE_STANDARD">#REF!</definedName>
    <definedName name="P_Z_1_N_COLONNE_CT_RAISONNABLE_FOURNISSEUR_2_INDICATION">#REF!</definedName>
    <definedName name="P_Z_1_N_COLONNE_CT_RAISONNABLE_FOURNISSEUR_2_INDICATION_STANDARD">#REF!</definedName>
    <definedName name="P_Z_1_N_COLONNE_CT_RAISONNABLE_FOURNISSEUR_2_SPECIFIQUE">#REF!</definedName>
    <definedName name="P_Z_1_N_COLONNE_CT_RAISONNABLE_FOURNISSEUR_2_STANDARD">#REF!</definedName>
    <definedName name="P_Z_1_N_COLONNE_CT_RAISONNABLE_FOURNISSEUR_3_INDICATION">#REF!</definedName>
    <definedName name="P_Z_1_N_COLONNE_CT_RAISONNABLE_FOURNISSEUR_3_INDICATION_STANDARD">#REF!</definedName>
    <definedName name="P_Z_1_N_COLONNE_CT_RAISONNABLE_FOURNISSEUR_3_SPECIFIQUE">#REF!</definedName>
    <definedName name="P_Z_1_N_COLONNE_CT_RAISONNABLE_FOURNISSEUR_3_STANDARD">#REF!</definedName>
    <definedName name="P_Z_1_N_COLONNE_CT_RAISONNABLE_JUSTIFICATIF_2_INDICATION">#REF!</definedName>
    <definedName name="P_Z_1_N_COLONNE_CT_RAISONNABLE_JUSTIFICATIF_2_INDICATION_STANDARD">#REF!</definedName>
    <definedName name="P_Z_1_N_COLONNE_CT_RAISONNABLE_JUSTIFICATIF_2_SPECIFIQUE">#REF!</definedName>
    <definedName name="P_Z_1_N_COLONNE_CT_RAISONNABLE_JUSTIFICATIF_2_STANDARD">#REF!</definedName>
    <definedName name="P_Z_1_N_COLONNE_CT_RAISONNABLE_JUSTIFICATIF_3_INDICATION">#REF!</definedName>
    <definedName name="P_Z_1_N_COLONNE_CT_RAISONNABLE_JUSTIFICATIF_3_INDICATION_STANDARD">#REF!</definedName>
    <definedName name="P_Z_1_N_COLONNE_CT_RAISONNABLE_JUSTIFICATIF_3_SPECIFIQUE">#REF!</definedName>
    <definedName name="P_Z_1_N_COLONNE_CT_RAISONNABLE_JUSTIFICATIF_3_STANDARD">#REF!</definedName>
    <definedName name="P_Z_1_N_COLONNE_CT_RAISONNABLE_MARCHE_INDICATION">#REF!</definedName>
    <definedName name="P_Z_1_N_COLONNE_CT_RAISONNABLE_MARCHE_INDICATION_STANDARD">#REF!</definedName>
    <definedName name="P_Z_1_N_COLONNE_CT_RAISONNABLE_MARCHE_SPECIFIQUE">#REF!</definedName>
    <definedName name="P_Z_1_N_COLONNE_CT_RAISONNABLE_MARCHE_STANDARD">#REF!</definedName>
    <definedName name="P_Z_1_N_COLONNE_CT_RAISONNABLE_MT_HT_2_INDICATION">#REF!</definedName>
    <definedName name="P_Z_1_N_COLONNE_CT_RAISONNABLE_MT_HT_2_INDICATION_STANDARD">#REF!</definedName>
    <definedName name="P_Z_1_N_COLONNE_CT_RAISONNABLE_MT_HT_2_SPECIFIQUE">#REF!</definedName>
    <definedName name="P_Z_1_N_COLONNE_CT_RAISONNABLE_MT_HT_2_STANDARD">#REF!</definedName>
    <definedName name="P_Z_1_N_COLONNE_CT_RAISONNABLE_MT_HT_3_INDICATION">#REF!</definedName>
    <definedName name="P_Z_1_N_COLONNE_CT_RAISONNABLE_MT_HT_3_INDICATION_STANDARD">#REF!</definedName>
    <definedName name="P_Z_1_N_COLONNE_CT_RAISONNABLE_MT_HT_3_SPECIFIQUE">#REF!</definedName>
    <definedName name="P_Z_1_N_COLONNE_CT_RAISONNABLE_MT_HT_3_STANDARD">#REF!</definedName>
    <definedName name="P_Z_1_N_COLONNE_CT_RAISONNABLE_MT_TVA_2_INDICATION">#REF!</definedName>
    <definedName name="P_Z_1_N_COLONNE_CT_RAISONNABLE_MT_TVA_2_INDICATION_STANDARD">#REF!</definedName>
    <definedName name="P_Z_1_N_COLONNE_CT_RAISONNABLE_MT_TVA_2_SPECIFIQUE">#REF!</definedName>
    <definedName name="P_Z_1_N_COLONNE_CT_RAISONNABLE_MT_TVA_2_STANDARD">#REF!</definedName>
    <definedName name="P_Z_1_N_COLONNE_CT_RAISONNABLE_MT_TVA_3_INDICATION">#REF!</definedName>
    <definedName name="P_Z_1_N_COLONNE_CT_RAISONNABLE_MT_TVA_3_INDICATION_STANDARD">#REF!</definedName>
    <definedName name="P_Z_1_N_COLONNE_CT_RAISONNABLE_MT_TVA_3_SPECIFIQUE">#REF!</definedName>
    <definedName name="P_Z_1_N_COLONNE_CT_RAISONNABLE_MT_TVA_3_STANDARD">#REF!</definedName>
    <definedName name="P_Z_1_N_COLONNE_DESCRIPTION_INDICATION">#REF!</definedName>
    <definedName name="P_Z_1_N_COLONNE_DESCRIPTION_INDICATION_STANDARD">#REF!</definedName>
    <definedName name="P_Z_1_N_COLONNE_DESCRIPTION_SPECIFIQUE">#REF!</definedName>
    <definedName name="P_Z_1_N_COLONNE_DESCRIPTION_STANDARD">#REF!</definedName>
    <definedName name="P_Z_1_N_COLONNE_FOURNISSEUR_INDICATION">#REF!</definedName>
    <definedName name="P_Z_1_N_COLONNE_FOURNISSEUR_INDICATION_STANDARD">#REF!</definedName>
    <definedName name="P_Z_1_N_COLONNE_FOURNISSEUR_SPECIFIQUE">#REF!</definedName>
    <definedName name="P_Z_1_N_COLONNE_FOURNISSEUR_STANDARD">#REF!</definedName>
    <definedName name="P_Z_1_N_COLONNE_JUSTIFICATIF_INDICATION">#REF!</definedName>
    <definedName name="P_Z_1_N_COLONNE_JUSTIFICATIF_INDICATION_STANDARD">#REF!</definedName>
    <definedName name="P_Z_1_N_COLONNE_JUSTIFICATIF_SPECIFIQUE">#REF!</definedName>
    <definedName name="P_Z_1_N_COLONNE_JUSTIFICATIF_STANDARD">#REF!</definedName>
    <definedName name="P_Z_1_N_COLONNE_MOTIFS_INELIGIBILITE_LIBELLE_DEFAUT">#REF!</definedName>
    <definedName name="P_Z_1_N_COLONNE_MOTIFS_INELIGIBILITE_LIBELLE_STANDARD">#REF!</definedName>
    <definedName name="P_Z_1_N_COLONNE_MT_ELIGIBLE_LIBELLE_DEFAUT">#REF!</definedName>
    <definedName name="P_Z_1_N_COLONNE_MT_ELIGIBLE_LIBELLE_STANDARD">#REF!</definedName>
    <definedName name="P_Z_1_N_COLONNE_MT_INELIGIBLE_LIBELLE_DEFAUT">#REF!</definedName>
    <definedName name="P_Z_1_N_COLONNE_MT_INELIGIBLE_LIBELLE_STANDARD">#REF!</definedName>
    <definedName name="P_Z_1_N_COLONNE_MT_MAX_LIBELLE_DEFAUT">#REF!</definedName>
    <definedName name="P_Z_1_N_COLONNE_MT_MAX_LIBELLE_STANDARD">#REF!</definedName>
    <definedName name="P_Z_1_N_COLONNE_MT_PRESENTE_HT_INDICATION">#REF!</definedName>
    <definedName name="P_Z_1_N_COLONNE_MT_PRESENTE_HT_INDICATION_STANDARD">#REF!</definedName>
    <definedName name="P_Z_1_N_COLONNE_MT_PRESENTE_HT_SPECIFIQUE">#REF!</definedName>
    <definedName name="P_Z_1_N_COLONNE_MT_PRESENTE_HT_STANDARD">#REF!</definedName>
    <definedName name="P_Z_1_N_COLONNE_MT_PRESENTE_TVA_INDICATION">#REF!</definedName>
    <definedName name="P_Z_1_N_COLONNE_MT_PRESENTE_TVA_INDICATION_STANDARD">#REF!</definedName>
    <definedName name="P_Z_1_N_COLONNE_MT_PRESENTE_TVA_SPECIFIQUE">#REF!</definedName>
    <definedName name="P_Z_1_N_COLONNE_MT_PRESENTE_TVA_STANDARD">#REF!</definedName>
    <definedName name="P_Z_1_N_COLONNE_MT_RAISONNABLE_DEFAUT">#REF!</definedName>
    <definedName name="P_Z_1_N_COLONNE_MT_RAISONNABLE_STANDARD">#REF!</definedName>
    <definedName name="P_Z_1_N_COLONNE_POSTE_INDICATION">#REF!</definedName>
    <definedName name="P_Z_1_N_COLONNE_POSTE_INDICATION_STANDARD">#REF!</definedName>
    <definedName name="P_Z_1_N_COLONNE_POSTE_SPECIFIQUE">#REF!</definedName>
    <definedName name="P_Z_1_N_COLONNE_POSTE_STANDARD">#REF!</definedName>
    <definedName name="P_Z_1_N_COLONNE_QUANTITE_INDICATION">#REF!</definedName>
    <definedName name="P_Z_1_N_COLONNE_QUANTITE_INDICATION_STANDARD">#REF!</definedName>
    <definedName name="P_Z_1_N_COLONNE_QUANTITE_SPECIFIQUE">#REF!</definedName>
    <definedName name="P_Z_1_N_COLONNE_QUANTITE_STANDARD">#REF!</definedName>
    <definedName name="P_Z_1_N_COLONNE_SOUS_OPERATION_INDICATION">#REF!</definedName>
    <definedName name="P_Z_1_N_COLONNE_SOUS_OPERATION_INDICATION_STANDARD">#REF!</definedName>
    <definedName name="P_Z_1_N_COLONNE_SOUS_OPERATION_SPECIFIQUE">#REF!</definedName>
    <definedName name="P_Z_1_N_COLONNE_SOUS_OPERATION_STANDARD">#REF!</definedName>
    <definedName name="P_Z_1_N_COLONNE_UNITE_INDICATION">#REF!</definedName>
    <definedName name="P_Z_1_N_COLONNE_UNITE_INDICATION_STANDARD">#REF!</definedName>
    <definedName name="P_Z_1_N_COLONNE_UNITE_SPECIFIQUE">#REF!</definedName>
    <definedName name="P_Z_1_N_COLONNE_UNITE_STANDARD">#REF!</definedName>
    <definedName name="P_Z_1_N_CONSIGNE_DEPENSES_DEVIS">#REF!</definedName>
    <definedName name="P_Z_1_N_EXEMPLE_COMMENTAIRE">#REF!</definedName>
    <definedName name="P_Z_1_N_EXEMPLE_CT_RAISONNABLE_FOURNISSEUR_2">#REF!</definedName>
    <definedName name="P_Z_1_N_EXEMPLE_CT_RAISONNABLE_FOURNISSEUR_3">#REF!</definedName>
    <definedName name="P_Z_1_N_EXEMPLE_CT_RAISONNABLE_JUSTIFICATIF_2">#REF!</definedName>
    <definedName name="P_Z_1_N_EXEMPLE_CT_RAISONNABLE_JUSTIFICATIF_3">#REF!</definedName>
    <definedName name="P_Z_1_N_EXEMPLE_CT_RAISONNABLE_MARCHE">#REF!</definedName>
    <definedName name="P_Z_1_N_EXEMPLE_CT_RAISONNABLE_MT_HT_2">#REF!</definedName>
    <definedName name="P_Z_1_N_EXEMPLE_CT_RAISONNABLE_MT_HT_3">#REF!</definedName>
    <definedName name="P_Z_1_N_EXEMPLE_CT_RAISONNABLE_MT_TVA_2">#REF!</definedName>
    <definedName name="P_Z_1_N_EXEMPLE_CT_RAISONNABLE_MT_TVA_3">#REF!</definedName>
    <definedName name="P_Z_1_N_EXEMPLE_DESCRIPTION">#REF!</definedName>
    <definedName name="P_Z_1_N_EXEMPLE_FOURNISSEUR">#REF!</definedName>
    <definedName name="P_Z_1_N_EXEMPLE_JUSTIFICATIF">#REF!</definedName>
    <definedName name="P_Z_1_N_EXEMPLE_MT_PRESENTE_HT">#REF!</definedName>
    <definedName name="P_Z_1_N_EXEMPLE_MT_PRESENTE_TVA">#REF!</definedName>
    <definedName name="P_Z_1_N_EXEMPLE_POSTE">#REF!</definedName>
    <definedName name="P_Z_1_N_EXEMPLE_QUANTITE">#REF!</definedName>
    <definedName name="P_Z_1_N_EXEMPLE_SOUS_OPERATION">#REF!</definedName>
    <definedName name="P_Z_1_N_EXEMPLE_UNITE">#REF!</definedName>
    <definedName name="P_Z_1_N_INTITULE_DEPENSES_DEVIS_DEFAUT">#REF!</definedName>
    <definedName name="P_Z_1_N_INTITULE_DEPENSES_DEVIS_STANDARD">#REF!</definedName>
    <definedName name="P_Z_1_R_LIBELLES_DESCRIPTIONS">#REF!</definedName>
    <definedName name="P_Z_1_R_LIBELLES_DESCRIPTIONS_1">#REF!</definedName>
    <definedName name="P_Z_1_R_LIBELLES_DESCRIPTIONS_10">#REF!</definedName>
    <definedName name="P_Z_1_R_LIBELLES_DESCRIPTIONS_11">#REF!</definedName>
    <definedName name="P_Z_1_R_LIBELLES_DESCRIPTIONS_12">#REF!</definedName>
    <definedName name="P_Z_1_R_LIBELLES_DESCRIPTIONS_13">#REF!</definedName>
    <definedName name="P_Z_1_R_LIBELLES_DESCRIPTIONS_14">#REF!</definedName>
    <definedName name="P_Z_1_R_LIBELLES_DESCRIPTIONS_15">#REF!</definedName>
    <definedName name="P_Z_1_R_LIBELLES_DESCRIPTIONS_16">#REF!</definedName>
    <definedName name="P_Z_1_R_LIBELLES_DESCRIPTIONS_17">#REF!</definedName>
    <definedName name="P_Z_1_R_LIBELLES_DESCRIPTIONS_18">#REF!</definedName>
    <definedName name="P_Z_1_R_LIBELLES_DESCRIPTIONS_19">#REF!</definedName>
    <definedName name="P_Z_1_R_LIBELLES_DESCRIPTIONS_2">#REF!</definedName>
    <definedName name="P_Z_1_R_LIBELLES_DESCRIPTIONS_20">#REF!</definedName>
    <definedName name="P_Z_1_R_LIBELLES_DESCRIPTIONS_3">#REF!</definedName>
    <definedName name="P_Z_1_R_LIBELLES_DESCRIPTIONS_4">#REF!</definedName>
    <definedName name="P_Z_1_R_LIBELLES_DESCRIPTIONS_5">#REF!</definedName>
    <definedName name="P_Z_1_R_LIBELLES_DESCRIPTIONS_6">#REF!</definedName>
    <definedName name="P_Z_1_R_LIBELLES_DESCRIPTIONS_7">#REF!</definedName>
    <definedName name="P_Z_1_R_LIBELLES_DESCRIPTIONS_8">#REF!</definedName>
    <definedName name="P_Z_1_R_LIBELLES_DESCRIPTIONS_9">#REF!</definedName>
    <definedName name="P_Z_1_R_LIBELLES_POSTES">#REF!</definedName>
    <definedName name="P_Z_1_R_LIBELLES_POSTES_1">#REF!</definedName>
    <definedName name="P_Z_1_R_LIBELLES_POSTES_10">#REF!</definedName>
    <definedName name="P_Z_1_R_LIBELLES_POSTES_11">#REF!</definedName>
    <definedName name="P_Z_1_R_LIBELLES_POSTES_12">#REF!</definedName>
    <definedName name="P_Z_1_R_LIBELLES_POSTES_13">#REF!</definedName>
    <definedName name="P_Z_1_R_LIBELLES_POSTES_14">#REF!</definedName>
    <definedName name="P_Z_1_R_LIBELLES_POSTES_15">#REF!</definedName>
    <definedName name="P_Z_1_R_LIBELLES_POSTES_16">#REF!</definedName>
    <definedName name="P_Z_1_R_LIBELLES_POSTES_17">#REF!</definedName>
    <definedName name="P_Z_1_R_LIBELLES_POSTES_18">#REF!</definedName>
    <definedName name="P_Z_1_R_LIBELLES_POSTES_19">#REF!</definedName>
    <definedName name="P_Z_1_R_LIBELLES_POSTES_2">#REF!</definedName>
    <definedName name="P_Z_1_R_LIBELLES_POSTES_20">#REF!</definedName>
    <definedName name="P_Z_1_R_LIBELLES_POSTES_3">#REF!</definedName>
    <definedName name="P_Z_1_R_LIBELLES_POSTES_4">#REF!</definedName>
    <definedName name="P_Z_1_R_LIBELLES_POSTES_5">#REF!</definedName>
    <definedName name="P_Z_1_R_LIBELLES_POSTES_6">#REF!</definedName>
    <definedName name="P_Z_1_R_LIBELLES_POSTES_7">#REF!</definedName>
    <definedName name="P_Z_1_R_LIBELLES_POSTES_8">#REF!</definedName>
    <definedName name="P_Z_1_R_LIBELLES_POSTES_9">#REF!</definedName>
    <definedName name="P_Z_1_R_LIBELLES_SOUS_OPERATIONS">#REF!</definedName>
    <definedName name="P_Z_1_R_LIBELLES_SOUS_OPERATIONS_1">#REF!</definedName>
    <definedName name="P_Z_1_R_LIBELLES_SOUS_OPERATIONS_10">#REF!</definedName>
    <definedName name="P_Z_1_R_LIBELLES_SOUS_OPERATIONS_11">#REF!</definedName>
    <definedName name="P_Z_1_R_LIBELLES_SOUS_OPERATIONS_12">#REF!</definedName>
    <definedName name="P_Z_1_R_LIBELLES_SOUS_OPERATIONS_13">#REF!</definedName>
    <definedName name="P_Z_1_R_LIBELLES_SOUS_OPERATIONS_14">#REF!</definedName>
    <definedName name="P_Z_1_R_LIBELLES_SOUS_OPERATIONS_15">#REF!</definedName>
    <definedName name="P_Z_1_R_LIBELLES_SOUS_OPERATIONS_16">#REF!</definedName>
    <definedName name="P_Z_1_R_LIBELLES_SOUS_OPERATIONS_17">#REF!</definedName>
    <definedName name="P_Z_1_R_LIBELLES_SOUS_OPERATIONS_18">#REF!</definedName>
    <definedName name="P_Z_1_R_LIBELLES_SOUS_OPERATIONS_19">#REF!</definedName>
    <definedName name="P_Z_1_R_LIBELLES_SOUS_OPERATIONS_2">#REF!</definedName>
    <definedName name="P_Z_1_R_LIBELLES_SOUS_OPERATIONS_20">#REF!</definedName>
    <definedName name="P_Z_1_R_LIBELLES_SOUS_OPERATIONS_3">#REF!</definedName>
    <definedName name="P_Z_1_R_LIBELLES_SOUS_OPERATIONS_4">#REF!</definedName>
    <definedName name="P_Z_1_R_LIBELLES_SOUS_OPERATIONS_5">#REF!</definedName>
    <definedName name="P_Z_1_R_LIBELLES_SOUS_OPERATIONS_6">#REF!</definedName>
    <definedName name="P_Z_1_R_LIBELLES_SOUS_OPERATIONS_7">#REF!</definedName>
    <definedName name="P_Z_1_R_LIBELLES_SOUS_OPERATIONS_8">#REF!</definedName>
    <definedName name="P_Z_1_R_LIBELLES_SOUS_OPERATIONS_9">#REF!</definedName>
    <definedName name="P_Z_1_R_LIBELLES_UNITES">#REF!</definedName>
    <definedName name="P_Z_1_R_LIBELLES_UNITES_1">#REF!</definedName>
    <definedName name="P_Z_1_R_LIBELLES_UNITES_10">#REF!</definedName>
    <definedName name="P_Z_1_R_LIBELLES_UNITES_11">#REF!</definedName>
    <definedName name="P_Z_1_R_LIBELLES_UNITES_12">#REF!</definedName>
    <definedName name="P_Z_1_R_LIBELLES_UNITES_13">#REF!</definedName>
    <definedName name="P_Z_1_R_LIBELLES_UNITES_14">#REF!</definedName>
    <definedName name="P_Z_1_R_LIBELLES_UNITES_15">#REF!</definedName>
    <definedName name="P_Z_1_R_LIBELLES_UNITES_16">#REF!</definedName>
    <definedName name="P_Z_1_R_LIBELLES_UNITES_17">#REF!</definedName>
    <definedName name="P_Z_1_R_LIBELLES_UNITES_18">#REF!</definedName>
    <definedName name="P_Z_1_R_LIBELLES_UNITES_19">#REF!</definedName>
    <definedName name="P_Z_1_R_LIBELLES_UNITES_2">#REF!</definedName>
    <definedName name="P_Z_1_R_LIBELLES_UNITES_20">#REF!</definedName>
    <definedName name="P_Z_1_R_LIBELLES_UNITES_3">#REF!</definedName>
    <definedName name="P_Z_1_R_LIBELLES_UNITES_4">#REF!</definedName>
    <definedName name="P_Z_1_R_LIBELLES_UNITES_5">#REF!</definedName>
    <definedName name="P_Z_1_R_LIBELLES_UNITES_6">#REF!</definedName>
    <definedName name="P_Z_1_R_LIBELLES_UNITES_7">#REF!</definedName>
    <definedName name="P_Z_1_R_LIBELLES_UNITES_8">#REF!</definedName>
    <definedName name="P_Z_1_R_LIBELLES_UNITES_9">#REF!</definedName>
    <definedName name="P_Z_4_B_COLONNE_COMMENTAIRE">#REF!</definedName>
    <definedName name="P_Z_4_B_COLONNE_COMMENTAIRE_ACTIVE">#REF!</definedName>
    <definedName name="P_Z_4_B_COLONNE_COMMENTAIRE_INDICATION">#REF!</definedName>
    <definedName name="P_Z_4_B_COLONNE_COMMENTAIRE_OBLIGATOIRE">#REF!</definedName>
    <definedName name="P_Z_4_B_COLONNE_COMMENTAIRE_SI_LIBELLE_STANDARD">#REF!</definedName>
    <definedName name="P_Z_4_B_COLONNE_COUT">#REF!</definedName>
    <definedName name="P_Z_4_B_COLONNE_COUT_ELIGIBLE_LIBELLE_STANDARD">#REF!</definedName>
    <definedName name="P_Z_4_B_COLONNE_COUT_INDICATION">#REF!</definedName>
    <definedName name="P_Z_4_B_COLONNE_COUT_RAISONNABLE_LIBELLE_STANDARD">#REF!</definedName>
    <definedName name="P_Z_4_B_COLONNE_DESCRIPTION">#REF!</definedName>
    <definedName name="P_Z_4_B_COLONNE_DESCRIPTION_INDICATION">#REF!</definedName>
    <definedName name="P_Z_4_B_COLONNE_INTERVENANT">#REF!</definedName>
    <definedName name="P_Z_4_B_COLONNE_INTERVENANT_INDICATION">#REF!</definedName>
    <definedName name="P_Z_4_B_COLONNE_JUSTIFICATIF">#REF!</definedName>
    <definedName name="P_Z_4_B_COLONNE_JUSTIFICATIF_INDICATION">#REF!</definedName>
    <definedName name="P_Z_4_B_COLONNE_MOTIFS_INELIGIBILITE_LIBELLE_STANDARD">#REF!</definedName>
    <definedName name="P_Z_4_B_COLONNE_MT_ELIGIBLE_LIBELLE_STANDARD">#REF!</definedName>
    <definedName name="P_Z_4_B_COLONNE_MT_MAX_ACTIVE">#REF!</definedName>
    <definedName name="P_Z_4_B_COLONNE_MT_MAX_LIBELLE_STANDARD">#REF!</definedName>
    <definedName name="P_Z_4_B_COLONNE_MT_PRESENTE">#REF!</definedName>
    <definedName name="P_Z_4_B_COLONNE_MT_PRESENTE_INDICATION">#REF!</definedName>
    <definedName name="P_Z_4_B_COLONNE_MT_RAISONNABLE_LIBELLE_STANDARD">#REF!</definedName>
    <definedName name="P_Z_4_B_COLONNE_POSTE">#REF!</definedName>
    <definedName name="P_Z_4_B_COLONNE_POSTE_INDICATION">#REF!</definedName>
    <definedName name="P_Z_4_B_COLONNE_QUALIFICATION">#REF!</definedName>
    <definedName name="P_Z_4_B_COLONNE_QUALIFICATION_ACTIVE">#REF!</definedName>
    <definedName name="P_Z_4_B_COLONNE_QUALIFICATION_INDICATION">#REF!</definedName>
    <definedName name="P_Z_4_B_COLONNE_QUALIFICATION_OBLIGATOIRE">#REF!</definedName>
    <definedName name="P_Z_4_B_COLONNE_SOUS_OPERATION">#REF!</definedName>
    <definedName name="P_Z_4_B_COLONNE_SOUS_OPERATION_INDICATION">#REF!</definedName>
    <definedName name="P_Z_4_B_COLONNE_TEMPS_OPERATION">#REF!</definedName>
    <definedName name="P_Z_4_B_COLONNE_TEMPS_OPERATION_ELIGIBLE_LIBELLE_STANDARD">#REF!</definedName>
    <definedName name="P_Z_4_B_COLONNE_TEMPS_OPERATION_INDICATION">#REF!</definedName>
    <definedName name="P_Z_4_B_COLONNE_TEMPS_OPERATION_RAISONNABLE_LIBELLE_STANDARD">#REF!</definedName>
    <definedName name="P_Z_4_B_COLONNE_TEMPS_PERIODE">#REF!</definedName>
    <definedName name="P_Z_4_B_COLONNE_TEMPS_PERIODE_ELIGIBLE_LIBELLE_STANDARD">#REF!</definedName>
    <definedName name="P_Z_4_B_COLONNE_TEMPS_PERIODE_INDICATION">#REF!</definedName>
    <definedName name="P_Z_4_B_COLONNE_TEMPS_PERIODE_RAISONNABLE_LIBELLE_STANDARD">#REF!</definedName>
    <definedName name="P_Z_4_B_COLONNE_UNITE">#REF!</definedName>
    <definedName name="P_Z_4_B_COLONNE_UNITE_ELIGIBLE_LIBELLE_STANDARD">#REF!</definedName>
    <definedName name="P_Z_4_B_COLONNE_UNITE_INDICATION">#REF!</definedName>
    <definedName name="P_Z_4_B_EXEMPLE_UTILISATION">#REF!</definedName>
    <definedName name="P_Z_4_B_INTITULE_DEPENSES_REMUNERATION_STANDARD">#REF!</definedName>
    <definedName name="P_Z_4_B_UFD">#REF!</definedName>
    <definedName name="P_Z_4_B_ULD">#REF!</definedName>
    <definedName name="P_Z_4_B_UTILISATION_FILTRE_POSTES">#REF!</definedName>
    <definedName name="P_Z_4_B_UTILISATION_FILTRE_SOUS_OPERATIONS">#REF!</definedName>
    <definedName name="P_Z_4_B_UTILISATION_FILTRE_UNITES">#REF!</definedName>
    <definedName name="P_Z_4_N_COLONNE_COMMENTAIRE_INDICATION_SPECIFIQUE">#REF!</definedName>
    <definedName name="P_Z_4_N_COLONNE_COMMENTAIRE_INDICATION_STANDARD">#REF!</definedName>
    <definedName name="P_Z_4_N_COLONNE_COMMENTAIRE_SI_LIBELLE_DEFAUT">#REF!</definedName>
    <definedName name="P_Z_4_N_COLONNE_COMMENTAIRE_SI_LIBELLE_SPECIFIQUE">#REF!</definedName>
    <definedName name="P_Z_4_N_COLONNE_COMMENTAIRE_SPECIFIQUE">#REF!</definedName>
    <definedName name="P_Z_4_N_COLONNE_COMMENTAIRE_STANDARD">#REF!</definedName>
    <definedName name="P_Z_4_N_COLONNE_COUT_ELIGIBLE_LIBELLE_DEFAUT">#REF!</definedName>
    <definedName name="P_Z_4_N_COLONNE_COUT_ELIGIBLE_LIBELLE_SPECIFIQUE">#REF!</definedName>
    <definedName name="P_Z_4_N_COLONNE_COUT_INDICATION_SPECIFIQUE">#REF!</definedName>
    <definedName name="P_Z_4_N_COLONNE_COUT_INDICATION_STANDARD">#REF!</definedName>
    <definedName name="P_Z_4_N_COLONNE_COUT_RAISONNABLE_LIBELLE_DEFAUT">#REF!</definedName>
    <definedName name="P_Z_4_N_COLONNE_COUT_RAISONNABLE_LIBELLE_SPECIFIQUE">#REF!</definedName>
    <definedName name="P_Z_4_N_COLONNE_COUT_SPECIFIQUE">#REF!</definedName>
    <definedName name="P_Z_4_N_COLONNE_COUT_STANDARD">#REF!</definedName>
    <definedName name="P_Z_4_N_COLONNE_DESCRIPTION_INDICATION_SPECIFIQUE">#REF!</definedName>
    <definedName name="P_Z_4_N_COLONNE_DESCRIPTION_INDICATION_STANDARD">#REF!</definedName>
    <definedName name="P_Z_4_N_COLONNE_DESCRIPTION_SPECIFIQUE">#REF!</definedName>
    <definedName name="P_Z_4_N_COLONNE_DESCRIPTION_STANDARD">#REF!</definedName>
    <definedName name="P_Z_4_N_COLONNE_INTERVENANT_INDICATION_SPECIFIQUE">#REF!</definedName>
    <definedName name="P_Z_4_N_COLONNE_INTERVENANT_INDICATION_STANDARD">#REF!</definedName>
    <definedName name="P_Z_4_N_COLONNE_INTERVENANT_SPECIFIQUE">#REF!</definedName>
    <definedName name="P_Z_4_N_COLONNE_INTERVENANT_STANDARD">#REF!</definedName>
    <definedName name="P_Z_4_N_COLONNE_JUSTIFICATIF_INDICATION_SPECIFIQUE">#REF!</definedName>
    <definedName name="P_Z_4_N_COLONNE_JUSTIFICATIF_INDICATION_STANDARD">#REF!</definedName>
    <definedName name="P_Z_4_N_COLONNE_JUSTIFICATIF_SPECIFIQUE">#REF!</definedName>
    <definedName name="P_Z_4_N_COLONNE_JUSTIFICATIF_STANDARD">#REF!</definedName>
    <definedName name="P_Z_4_N_COLONNE_MOTIFS_INELIGIBILITE_LIBELLE_DEFAUT">#REF!</definedName>
    <definedName name="P_Z_4_N_COLONNE_MOTIFS_INELIGIBILITE_LIBELLE_SPECIFIQUE">#REF!</definedName>
    <definedName name="P_Z_4_N_COLONNE_MT_ELIGIBLE_LIBELLE_DEFAUT">#REF!</definedName>
    <definedName name="P_Z_4_N_COLONNE_MT_ELIGIBLE_LIBELLE_SPECIFIQUE">#REF!</definedName>
    <definedName name="P_Z_4_N_COLONNE_MT_MAX_LIBELLE_DEFAUT">#REF!</definedName>
    <definedName name="P_Z_4_N_COLONNE_MT_MAX_LIBELLE_SPECIFIQUE">#REF!</definedName>
    <definedName name="P_Z_4_N_COLONNE_MT_PRESENTE_INDICATION_SPECIFIQUE">#REF!</definedName>
    <definedName name="P_Z_4_N_COLONNE_MT_PRESENTE_INDICATION_STANDARD">#REF!</definedName>
    <definedName name="P_Z_4_N_COLONNE_MT_PRESENTE_SPECIFIQUE">#REF!</definedName>
    <definedName name="P_Z_4_N_COLONNE_MT_PRESENTE_STANDARD">#REF!</definedName>
    <definedName name="P_Z_4_N_COLONNE_MT_RAISONNABLE_LIBELLE_DEFAUT">#REF!</definedName>
    <definedName name="P_Z_4_N_COLONNE_MT_RAISONNABLE_LIBELLE_SPECIFIQUE">#REF!</definedName>
    <definedName name="P_Z_4_N_COLONNE_POSTE_INDICATION_SPECIFIQUE">#REF!</definedName>
    <definedName name="P_Z_4_N_COLONNE_POSTE_INDICATION_STANDARD">#REF!</definedName>
    <definedName name="P_Z_4_N_COLONNE_POSTE_SPECIFIQUE">#REF!</definedName>
    <definedName name="P_Z_4_N_COLONNE_POSTE_STANDARD">#REF!</definedName>
    <definedName name="P_Z_4_N_COLONNE_QUALIFICATION_INDICATION_SPECIFIQUE">#REF!</definedName>
    <definedName name="P_Z_4_N_COLONNE_QUALIFICATION_INDICATION_STANDARD">#REF!</definedName>
    <definedName name="P_Z_4_N_COLONNE_QUALIFICATION_SPECIFIQUE">#REF!</definedName>
    <definedName name="P_Z_4_N_COLONNE_QUALIFICATION_STANDARD">#REF!</definedName>
    <definedName name="P_Z_4_N_COLONNE_SOUS_OPERATION_INDICATION_SPECIFIQUE">#REF!</definedName>
    <definedName name="P_Z_4_N_COLONNE_SOUS_OPERATION_INDICATION_STANDARD">#REF!</definedName>
    <definedName name="P_Z_4_N_COLONNE_SOUS_OPERATION_SPECIFIQUE">#REF!</definedName>
    <definedName name="P_Z_4_N_COLONNE_SOUS_OPERATION_STANDARD">#REF!</definedName>
    <definedName name="P_Z_4_N_COLONNE_TEMPS_OPERATION_ELIGIBLE_LIBELLE_DEFAUT">#REF!</definedName>
    <definedName name="P_Z_4_N_COLONNE_TEMPS_OPERATION_ELIGIBLE_LIBELLE_SPECIFIQUE">#REF!</definedName>
    <definedName name="P_Z_4_N_COLONNE_TEMPS_OPERATION_INDICATION_SPECIFIQUE">#REF!</definedName>
    <definedName name="P_Z_4_N_COLONNE_TEMPS_OPERATION_INDICATION_STANDARD">#REF!</definedName>
    <definedName name="P_Z_4_N_COLONNE_TEMPS_OPERATION_RAISONNABLE_LIBELLE_DEFAUT">#REF!</definedName>
    <definedName name="P_Z_4_N_COLONNE_TEMPS_OPERATION_RAISONNABLE_LIBELLE_SPECIFIQUE">#REF!</definedName>
    <definedName name="P_Z_4_N_COLONNE_TEMPS_OPERATION_SPECIFIQUE">#REF!</definedName>
    <definedName name="P_Z_4_N_COLONNE_TEMPS_OPERATION_STANDARD">#REF!</definedName>
    <definedName name="P_Z_4_N_COLONNE_TEMPS_PERIODE_ELIGIBLE_LIBELLE_DEFAUT">#REF!</definedName>
    <definedName name="P_Z_4_N_COLONNE_TEMPS_PERIODE_ELIGIBLE_LIBELLE_SPECIFIQUE">#REF!</definedName>
    <definedName name="P_Z_4_N_COLONNE_TEMPS_PERIODE_INDICATION_SPECIFIQUE">#REF!</definedName>
    <definedName name="P_Z_4_N_COLONNE_TEMPS_PERIODE_INDICATION_STANDARD">#REF!</definedName>
    <definedName name="P_Z_4_N_COLONNE_TEMPS_PERIODE_RAISONNABLE_LIBELLE_DEFAUT">#REF!</definedName>
    <definedName name="P_Z_4_N_COLONNE_TEMPS_PERIODE_RAISONNABLE_LIBELLE_SPECIFIQUE">#REF!</definedName>
    <definedName name="P_Z_4_N_COLONNE_TEMPS_PERIODE_SPECIFIQUE">#REF!</definedName>
    <definedName name="P_Z_4_N_COLONNE_TEMPS_PERIODE_STANDARD">#REF!</definedName>
    <definedName name="P_Z_4_N_COLONNE_UNITE_ELIGIBLE_LIBELLE_DEFAUT">#REF!</definedName>
    <definedName name="P_Z_4_N_COLONNE_UNITE_ELIGIBLE_LIBELLE_SPECIFIQUE">#REF!</definedName>
    <definedName name="P_Z_4_N_COLONNE_UNITE_INDICATION_SPECIFIQUE">#REF!</definedName>
    <definedName name="P_Z_4_N_COLONNE_UNITE_INDICATION_STANDARD">#REF!</definedName>
    <definedName name="P_Z_4_N_COLONNE_UNITE_SPECIFIQUE">#REF!</definedName>
    <definedName name="P_Z_4_N_COLONNE_UNITE_STANDARD">#REF!</definedName>
    <definedName name="P_Z_4_N_CONSIGNE_DEPENSES_REMUNERATION">#REF!</definedName>
    <definedName name="P_Z_4_N_EXEMPLE_COMMENTAIRE">#REF!</definedName>
    <definedName name="P_Z_4_N_EXEMPLE_COUT">#REF!</definedName>
    <definedName name="P_Z_4_N_EXEMPLE_DESCRIPTION">#REF!</definedName>
    <definedName name="P_Z_4_N_EXEMPLE_INTERVENANT">#REF!</definedName>
    <definedName name="P_Z_4_N_EXEMPLE_JUSTIFICATIF">#REF!</definedName>
    <definedName name="P_Z_4_N_EXEMPLE_MT_PRESENTE">#REF!</definedName>
    <definedName name="P_Z_4_N_EXEMPLE_POSTE">#REF!</definedName>
    <definedName name="P_Z_4_N_EXEMPLE_QUALIFICATION">#REF!</definedName>
    <definedName name="P_Z_4_N_EXEMPLE_SOUS_OPERATION">#REF!</definedName>
    <definedName name="P_Z_4_N_EXEMPLE_TEMPS_OPERATION">#REF!</definedName>
    <definedName name="P_Z_4_N_EXEMPLE_TEMPS_PERIODE">#REF!</definedName>
    <definedName name="P_Z_4_N_EXEMPLE_UNITE">#REF!</definedName>
    <definedName name="P_Z_4_N_INTITULE_DEPENSES_REMUNERATION_DEFAUT">#REF!</definedName>
    <definedName name="P_Z_4_N_INTITULE_DEPENSES_REMUNERATION_STANDARD">#REF!</definedName>
    <definedName name="P_Z_4_R_LIBELLES_DESCRIPTIONS">#REF!</definedName>
    <definedName name="P_Z_4_R_LIBELLES_DESCRIPTIONS_1">#REF!</definedName>
    <definedName name="P_Z_4_R_LIBELLES_DESCRIPTIONS_10">#REF!</definedName>
    <definedName name="P_Z_4_R_LIBELLES_DESCRIPTIONS_11">#REF!</definedName>
    <definedName name="P_Z_4_R_LIBELLES_DESCRIPTIONS_12">#REF!</definedName>
    <definedName name="P_Z_4_R_LIBELLES_DESCRIPTIONS_13">#REF!</definedName>
    <definedName name="P_Z_4_R_LIBELLES_DESCRIPTIONS_14">#REF!</definedName>
    <definedName name="P_Z_4_R_LIBELLES_DESCRIPTIONS_15">#REF!</definedName>
    <definedName name="P_Z_4_R_LIBELLES_DESCRIPTIONS_16">#REF!</definedName>
    <definedName name="P_Z_4_R_LIBELLES_DESCRIPTIONS_17">#REF!</definedName>
    <definedName name="P_Z_4_R_LIBELLES_DESCRIPTIONS_18">#REF!</definedName>
    <definedName name="P_Z_4_R_LIBELLES_DESCRIPTIONS_19">#REF!</definedName>
    <definedName name="P_Z_4_R_LIBELLES_DESCRIPTIONS_2">#REF!</definedName>
    <definedName name="P_Z_4_R_LIBELLES_DESCRIPTIONS_20">#REF!</definedName>
    <definedName name="P_Z_4_R_LIBELLES_DESCRIPTIONS_3">#REF!</definedName>
    <definedName name="P_Z_4_R_LIBELLES_DESCRIPTIONS_4">#REF!</definedName>
    <definedName name="P_Z_4_R_LIBELLES_DESCRIPTIONS_5">#REF!</definedName>
    <definedName name="P_Z_4_R_LIBELLES_DESCRIPTIONS_6">#REF!</definedName>
    <definedName name="P_Z_4_R_LIBELLES_DESCRIPTIONS_7">#REF!</definedName>
    <definedName name="P_Z_4_R_LIBELLES_DESCRIPTIONS_8">#REF!</definedName>
    <definedName name="P_Z_4_R_LIBELLES_DESCRIPTIONS_9">#REF!</definedName>
    <definedName name="P_Z_4_R_LIBELLES_POSTES">#REF!</definedName>
    <definedName name="P_Z_4_R_LIBELLES_POSTES_1">#REF!</definedName>
    <definedName name="P_Z_4_R_LIBELLES_POSTES_10">#REF!</definedName>
    <definedName name="P_Z_4_R_LIBELLES_POSTES_11">#REF!</definedName>
    <definedName name="P_Z_4_R_LIBELLES_POSTES_12">#REF!</definedName>
    <definedName name="P_Z_4_R_LIBELLES_POSTES_13">#REF!</definedName>
    <definedName name="P_Z_4_R_LIBELLES_POSTES_14">#REF!</definedName>
    <definedName name="P_Z_4_R_LIBELLES_POSTES_15">#REF!</definedName>
    <definedName name="P_Z_4_R_LIBELLES_POSTES_16">#REF!</definedName>
    <definedName name="P_Z_4_R_LIBELLES_POSTES_17">#REF!</definedName>
    <definedName name="P_Z_4_R_LIBELLES_POSTES_18">#REF!</definedName>
    <definedName name="P_Z_4_R_LIBELLES_POSTES_19">#REF!</definedName>
    <definedName name="P_Z_4_R_LIBELLES_POSTES_2">#REF!</definedName>
    <definedName name="P_Z_4_R_LIBELLES_POSTES_20">#REF!</definedName>
    <definedName name="P_Z_4_R_LIBELLES_POSTES_3">#REF!</definedName>
    <definedName name="P_Z_4_R_LIBELLES_POSTES_4">#REF!</definedName>
    <definedName name="P_Z_4_R_LIBELLES_POSTES_5">#REF!</definedName>
    <definedName name="P_Z_4_R_LIBELLES_POSTES_6">#REF!</definedName>
    <definedName name="P_Z_4_R_LIBELLES_POSTES_7">#REF!</definedName>
    <definedName name="P_Z_4_R_LIBELLES_POSTES_8">#REF!</definedName>
    <definedName name="P_Z_4_R_LIBELLES_POSTES_9">#REF!</definedName>
    <definedName name="P_Z_4_R_LIBELLES_SOUS_OPERATIONS">#REF!</definedName>
    <definedName name="P_Z_4_R_LIBELLES_SOUS_OPERATIONS_1">#REF!</definedName>
    <definedName name="P_Z_4_R_LIBELLES_SOUS_OPERATIONS_10">#REF!</definedName>
    <definedName name="P_Z_4_R_LIBELLES_SOUS_OPERATIONS_11">#REF!</definedName>
    <definedName name="P_Z_4_R_LIBELLES_SOUS_OPERATIONS_12">#REF!</definedName>
    <definedName name="P_Z_4_R_LIBELLES_SOUS_OPERATIONS_13">#REF!</definedName>
    <definedName name="P_Z_4_R_LIBELLES_SOUS_OPERATIONS_14">#REF!</definedName>
    <definedName name="P_Z_4_R_LIBELLES_SOUS_OPERATIONS_15">#REF!</definedName>
    <definedName name="P_Z_4_R_LIBELLES_SOUS_OPERATIONS_16">#REF!</definedName>
    <definedName name="P_Z_4_R_LIBELLES_SOUS_OPERATIONS_17">#REF!</definedName>
    <definedName name="P_Z_4_R_LIBELLES_SOUS_OPERATIONS_18">#REF!</definedName>
    <definedName name="P_Z_4_R_LIBELLES_SOUS_OPERATIONS_19">#REF!</definedName>
    <definedName name="P_Z_4_R_LIBELLES_SOUS_OPERATIONS_2">#REF!</definedName>
    <definedName name="P_Z_4_R_LIBELLES_SOUS_OPERATIONS_20">#REF!</definedName>
    <definedName name="P_Z_4_R_LIBELLES_SOUS_OPERATIONS_3">#REF!</definedName>
    <definedName name="P_Z_4_R_LIBELLES_SOUS_OPERATIONS_4">#REF!</definedName>
    <definedName name="P_Z_4_R_LIBELLES_SOUS_OPERATIONS_5">#REF!</definedName>
    <definedName name="P_Z_4_R_LIBELLES_SOUS_OPERATIONS_6">#REF!</definedName>
    <definedName name="P_Z_4_R_LIBELLES_SOUS_OPERATIONS_7">#REF!</definedName>
    <definedName name="P_Z_4_R_LIBELLES_SOUS_OPERATIONS_8">#REF!</definedName>
    <definedName name="P_Z_4_R_LIBELLES_SOUS_OPERATIONS_9">#REF!</definedName>
    <definedName name="P_Z_4_R_LIBELLES_UNITES">#REF!</definedName>
    <definedName name="P_Z_4_R_LIBELLES_UNITES_1">#REF!</definedName>
    <definedName name="P_Z_4_R_LIBELLES_UNITES_10">#REF!</definedName>
    <definedName name="P_Z_4_R_LIBELLES_UNITES_11">#REF!</definedName>
    <definedName name="P_Z_4_R_LIBELLES_UNITES_12">#REF!</definedName>
    <definedName name="P_Z_4_R_LIBELLES_UNITES_13">#REF!</definedName>
    <definedName name="P_Z_4_R_LIBELLES_UNITES_14">#REF!</definedName>
    <definedName name="P_Z_4_R_LIBELLES_UNITES_15">#REF!</definedName>
    <definedName name="P_Z_4_R_LIBELLES_UNITES_16">#REF!</definedName>
    <definedName name="P_Z_4_R_LIBELLES_UNITES_17">#REF!</definedName>
    <definedName name="P_Z_4_R_LIBELLES_UNITES_18">#REF!</definedName>
    <definedName name="P_Z_4_R_LIBELLES_UNITES_19">#REF!</definedName>
    <definedName name="P_Z_4_R_LIBELLES_UNITES_2">#REF!</definedName>
    <definedName name="P_Z_4_R_LIBELLES_UNITES_20">#REF!</definedName>
    <definedName name="P_Z_4_R_LIBELLES_UNITES_3">#REF!</definedName>
    <definedName name="P_Z_4_R_LIBELLES_UNITES_4">#REF!</definedName>
    <definedName name="P_Z_4_R_LIBELLES_UNITES_5">#REF!</definedName>
    <definedName name="P_Z_4_R_LIBELLES_UNITES_6">#REF!</definedName>
    <definedName name="P_Z_4_R_LIBELLES_UNITES_7">#REF!</definedName>
    <definedName name="P_Z_4_R_LIBELLES_UNITES_8">#REF!</definedName>
    <definedName name="P_Z_4_R_LIBELLES_UNITES_9">#REF!</definedName>
    <definedName name="P_Z_8_B_COLONNE_BAREME">#REF!</definedName>
    <definedName name="P_Z_8_B_COLONNE_BAREME_INDICATION">#REF!</definedName>
    <definedName name="P_Z_8_B_COLONNE_COMMENTAIRE">#REF!</definedName>
    <definedName name="P_Z_8_B_COLONNE_COMMENTAIRE_ACTIVE">#REF!</definedName>
    <definedName name="P_Z_8_B_COLONNE_COMMENTAIRE_INDICATION">#REF!</definedName>
    <definedName name="P_Z_8_B_COLONNE_COMMENTAIRE_OBLIGATOIRE">#REF!</definedName>
    <definedName name="P_Z_8_B_COLONNE_COMMENTAIRE_SI_LIBELLE_STANDARD">#REF!</definedName>
    <definedName name="P_Z_8_B_COLONNE_DESCRIPTION">#REF!</definedName>
    <definedName name="P_Z_8_B_COLONNE_DESCRIPTION_INDICATION">#REF!</definedName>
    <definedName name="P_Z_8_B_COLONNE_JUSTIFICATIF">#REF!</definedName>
    <definedName name="P_Z_8_B_COLONNE_JUSTIFICATIF_ACTIVE">#REF!</definedName>
    <definedName name="P_Z_8_B_COLONNE_JUSTIFICATIF_INDICATION">#REF!</definedName>
    <definedName name="P_Z_8_B_COLONNE_JUSTIFICATIF_OBLIGATOIRE">#REF!</definedName>
    <definedName name="P_Z_8_B_COLONNE_MOTIFS_INELIGIBILITE_LIBELLE_STANDARD">#REF!</definedName>
    <definedName name="P_Z_8_B_COLONNE_MT_ELIGIBLE_LIBELLE_STANDARD">#REF!</definedName>
    <definedName name="P_Z_8_B_COLONNE_MT_MAX_ACTIVE">#REF!</definedName>
    <definedName name="P_Z_8_B_COLONNE_MT_MAX_LIBELLE_STANDARD">#REF!</definedName>
    <definedName name="P_Z_8_B_COLONNE_MT_PRESENTE">#REF!</definedName>
    <definedName name="P_Z_8_B_COLONNE_MT_PRESENTE_INDICATION">#REF!</definedName>
    <definedName name="P_Z_8_B_COLONNE_MT_RAISONNABLE_LIBELLE_STANDARD">#REF!</definedName>
    <definedName name="P_Z_8_B_COLONNE_POSTE">#REF!</definedName>
    <definedName name="P_Z_8_B_COLONNE_POSTE_INDICATION">#REF!</definedName>
    <definedName name="P_Z_8_B_COLONNE_QT_ELIGIBLE_LIBELLE_STANDARD">#REF!</definedName>
    <definedName name="P_Z_8_B_COLONNE_QT_RAISONNABLE_LIBELLE_STANDARD">#REF!</definedName>
    <definedName name="P_Z_8_B_COLONNE_QUANTITE">#REF!</definedName>
    <definedName name="P_Z_8_B_COLONNE_QUANTITE_INDICATION">#REF!</definedName>
    <definedName name="P_Z_8_B_COLONNE_SOUS_OPERATION">#REF!</definedName>
    <definedName name="P_Z_8_B_COLONNE_SOUS_OPERATION_INDICATION">#REF!</definedName>
    <definedName name="P_Z_8_B_COLONNE_UNITE">#REF!</definedName>
    <definedName name="P_Z_8_B_COLONNE_UNITE_INDICATION">#REF!</definedName>
    <definedName name="P_Z_8_B_COLONNE_VALEUR_BAREME">#REF!</definedName>
    <definedName name="P_Z_8_B_COLONNE_VALEUR_BAREME_INDICATION">#REF!</definedName>
    <definedName name="P_Z_8_B_EXEMPLE_UTILISATION">#REF!</definedName>
    <definedName name="P_Z_8_B_INTITULE_DEPENSES_BAREMES_STANDARD">#REF!</definedName>
    <definedName name="P_Z_8_B_UFD">#REF!</definedName>
    <definedName name="P_Z_8_B_ULD">#REF!</definedName>
    <definedName name="P_Z_8_B_UTILISATION_FILTRE_POSTES">#REF!</definedName>
    <definedName name="P_Z_8_B_UTILISATION_FILTRE_SOUS_OPERATIONS">#REF!</definedName>
    <definedName name="P_Z_8_N_COLONNE_BAREME_INDICATION_SPECIFIQUE">#REF!</definedName>
    <definedName name="P_Z_8_N_COLONNE_BAREME_INDICATION_STANDARD">#REF!</definedName>
    <definedName name="P_Z_8_N_COLONNE_BAREME_SPECIFIQUE">#REF!</definedName>
    <definedName name="P_Z_8_N_COLONNE_BAREME_STANDARD">#REF!</definedName>
    <definedName name="P_Z_8_N_COLONNE_COMMENTAIRE_INDICATION_SPECIFIQUE">#REF!</definedName>
    <definedName name="P_Z_8_N_COLONNE_COMMENTAIRE_INDICATION_STANDARD">#REF!</definedName>
    <definedName name="P_Z_8_N_COLONNE_COMMENTAIRE_SI_LIBELLE_DEFAUT">#REF!</definedName>
    <definedName name="P_Z_8_N_COLONNE_COMMENTAIRE_SI_LIBELLE_SPECIFIQUE">#REF!</definedName>
    <definedName name="P_Z_8_N_COLONNE_COMMENTAIRE_SPECIFIQUE">#REF!</definedName>
    <definedName name="P_Z_8_N_COLONNE_COMMENTAIRE_STANDARD">#REF!</definedName>
    <definedName name="P_Z_8_N_COLONNE_DESCRIPTION_INDICATION_SPECIFIQUE">#REF!</definedName>
    <definedName name="P_Z_8_N_COLONNE_DESCRIPTION_INDICATION_STANDARD">#REF!</definedName>
    <definedName name="P_Z_8_N_COLONNE_DESCRIPTION_SPECIFIQUE">#REF!</definedName>
    <definedName name="P_Z_8_N_COLONNE_DESCRIPTION_STANDARD">#REF!</definedName>
    <definedName name="P_Z_8_N_COLONNE_JUSTIFICATIF_INDICATION_SPECIFIQUE">#REF!</definedName>
    <definedName name="P_Z_8_N_COLONNE_JUSTIFICATIF_INDICATION_STANDARD">#REF!</definedName>
    <definedName name="P_Z_8_N_COLONNE_JUSTIFICATIF_SPECIFIQUE">#REF!</definedName>
    <definedName name="P_Z_8_N_COLONNE_JUSTIFICATIF_STANDARD">#REF!</definedName>
    <definedName name="P_Z_8_N_COLONNE_MOTIFS_INELIGIBILITE_LIBELLE_DEFAUT">#REF!</definedName>
    <definedName name="P_Z_8_N_COLONNE_MOTIFS_INELIGIBILITE_LIBELLE_SPECIFIQUE">#REF!</definedName>
    <definedName name="P_Z_8_N_COLONNE_MT_ELIGIBLE_LIBELLE_DEFAUT">#REF!</definedName>
    <definedName name="P_Z_8_N_COLONNE_MT_ELIGIBLE_LIBELLE_SPECIFIQUE">#REF!</definedName>
    <definedName name="P_Z_8_N_COLONNE_MT_MAX_LIBELLE_DEFAUT">#REF!</definedName>
    <definedName name="P_Z_8_N_COLONNE_MT_MAX_LIBELLE_SPECIFIQUE">#REF!</definedName>
    <definedName name="P_Z_8_N_COLONNE_MT_PRESENTE_INDICATION_SPECIFIQUE">#REF!</definedName>
    <definedName name="P_Z_8_N_COLONNE_MT_PRESENTE_INDICATION_STANDARD">#REF!</definedName>
    <definedName name="P_Z_8_N_COLONNE_MT_PRESENTE_SPECIFIQUE">#REF!</definedName>
    <definedName name="P_Z_8_N_COLONNE_MT_PRESENTE_STANDARD">#REF!</definedName>
    <definedName name="P_Z_8_N_COLONNE_MT_RAISONNABLE_LIBELLE_DEFAUT">#REF!</definedName>
    <definedName name="P_Z_8_N_COLONNE_MT_RAISONNABLE_LIBELLE_SPECIFIQUE">#REF!</definedName>
    <definedName name="P_Z_8_N_COLONNE_POSTE_INDICATION_SPECIFIQUE">#REF!</definedName>
    <definedName name="P_Z_8_N_COLONNE_POSTE_INDICATION_STANDARD">#REF!</definedName>
    <definedName name="P_Z_8_N_COLONNE_POSTE_SPECIFIQUE">#REF!</definedName>
    <definedName name="P_Z_8_N_COLONNE_POSTE_STANDARD">#REF!</definedName>
    <definedName name="P_Z_8_N_COLONNE_QT_ELIGIBLE_LIBELLE_DEFAUT">#REF!</definedName>
    <definedName name="P_Z_8_N_COLONNE_QT_ELIGIBLE_LIBELLE_SPECIFIQUE">#REF!</definedName>
    <definedName name="P_Z_8_N_COLONNE_QT_RAISONNABLE_LIBELLE_DEFAUT">#REF!</definedName>
    <definedName name="P_Z_8_N_COLONNE_QT_RAISONNABLE_LIBELLE_SPECIFIQUE">#REF!</definedName>
    <definedName name="P_Z_8_N_COLONNE_QUANTITE_INDICATION_SPECIFIQUE">#REF!</definedName>
    <definedName name="P_Z_8_N_COLONNE_QUANTITE_INDICATION_STANDARD">#REF!</definedName>
    <definedName name="P_Z_8_N_COLONNE_QUANTITE_SPECIFIQUE">#REF!</definedName>
    <definedName name="P_Z_8_N_COLONNE_QUANTITE_STANDARD">#REF!</definedName>
    <definedName name="P_Z_8_N_COLONNE_SOUS_OPERATION_INDICATION_SPECIFIQUE">#REF!</definedName>
    <definedName name="P_Z_8_N_COLONNE_SOUS_OPERATION_INDICATION_STANDARD">#REF!</definedName>
    <definedName name="P_Z_8_N_COLONNE_SOUS_OPERATION_SPECIFIQUE">#REF!</definedName>
    <definedName name="P_Z_8_N_COLONNE_SOUS_OPERATION_STANDARD">#REF!</definedName>
    <definedName name="P_Z_8_N_COLONNE_UNITE_INDICATION_SPECIFIQUE">#REF!</definedName>
    <definedName name="P_Z_8_N_COLONNE_UNITE_INDICATION_STANDARD">#REF!</definedName>
    <definedName name="P_Z_8_N_COLONNE_UNITE_SPECIFIQUE">#REF!</definedName>
    <definedName name="P_Z_8_N_COLONNE_UNITE_STANDARD">#REF!</definedName>
    <definedName name="P_Z_8_N_COLONNE_VALEUR_BAREME_INDICATION_SPECIFIQUE">#REF!</definedName>
    <definedName name="P_Z_8_N_COLONNE_VALEUR_BAREME_INDICATION_STANDARD">#REF!</definedName>
    <definedName name="P_Z_8_N_COLONNE_VALEUR_BAREME_SPECIFIQUE">#REF!</definedName>
    <definedName name="P_Z_8_N_COLONNE_VALEUR_BAREME_STANDARD">#REF!</definedName>
    <definedName name="P_Z_8_N_CONSIGNE_DEPENSES_BAREMES">#REF!</definedName>
    <definedName name="P_Z_8_N_EXEMPLE_BAREME">#REF!</definedName>
    <definedName name="P_Z_8_N_EXEMPLE_COMMENTAIRE">#REF!</definedName>
    <definedName name="P_Z_8_N_EXEMPLE_DESCRIPTION">#REF!</definedName>
    <definedName name="P_Z_8_N_EXEMPLE_DONNEES">#REF!</definedName>
    <definedName name="P_Z_8_N_EXEMPLE_JUSTIFICATIF">#REF!</definedName>
    <definedName name="P_Z_8_N_EXEMPLE_MT_PRESENTE">#REF!</definedName>
    <definedName name="P_Z_8_N_EXEMPLE_POSTE">#REF!</definedName>
    <definedName name="P_Z_8_N_EXEMPLE_QUANTITE">#REF!</definedName>
    <definedName name="P_Z_8_N_EXEMPLE_SOUS_OPERATION">#REF!</definedName>
    <definedName name="P_Z_8_N_EXEMPLE_UNITE">#REF!</definedName>
    <definedName name="P_Z_8_N_EXEMPLE_VALEUR_BAREME">#REF!</definedName>
    <definedName name="P_Z_8_N_INTITULE_DEPENSES_BAREMES_DEFAUT">#REF!</definedName>
    <definedName name="P_Z_8_N_INTITULE_DEPENSES_BAREMES_SPECIFIQUE">#REF!</definedName>
    <definedName name="P_Z_8_R_LIBELLES_CODES_BAREMES">#REF!</definedName>
    <definedName name="P_Z_8_R_LIBELLES_CODES_BAREMES_1">#REF!</definedName>
    <definedName name="P_Z_8_R_LIBELLES_CODES_BAREMES_10">#REF!</definedName>
    <definedName name="P_Z_8_R_LIBELLES_CODES_BAREMES_11">#REF!</definedName>
    <definedName name="P_Z_8_R_LIBELLES_CODES_BAREMES_12">#REF!</definedName>
    <definedName name="P_Z_8_R_LIBELLES_CODES_BAREMES_13">#REF!</definedName>
    <definedName name="P_Z_8_R_LIBELLES_CODES_BAREMES_14">#REF!</definedName>
    <definedName name="P_Z_8_R_LIBELLES_CODES_BAREMES_15">#REF!</definedName>
    <definedName name="P_Z_8_R_LIBELLES_CODES_BAREMES_16">#REF!</definedName>
    <definedName name="P_Z_8_R_LIBELLES_CODES_BAREMES_17">#REF!</definedName>
    <definedName name="P_Z_8_R_LIBELLES_CODES_BAREMES_18">#REF!</definedName>
    <definedName name="P_Z_8_R_LIBELLES_CODES_BAREMES_19">#REF!</definedName>
    <definedName name="P_Z_8_R_LIBELLES_CODES_BAREMES_2">#REF!</definedName>
    <definedName name="P_Z_8_R_LIBELLES_CODES_BAREMES_20">#REF!</definedName>
    <definedName name="P_Z_8_R_LIBELLES_CODES_BAREMES_21">#REF!</definedName>
    <definedName name="P_Z_8_R_LIBELLES_CODES_BAREMES_22">#REF!</definedName>
    <definedName name="P_Z_8_R_LIBELLES_CODES_BAREMES_23">#REF!</definedName>
    <definedName name="P_Z_8_R_LIBELLES_CODES_BAREMES_24">#REF!</definedName>
    <definedName name="P_Z_8_R_LIBELLES_CODES_BAREMES_25">#REF!</definedName>
    <definedName name="P_Z_8_R_LIBELLES_CODES_BAREMES_26">#REF!</definedName>
    <definedName name="P_Z_8_R_LIBELLES_CODES_BAREMES_27">#REF!</definedName>
    <definedName name="P_Z_8_R_LIBELLES_CODES_BAREMES_28">#REF!</definedName>
    <definedName name="P_Z_8_R_LIBELLES_CODES_BAREMES_29">#REF!</definedName>
    <definedName name="P_Z_8_R_LIBELLES_CODES_BAREMES_3">#REF!</definedName>
    <definedName name="P_Z_8_R_LIBELLES_CODES_BAREMES_30">#REF!</definedName>
    <definedName name="P_Z_8_R_LIBELLES_CODES_BAREMES_31">#REF!</definedName>
    <definedName name="P_Z_8_R_LIBELLES_CODES_BAREMES_32">#REF!</definedName>
    <definedName name="P_Z_8_R_LIBELLES_CODES_BAREMES_33">#REF!</definedName>
    <definedName name="P_Z_8_R_LIBELLES_CODES_BAREMES_34">#REF!</definedName>
    <definedName name="P_Z_8_R_LIBELLES_CODES_BAREMES_35">#REF!</definedName>
    <definedName name="P_Z_8_R_LIBELLES_CODES_BAREMES_36">#REF!</definedName>
    <definedName name="P_Z_8_R_LIBELLES_CODES_BAREMES_37">#REF!</definedName>
    <definedName name="P_Z_8_R_LIBELLES_CODES_BAREMES_38">#REF!</definedName>
    <definedName name="P_Z_8_R_LIBELLES_CODES_BAREMES_39">#REF!</definedName>
    <definedName name="P_Z_8_R_LIBELLES_CODES_BAREMES_4">#REF!</definedName>
    <definedName name="P_Z_8_R_LIBELLES_CODES_BAREMES_40">#REF!</definedName>
    <definedName name="P_Z_8_R_LIBELLES_CODES_BAREMES_5">#REF!</definedName>
    <definedName name="P_Z_8_R_LIBELLES_CODES_BAREMES_6">#REF!</definedName>
    <definedName name="P_Z_8_R_LIBELLES_CODES_BAREMES_7">#REF!</definedName>
    <definedName name="P_Z_8_R_LIBELLES_CODES_BAREMES_8">#REF!</definedName>
    <definedName name="P_Z_8_R_LIBELLES_CODES_BAREMES_9">#REF!</definedName>
    <definedName name="P_Z_8_R_LIBELLES_DESCRIPTIONS">#REF!</definedName>
    <definedName name="P_Z_8_R_LIBELLES_DESCRIPTIONS_1">#REF!</definedName>
    <definedName name="P_Z_8_R_LIBELLES_DESCRIPTIONS_10">#REF!</definedName>
    <definedName name="P_Z_8_R_LIBELLES_DESCRIPTIONS_11">#REF!</definedName>
    <definedName name="P_Z_8_R_LIBELLES_DESCRIPTIONS_12">#REF!</definedName>
    <definedName name="P_Z_8_R_LIBELLES_DESCRIPTIONS_13">#REF!</definedName>
    <definedName name="P_Z_8_R_LIBELLES_DESCRIPTIONS_14">#REF!</definedName>
    <definedName name="P_Z_8_R_LIBELLES_DESCRIPTIONS_15">#REF!</definedName>
    <definedName name="P_Z_8_R_LIBELLES_DESCRIPTIONS_16">#REF!</definedName>
    <definedName name="P_Z_8_R_LIBELLES_DESCRIPTIONS_17">#REF!</definedName>
    <definedName name="P_Z_8_R_LIBELLES_DESCRIPTIONS_18">#REF!</definedName>
    <definedName name="P_Z_8_R_LIBELLES_DESCRIPTIONS_19">#REF!</definedName>
    <definedName name="P_Z_8_R_LIBELLES_DESCRIPTIONS_2">#REF!</definedName>
    <definedName name="P_Z_8_R_LIBELLES_DESCRIPTIONS_20">#REF!</definedName>
    <definedName name="P_Z_8_R_LIBELLES_DESCRIPTIONS_3">#REF!</definedName>
    <definedName name="P_Z_8_R_LIBELLES_DESCRIPTIONS_4">#REF!</definedName>
    <definedName name="P_Z_8_R_LIBELLES_DESCRIPTIONS_5">#REF!</definedName>
    <definedName name="P_Z_8_R_LIBELLES_DESCRIPTIONS_6">#REF!</definedName>
    <definedName name="P_Z_8_R_LIBELLES_DESCRIPTIONS_7">#REF!</definedName>
    <definedName name="P_Z_8_R_LIBELLES_DESCRIPTIONS_8">#REF!</definedName>
    <definedName name="P_Z_8_R_LIBELLES_DESCRIPTIONS_9">#REF!</definedName>
    <definedName name="P_Z_8_R_LIBELLES_POSTES">#REF!</definedName>
    <definedName name="P_Z_8_R_LIBELLES_POSTES_1">#REF!</definedName>
    <definedName name="P_Z_8_R_LIBELLES_POSTES_10">#REF!</definedName>
    <definedName name="P_Z_8_R_LIBELLES_POSTES_11">#REF!</definedName>
    <definedName name="P_Z_8_R_LIBELLES_POSTES_12">#REF!</definedName>
    <definedName name="P_Z_8_R_LIBELLES_POSTES_13">#REF!</definedName>
    <definedName name="P_Z_8_R_LIBELLES_POSTES_14">#REF!</definedName>
    <definedName name="P_Z_8_R_LIBELLES_POSTES_15">#REF!</definedName>
    <definedName name="P_Z_8_R_LIBELLES_POSTES_16">#REF!</definedName>
    <definedName name="P_Z_8_R_LIBELLES_POSTES_17">#REF!</definedName>
    <definedName name="P_Z_8_R_LIBELLES_POSTES_18">#REF!</definedName>
    <definedName name="P_Z_8_R_LIBELLES_POSTES_19">#REF!</definedName>
    <definedName name="P_Z_8_R_LIBELLES_POSTES_2">#REF!</definedName>
    <definedName name="P_Z_8_R_LIBELLES_POSTES_20">#REF!</definedName>
    <definedName name="P_Z_8_R_LIBELLES_POSTES_3">#REF!</definedName>
    <definedName name="P_Z_8_R_LIBELLES_POSTES_4">#REF!</definedName>
    <definedName name="P_Z_8_R_LIBELLES_POSTES_5">#REF!</definedName>
    <definedName name="P_Z_8_R_LIBELLES_POSTES_6">#REF!</definedName>
    <definedName name="P_Z_8_R_LIBELLES_POSTES_7">#REF!</definedName>
    <definedName name="P_Z_8_R_LIBELLES_POSTES_8">#REF!</definedName>
    <definedName name="P_Z_8_R_LIBELLES_POSTES_9">#REF!</definedName>
    <definedName name="P_Z_8_R_LIBELLES_SOUS_OPERATIONS">#REF!</definedName>
    <definedName name="P_Z_8_R_LIBELLES_SOUS_OPERATIONS_1">#REF!</definedName>
    <definedName name="P_Z_8_R_LIBELLES_SOUS_OPERATIONS_10">#REF!</definedName>
    <definedName name="P_Z_8_R_LIBELLES_SOUS_OPERATIONS_11">#REF!</definedName>
    <definedName name="P_Z_8_R_LIBELLES_SOUS_OPERATIONS_12">#REF!</definedName>
    <definedName name="P_Z_8_R_LIBELLES_SOUS_OPERATIONS_13">#REF!</definedName>
    <definedName name="P_Z_8_R_LIBELLES_SOUS_OPERATIONS_14">#REF!</definedName>
    <definedName name="P_Z_8_R_LIBELLES_SOUS_OPERATIONS_15">#REF!</definedName>
    <definedName name="P_Z_8_R_LIBELLES_SOUS_OPERATIONS_16">#REF!</definedName>
    <definedName name="P_Z_8_R_LIBELLES_SOUS_OPERATIONS_17">#REF!</definedName>
    <definedName name="P_Z_8_R_LIBELLES_SOUS_OPERATIONS_18">#REF!</definedName>
    <definedName name="P_Z_8_R_LIBELLES_SOUS_OPERATIONS_19">#REF!</definedName>
    <definedName name="P_Z_8_R_LIBELLES_SOUS_OPERATIONS_2">#REF!</definedName>
    <definedName name="P_Z_8_R_LIBELLES_SOUS_OPERATIONS_20">#REF!</definedName>
    <definedName name="P_Z_8_R_LIBELLES_SOUS_OPERATIONS_3">#REF!</definedName>
    <definedName name="P_Z_8_R_LIBELLES_SOUS_OPERATIONS_4">#REF!</definedName>
    <definedName name="P_Z_8_R_LIBELLES_SOUS_OPERATIONS_5">#REF!</definedName>
    <definedName name="P_Z_8_R_LIBELLES_SOUS_OPERATIONS_6">#REF!</definedName>
    <definedName name="P_Z_8_R_LIBELLES_SOUS_OPERATIONS_7">#REF!</definedName>
    <definedName name="P_Z_8_R_LIBELLES_SOUS_OPERATIONS_8">#REF!</definedName>
    <definedName name="P_Z_8_R_LIBELLES_SOUS_OPERATIONS_9">#REF!</definedName>
    <definedName name="P_Z_F_B_TYPE_1_ACTIVE">#REF!</definedName>
    <definedName name="P_Z_F_B_TYPE_10_ACTIVE">#REF!</definedName>
    <definedName name="P_Z_F_B_TYPE_11_ACTIVE">#REF!</definedName>
    <definedName name="P_Z_F_B_TYPE_12_ACTIVE">#REF!</definedName>
    <definedName name="P_Z_F_B_TYPE_13_ACTIVE">#REF!</definedName>
    <definedName name="P_Z_F_B_TYPE_2_ACTIVE">#REF!</definedName>
    <definedName name="P_Z_F_B_TYPE_3_ACTIVE">#REF!</definedName>
    <definedName name="P_Z_F_B_TYPE_4_ACTIVE">#REF!</definedName>
    <definedName name="P_Z_F_B_TYPE_5_ACTIVE">#REF!</definedName>
    <definedName name="P_Z_F_B_TYPE_6_ACTIVE">#REF!</definedName>
    <definedName name="P_Z_F_B_TYPE_7_ACTIVE">#REF!</definedName>
    <definedName name="P_Z_F_B_TYPE_8_ACTIVE">#REF!</definedName>
    <definedName name="P_Z_F_B_TYPE_9_ACTIVE">#REF!</definedName>
    <definedName name="P_Z_F_N_CODE_INTERVENTION">#REF!</definedName>
    <definedName name="P_Z_F_N_CONSIGNES_UTILISATION">#REF!</definedName>
    <definedName name="P_Z_F_N_CONSIGNES_UTILISATION_FIN">#REF!</definedName>
    <definedName name="P_Z_F_N_LIBELLE_DISPOSITIF">#REF!</definedName>
    <definedName name="P_Z_F_N_NB_LOGOS_FINANCEURS">#REF!</definedName>
    <definedName name="P_Z_F_N_RAPPELS">#REF!</definedName>
    <definedName name="P_Z_G_R_G_BOOLEEN">#REF!</definedName>
    <definedName name="P_Z_G_R_G_BOOLEEN_NON">#REF!</definedName>
    <definedName name="P_Z_G_R_G_BOOLEEN_OUI">#REF!</definedName>
    <definedName name="P_Z_G_R_G_INTERVENTIONS_PSN">#REF!</definedName>
    <definedName name="P_Z_G_R_G_NB_CATEGORIES">#REF!</definedName>
    <definedName name="P_Z_G_R_G_NB_LOGOS_FINANCEURS">#REF!</definedName>
    <definedName name="_xlnm.Print_Area" localSheetId="0">Accueil!$A$1:$X$36</definedName>
    <definedName name="zz" localSheetId="2">#REF!</definedName>
    <definedName name="zz">#REF!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 i="83" l="1"/>
  <c r="AE7" i="72" l="1"/>
  <c r="AE8" i="72"/>
  <c r="AE9" i="72"/>
  <c r="AE10" i="72"/>
  <c r="AE11" i="72"/>
  <c r="AE12" i="72"/>
  <c r="AE13" i="72"/>
  <c r="AE14" i="72"/>
  <c r="AE15" i="72"/>
  <c r="AE16" i="72"/>
  <c r="AE17" i="72"/>
  <c r="AE18" i="72"/>
  <c r="AE19" i="72"/>
  <c r="AE20" i="72"/>
  <c r="AE21" i="72"/>
  <c r="AE22" i="72"/>
  <c r="AE23" i="72"/>
  <c r="AE24" i="72"/>
  <c r="AE25" i="72"/>
  <c r="AE6" i="72"/>
  <c r="AB7" i="72"/>
  <c r="AB8" i="72"/>
  <c r="AB9" i="72"/>
  <c r="AB10" i="72"/>
  <c r="AB11" i="72"/>
  <c r="AB12" i="72"/>
  <c r="AB13" i="72"/>
  <c r="AB14" i="72"/>
  <c r="AB15" i="72"/>
  <c r="AB16" i="72"/>
  <c r="AB17" i="72"/>
  <c r="AB18" i="72"/>
  <c r="AB19" i="72"/>
  <c r="AB20" i="72"/>
  <c r="AB21" i="72"/>
  <c r="AB22" i="72"/>
  <c r="AB23" i="72"/>
  <c r="AB24" i="72"/>
  <c r="AB25" i="72"/>
  <c r="AB6" i="72"/>
  <c r="U5" i="72"/>
  <c r="R5" i="72"/>
  <c r="S5" i="72"/>
  <c r="U7" i="72"/>
  <c r="U8" i="72"/>
  <c r="U9" i="72"/>
  <c r="U10" i="72"/>
  <c r="U11" i="72"/>
  <c r="U12" i="72"/>
  <c r="U13" i="72"/>
  <c r="U14" i="72"/>
  <c r="U15" i="72"/>
  <c r="U16" i="72"/>
  <c r="U17" i="72"/>
  <c r="U18" i="72"/>
  <c r="U19" i="72"/>
  <c r="U20" i="72"/>
  <c r="U21" i="72"/>
  <c r="U22" i="72"/>
  <c r="U23" i="72"/>
  <c r="U24" i="72"/>
  <c r="U25" i="72"/>
  <c r="U6" i="72"/>
  <c r="T7" i="72"/>
  <c r="V7" i="72" s="1"/>
  <c r="T8" i="72"/>
  <c r="V8" i="72" s="1"/>
  <c r="T9" i="72"/>
  <c r="V9" i="72" s="1"/>
  <c r="T10" i="72"/>
  <c r="V10" i="72" s="1"/>
  <c r="T11" i="72"/>
  <c r="V11" i="72" s="1"/>
  <c r="T12" i="72"/>
  <c r="V12" i="72" s="1"/>
  <c r="T13" i="72"/>
  <c r="V13" i="72" s="1"/>
  <c r="T14" i="72"/>
  <c r="T15" i="72"/>
  <c r="T16" i="72"/>
  <c r="V16" i="72" s="1"/>
  <c r="T17" i="72"/>
  <c r="V17" i="72" s="1"/>
  <c r="T18" i="72"/>
  <c r="V18" i="72" s="1"/>
  <c r="T19" i="72"/>
  <c r="V19" i="72" s="1"/>
  <c r="T20" i="72"/>
  <c r="V20" i="72" s="1"/>
  <c r="T21" i="72"/>
  <c r="V21" i="72" s="1"/>
  <c r="T22" i="72"/>
  <c r="V22" i="72" s="1"/>
  <c r="T23" i="72"/>
  <c r="V23" i="72" s="1"/>
  <c r="T24" i="72"/>
  <c r="V24" i="72" s="1"/>
  <c r="T25" i="72"/>
  <c r="V25" i="72" s="1"/>
  <c r="T6" i="72"/>
  <c r="V6" i="72" s="1"/>
  <c r="V15" i="72"/>
  <c r="V14" i="72"/>
  <c r="I25" i="72"/>
  <c r="I24" i="72"/>
  <c r="I23" i="72"/>
  <c r="I22" i="72"/>
  <c r="I21" i="72"/>
  <c r="I20" i="72"/>
  <c r="I19" i="72"/>
  <c r="I18" i="72"/>
  <c r="I17" i="72"/>
  <c r="I16" i="72"/>
  <c r="I15" i="72"/>
  <c r="I14" i="72"/>
  <c r="I13" i="72"/>
  <c r="I12" i="72"/>
  <c r="I11" i="72"/>
  <c r="I10" i="72"/>
  <c r="I9" i="72"/>
  <c r="I8" i="72"/>
  <c r="I7" i="72"/>
  <c r="I6" i="72"/>
  <c r="I5" i="72"/>
  <c r="T5" i="72" s="1"/>
  <c r="O7" i="72"/>
  <c r="P7" i="72"/>
  <c r="O8" i="72"/>
  <c r="P8" i="72"/>
  <c r="O9" i="72"/>
  <c r="P9" i="72"/>
  <c r="O10" i="72"/>
  <c r="P10" i="72"/>
  <c r="O11" i="72"/>
  <c r="P11" i="72"/>
  <c r="O12" i="72"/>
  <c r="P12" i="72"/>
  <c r="O13" i="72"/>
  <c r="P13" i="72"/>
  <c r="O14" i="72"/>
  <c r="P14" i="72"/>
  <c r="O15" i="72"/>
  <c r="P15" i="72"/>
  <c r="O16" i="72"/>
  <c r="P16" i="72"/>
  <c r="O17" i="72"/>
  <c r="P17" i="72"/>
  <c r="O18" i="72"/>
  <c r="P18" i="72"/>
  <c r="O19" i="72"/>
  <c r="P19" i="72"/>
  <c r="O20" i="72"/>
  <c r="P20" i="72"/>
  <c r="O21" i="72"/>
  <c r="P21" i="72"/>
  <c r="O22" i="72"/>
  <c r="P22" i="72"/>
  <c r="O23" i="72"/>
  <c r="P23" i="72"/>
  <c r="O24" i="72"/>
  <c r="P24" i="72"/>
  <c r="O25" i="72"/>
  <c r="P25" i="72"/>
  <c r="O6" i="72"/>
  <c r="P6" i="72"/>
  <c r="AG25" i="73"/>
  <c r="AG24" i="73"/>
  <c r="AG23" i="73"/>
  <c r="AG22" i="73"/>
  <c r="AG21" i="73"/>
  <c r="AG20" i="73"/>
  <c r="AG19" i="73"/>
  <c r="AG18" i="73"/>
  <c r="AG17" i="73"/>
  <c r="AG16" i="73"/>
  <c r="AG15" i="73"/>
  <c r="AG14" i="73"/>
  <c r="AG13" i="73"/>
  <c r="AG12" i="73"/>
  <c r="AG11" i="73"/>
  <c r="AG10" i="73"/>
  <c r="AG9" i="73"/>
  <c r="AG8" i="73"/>
  <c r="AG26" i="73" s="1"/>
  <c r="AG7" i="73"/>
  <c r="AG6" i="73"/>
  <c r="AG5" i="73"/>
  <c r="AD25" i="73"/>
  <c r="AD24" i="73"/>
  <c r="AD23" i="73"/>
  <c r="AD22" i="73"/>
  <c r="AD21" i="73"/>
  <c r="AD20" i="73"/>
  <c r="AD19" i="73"/>
  <c r="AD18" i="73"/>
  <c r="AD17" i="73"/>
  <c r="AD16" i="73"/>
  <c r="AD15" i="73"/>
  <c r="AD14" i="73"/>
  <c r="AD13" i="73"/>
  <c r="AD12" i="73"/>
  <c r="AD11" i="73"/>
  <c r="AD10" i="73"/>
  <c r="AD9" i="73"/>
  <c r="AD26" i="73" s="1"/>
  <c r="AD8" i="73"/>
  <c r="AD7" i="73"/>
  <c r="AD6" i="73"/>
  <c r="AD5" i="73"/>
  <c r="V25" i="73"/>
  <c r="U25" i="73"/>
  <c r="W25" i="73" s="1"/>
  <c r="W24" i="73"/>
  <c r="V24" i="73"/>
  <c r="U24" i="73"/>
  <c r="W23" i="73"/>
  <c r="V23" i="73"/>
  <c r="U23" i="73"/>
  <c r="V22" i="73"/>
  <c r="U22" i="73"/>
  <c r="W22" i="73" s="1"/>
  <c r="V21" i="73"/>
  <c r="U21" i="73"/>
  <c r="W21" i="73" s="1"/>
  <c r="V20" i="73"/>
  <c r="U20" i="73"/>
  <c r="W20" i="73" s="1"/>
  <c r="W19" i="73"/>
  <c r="V19" i="73"/>
  <c r="U19" i="73"/>
  <c r="W18" i="73"/>
  <c r="V18" i="73"/>
  <c r="U18" i="73"/>
  <c r="V17" i="73"/>
  <c r="U17" i="73"/>
  <c r="W17" i="73" s="1"/>
  <c r="V16" i="73"/>
  <c r="U16" i="73"/>
  <c r="W16" i="73" s="1"/>
  <c r="V15" i="73"/>
  <c r="U15" i="73"/>
  <c r="W15" i="73" s="1"/>
  <c r="V14" i="73"/>
  <c r="U14" i="73"/>
  <c r="W14" i="73" s="1"/>
  <c r="V13" i="73"/>
  <c r="U13" i="73"/>
  <c r="W13" i="73" s="1"/>
  <c r="V12" i="73"/>
  <c r="U12" i="73"/>
  <c r="W12" i="73" s="1"/>
  <c r="V11" i="73"/>
  <c r="U11" i="73"/>
  <c r="W11" i="73" s="1"/>
  <c r="W10" i="73"/>
  <c r="V10" i="73"/>
  <c r="U10" i="73"/>
  <c r="W9" i="73"/>
  <c r="V9" i="73"/>
  <c r="U9" i="73"/>
  <c r="V8" i="73"/>
  <c r="U8" i="73"/>
  <c r="W8" i="73" s="1"/>
  <c r="V7" i="73"/>
  <c r="U7" i="73"/>
  <c r="W7" i="73" s="1"/>
  <c r="V6" i="73"/>
  <c r="U6" i="73"/>
  <c r="W6" i="73" s="1"/>
  <c r="W5" i="73"/>
  <c r="U5" i="73"/>
  <c r="Q25" i="73"/>
  <c r="P25" i="73"/>
  <c r="Q24" i="73"/>
  <c r="P24" i="73"/>
  <c r="Q23" i="73"/>
  <c r="P23" i="73"/>
  <c r="Q22" i="73"/>
  <c r="P22" i="73"/>
  <c r="Q21" i="73"/>
  <c r="P21" i="73"/>
  <c r="Q20" i="73"/>
  <c r="P20" i="73"/>
  <c r="Q19" i="73"/>
  <c r="P19" i="73"/>
  <c r="Q18" i="73"/>
  <c r="P18" i="73"/>
  <c r="Q17" i="73"/>
  <c r="P17" i="73"/>
  <c r="Q16" i="73"/>
  <c r="P16" i="73"/>
  <c r="Q15" i="73"/>
  <c r="P15" i="73"/>
  <c r="Q14" i="73"/>
  <c r="P14" i="73"/>
  <c r="Q13" i="73"/>
  <c r="P13" i="73"/>
  <c r="Q12" i="73"/>
  <c r="P12" i="73"/>
  <c r="Q11" i="73"/>
  <c r="P11" i="73"/>
  <c r="Q10" i="73"/>
  <c r="P10" i="73"/>
  <c r="Q9" i="73"/>
  <c r="P9" i="73"/>
  <c r="Q8" i="73"/>
  <c r="P8" i="73"/>
  <c r="Q7" i="73"/>
  <c r="P7" i="73"/>
  <c r="Q6" i="73"/>
  <c r="P6" i="73"/>
  <c r="I25" i="73"/>
  <c r="I24" i="73"/>
  <c r="I23" i="73"/>
  <c r="I22" i="73"/>
  <c r="I21" i="73"/>
  <c r="I20" i="73"/>
  <c r="I19" i="73"/>
  <c r="I18" i="73"/>
  <c r="I17" i="73"/>
  <c r="I16" i="73"/>
  <c r="I15" i="73"/>
  <c r="I14" i="73"/>
  <c r="I13" i="73"/>
  <c r="I12" i="73"/>
  <c r="I11" i="73"/>
  <c r="I10" i="73"/>
  <c r="I9" i="73"/>
  <c r="I8" i="73"/>
  <c r="I7" i="73"/>
  <c r="I6" i="73"/>
  <c r="I5" i="73"/>
  <c r="V5" i="72" l="1"/>
  <c r="E23" i="85" l="1"/>
  <c r="AI7" i="74" l="1"/>
  <c r="AI8" i="74"/>
  <c r="AI9" i="74"/>
  <c r="AI10" i="74"/>
  <c r="AI11" i="74"/>
  <c r="AI12" i="74"/>
  <c r="AI13" i="74"/>
  <c r="AI14" i="74"/>
  <c r="AI15" i="74"/>
  <c r="AI16" i="74"/>
  <c r="AI17" i="74"/>
  <c r="AI18" i="74"/>
  <c r="AI19" i="74"/>
  <c r="AI20" i="74"/>
  <c r="AI21" i="74"/>
  <c r="AI22" i="74"/>
  <c r="AI23" i="74"/>
  <c r="AI24" i="74"/>
  <c r="AI25" i="74"/>
  <c r="AI26" i="74"/>
  <c r="AI27" i="74"/>
  <c r="AI28" i="74"/>
  <c r="AI29" i="74"/>
  <c r="AI30" i="74"/>
  <c r="AI31" i="74"/>
  <c r="AI32" i="74"/>
  <c r="AI33" i="74"/>
  <c r="AI34" i="74"/>
  <c r="AI35" i="74"/>
  <c r="AI36" i="74"/>
  <c r="AI37" i="74"/>
  <c r="AI38" i="74"/>
  <c r="AI39" i="74"/>
  <c r="AI40" i="74"/>
  <c r="AI41" i="74"/>
  <c r="AI42" i="74"/>
  <c r="AI43" i="74"/>
  <c r="AI44" i="74"/>
  <c r="AI45" i="74"/>
  <c r="AI46" i="74"/>
  <c r="AI47" i="74"/>
  <c r="AI48" i="74"/>
  <c r="AI49" i="74"/>
  <c r="AI50" i="74"/>
  <c r="AI51" i="74"/>
  <c r="AI52" i="74"/>
  <c r="AI53" i="74"/>
  <c r="AI54" i="74"/>
  <c r="AI55" i="74"/>
  <c r="AI56" i="74"/>
  <c r="AI57" i="74"/>
  <c r="AI58" i="74"/>
  <c r="AI59" i="74"/>
  <c r="AI60" i="74"/>
  <c r="AI61" i="74"/>
  <c r="AI62" i="74"/>
  <c r="AI63" i="74"/>
  <c r="AI64" i="74"/>
  <c r="AI65" i="74"/>
  <c r="AI66" i="74"/>
  <c r="AI67" i="74"/>
  <c r="AI68" i="74"/>
  <c r="AI69" i="74"/>
  <c r="AI70" i="74"/>
  <c r="AI71" i="74"/>
  <c r="AI72" i="74"/>
  <c r="AI73" i="74"/>
  <c r="AI74" i="74"/>
  <c r="AI75" i="74"/>
  <c r="AI76" i="74"/>
  <c r="AI77" i="74"/>
  <c r="AI78" i="74"/>
  <c r="AI79" i="74"/>
  <c r="AI80" i="74"/>
  <c r="AI81" i="74"/>
  <c r="AI82" i="74"/>
  <c r="AI83" i="74"/>
  <c r="AI84" i="74"/>
  <c r="AI85" i="74"/>
  <c r="AI86" i="74"/>
  <c r="AI87" i="74"/>
  <c r="AI88" i="74"/>
  <c r="AI89" i="74"/>
  <c r="AI90" i="74"/>
  <c r="AI91" i="74"/>
  <c r="AI92" i="74"/>
  <c r="AI93" i="74"/>
  <c r="AI94" i="74"/>
  <c r="AI95" i="74"/>
  <c r="AI96" i="74"/>
  <c r="AI97" i="74"/>
  <c r="AI98" i="74"/>
  <c r="AI99" i="74"/>
  <c r="AI100" i="74"/>
  <c r="AI101" i="74"/>
  <c r="AI102" i="74"/>
  <c r="AI103" i="74"/>
  <c r="AI104" i="74"/>
  <c r="AI6" i="74"/>
  <c r="AK11" i="55"/>
  <c r="AK12" i="55"/>
  <c r="AK13" i="55"/>
  <c r="AK14" i="55"/>
  <c r="AK15" i="55"/>
  <c r="AK16" i="55"/>
  <c r="AK17" i="55"/>
  <c r="AK18" i="55"/>
  <c r="AK19" i="55"/>
  <c r="AK20" i="55"/>
  <c r="AK21" i="55"/>
  <c r="AK22" i="55"/>
  <c r="AK23" i="55"/>
  <c r="AK24" i="55"/>
  <c r="AK25" i="55"/>
  <c r="AK26" i="55"/>
  <c r="AK27" i="55"/>
  <c r="AK28" i="55"/>
  <c r="AK29" i="55"/>
  <c r="AK30" i="55"/>
  <c r="AK31" i="55"/>
  <c r="AK32" i="55"/>
  <c r="AK33" i="55"/>
  <c r="AK34" i="55"/>
  <c r="AK35" i="55"/>
  <c r="AK36" i="55"/>
  <c r="AK37" i="55"/>
  <c r="AK38" i="55"/>
  <c r="AK39" i="55"/>
  <c r="AK40" i="55"/>
  <c r="AK41" i="55"/>
  <c r="AK42" i="55"/>
  <c r="AK43" i="55"/>
  <c r="AK44" i="55"/>
  <c r="AK45" i="55"/>
  <c r="AK46" i="55"/>
  <c r="AK47" i="55"/>
  <c r="AK48" i="55"/>
  <c r="AK49" i="55"/>
  <c r="AK50" i="55"/>
  <c r="AK51" i="55"/>
  <c r="AK52" i="55"/>
  <c r="AK53" i="55"/>
  <c r="AK54" i="55"/>
  <c r="AK55" i="55"/>
  <c r="AK56" i="55"/>
  <c r="AK57" i="55"/>
  <c r="AK58" i="55"/>
  <c r="AK59" i="55"/>
  <c r="AK60" i="55"/>
  <c r="AK61" i="55"/>
  <c r="AK62" i="55"/>
  <c r="AK63" i="55"/>
  <c r="AK64" i="55"/>
  <c r="AK65" i="55"/>
  <c r="AK66" i="55"/>
  <c r="AK67" i="55"/>
  <c r="AK68" i="55"/>
  <c r="AK69" i="55"/>
  <c r="AK70" i="55"/>
  <c r="AK71" i="55"/>
  <c r="AK72" i="55"/>
  <c r="AK73" i="55"/>
  <c r="AK74" i="55"/>
  <c r="AK75" i="55"/>
  <c r="AK76" i="55"/>
  <c r="AK77" i="55"/>
  <c r="AK78" i="55"/>
  <c r="AK79" i="55"/>
  <c r="AK80" i="55"/>
  <c r="AK81" i="55"/>
  <c r="AK82" i="55"/>
  <c r="AK83" i="55"/>
  <c r="AK84" i="55"/>
  <c r="AK85" i="55"/>
  <c r="AK86" i="55"/>
  <c r="AK87" i="55"/>
  <c r="AK88" i="55"/>
  <c r="AK89" i="55"/>
  <c r="AK90" i="55"/>
  <c r="AK91" i="55"/>
  <c r="AK92" i="55"/>
  <c r="AK93" i="55"/>
  <c r="AK94" i="55"/>
  <c r="AK95" i="55"/>
  <c r="AK96" i="55"/>
  <c r="AK97" i="55"/>
  <c r="AK98" i="55"/>
  <c r="AK99" i="55"/>
  <c r="AK100" i="55"/>
  <c r="AK101" i="55"/>
  <c r="AK102" i="55"/>
  <c r="AK103" i="55"/>
  <c r="AK104" i="55"/>
  <c r="AK105" i="55"/>
  <c r="AK106" i="55"/>
  <c r="AK107" i="55"/>
  <c r="AK108" i="55"/>
  <c r="AK10" i="55"/>
  <c r="E5" i="71" l="1"/>
  <c r="H18" i="87" l="1"/>
  <c r="H36" i="86"/>
  <c r="D38" i="86"/>
  <c r="C38" i="86"/>
  <c r="B38" i="86"/>
  <c r="Y6" i="74"/>
  <c r="X6" i="74"/>
  <c r="C9" i="85"/>
  <c r="E14" i="84"/>
  <c r="E8" i="84"/>
  <c r="E9" i="84"/>
  <c r="E7" i="84"/>
  <c r="E18" i="87" l="1"/>
  <c r="M5" i="73"/>
  <c r="M6" i="73"/>
  <c r="X5" i="72"/>
  <c r="W5" i="72"/>
  <c r="L5" i="72"/>
  <c r="Q5" i="70"/>
  <c r="M7" i="69"/>
  <c r="M8" i="69"/>
  <c r="M9" i="69"/>
  <c r="M10" i="69"/>
  <c r="M11" i="69"/>
  <c r="M12" i="69"/>
  <c r="M13" i="69"/>
  <c r="M14" i="69"/>
  <c r="M15" i="69"/>
  <c r="M16" i="69"/>
  <c r="M17" i="69"/>
  <c r="M18" i="69"/>
  <c r="M19" i="69"/>
  <c r="M20" i="69"/>
  <c r="M21" i="69"/>
  <c r="M22" i="69"/>
  <c r="M23" i="69"/>
  <c r="M24" i="69"/>
  <c r="M25" i="69"/>
  <c r="M26" i="69"/>
  <c r="M27" i="69"/>
  <c r="M28" i="69"/>
  <c r="M29" i="69"/>
  <c r="M30" i="69"/>
  <c r="M31" i="69"/>
  <c r="M32" i="69"/>
  <c r="M33" i="69"/>
  <c r="M34" i="69"/>
  <c r="M35" i="69"/>
  <c r="M36" i="69"/>
  <c r="M37" i="69"/>
  <c r="M38" i="69"/>
  <c r="M39" i="69"/>
  <c r="M40" i="69"/>
  <c r="M41" i="69"/>
  <c r="M42" i="69"/>
  <c r="M43" i="69"/>
  <c r="M44" i="69"/>
  <c r="M45" i="69"/>
  <c r="M46" i="69"/>
  <c r="M47" i="69"/>
  <c r="M48" i="69"/>
  <c r="M49" i="69"/>
  <c r="M50" i="69"/>
  <c r="M51" i="69"/>
  <c r="M52" i="69"/>
  <c r="M53" i="69"/>
  <c r="M54" i="69"/>
  <c r="M55" i="69"/>
  <c r="M56" i="69"/>
  <c r="M57" i="69"/>
  <c r="M58" i="69"/>
  <c r="M59" i="69"/>
  <c r="M60" i="69"/>
  <c r="M61" i="69"/>
  <c r="M62" i="69"/>
  <c r="M63" i="69"/>
  <c r="M64" i="69"/>
  <c r="M65" i="69"/>
  <c r="M66" i="69"/>
  <c r="M67" i="69"/>
  <c r="M68" i="69"/>
  <c r="M69" i="69"/>
  <c r="M70" i="69"/>
  <c r="M71" i="69"/>
  <c r="M72" i="69"/>
  <c r="M73" i="69"/>
  <c r="M74" i="69"/>
  <c r="M75" i="69"/>
  <c r="M76" i="69"/>
  <c r="M77" i="69"/>
  <c r="M78" i="69"/>
  <c r="M79" i="69"/>
  <c r="M80" i="69"/>
  <c r="M81" i="69"/>
  <c r="M82" i="69"/>
  <c r="M83" i="69"/>
  <c r="M84" i="69"/>
  <c r="M85" i="69"/>
  <c r="M86" i="69"/>
  <c r="M87" i="69"/>
  <c r="M88" i="69"/>
  <c r="M89" i="69"/>
  <c r="M90" i="69"/>
  <c r="M91" i="69"/>
  <c r="M92" i="69"/>
  <c r="M93" i="69"/>
  <c r="M94" i="69"/>
  <c r="M95" i="69"/>
  <c r="M96" i="69"/>
  <c r="M97" i="69"/>
  <c r="M98" i="69"/>
  <c r="M99" i="69"/>
  <c r="M100" i="69"/>
  <c r="M101" i="69"/>
  <c r="M102" i="69"/>
  <c r="M103" i="69"/>
  <c r="M104" i="69"/>
  <c r="M105" i="69"/>
  <c r="M6" i="69"/>
  <c r="I5" i="69"/>
  <c r="N6" i="74"/>
  <c r="N7" i="74"/>
  <c r="O9" i="55"/>
  <c r="O10" i="55"/>
  <c r="N8" i="74"/>
  <c r="N9" i="74"/>
  <c r="N10" i="74"/>
  <c r="N11" i="74"/>
  <c r="N12" i="74"/>
  <c r="N13" i="74"/>
  <c r="N14" i="74"/>
  <c r="N15" i="74"/>
  <c r="N16" i="74"/>
  <c r="N17" i="74"/>
  <c r="N18" i="74"/>
  <c r="N19" i="74"/>
  <c r="N20" i="74"/>
  <c r="N21" i="74"/>
  <c r="N22" i="74"/>
  <c r="N23" i="74"/>
  <c r="N24" i="74"/>
  <c r="N25" i="74"/>
  <c r="N26" i="74"/>
  <c r="N27" i="74"/>
  <c r="N28" i="74"/>
  <c r="N29" i="74"/>
  <c r="N30" i="74"/>
  <c r="N31" i="74"/>
  <c r="N32" i="74"/>
  <c r="N33" i="74"/>
  <c r="N34" i="74"/>
  <c r="N35" i="74"/>
  <c r="N36" i="74"/>
  <c r="N37" i="74"/>
  <c r="N38" i="74"/>
  <c r="N39" i="74"/>
  <c r="N40" i="74"/>
  <c r="N41" i="74"/>
  <c r="N42" i="74"/>
  <c r="N43" i="74"/>
  <c r="N44" i="74"/>
  <c r="N45" i="74"/>
  <c r="N46" i="74"/>
  <c r="N47" i="74"/>
  <c r="N48" i="74"/>
  <c r="N49" i="74"/>
  <c r="N50" i="74"/>
  <c r="N51" i="74"/>
  <c r="N52" i="74"/>
  <c r="N53" i="74"/>
  <c r="N54" i="74"/>
  <c r="N55" i="74"/>
  <c r="N56" i="74"/>
  <c r="N57" i="74"/>
  <c r="N58" i="74"/>
  <c r="N59" i="74"/>
  <c r="N60" i="74"/>
  <c r="N61" i="74"/>
  <c r="N62" i="74"/>
  <c r="N63" i="74"/>
  <c r="N64" i="74"/>
  <c r="N65" i="74"/>
  <c r="N66" i="74"/>
  <c r="N67" i="74"/>
  <c r="N68" i="74"/>
  <c r="N69" i="74"/>
  <c r="N70" i="74"/>
  <c r="N71" i="74"/>
  <c r="N72" i="74"/>
  <c r="N73" i="74"/>
  <c r="N74" i="74"/>
  <c r="N75" i="74"/>
  <c r="N76" i="74"/>
  <c r="N77" i="74"/>
  <c r="N78" i="74"/>
  <c r="N79" i="74"/>
  <c r="N80" i="74"/>
  <c r="N81" i="74"/>
  <c r="N82" i="74"/>
  <c r="N83" i="74"/>
  <c r="N84" i="74"/>
  <c r="N85" i="74"/>
  <c r="N86" i="74"/>
  <c r="N87" i="74"/>
  <c r="N88" i="74"/>
  <c r="N89" i="74"/>
  <c r="N90" i="74"/>
  <c r="N91" i="74"/>
  <c r="N92" i="74"/>
  <c r="N93" i="74"/>
  <c r="N94" i="74"/>
  <c r="N95" i="74"/>
  <c r="N96" i="74"/>
  <c r="N97" i="74"/>
  <c r="N98" i="74"/>
  <c r="N99" i="74"/>
  <c r="N100" i="74"/>
  <c r="N101" i="74"/>
  <c r="N102" i="74"/>
  <c r="N103" i="74"/>
  <c r="N104" i="74"/>
  <c r="N5" i="74"/>
  <c r="AB5" i="72" l="1"/>
  <c r="AE5" i="72" s="1"/>
  <c r="AG5" i="72" s="1"/>
  <c r="L6" i="72"/>
  <c r="Y6" i="73" l="1"/>
  <c r="Y7" i="73"/>
  <c r="Y8" i="73"/>
  <c r="Y9" i="73"/>
  <c r="Y10" i="73"/>
  <c r="Y11" i="73"/>
  <c r="Y12" i="73"/>
  <c r="Y13" i="73"/>
  <c r="Y14" i="73"/>
  <c r="Y15" i="73"/>
  <c r="Y16" i="73"/>
  <c r="Y17" i="73"/>
  <c r="Y18" i="73"/>
  <c r="Y19" i="73"/>
  <c r="Y20" i="73"/>
  <c r="Y21" i="73"/>
  <c r="Y22" i="73"/>
  <c r="Y23" i="73"/>
  <c r="Y24" i="73"/>
  <c r="Y25" i="73"/>
  <c r="V9" i="55"/>
  <c r="V10" i="55"/>
  <c r="V11" i="55"/>
  <c r="V12" i="55"/>
  <c r="V13" i="55"/>
  <c r="V14" i="55"/>
  <c r="V15" i="55"/>
  <c r="V16" i="55"/>
  <c r="V17" i="55"/>
  <c r="V18" i="55"/>
  <c r="V19" i="55"/>
  <c r="V20" i="55"/>
  <c r="V21" i="55"/>
  <c r="V22" i="55"/>
  <c r="V23" i="55"/>
  <c r="V24" i="55"/>
  <c r="V25" i="55"/>
  <c r="V26" i="55"/>
  <c r="V27" i="55"/>
  <c r="V28" i="55"/>
  <c r="V29" i="55"/>
  <c r="V30" i="55"/>
  <c r="V31" i="55"/>
  <c r="V32" i="55"/>
  <c r="V33" i="55"/>
  <c r="V34" i="55"/>
  <c r="V35" i="55"/>
  <c r="V36" i="55"/>
  <c r="V37" i="55"/>
  <c r="V38" i="55"/>
  <c r="V39" i="55"/>
  <c r="V40" i="55"/>
  <c r="V41" i="55"/>
  <c r="V42" i="55"/>
  <c r="V43" i="55"/>
  <c r="V44" i="55"/>
  <c r="V45" i="55"/>
  <c r="V46" i="55"/>
  <c r="V47" i="55"/>
  <c r="V48" i="55"/>
  <c r="V49" i="55"/>
  <c r="V50" i="55"/>
  <c r="V51" i="55"/>
  <c r="V52" i="55"/>
  <c r="V53" i="55"/>
  <c r="V54" i="55"/>
  <c r="V55" i="55"/>
  <c r="V56" i="55"/>
  <c r="V57" i="55"/>
  <c r="V58" i="55"/>
  <c r="V59" i="55"/>
  <c r="V60" i="55"/>
  <c r="V61" i="55"/>
  <c r="V62" i="55"/>
  <c r="V63" i="55"/>
  <c r="V64" i="55"/>
  <c r="V65" i="55"/>
  <c r="V66" i="55"/>
  <c r="V67" i="55"/>
  <c r="V68" i="55"/>
  <c r="V69" i="55"/>
  <c r="V70" i="55"/>
  <c r="V71" i="55"/>
  <c r="V72" i="55"/>
  <c r="V73" i="55"/>
  <c r="V74" i="55"/>
  <c r="V75" i="55"/>
  <c r="V76" i="55"/>
  <c r="V77" i="55"/>
  <c r="V78" i="55"/>
  <c r="V79" i="55"/>
  <c r="V80" i="55"/>
  <c r="V81" i="55"/>
  <c r="V82" i="55"/>
  <c r="V83" i="55"/>
  <c r="V84" i="55"/>
  <c r="V85" i="55"/>
  <c r="V86" i="55"/>
  <c r="V87" i="55"/>
  <c r="V88" i="55"/>
  <c r="V89" i="55"/>
  <c r="V90" i="55"/>
  <c r="V91" i="55"/>
  <c r="V92" i="55"/>
  <c r="V93" i="55"/>
  <c r="V94" i="55"/>
  <c r="V95" i="55"/>
  <c r="V96" i="55"/>
  <c r="V97" i="55"/>
  <c r="V98" i="55"/>
  <c r="V99" i="55"/>
  <c r="V100" i="55"/>
  <c r="V101" i="55"/>
  <c r="V102" i="55"/>
  <c r="V103" i="55"/>
  <c r="V104" i="55"/>
  <c r="V105" i="55"/>
  <c r="V106" i="55"/>
  <c r="V107" i="55"/>
  <c r="B5" i="82" l="1"/>
  <c r="B12" i="82" s="1"/>
  <c r="D5" i="82"/>
  <c r="E5" i="82"/>
  <c r="C5" i="82"/>
  <c r="C6" i="82" s="1"/>
  <c r="O11" i="55"/>
  <c r="O12" i="55"/>
  <c r="O13" i="55"/>
  <c r="O14" i="55"/>
  <c r="O15" i="55"/>
  <c r="O16" i="55"/>
  <c r="O17" i="55"/>
  <c r="L35" i="85"/>
  <c r="M35" i="85"/>
  <c r="N35" i="85"/>
  <c r="M34" i="85"/>
  <c r="N34" i="85"/>
  <c r="L34" i="85"/>
  <c r="I35" i="85"/>
  <c r="J35" i="85"/>
  <c r="K35" i="85"/>
  <c r="J34" i="85"/>
  <c r="K34" i="85"/>
  <c r="I34" i="85"/>
  <c r="C12" i="82"/>
  <c r="C11" i="87"/>
  <c r="H19" i="87" s="1"/>
  <c r="B11" i="87"/>
  <c r="C6" i="87"/>
  <c r="D11" i="87" l="1"/>
  <c r="D12" i="87" l="1"/>
  <c r="D13" i="87" s="1"/>
  <c r="F19" i="87" s="1"/>
  <c r="C12" i="87" l="1"/>
  <c r="G19" i="87" s="1"/>
  <c r="C13" i="87" l="1"/>
  <c r="C19" i="85" l="1"/>
  <c r="C18" i="82" s="1"/>
  <c r="C21" i="82" s="1"/>
  <c r="C20" i="85" l="1"/>
  <c r="G12" i="82"/>
  <c r="F12" i="82"/>
  <c r="E12" i="82"/>
  <c r="E13" i="82" s="1"/>
  <c r="C13" i="82"/>
  <c r="B26" i="82"/>
  <c r="H12" i="82" l="1"/>
  <c r="F18" i="82" l="1"/>
  <c r="D18" i="82" l="1"/>
  <c r="E18" i="82" s="1"/>
  <c r="G18" i="82" s="1"/>
  <c r="D21" i="82" s="1"/>
  <c r="E21" i="82" s="1"/>
  <c r="C26" i="82" l="1"/>
  <c r="C27" i="82"/>
  <c r="D27" i="82" s="1"/>
  <c r="E27" i="82" s="1"/>
  <c r="C28" i="82" l="1"/>
  <c r="D26" i="82"/>
  <c r="E26" i="82" s="1"/>
  <c r="E15" i="84"/>
  <c r="B14" i="84"/>
  <c r="B9" i="84"/>
  <c r="B8" i="84"/>
  <c r="B7" i="84"/>
  <c r="F15" i="84"/>
  <c r="D15" i="84"/>
  <c r="C15" i="84"/>
  <c r="H14" i="84"/>
  <c r="H15" i="84" s="1"/>
  <c r="C17" i="85" s="1"/>
  <c r="B26" i="85" s="1"/>
  <c r="F10" i="84"/>
  <c r="E10" i="84"/>
  <c r="D10" i="84"/>
  <c r="C10" i="84"/>
  <c r="H9" i="84"/>
  <c r="I9" i="84" s="1"/>
  <c r="H8" i="84"/>
  <c r="I8" i="84" s="1"/>
  <c r="H7" i="84"/>
  <c r="I7" i="84" s="1"/>
  <c r="D28" i="82" l="1"/>
  <c r="C30" i="82" s="1"/>
  <c r="I15" i="84"/>
  <c r="I14" i="84"/>
  <c r="H10" i="84"/>
  <c r="C15" i="85" s="1"/>
  <c r="J48" i="83"/>
  <c r="I48" i="83"/>
  <c r="H48" i="83"/>
  <c r="G48" i="83"/>
  <c r="F48" i="83"/>
  <c r="E48" i="83"/>
  <c r="D48" i="83"/>
  <c r="C48" i="83"/>
  <c r="K47" i="83"/>
  <c r="K46" i="83"/>
  <c r="K45" i="83"/>
  <c r="K44" i="83"/>
  <c r="K43" i="83"/>
  <c r="K42" i="83"/>
  <c r="K41" i="83"/>
  <c r="K40" i="83"/>
  <c r="K39" i="83"/>
  <c r="D20" i="83"/>
  <c r="C20" i="83"/>
  <c r="D39" i="86"/>
  <c r="C39" i="86"/>
  <c r="B39" i="86"/>
  <c r="H37" i="86"/>
  <c r="E15" i="86"/>
  <c r="B15" i="86"/>
  <c r="I10" i="84" l="1"/>
  <c r="K48" i="83"/>
  <c r="H36" i="85" l="1"/>
  <c r="G36" i="85"/>
  <c r="F36" i="85"/>
  <c r="J36" i="85"/>
  <c r="U17" i="85"/>
  <c r="K17" i="85"/>
  <c r="J17" i="85"/>
  <c r="I17" i="85"/>
  <c r="K36" i="85" l="1"/>
  <c r="M36" i="85"/>
  <c r="G41" i="85" s="1"/>
  <c r="G42" i="85"/>
  <c r="G39" i="85"/>
  <c r="L36" i="85"/>
  <c r="N36" i="85"/>
  <c r="O35" i="85"/>
  <c r="E34" i="85"/>
  <c r="I36" i="85"/>
  <c r="J7" i="70"/>
  <c r="K7" i="70"/>
  <c r="L7" i="70"/>
  <c r="O7" i="70"/>
  <c r="Y14" i="55"/>
  <c r="Y13" i="55"/>
  <c r="Y12" i="55"/>
  <c r="Y11" i="55"/>
  <c r="S11" i="55"/>
  <c r="T11" i="55"/>
  <c r="U11" i="55"/>
  <c r="Z11" i="55"/>
  <c r="AA11" i="55"/>
  <c r="AD11" i="55"/>
  <c r="AJ11" i="55"/>
  <c r="AL11" i="55" s="1"/>
  <c r="AM11" i="55" s="1"/>
  <c r="AO11" i="55" s="1"/>
  <c r="S12" i="55"/>
  <c r="T12" i="55"/>
  <c r="U12" i="55"/>
  <c r="Z12" i="55"/>
  <c r="AA12" i="55"/>
  <c r="AD12" i="55"/>
  <c r="AJ12" i="55"/>
  <c r="S13" i="55"/>
  <c r="T13" i="55"/>
  <c r="U13" i="55"/>
  <c r="Z13" i="55"/>
  <c r="AA13" i="55"/>
  <c r="AD13" i="55"/>
  <c r="AJ13" i="55"/>
  <c r="S14" i="55"/>
  <c r="T14" i="55"/>
  <c r="U14" i="55"/>
  <c r="Z14" i="55"/>
  <c r="AA14" i="55"/>
  <c r="AD14" i="55"/>
  <c r="AJ14" i="55"/>
  <c r="O34" i="85" l="1"/>
  <c r="AL13" i="55"/>
  <c r="AM13" i="55" s="1"/>
  <c r="AO13" i="55" s="1"/>
  <c r="Q7" i="70"/>
  <c r="T7" i="70" s="1"/>
  <c r="V7" i="70" s="1"/>
  <c r="AL12" i="55"/>
  <c r="AM12" i="55" s="1"/>
  <c r="AO12" i="55" s="1"/>
  <c r="AL14" i="55"/>
  <c r="AM14" i="55" s="1"/>
  <c r="AO14" i="55" s="1"/>
  <c r="AN11" i="55"/>
  <c r="G40" i="85" l="1"/>
  <c r="O36" i="85"/>
  <c r="AN13" i="55"/>
  <c r="U7" i="70"/>
  <c r="AN12" i="55"/>
  <c r="AN14" i="55"/>
  <c r="N6" i="69" l="1"/>
  <c r="S6" i="69" s="1"/>
  <c r="V7" i="69" l="1"/>
  <c r="D104" i="81" l="1"/>
  <c r="D103" i="81"/>
  <c r="D102" i="81"/>
  <c r="D101" i="81"/>
  <c r="D100" i="81"/>
  <c r="D99" i="81"/>
  <c r="D98" i="81"/>
  <c r="D97" i="81"/>
  <c r="D96" i="81"/>
  <c r="D95" i="81"/>
  <c r="D94" i="81"/>
  <c r="D93" i="81"/>
  <c r="D92" i="81"/>
  <c r="D91" i="81"/>
  <c r="D90" i="81"/>
  <c r="D89" i="81"/>
  <c r="D88" i="81"/>
  <c r="D87" i="81"/>
  <c r="D86" i="81"/>
  <c r="D85" i="81"/>
  <c r="D84" i="81"/>
  <c r="D83" i="81"/>
  <c r="D82" i="81"/>
  <c r="D81" i="81"/>
  <c r="D80" i="81"/>
  <c r="D79" i="81"/>
  <c r="D78" i="81"/>
  <c r="D77" i="81"/>
  <c r="D76" i="81"/>
  <c r="D75" i="81"/>
  <c r="D74" i="81"/>
  <c r="D73" i="81"/>
  <c r="D72" i="81"/>
  <c r="D71" i="81"/>
  <c r="D70" i="81"/>
  <c r="D69" i="81"/>
  <c r="D68" i="81"/>
  <c r="D67" i="81"/>
  <c r="D66" i="81"/>
  <c r="D65" i="81"/>
  <c r="D64" i="81"/>
  <c r="D63" i="81"/>
  <c r="D62" i="81"/>
  <c r="D61" i="81"/>
  <c r="D60" i="81"/>
  <c r="D59" i="81"/>
  <c r="D58" i="81"/>
  <c r="D57" i="81"/>
  <c r="D56" i="81"/>
  <c r="D55" i="81"/>
  <c r="D54" i="81"/>
  <c r="D53" i="81"/>
  <c r="D52" i="81"/>
  <c r="D51" i="81"/>
  <c r="D50" i="81"/>
  <c r="D49" i="81"/>
  <c r="D48" i="81"/>
  <c r="D47" i="81"/>
  <c r="D46" i="81"/>
  <c r="D45" i="81"/>
  <c r="D44" i="81"/>
  <c r="D43" i="81"/>
  <c r="D42" i="81"/>
  <c r="D41" i="81"/>
  <c r="D40" i="81"/>
  <c r="D39" i="81"/>
  <c r="D38" i="81"/>
  <c r="D37" i="81"/>
  <c r="D36" i="81"/>
  <c r="D35" i="81"/>
  <c r="D34" i="81"/>
  <c r="D33" i="81"/>
  <c r="D32" i="81"/>
  <c r="D31" i="81"/>
  <c r="D30" i="81"/>
  <c r="D29" i="81"/>
  <c r="D28" i="81"/>
  <c r="D27" i="81"/>
  <c r="D26" i="81"/>
  <c r="D25" i="81"/>
  <c r="D24" i="81"/>
  <c r="D23" i="81"/>
  <c r="D22" i="81"/>
  <c r="D21" i="81"/>
  <c r="D20" i="81"/>
  <c r="D19" i="81"/>
  <c r="D18" i="81"/>
  <c r="D17" i="81"/>
  <c r="D16" i="81"/>
  <c r="D15" i="81"/>
  <c r="D14" i="81"/>
  <c r="D13" i="81"/>
  <c r="D12" i="81"/>
  <c r="D11" i="81"/>
  <c r="D10" i="81"/>
  <c r="D9" i="81"/>
  <c r="D8" i="81"/>
  <c r="D7" i="81"/>
  <c r="D6" i="81"/>
  <c r="D5" i="81"/>
  <c r="D4" i="81"/>
  <c r="AM15" i="55" l="1"/>
  <c r="AM16" i="55"/>
  <c r="AM17" i="55"/>
  <c r="AM18" i="55"/>
  <c r="AM19" i="55"/>
  <c r="AM20" i="55"/>
  <c r="AM21" i="55"/>
  <c r="AM22" i="55"/>
  <c r="AM23" i="55"/>
  <c r="AM24" i="55"/>
  <c r="AM25" i="55"/>
  <c r="AM26" i="55"/>
  <c r="AM27" i="55"/>
  <c r="AM28" i="55"/>
  <c r="AM29" i="55"/>
  <c r="AM30" i="55"/>
  <c r="AM31" i="55"/>
  <c r="AM32" i="55"/>
  <c r="AM33" i="55"/>
  <c r="AM34" i="55"/>
  <c r="AM35" i="55"/>
  <c r="AM36" i="55"/>
  <c r="AM37" i="55"/>
  <c r="AM38" i="55"/>
  <c r="AM39" i="55"/>
  <c r="AM40" i="55"/>
  <c r="AM41" i="55"/>
  <c r="AM42" i="55"/>
  <c r="AM43" i="55"/>
  <c r="AM44" i="55"/>
  <c r="AM45" i="55"/>
  <c r="AM46" i="55"/>
  <c r="AM47" i="55"/>
  <c r="AM48" i="55"/>
  <c r="AM49" i="55"/>
  <c r="AM50" i="55"/>
  <c r="AM51" i="55"/>
  <c r="AM52" i="55"/>
  <c r="AM53" i="55"/>
  <c r="AM54" i="55"/>
  <c r="AM55" i="55"/>
  <c r="AM56" i="55"/>
  <c r="AM57" i="55"/>
  <c r="AM58" i="55"/>
  <c r="AM59" i="55"/>
  <c r="AM60" i="55"/>
  <c r="AM61" i="55"/>
  <c r="AM62" i="55"/>
  <c r="AM63" i="55"/>
  <c r="AM64" i="55"/>
  <c r="AM65" i="55"/>
  <c r="AM66" i="55"/>
  <c r="AM67" i="55"/>
  <c r="AM68" i="55"/>
  <c r="AM69" i="55"/>
  <c r="AM70" i="55"/>
  <c r="AM71" i="55"/>
  <c r="AM72" i="55"/>
  <c r="AM73" i="55"/>
  <c r="AM74" i="55"/>
  <c r="AM75" i="55"/>
  <c r="AM76" i="55"/>
  <c r="AM77" i="55"/>
  <c r="AM78" i="55"/>
  <c r="AM79" i="55"/>
  <c r="AM80" i="55"/>
  <c r="AM81" i="55"/>
  <c r="AM82" i="55"/>
  <c r="AM83" i="55"/>
  <c r="AM84" i="55"/>
  <c r="AM85" i="55"/>
  <c r="AM86" i="55"/>
  <c r="AM87" i="55"/>
  <c r="AM88" i="55"/>
  <c r="AM89" i="55"/>
  <c r="AM90" i="55"/>
  <c r="AM91" i="55"/>
  <c r="AM92" i="55"/>
  <c r="AM93" i="55"/>
  <c r="AM94" i="55"/>
  <c r="AM95" i="55"/>
  <c r="AM96" i="55"/>
  <c r="AM97" i="55"/>
  <c r="AM98" i="55"/>
  <c r="AM99" i="55"/>
  <c r="AM100" i="55"/>
  <c r="AM101" i="55"/>
  <c r="AM102" i="55"/>
  <c r="AM103" i="55"/>
  <c r="AM104" i="55"/>
  <c r="AM105" i="55"/>
  <c r="AM106" i="55"/>
  <c r="AM107" i="55"/>
  <c r="AM108" i="55"/>
  <c r="AM9" i="55"/>
  <c r="AK7" i="74"/>
  <c r="AK8" i="74"/>
  <c r="AK9" i="74"/>
  <c r="AK10" i="74"/>
  <c r="AK11" i="74"/>
  <c r="AK12" i="74"/>
  <c r="AK13" i="74"/>
  <c r="AK14" i="74"/>
  <c r="AK15" i="74"/>
  <c r="AK16" i="74"/>
  <c r="AK17" i="74"/>
  <c r="AK18" i="74"/>
  <c r="AK19" i="74"/>
  <c r="AK20" i="74"/>
  <c r="AK21" i="74"/>
  <c r="AK22" i="74"/>
  <c r="AK23" i="74"/>
  <c r="AK24" i="74"/>
  <c r="AK25" i="74"/>
  <c r="AK26" i="74"/>
  <c r="AK27" i="74"/>
  <c r="AK28" i="74"/>
  <c r="AK29" i="74"/>
  <c r="AK30" i="74"/>
  <c r="AK31" i="74"/>
  <c r="AK32" i="74"/>
  <c r="AK33" i="74"/>
  <c r="AK34" i="74"/>
  <c r="AK35" i="74"/>
  <c r="AK36" i="74"/>
  <c r="AK37" i="74"/>
  <c r="AK38" i="74"/>
  <c r="AK39" i="74"/>
  <c r="AK40" i="74"/>
  <c r="AK41" i="74"/>
  <c r="AK42" i="74"/>
  <c r="AK43" i="74"/>
  <c r="AK44" i="74"/>
  <c r="AK45" i="74"/>
  <c r="AK46" i="74"/>
  <c r="AK47" i="74"/>
  <c r="AK48" i="74"/>
  <c r="AK49" i="74"/>
  <c r="AK50" i="74"/>
  <c r="AK51" i="74"/>
  <c r="AK52" i="74"/>
  <c r="AK53" i="74"/>
  <c r="AK54" i="74"/>
  <c r="AK55" i="74"/>
  <c r="AK56" i="74"/>
  <c r="AK57" i="74"/>
  <c r="AK58" i="74"/>
  <c r="AK59" i="74"/>
  <c r="AK60" i="74"/>
  <c r="AK61" i="74"/>
  <c r="AK62" i="74"/>
  <c r="AK63" i="74"/>
  <c r="AK64" i="74"/>
  <c r="AK65" i="74"/>
  <c r="AK66" i="74"/>
  <c r="AK67" i="74"/>
  <c r="AK68" i="74"/>
  <c r="AK69" i="74"/>
  <c r="AK70" i="74"/>
  <c r="AK71" i="74"/>
  <c r="AK72" i="74"/>
  <c r="AK73" i="74"/>
  <c r="AK74" i="74"/>
  <c r="AK75" i="74"/>
  <c r="AK76" i="74"/>
  <c r="AK77" i="74"/>
  <c r="AK78" i="74"/>
  <c r="AK79" i="74"/>
  <c r="AK80" i="74"/>
  <c r="AK81" i="74"/>
  <c r="AK82" i="74"/>
  <c r="AK83" i="74"/>
  <c r="AK84" i="74"/>
  <c r="AK85" i="74"/>
  <c r="AK86" i="74"/>
  <c r="AK87" i="74"/>
  <c r="AK88" i="74"/>
  <c r="AK89" i="74"/>
  <c r="AK90" i="74"/>
  <c r="AK91" i="74"/>
  <c r="AK92" i="74"/>
  <c r="AK93" i="74"/>
  <c r="AK94" i="74"/>
  <c r="AK95" i="74"/>
  <c r="AK96" i="74"/>
  <c r="AK97" i="74"/>
  <c r="AK98" i="74"/>
  <c r="AK99" i="74"/>
  <c r="AK100" i="74"/>
  <c r="AK101" i="74"/>
  <c r="AK102" i="74"/>
  <c r="AK103" i="74"/>
  <c r="AK104" i="74"/>
  <c r="AK5" i="74"/>
  <c r="V8" i="69"/>
  <c r="V9" i="69"/>
  <c r="V10" i="69"/>
  <c r="V11" i="69"/>
  <c r="V12" i="69"/>
  <c r="V13" i="69"/>
  <c r="V14" i="69"/>
  <c r="V15" i="69"/>
  <c r="V16" i="69"/>
  <c r="V17" i="69"/>
  <c r="V18" i="69"/>
  <c r="V19" i="69"/>
  <c r="V20" i="69"/>
  <c r="V21" i="69"/>
  <c r="V22" i="69"/>
  <c r="V23" i="69"/>
  <c r="V24" i="69"/>
  <c r="V25" i="69"/>
  <c r="V26" i="69"/>
  <c r="V27" i="69"/>
  <c r="V28" i="69"/>
  <c r="V29" i="69"/>
  <c r="V30" i="69"/>
  <c r="V31" i="69"/>
  <c r="V32" i="69"/>
  <c r="V33" i="69"/>
  <c r="V34" i="69"/>
  <c r="V35" i="69"/>
  <c r="V36" i="69"/>
  <c r="V37" i="69"/>
  <c r="V38" i="69"/>
  <c r="V39" i="69"/>
  <c r="V40" i="69"/>
  <c r="V41" i="69"/>
  <c r="V42" i="69"/>
  <c r="V43" i="69"/>
  <c r="V44" i="69"/>
  <c r="V45" i="69"/>
  <c r="V46" i="69"/>
  <c r="V47" i="69"/>
  <c r="V48" i="69"/>
  <c r="V49" i="69"/>
  <c r="V50" i="69"/>
  <c r="V51" i="69"/>
  <c r="V52" i="69"/>
  <c r="V53" i="69"/>
  <c r="V54" i="69"/>
  <c r="V55" i="69"/>
  <c r="V56" i="69"/>
  <c r="V57" i="69"/>
  <c r="V58" i="69"/>
  <c r="V59" i="69"/>
  <c r="V60" i="69"/>
  <c r="V61" i="69"/>
  <c r="V62" i="69"/>
  <c r="V63" i="69"/>
  <c r="V64" i="69"/>
  <c r="V65" i="69"/>
  <c r="V66" i="69"/>
  <c r="V67" i="69"/>
  <c r="V68" i="69"/>
  <c r="V69" i="69"/>
  <c r="V70" i="69"/>
  <c r="V71" i="69"/>
  <c r="V72" i="69"/>
  <c r="V73" i="69"/>
  <c r="V74" i="69"/>
  <c r="V75" i="69"/>
  <c r="V76" i="69"/>
  <c r="V77" i="69"/>
  <c r="V78" i="69"/>
  <c r="V79" i="69"/>
  <c r="V80" i="69"/>
  <c r="V81" i="69"/>
  <c r="V82" i="69"/>
  <c r="V83" i="69"/>
  <c r="V84" i="69"/>
  <c r="V85" i="69"/>
  <c r="V86" i="69"/>
  <c r="V87" i="69"/>
  <c r="V88" i="69"/>
  <c r="V89" i="69"/>
  <c r="V90" i="69"/>
  <c r="V91" i="69"/>
  <c r="V92" i="69"/>
  <c r="V93" i="69"/>
  <c r="V94" i="69"/>
  <c r="V95" i="69"/>
  <c r="V96" i="69"/>
  <c r="V97" i="69"/>
  <c r="V98" i="69"/>
  <c r="V99" i="69"/>
  <c r="V100" i="69"/>
  <c r="V101" i="69"/>
  <c r="V102" i="69"/>
  <c r="V103" i="69"/>
  <c r="V104" i="69"/>
  <c r="V105" i="69"/>
  <c r="X6" i="72" l="1"/>
  <c r="W7" i="72"/>
  <c r="W8" i="72"/>
  <c r="W9" i="72"/>
  <c r="W10" i="72"/>
  <c r="W11" i="72"/>
  <c r="W12" i="72"/>
  <c r="W13" i="72"/>
  <c r="W14" i="72"/>
  <c r="W15" i="72"/>
  <c r="W16" i="72"/>
  <c r="W17" i="72"/>
  <c r="W18" i="72"/>
  <c r="W19" i="72"/>
  <c r="W20" i="72"/>
  <c r="W21" i="72"/>
  <c r="W22" i="72"/>
  <c r="W23" i="72"/>
  <c r="W24" i="72"/>
  <c r="W25" i="72"/>
  <c r="W6" i="72"/>
  <c r="AB6" i="74"/>
  <c r="AB7" i="74"/>
  <c r="AB8" i="74"/>
  <c r="AB9" i="74"/>
  <c r="AB10" i="74"/>
  <c r="AB11" i="74"/>
  <c r="AB12" i="74"/>
  <c r="AB13" i="74"/>
  <c r="AB14" i="74"/>
  <c r="AB15" i="74"/>
  <c r="AB16" i="74"/>
  <c r="AB17" i="74"/>
  <c r="AB18" i="74"/>
  <c r="AB19" i="74"/>
  <c r="AB20" i="74"/>
  <c r="AB21" i="74"/>
  <c r="AB22" i="74"/>
  <c r="AB23" i="74"/>
  <c r="AB24" i="74"/>
  <c r="AB25" i="74"/>
  <c r="AB26" i="74"/>
  <c r="AB27" i="74"/>
  <c r="AB28" i="74"/>
  <c r="AB29" i="74"/>
  <c r="AB30" i="74"/>
  <c r="AB31" i="74"/>
  <c r="AB32" i="74"/>
  <c r="AB33" i="74"/>
  <c r="AB34" i="74"/>
  <c r="AB35" i="74"/>
  <c r="AB36" i="74"/>
  <c r="AB37" i="74"/>
  <c r="AB38" i="74"/>
  <c r="AB39" i="74"/>
  <c r="AB40" i="74"/>
  <c r="AB41" i="74"/>
  <c r="AB42" i="74"/>
  <c r="AB43" i="74"/>
  <c r="AB44" i="74"/>
  <c r="AB45" i="74"/>
  <c r="AB46" i="74"/>
  <c r="AB47" i="74"/>
  <c r="AB48" i="74"/>
  <c r="AB49" i="74"/>
  <c r="AB50" i="74"/>
  <c r="AB51" i="74"/>
  <c r="AB52" i="74"/>
  <c r="AB53" i="74"/>
  <c r="AB54" i="74"/>
  <c r="AB55" i="74"/>
  <c r="AB56" i="74"/>
  <c r="AB57" i="74"/>
  <c r="AB58" i="74"/>
  <c r="AB59" i="74"/>
  <c r="AB60" i="74"/>
  <c r="AB61" i="74"/>
  <c r="AB62" i="74"/>
  <c r="AB63" i="74"/>
  <c r="AB64" i="74"/>
  <c r="AB65" i="74"/>
  <c r="AB66" i="74"/>
  <c r="AB67" i="74"/>
  <c r="AB68" i="74"/>
  <c r="AB69" i="74"/>
  <c r="AB70" i="74"/>
  <c r="AB71" i="74"/>
  <c r="AB72" i="74"/>
  <c r="AB73" i="74"/>
  <c r="AB74" i="74"/>
  <c r="AB75" i="74"/>
  <c r="AB76" i="74"/>
  <c r="AB77" i="74"/>
  <c r="AB78" i="74"/>
  <c r="AB79" i="74"/>
  <c r="AB80" i="74"/>
  <c r="AB81" i="74"/>
  <c r="AB82" i="74"/>
  <c r="AB83" i="74"/>
  <c r="AB84" i="74"/>
  <c r="AB85" i="74"/>
  <c r="AB86" i="74"/>
  <c r="AB87" i="74"/>
  <c r="AB88" i="74"/>
  <c r="AB89" i="74"/>
  <c r="AB90" i="74"/>
  <c r="AB91" i="74"/>
  <c r="AB92" i="74"/>
  <c r="AB93" i="74"/>
  <c r="AB94" i="74"/>
  <c r="AB95" i="74"/>
  <c r="AB96" i="74"/>
  <c r="AB97" i="74"/>
  <c r="AB98" i="74"/>
  <c r="AB99" i="74"/>
  <c r="AB100" i="74"/>
  <c r="AB101" i="74"/>
  <c r="AB102" i="74"/>
  <c r="AB103" i="74"/>
  <c r="AB104" i="74"/>
  <c r="Z10" i="55" l="1"/>
  <c r="AA10" i="55"/>
  <c r="Z15" i="55"/>
  <c r="AA15" i="55"/>
  <c r="Z16" i="55"/>
  <c r="AA16" i="55"/>
  <c r="Z17" i="55"/>
  <c r="AA17" i="55"/>
  <c r="Z18" i="55"/>
  <c r="AA18" i="55"/>
  <c r="Z19" i="55"/>
  <c r="AA19" i="55"/>
  <c r="Z20" i="55"/>
  <c r="AA20" i="55"/>
  <c r="Z21" i="55"/>
  <c r="AA21" i="55"/>
  <c r="Z22" i="55"/>
  <c r="AA22" i="55"/>
  <c r="Z23" i="55"/>
  <c r="AA23" i="55"/>
  <c r="Z24" i="55"/>
  <c r="AA24" i="55"/>
  <c r="Z25" i="55"/>
  <c r="AA25" i="55"/>
  <c r="Z26" i="55"/>
  <c r="AA26" i="55"/>
  <c r="Z27" i="55"/>
  <c r="AA27" i="55"/>
  <c r="Z28" i="55"/>
  <c r="AA28" i="55"/>
  <c r="Z29" i="55"/>
  <c r="AA29" i="55"/>
  <c r="Z30" i="55"/>
  <c r="AA30" i="55"/>
  <c r="Z31" i="55"/>
  <c r="AA31" i="55"/>
  <c r="Z32" i="55"/>
  <c r="AA32" i="55"/>
  <c r="Z33" i="55"/>
  <c r="AA33" i="55"/>
  <c r="Z34" i="55"/>
  <c r="AA34" i="55"/>
  <c r="Z35" i="55"/>
  <c r="AA35" i="55"/>
  <c r="Z36" i="55"/>
  <c r="AA36" i="55"/>
  <c r="Z37" i="55"/>
  <c r="AA37" i="55"/>
  <c r="Z38" i="55"/>
  <c r="AA38" i="55"/>
  <c r="Z39" i="55"/>
  <c r="AA39" i="55"/>
  <c r="Z40" i="55"/>
  <c r="AA40" i="55"/>
  <c r="Z41" i="55"/>
  <c r="AA41" i="55"/>
  <c r="Z42" i="55"/>
  <c r="AA42" i="55"/>
  <c r="Z43" i="55"/>
  <c r="AA43" i="55"/>
  <c r="Z44" i="55"/>
  <c r="AA44" i="55"/>
  <c r="Z45" i="55"/>
  <c r="AA45" i="55"/>
  <c r="Z46" i="55"/>
  <c r="AA46" i="55"/>
  <c r="Z47" i="55"/>
  <c r="AA47" i="55"/>
  <c r="Z48" i="55"/>
  <c r="AA48" i="55"/>
  <c r="Z49" i="55"/>
  <c r="AA49" i="55"/>
  <c r="Z50" i="55"/>
  <c r="AA50" i="55"/>
  <c r="Z51" i="55"/>
  <c r="AA51" i="55"/>
  <c r="Z52" i="55"/>
  <c r="AA52" i="55"/>
  <c r="Z53" i="55"/>
  <c r="AA53" i="55"/>
  <c r="Z54" i="55"/>
  <c r="AA54" i="55"/>
  <c r="Z55" i="55"/>
  <c r="AA55" i="55"/>
  <c r="Z56" i="55"/>
  <c r="AA56" i="55"/>
  <c r="Z57" i="55"/>
  <c r="AA57" i="55"/>
  <c r="Z58" i="55"/>
  <c r="AA58" i="55"/>
  <c r="Z59" i="55"/>
  <c r="AA59" i="55"/>
  <c r="Z60" i="55"/>
  <c r="AA60" i="55"/>
  <c r="Z61" i="55"/>
  <c r="AA61" i="55"/>
  <c r="Z62" i="55"/>
  <c r="AA62" i="55"/>
  <c r="Z63" i="55"/>
  <c r="AA63" i="55"/>
  <c r="Z64" i="55"/>
  <c r="AA64" i="55"/>
  <c r="Z65" i="55"/>
  <c r="AA65" i="55"/>
  <c r="Z66" i="55"/>
  <c r="AA66" i="55"/>
  <c r="Z67" i="55"/>
  <c r="AA67" i="55"/>
  <c r="Z68" i="55"/>
  <c r="AA68" i="55"/>
  <c r="Z69" i="55"/>
  <c r="AA69" i="55"/>
  <c r="Z70" i="55"/>
  <c r="AA70" i="55"/>
  <c r="Z71" i="55"/>
  <c r="AA71" i="55"/>
  <c r="Z72" i="55"/>
  <c r="AA72" i="55"/>
  <c r="Z73" i="55"/>
  <c r="AA73" i="55"/>
  <c r="Z74" i="55"/>
  <c r="AA74" i="55"/>
  <c r="Z75" i="55"/>
  <c r="AA75" i="55"/>
  <c r="Z76" i="55"/>
  <c r="AA76" i="55"/>
  <c r="Z77" i="55"/>
  <c r="AA77" i="55"/>
  <c r="Z78" i="55"/>
  <c r="AA78" i="55"/>
  <c r="Z79" i="55"/>
  <c r="AA79" i="55"/>
  <c r="Z80" i="55"/>
  <c r="AA80" i="55"/>
  <c r="Z81" i="55"/>
  <c r="AA81" i="55"/>
  <c r="Z82" i="55"/>
  <c r="AA82" i="55"/>
  <c r="Z83" i="55"/>
  <c r="AA83" i="55"/>
  <c r="Z84" i="55"/>
  <c r="AA84" i="55"/>
  <c r="Z85" i="55"/>
  <c r="AA85" i="55"/>
  <c r="Z86" i="55"/>
  <c r="AA86" i="55"/>
  <c r="Z87" i="55"/>
  <c r="AA87" i="55"/>
  <c r="Z88" i="55"/>
  <c r="AA88" i="55"/>
  <c r="Z89" i="55"/>
  <c r="AA89" i="55"/>
  <c r="Z90" i="55"/>
  <c r="AA90" i="55"/>
  <c r="Z91" i="55"/>
  <c r="AA91" i="55"/>
  <c r="Z92" i="55"/>
  <c r="AA92" i="55"/>
  <c r="Z93" i="55"/>
  <c r="AA93" i="55"/>
  <c r="Z94" i="55"/>
  <c r="AA94" i="55"/>
  <c r="Z95" i="55"/>
  <c r="AA95" i="55"/>
  <c r="Z96" i="55"/>
  <c r="AA96" i="55"/>
  <c r="Z97" i="55"/>
  <c r="AA97" i="55"/>
  <c r="Z98" i="55"/>
  <c r="AA98" i="55"/>
  <c r="Z99" i="55"/>
  <c r="AA99" i="55"/>
  <c r="Z100" i="55"/>
  <c r="AA100" i="55"/>
  <c r="Z101" i="55"/>
  <c r="AA101" i="55"/>
  <c r="Z102" i="55"/>
  <c r="AA102" i="55"/>
  <c r="Z103" i="55"/>
  <c r="AA103" i="55"/>
  <c r="Z104" i="55"/>
  <c r="AA104" i="55"/>
  <c r="Z105" i="55"/>
  <c r="AA105" i="55"/>
  <c r="Z106" i="55"/>
  <c r="AA106" i="55"/>
  <c r="Z107" i="55"/>
  <c r="AA107" i="55"/>
  <c r="Z108" i="55"/>
  <c r="AA108" i="55"/>
  <c r="AA9" i="55"/>
  <c r="Y7" i="74"/>
  <c r="Y8" i="74"/>
  <c r="Y9" i="74"/>
  <c r="Y10" i="74"/>
  <c r="Y11" i="74"/>
  <c r="Y12" i="74"/>
  <c r="Y13" i="74"/>
  <c r="Y14" i="74"/>
  <c r="Y15" i="74"/>
  <c r="Y16" i="74"/>
  <c r="Y17" i="74"/>
  <c r="Y18" i="74"/>
  <c r="Y19" i="74"/>
  <c r="Y20" i="74"/>
  <c r="Y21" i="74"/>
  <c r="Y22" i="74"/>
  <c r="Y23" i="74"/>
  <c r="Y24" i="74"/>
  <c r="Y25" i="74"/>
  <c r="Y26" i="74"/>
  <c r="Y27" i="74"/>
  <c r="Y28" i="74"/>
  <c r="Y29" i="74"/>
  <c r="Y30" i="74"/>
  <c r="Y31" i="74"/>
  <c r="Y32" i="74"/>
  <c r="Y33" i="74"/>
  <c r="Y34" i="74"/>
  <c r="Y35" i="74"/>
  <c r="Y36" i="74"/>
  <c r="Y37" i="74"/>
  <c r="Y38" i="74"/>
  <c r="Y39" i="74"/>
  <c r="Y40" i="74"/>
  <c r="Y41" i="74"/>
  <c r="Y42" i="74"/>
  <c r="Y43" i="74"/>
  <c r="Y44" i="74"/>
  <c r="Y45" i="74"/>
  <c r="Y46" i="74"/>
  <c r="Y47" i="74"/>
  <c r="Y48" i="74"/>
  <c r="Y49" i="74"/>
  <c r="Y50" i="74"/>
  <c r="Y51" i="74"/>
  <c r="Y52" i="74"/>
  <c r="Y53" i="74"/>
  <c r="Y54" i="74"/>
  <c r="Y55" i="74"/>
  <c r="Y56" i="74"/>
  <c r="Y57" i="74"/>
  <c r="Y58" i="74"/>
  <c r="Y59" i="74"/>
  <c r="Y60" i="74"/>
  <c r="Y61" i="74"/>
  <c r="Y62" i="74"/>
  <c r="Y63" i="74"/>
  <c r="Y64" i="74"/>
  <c r="Y65" i="74"/>
  <c r="Y66" i="74"/>
  <c r="Y67" i="74"/>
  <c r="Y68" i="74"/>
  <c r="Y69" i="74"/>
  <c r="Y70" i="74"/>
  <c r="Y71" i="74"/>
  <c r="Y72" i="74"/>
  <c r="Y73" i="74"/>
  <c r="Y74" i="74"/>
  <c r="Y75" i="74"/>
  <c r="Y76" i="74"/>
  <c r="Y77" i="74"/>
  <c r="Y78" i="74"/>
  <c r="Y79" i="74"/>
  <c r="Y80" i="74"/>
  <c r="Y81" i="74"/>
  <c r="Y82" i="74"/>
  <c r="Y83" i="74"/>
  <c r="Y84" i="74"/>
  <c r="Y85" i="74"/>
  <c r="Y86" i="74"/>
  <c r="Y87" i="74"/>
  <c r="Y88" i="74"/>
  <c r="Y89" i="74"/>
  <c r="Y90" i="74"/>
  <c r="Y91" i="74"/>
  <c r="Y92" i="74"/>
  <c r="Y93" i="74"/>
  <c r="Y94" i="74"/>
  <c r="Y95" i="74"/>
  <c r="Y96" i="74"/>
  <c r="Y97" i="74"/>
  <c r="Y98" i="74"/>
  <c r="Y99" i="74"/>
  <c r="Y100" i="74"/>
  <c r="Y101" i="74"/>
  <c r="Y102" i="74"/>
  <c r="Y103" i="74"/>
  <c r="Y104" i="74"/>
  <c r="Y5" i="74"/>
  <c r="X7" i="74"/>
  <c r="X8" i="74"/>
  <c r="X9" i="74"/>
  <c r="X10" i="74"/>
  <c r="X11" i="74"/>
  <c r="X12" i="74"/>
  <c r="X13" i="74"/>
  <c r="X14" i="74"/>
  <c r="X15" i="74"/>
  <c r="X16" i="74"/>
  <c r="X17" i="74"/>
  <c r="X18" i="74"/>
  <c r="X19" i="74"/>
  <c r="X20" i="74"/>
  <c r="X21" i="74"/>
  <c r="X22" i="74"/>
  <c r="X23" i="74"/>
  <c r="X24" i="74"/>
  <c r="X25" i="74"/>
  <c r="X26" i="74"/>
  <c r="X27" i="74"/>
  <c r="X28" i="74"/>
  <c r="X29" i="74"/>
  <c r="X30" i="74"/>
  <c r="X31" i="74"/>
  <c r="X32" i="74"/>
  <c r="X33" i="74"/>
  <c r="X34" i="74"/>
  <c r="X35" i="74"/>
  <c r="X36" i="74"/>
  <c r="X37" i="74"/>
  <c r="X38" i="74"/>
  <c r="X39" i="74"/>
  <c r="X40" i="74"/>
  <c r="X41" i="74"/>
  <c r="X42" i="74"/>
  <c r="X43" i="74"/>
  <c r="X44" i="74"/>
  <c r="X45" i="74"/>
  <c r="X46" i="74"/>
  <c r="X47" i="74"/>
  <c r="X48" i="74"/>
  <c r="X49" i="74"/>
  <c r="X50" i="74"/>
  <c r="X51" i="74"/>
  <c r="X52" i="74"/>
  <c r="X53" i="74"/>
  <c r="X54" i="74"/>
  <c r="X55" i="74"/>
  <c r="X56" i="74"/>
  <c r="X57" i="74"/>
  <c r="X58" i="74"/>
  <c r="X59" i="74"/>
  <c r="X60" i="74"/>
  <c r="X61" i="74"/>
  <c r="X62" i="74"/>
  <c r="X63" i="74"/>
  <c r="X64" i="74"/>
  <c r="X65" i="74"/>
  <c r="X66" i="74"/>
  <c r="X67" i="74"/>
  <c r="X68" i="74"/>
  <c r="X69" i="74"/>
  <c r="X70" i="74"/>
  <c r="X71" i="74"/>
  <c r="X72" i="74"/>
  <c r="X73" i="74"/>
  <c r="X74" i="74"/>
  <c r="X75" i="74"/>
  <c r="X76" i="74"/>
  <c r="X77" i="74"/>
  <c r="X78" i="74"/>
  <c r="X79" i="74"/>
  <c r="X80" i="74"/>
  <c r="X81" i="74"/>
  <c r="X82" i="74"/>
  <c r="X83" i="74"/>
  <c r="X84" i="74"/>
  <c r="X85" i="74"/>
  <c r="X86" i="74"/>
  <c r="X87" i="74"/>
  <c r="X88" i="74"/>
  <c r="X89" i="74"/>
  <c r="X90" i="74"/>
  <c r="X91" i="74"/>
  <c r="X92" i="74"/>
  <c r="X93" i="74"/>
  <c r="X94" i="74"/>
  <c r="X95" i="74"/>
  <c r="X96" i="74"/>
  <c r="X97" i="74"/>
  <c r="X98" i="74"/>
  <c r="X99" i="74"/>
  <c r="X100" i="74"/>
  <c r="X101" i="74"/>
  <c r="X102" i="74"/>
  <c r="X103" i="74"/>
  <c r="X104" i="74"/>
  <c r="X5" i="74"/>
  <c r="Z25" i="73" l="1"/>
  <c r="Z7" i="73"/>
  <c r="Z8" i="73"/>
  <c r="Z9" i="73"/>
  <c r="Z10" i="73"/>
  <c r="Z11" i="73"/>
  <c r="Z12" i="73"/>
  <c r="Z13" i="73"/>
  <c r="Z14" i="73"/>
  <c r="Z15" i="73"/>
  <c r="Z16" i="73"/>
  <c r="Z17" i="73"/>
  <c r="Z18" i="73"/>
  <c r="Z19" i="73"/>
  <c r="Z20" i="73"/>
  <c r="Z21" i="73"/>
  <c r="Z22" i="73"/>
  <c r="Z23" i="73"/>
  <c r="Z24" i="73"/>
  <c r="Z6" i="73"/>
  <c r="X7" i="72"/>
  <c r="X8" i="72"/>
  <c r="X9" i="72"/>
  <c r="X10" i="72"/>
  <c r="X11" i="72"/>
  <c r="X12" i="72"/>
  <c r="X13" i="72"/>
  <c r="X14" i="72"/>
  <c r="X15" i="72"/>
  <c r="X16" i="72"/>
  <c r="X17" i="72"/>
  <c r="X18" i="72"/>
  <c r="X19" i="72"/>
  <c r="X20" i="72"/>
  <c r="X21" i="72"/>
  <c r="X22" i="72"/>
  <c r="X23" i="72"/>
  <c r="X24" i="72"/>
  <c r="X25" i="72"/>
  <c r="AD10" i="55"/>
  <c r="AD15" i="55"/>
  <c r="AD16" i="55"/>
  <c r="AD17" i="55"/>
  <c r="AD18" i="55"/>
  <c r="AD19" i="55"/>
  <c r="AD20" i="55"/>
  <c r="AD21" i="55"/>
  <c r="AD22" i="55"/>
  <c r="AD23" i="55"/>
  <c r="AD24" i="55"/>
  <c r="AD25" i="55"/>
  <c r="AD26" i="55"/>
  <c r="AD27" i="55"/>
  <c r="AD28" i="55"/>
  <c r="AD29" i="55"/>
  <c r="AD30" i="55"/>
  <c r="AD31" i="55"/>
  <c r="AD32" i="55"/>
  <c r="AD33" i="55"/>
  <c r="AD34" i="55"/>
  <c r="AD35" i="55"/>
  <c r="AD36" i="55"/>
  <c r="AD37" i="55"/>
  <c r="AD38" i="55"/>
  <c r="AD39" i="55"/>
  <c r="AD40" i="55"/>
  <c r="AD41" i="55"/>
  <c r="AD42" i="55"/>
  <c r="AD43" i="55"/>
  <c r="AD44" i="55"/>
  <c r="AD45" i="55"/>
  <c r="AD46" i="55"/>
  <c r="AD47" i="55"/>
  <c r="AD48" i="55"/>
  <c r="AD49" i="55"/>
  <c r="AD50" i="55"/>
  <c r="AD51" i="55"/>
  <c r="AD52" i="55"/>
  <c r="AD53" i="55"/>
  <c r="AD54" i="55"/>
  <c r="AD55" i="55"/>
  <c r="AD56" i="55"/>
  <c r="AD57" i="55"/>
  <c r="AD58" i="55"/>
  <c r="AD59" i="55"/>
  <c r="AD60" i="55"/>
  <c r="AD61" i="55"/>
  <c r="AD62" i="55"/>
  <c r="AD63" i="55"/>
  <c r="AD64" i="55"/>
  <c r="AD65" i="55"/>
  <c r="AD66" i="55"/>
  <c r="AD67" i="55"/>
  <c r="AD68" i="55"/>
  <c r="AD69" i="55"/>
  <c r="AD70" i="55"/>
  <c r="AD71" i="55"/>
  <c r="AD72" i="55"/>
  <c r="AD73" i="55"/>
  <c r="AD74" i="55"/>
  <c r="AD75" i="55"/>
  <c r="AD76" i="55"/>
  <c r="AD77" i="55"/>
  <c r="AD78" i="55"/>
  <c r="AD79" i="55"/>
  <c r="AD80" i="55"/>
  <c r="AD81" i="55"/>
  <c r="AD82" i="55"/>
  <c r="AD83" i="55"/>
  <c r="AD84" i="55"/>
  <c r="AD85" i="55"/>
  <c r="AD86" i="55"/>
  <c r="AD87" i="55"/>
  <c r="AD88" i="55"/>
  <c r="AD89" i="55"/>
  <c r="AD90" i="55"/>
  <c r="AD91" i="55"/>
  <c r="AD92" i="55"/>
  <c r="AD93" i="55"/>
  <c r="AD94" i="55"/>
  <c r="AD95" i="55"/>
  <c r="AD96" i="55"/>
  <c r="AD97" i="55"/>
  <c r="AD98" i="55"/>
  <c r="AD99" i="55"/>
  <c r="AD100" i="55"/>
  <c r="AD101" i="55"/>
  <c r="AD102" i="55"/>
  <c r="AD103" i="55"/>
  <c r="AD104" i="55"/>
  <c r="AD105" i="55"/>
  <c r="AD106" i="55"/>
  <c r="AD107" i="55"/>
  <c r="AD108" i="55"/>
  <c r="T8" i="70" l="1"/>
  <c r="V8" i="70" s="1"/>
  <c r="T9" i="70"/>
  <c r="V9" i="70" s="1"/>
  <c r="T10" i="70"/>
  <c r="V10" i="70" s="1"/>
  <c r="T11" i="70"/>
  <c r="V11" i="70" s="1"/>
  <c r="T12" i="70"/>
  <c r="V12" i="70" s="1"/>
  <c r="T13" i="70"/>
  <c r="V13" i="70" s="1"/>
  <c r="T14" i="70"/>
  <c r="V14" i="70" s="1"/>
  <c r="T15" i="70"/>
  <c r="V15" i="70" s="1"/>
  <c r="T16" i="70"/>
  <c r="T17" i="70"/>
  <c r="T18" i="70"/>
  <c r="V18" i="70" s="1"/>
  <c r="T19" i="70"/>
  <c r="V19" i="70" s="1"/>
  <c r="T20" i="70"/>
  <c r="V20" i="70" s="1"/>
  <c r="T21" i="70"/>
  <c r="V21" i="70" s="1"/>
  <c r="T22" i="70"/>
  <c r="V22" i="70" s="1"/>
  <c r="T23" i="70"/>
  <c r="V23" i="70" s="1"/>
  <c r="T24" i="70"/>
  <c r="T25" i="70"/>
  <c r="T26" i="70"/>
  <c r="V26" i="70" s="1"/>
  <c r="T27" i="70"/>
  <c r="V27" i="70" s="1"/>
  <c r="T28" i="70"/>
  <c r="V28" i="70" s="1"/>
  <c r="T29" i="70"/>
  <c r="T30" i="70"/>
  <c r="T31" i="70"/>
  <c r="V31" i="70" s="1"/>
  <c r="T32" i="70"/>
  <c r="T33" i="70"/>
  <c r="V33" i="70" s="1"/>
  <c r="T34" i="70"/>
  <c r="V34" i="70" s="1"/>
  <c r="T35" i="70"/>
  <c r="V35" i="70" s="1"/>
  <c r="T36" i="70"/>
  <c r="V36" i="70" s="1"/>
  <c r="T37" i="70"/>
  <c r="V37" i="70" s="1"/>
  <c r="T38" i="70"/>
  <c r="V38" i="70" s="1"/>
  <c r="T39" i="70"/>
  <c r="V39" i="70" s="1"/>
  <c r="T40" i="70"/>
  <c r="T41" i="70"/>
  <c r="V41" i="70" s="1"/>
  <c r="T42" i="70"/>
  <c r="V42" i="70" s="1"/>
  <c r="T43" i="70"/>
  <c r="V43" i="70" s="1"/>
  <c r="T44" i="70"/>
  <c r="V44" i="70" s="1"/>
  <c r="T45" i="70"/>
  <c r="T46" i="70"/>
  <c r="T47" i="70"/>
  <c r="V47" i="70" s="1"/>
  <c r="T48" i="70"/>
  <c r="T49" i="70"/>
  <c r="T50" i="70"/>
  <c r="V50" i="70" s="1"/>
  <c r="T51" i="70"/>
  <c r="V51" i="70" s="1"/>
  <c r="T52" i="70"/>
  <c r="V52" i="70" s="1"/>
  <c r="T53" i="70"/>
  <c r="V53" i="70" s="1"/>
  <c r="T54" i="70"/>
  <c r="V54" i="70" s="1"/>
  <c r="T55" i="70"/>
  <c r="V55" i="70" s="1"/>
  <c r="T56" i="70"/>
  <c r="T57" i="70"/>
  <c r="T58" i="70"/>
  <c r="V58" i="70" s="1"/>
  <c r="T59" i="70"/>
  <c r="V59" i="70" s="1"/>
  <c r="T60" i="70"/>
  <c r="V60" i="70" s="1"/>
  <c r="T61" i="70"/>
  <c r="V61" i="70" s="1"/>
  <c r="T62" i="70"/>
  <c r="V62" i="70" s="1"/>
  <c r="T63" i="70"/>
  <c r="V63" i="70" s="1"/>
  <c r="T64" i="70"/>
  <c r="T65" i="70"/>
  <c r="V65" i="70" s="1"/>
  <c r="T66" i="70"/>
  <c r="V66" i="70" s="1"/>
  <c r="T67" i="70"/>
  <c r="V67" i="70" s="1"/>
  <c r="T68" i="70"/>
  <c r="V68" i="70" s="1"/>
  <c r="T69" i="70"/>
  <c r="V69" i="70" s="1"/>
  <c r="T70" i="70"/>
  <c r="V70" i="70" s="1"/>
  <c r="T71" i="70"/>
  <c r="V71" i="70" s="1"/>
  <c r="T72" i="70"/>
  <c r="T73" i="70"/>
  <c r="V73" i="70" s="1"/>
  <c r="T74" i="70"/>
  <c r="V74" i="70" s="1"/>
  <c r="T75" i="70"/>
  <c r="V75" i="70" s="1"/>
  <c r="T76" i="70"/>
  <c r="V76" i="70" s="1"/>
  <c r="T77" i="70"/>
  <c r="V77" i="70" s="1"/>
  <c r="T78" i="70"/>
  <c r="V78" i="70" s="1"/>
  <c r="T79" i="70"/>
  <c r="V79" i="70" s="1"/>
  <c r="T80" i="70"/>
  <c r="T81" i="70"/>
  <c r="T82" i="70"/>
  <c r="V82" i="70" s="1"/>
  <c r="T83" i="70"/>
  <c r="V83" i="70" s="1"/>
  <c r="T84" i="70"/>
  <c r="V84" i="70" s="1"/>
  <c r="T85" i="70"/>
  <c r="V85" i="70" s="1"/>
  <c r="T86" i="70"/>
  <c r="V86" i="70" s="1"/>
  <c r="T87" i="70"/>
  <c r="V87" i="70" s="1"/>
  <c r="T88" i="70"/>
  <c r="T89" i="70"/>
  <c r="T90" i="70"/>
  <c r="V90" i="70" s="1"/>
  <c r="T91" i="70"/>
  <c r="V91" i="70" s="1"/>
  <c r="T92" i="70"/>
  <c r="V92" i="70" s="1"/>
  <c r="T93" i="70"/>
  <c r="V93" i="70" s="1"/>
  <c r="T94" i="70"/>
  <c r="V94" i="70" s="1"/>
  <c r="T95" i="70"/>
  <c r="V95" i="70" s="1"/>
  <c r="T96" i="70"/>
  <c r="T97" i="70"/>
  <c r="V97" i="70" s="1"/>
  <c r="T98" i="70"/>
  <c r="V98" i="70" s="1"/>
  <c r="T99" i="70"/>
  <c r="V99" i="70" s="1"/>
  <c r="T100" i="70"/>
  <c r="V100" i="70" s="1"/>
  <c r="T101" i="70"/>
  <c r="T102" i="70"/>
  <c r="V102" i="70" s="1"/>
  <c r="T103" i="70"/>
  <c r="V103" i="70" s="1"/>
  <c r="T104" i="70"/>
  <c r="T105" i="70"/>
  <c r="V16" i="70"/>
  <c r="V17" i="70"/>
  <c r="V24" i="70"/>
  <c r="V25" i="70"/>
  <c r="V29" i="70"/>
  <c r="V30" i="70"/>
  <c r="V32" i="70"/>
  <c r="V40" i="70"/>
  <c r="V45" i="70"/>
  <c r="V46" i="70"/>
  <c r="V48" i="70"/>
  <c r="V49" i="70"/>
  <c r="V56" i="70"/>
  <c r="V57" i="70"/>
  <c r="V64" i="70"/>
  <c r="V72" i="70"/>
  <c r="V80" i="70"/>
  <c r="V81" i="70"/>
  <c r="V88" i="70"/>
  <c r="V89" i="70"/>
  <c r="V96" i="70"/>
  <c r="V101" i="70"/>
  <c r="V104" i="70"/>
  <c r="V105" i="70"/>
  <c r="X17" i="69"/>
  <c r="X7" i="69"/>
  <c r="X8" i="69"/>
  <c r="X9" i="69"/>
  <c r="X10" i="69"/>
  <c r="X11" i="69"/>
  <c r="X12" i="69"/>
  <c r="X13" i="69"/>
  <c r="X14" i="69"/>
  <c r="X15" i="69"/>
  <c r="X16" i="69"/>
  <c r="X18" i="69"/>
  <c r="X19" i="69"/>
  <c r="X20" i="69"/>
  <c r="X21" i="69"/>
  <c r="X22" i="69"/>
  <c r="X23" i="69"/>
  <c r="X24" i="69"/>
  <c r="X25" i="69"/>
  <c r="X26" i="69"/>
  <c r="X27" i="69"/>
  <c r="X28" i="69"/>
  <c r="X29" i="69"/>
  <c r="X30" i="69"/>
  <c r="X31" i="69"/>
  <c r="X32" i="69"/>
  <c r="X33" i="69"/>
  <c r="X34" i="69"/>
  <c r="X35" i="69"/>
  <c r="X36" i="69"/>
  <c r="X37" i="69"/>
  <c r="X38" i="69"/>
  <c r="X39" i="69"/>
  <c r="X40" i="69"/>
  <c r="X41" i="69"/>
  <c r="X42" i="69"/>
  <c r="X43" i="69"/>
  <c r="X44" i="69"/>
  <c r="X45" i="69"/>
  <c r="X46" i="69"/>
  <c r="X47" i="69"/>
  <c r="X48" i="69"/>
  <c r="X49" i="69"/>
  <c r="X50" i="69"/>
  <c r="X51" i="69"/>
  <c r="X52" i="69"/>
  <c r="X53" i="69"/>
  <c r="X54" i="69"/>
  <c r="X55" i="69"/>
  <c r="X56" i="69"/>
  <c r="X57" i="69"/>
  <c r="X58" i="69"/>
  <c r="X59" i="69"/>
  <c r="X60" i="69"/>
  <c r="X61" i="69"/>
  <c r="X62" i="69"/>
  <c r="X63" i="69"/>
  <c r="X64" i="69"/>
  <c r="X65" i="69"/>
  <c r="X66" i="69"/>
  <c r="X67" i="69"/>
  <c r="X68" i="69"/>
  <c r="X69" i="69"/>
  <c r="X70" i="69"/>
  <c r="X71" i="69"/>
  <c r="X72" i="69"/>
  <c r="X73" i="69"/>
  <c r="X74" i="69"/>
  <c r="X75" i="69"/>
  <c r="X76" i="69"/>
  <c r="X77" i="69"/>
  <c r="X78" i="69"/>
  <c r="X79" i="69"/>
  <c r="X80" i="69"/>
  <c r="X81" i="69"/>
  <c r="X82" i="69"/>
  <c r="X83" i="69"/>
  <c r="X84" i="69"/>
  <c r="X85" i="69"/>
  <c r="X86" i="69"/>
  <c r="X87" i="69"/>
  <c r="X88" i="69"/>
  <c r="X89" i="69"/>
  <c r="X90" i="69"/>
  <c r="X91" i="69"/>
  <c r="X92" i="69"/>
  <c r="X93" i="69"/>
  <c r="X94" i="69"/>
  <c r="X95" i="69"/>
  <c r="X96" i="69"/>
  <c r="X97" i="69"/>
  <c r="X98" i="69"/>
  <c r="X99" i="69"/>
  <c r="X100" i="69"/>
  <c r="X101" i="69"/>
  <c r="X102" i="69"/>
  <c r="X103" i="69"/>
  <c r="X104" i="69"/>
  <c r="X105" i="69"/>
  <c r="AM7" i="74"/>
  <c r="AM8" i="74"/>
  <c r="AM10" i="74"/>
  <c r="AM11" i="74"/>
  <c r="AM12" i="74"/>
  <c r="AM13" i="74"/>
  <c r="AM14" i="74"/>
  <c r="AM15" i="74"/>
  <c r="AM16" i="74"/>
  <c r="AM17" i="74"/>
  <c r="AM18" i="74"/>
  <c r="AM19" i="74"/>
  <c r="AM20" i="74"/>
  <c r="AM22" i="74"/>
  <c r="AM23" i="74"/>
  <c r="AM24" i="74"/>
  <c r="AM25" i="74"/>
  <c r="AM26" i="74"/>
  <c r="AM27" i="74"/>
  <c r="AM28" i="74"/>
  <c r="AM29" i="74"/>
  <c r="AM30" i="74"/>
  <c r="AM31" i="74"/>
  <c r="AM32" i="74"/>
  <c r="AM33" i="74"/>
  <c r="AM34" i="74"/>
  <c r="AM35" i="74"/>
  <c r="AM36" i="74"/>
  <c r="AM38" i="74"/>
  <c r="AM40" i="74"/>
  <c r="AM41" i="74"/>
  <c r="AM42" i="74"/>
  <c r="AM43" i="74"/>
  <c r="AM44" i="74"/>
  <c r="AM45" i="74"/>
  <c r="AM46" i="74"/>
  <c r="AM47" i="74"/>
  <c r="AM48" i="74"/>
  <c r="AM49" i="74"/>
  <c r="AM50" i="74"/>
  <c r="AM51" i="74"/>
  <c r="AM52" i="74"/>
  <c r="AM53" i="74"/>
  <c r="AM54" i="74"/>
  <c r="AM55" i="74"/>
  <c r="AM56" i="74"/>
  <c r="AM57" i="74"/>
  <c r="AM58" i="74"/>
  <c r="AM60" i="74"/>
  <c r="AM61" i="74"/>
  <c r="AM62" i="74"/>
  <c r="AM63" i="74"/>
  <c r="AM64" i="74"/>
  <c r="AM65" i="74"/>
  <c r="AM66" i="74"/>
  <c r="AM67" i="74"/>
  <c r="AM68" i="74"/>
  <c r="AM69" i="74"/>
  <c r="AM70" i="74"/>
  <c r="AM71" i="74"/>
  <c r="AM72" i="74"/>
  <c r="AM73" i="74"/>
  <c r="AM74" i="74"/>
  <c r="AM76" i="74"/>
  <c r="AM78" i="74"/>
  <c r="AM79" i="74"/>
  <c r="AM80" i="74"/>
  <c r="AM81" i="74"/>
  <c r="AM82" i="74"/>
  <c r="AM83" i="74"/>
  <c r="AM84" i="74"/>
  <c r="AM85" i="74"/>
  <c r="AM86" i="74"/>
  <c r="AM87" i="74"/>
  <c r="AM88" i="74"/>
  <c r="AM89" i="74"/>
  <c r="AM90" i="74"/>
  <c r="AM91" i="74"/>
  <c r="AM92" i="74"/>
  <c r="AM93" i="74"/>
  <c r="AM94" i="74"/>
  <c r="AM95" i="74"/>
  <c r="AM96" i="74"/>
  <c r="AM97" i="74"/>
  <c r="AM98" i="74"/>
  <c r="AM99" i="74"/>
  <c r="AM100" i="74"/>
  <c r="AM101" i="74"/>
  <c r="AM102" i="74"/>
  <c r="AM103" i="74"/>
  <c r="AM104" i="74"/>
  <c r="AM9" i="74"/>
  <c r="AM59" i="74"/>
  <c r="AM75" i="74"/>
  <c r="AM21" i="74"/>
  <c r="AM37" i="74"/>
  <c r="AM39" i="74"/>
  <c r="AM77" i="74"/>
  <c r="AD26" i="72" l="1"/>
  <c r="J15" i="71"/>
  <c r="I15" i="71"/>
  <c r="AF26" i="73"/>
  <c r="S106" i="70"/>
  <c r="AI109" i="55"/>
  <c r="AG105" i="74"/>
  <c r="U106" i="69"/>
  <c r="Y10" i="55"/>
  <c r="O53" i="55" l="1"/>
  <c r="O80" i="55"/>
  <c r="O52" i="55"/>
  <c r="O107" i="55"/>
  <c r="O79" i="55"/>
  <c r="O51" i="55"/>
  <c r="AN51" i="55" s="1"/>
  <c r="O23" i="55"/>
  <c r="O106" i="55"/>
  <c r="O78" i="55"/>
  <c r="O50" i="55"/>
  <c r="O103" i="55"/>
  <c r="O89" i="55"/>
  <c r="O75" i="55"/>
  <c r="AN75" i="55" s="1"/>
  <c r="O61" i="55"/>
  <c r="O47" i="55"/>
  <c r="O33" i="55"/>
  <c r="O19" i="55"/>
  <c r="O102" i="55"/>
  <c r="O88" i="55"/>
  <c r="O74" i="55"/>
  <c r="O60" i="55"/>
  <c r="AN60" i="55" s="1"/>
  <c r="O46" i="55"/>
  <c r="O32" i="55"/>
  <c r="O18" i="55"/>
  <c r="O101" i="55"/>
  <c r="O87" i="55"/>
  <c r="O73" i="55"/>
  <c r="O59" i="55"/>
  <c r="O45" i="55"/>
  <c r="O31" i="55"/>
  <c r="O100" i="55"/>
  <c r="O86" i="55"/>
  <c r="O72" i="55"/>
  <c r="O58" i="55"/>
  <c r="O44" i="55"/>
  <c r="AN44" i="55" s="1"/>
  <c r="O30" i="55"/>
  <c r="O54" i="55"/>
  <c r="O57" i="55"/>
  <c r="O29" i="55"/>
  <c r="O99" i="55"/>
  <c r="O71" i="55"/>
  <c r="O70" i="55"/>
  <c r="AN70" i="55" s="1"/>
  <c r="O56" i="55"/>
  <c r="O42" i="55"/>
  <c r="O28" i="55"/>
  <c r="O96" i="55"/>
  <c r="O40" i="55"/>
  <c r="O85" i="55"/>
  <c r="AN85" i="55" s="1"/>
  <c r="O43" i="55"/>
  <c r="AN43" i="55" s="1"/>
  <c r="O98" i="55"/>
  <c r="O84" i="55"/>
  <c r="O97" i="55"/>
  <c r="O83" i="55"/>
  <c r="O69" i="55"/>
  <c r="O55" i="55"/>
  <c r="AN55" i="55" s="1"/>
  <c r="O41" i="55"/>
  <c r="O27" i="55"/>
  <c r="O26" i="55"/>
  <c r="O39" i="55"/>
  <c r="O108" i="55"/>
  <c r="O67" i="55"/>
  <c r="O68" i="55"/>
  <c r="AN68" i="55" s="1"/>
  <c r="O95" i="55"/>
  <c r="O82" i="55"/>
  <c r="O81" i="55"/>
  <c r="O25" i="55"/>
  <c r="O94" i="55"/>
  <c r="O66" i="55"/>
  <c r="O38" i="55"/>
  <c r="AN38" i="55" s="1"/>
  <c r="O24" i="55"/>
  <c r="O93" i="55"/>
  <c r="O65" i="55"/>
  <c r="O37" i="55"/>
  <c r="O92" i="55"/>
  <c r="O64" i="55"/>
  <c r="O36" i="55"/>
  <c r="AN36" i="55" s="1"/>
  <c r="O22" i="55"/>
  <c r="AN22" i="55" s="1"/>
  <c r="O105" i="55"/>
  <c r="O91" i="55"/>
  <c r="O77" i="55"/>
  <c r="O63" i="55"/>
  <c r="O49" i="55"/>
  <c r="O35" i="55"/>
  <c r="AN35" i="55" s="1"/>
  <c r="O21" i="55"/>
  <c r="AN21" i="55" s="1"/>
  <c r="O104" i="55"/>
  <c r="O90" i="55"/>
  <c r="O76" i="55"/>
  <c r="O62" i="55"/>
  <c r="O48" i="55"/>
  <c r="O34" i="55"/>
  <c r="AN34" i="55" s="1"/>
  <c r="O20" i="55"/>
  <c r="AN20" i="55" s="1"/>
  <c r="AO15" i="55"/>
  <c r="AO16" i="55"/>
  <c r="AO17" i="55"/>
  <c r="AO18" i="55"/>
  <c r="AO19" i="55"/>
  <c r="AO20" i="55"/>
  <c r="AO21" i="55"/>
  <c r="AO22" i="55"/>
  <c r="AO23" i="55"/>
  <c r="AO24" i="55"/>
  <c r="AO25" i="55"/>
  <c r="AO26" i="55"/>
  <c r="AO27" i="55"/>
  <c r="AO28" i="55"/>
  <c r="AO29" i="55"/>
  <c r="AO30" i="55"/>
  <c r="AO31" i="55"/>
  <c r="AO32" i="55"/>
  <c r="AO33" i="55"/>
  <c r="AO34" i="55"/>
  <c r="AO35" i="55"/>
  <c r="AO36" i="55"/>
  <c r="AO37" i="55"/>
  <c r="AO38" i="55"/>
  <c r="AO39" i="55"/>
  <c r="AO40" i="55"/>
  <c r="AO41" i="55"/>
  <c r="AO42" i="55"/>
  <c r="AO43" i="55"/>
  <c r="AO44" i="55"/>
  <c r="AO45" i="55"/>
  <c r="AO46" i="55"/>
  <c r="AO47" i="55"/>
  <c r="AO48" i="55"/>
  <c r="AO49" i="55"/>
  <c r="AO50" i="55"/>
  <c r="AO51" i="55"/>
  <c r="AO52" i="55"/>
  <c r="AO53" i="55"/>
  <c r="AO54" i="55"/>
  <c r="AO55" i="55"/>
  <c r="AO56" i="55"/>
  <c r="AO57" i="55"/>
  <c r="AO58" i="55"/>
  <c r="AO59" i="55"/>
  <c r="AO60" i="55"/>
  <c r="AO61" i="55"/>
  <c r="AO62" i="55"/>
  <c r="AO63" i="55"/>
  <c r="AO64" i="55"/>
  <c r="AO65" i="55"/>
  <c r="AO66" i="55"/>
  <c r="AO67" i="55"/>
  <c r="AO68" i="55"/>
  <c r="AO69" i="55"/>
  <c r="AO70" i="55"/>
  <c r="AO71" i="55"/>
  <c r="AO72" i="55"/>
  <c r="AO73" i="55"/>
  <c r="AO74" i="55"/>
  <c r="AO75" i="55"/>
  <c r="AO76" i="55"/>
  <c r="AO77" i="55"/>
  <c r="AO78" i="55"/>
  <c r="AO79" i="55"/>
  <c r="AO80" i="55"/>
  <c r="AO81" i="55"/>
  <c r="AO82" i="55"/>
  <c r="AO83" i="55"/>
  <c r="AO84" i="55"/>
  <c r="AO85" i="55"/>
  <c r="AO86" i="55"/>
  <c r="AO87" i="55"/>
  <c r="AO88" i="55"/>
  <c r="AO89" i="55"/>
  <c r="AO90" i="55"/>
  <c r="AO91" i="55"/>
  <c r="AO92" i="55"/>
  <c r="AO93" i="55"/>
  <c r="AO94" i="55"/>
  <c r="AO95" i="55"/>
  <c r="AO96" i="55"/>
  <c r="AO97" i="55"/>
  <c r="AO98" i="55"/>
  <c r="AO99" i="55"/>
  <c r="AO100" i="55"/>
  <c r="AO101" i="55"/>
  <c r="AO102" i="55"/>
  <c r="AO103" i="55"/>
  <c r="AO104" i="55"/>
  <c r="AO105" i="55"/>
  <c r="AO106" i="55"/>
  <c r="AO107" i="55"/>
  <c r="AO108" i="55"/>
  <c r="L25" i="72"/>
  <c r="L24" i="72"/>
  <c r="L23" i="72"/>
  <c r="L22" i="72"/>
  <c r="L21" i="72"/>
  <c r="L20" i="72"/>
  <c r="L19" i="72"/>
  <c r="L18" i="72"/>
  <c r="L17" i="72"/>
  <c r="L16" i="72"/>
  <c r="L15" i="72"/>
  <c r="L14" i="72"/>
  <c r="L13" i="72"/>
  <c r="L12" i="72"/>
  <c r="L11" i="72"/>
  <c r="L10" i="72"/>
  <c r="L9" i="72"/>
  <c r="L8" i="72"/>
  <c r="L7" i="72"/>
  <c r="T6" i="73"/>
  <c r="R7" i="73"/>
  <c r="S7" i="73"/>
  <c r="T7" i="73"/>
  <c r="X7" i="73"/>
  <c r="R8" i="73"/>
  <c r="S8" i="73"/>
  <c r="T8" i="73"/>
  <c r="X8" i="73"/>
  <c r="R9" i="73"/>
  <c r="S9" i="73"/>
  <c r="T9" i="73"/>
  <c r="X9" i="73"/>
  <c r="R10" i="73"/>
  <c r="S10" i="73"/>
  <c r="T10" i="73"/>
  <c r="X10" i="73"/>
  <c r="R11" i="73"/>
  <c r="S11" i="73"/>
  <c r="T11" i="73"/>
  <c r="X11" i="73"/>
  <c r="R12" i="73"/>
  <c r="S12" i="73"/>
  <c r="T12" i="73"/>
  <c r="X12" i="73"/>
  <c r="R13" i="73"/>
  <c r="S13" i="73"/>
  <c r="T13" i="73"/>
  <c r="X13" i="73"/>
  <c r="R14" i="73"/>
  <c r="S14" i="73"/>
  <c r="T14" i="73"/>
  <c r="X14" i="73"/>
  <c r="R15" i="73"/>
  <c r="S15" i="73"/>
  <c r="T15" i="73"/>
  <c r="X15" i="73"/>
  <c r="R16" i="73"/>
  <c r="S16" i="73"/>
  <c r="T16" i="73"/>
  <c r="X16" i="73"/>
  <c r="R17" i="73"/>
  <c r="S17" i="73"/>
  <c r="T17" i="73"/>
  <c r="X17" i="73"/>
  <c r="R18" i="73"/>
  <c r="S18" i="73"/>
  <c r="T18" i="73"/>
  <c r="X18" i="73"/>
  <c r="R19" i="73"/>
  <c r="S19" i="73"/>
  <c r="T19" i="73"/>
  <c r="X19" i="73"/>
  <c r="R20" i="73"/>
  <c r="S20" i="73"/>
  <c r="T20" i="73"/>
  <c r="X20" i="73"/>
  <c r="R21" i="73"/>
  <c r="S21" i="73"/>
  <c r="T21" i="73"/>
  <c r="X21" i="73"/>
  <c r="R22" i="73"/>
  <c r="S22" i="73"/>
  <c r="T22" i="73"/>
  <c r="X22" i="73"/>
  <c r="R23" i="73"/>
  <c r="S23" i="73"/>
  <c r="T23" i="73"/>
  <c r="X23" i="73"/>
  <c r="R24" i="73"/>
  <c r="S24" i="73"/>
  <c r="T24" i="73"/>
  <c r="X24" i="73"/>
  <c r="R25" i="73"/>
  <c r="S25" i="73"/>
  <c r="T25" i="73"/>
  <c r="X25" i="73"/>
  <c r="S6" i="73"/>
  <c r="X6" i="73"/>
  <c r="R6" i="73"/>
  <c r="M7" i="73"/>
  <c r="M8" i="73"/>
  <c r="M9" i="73"/>
  <c r="M10" i="73"/>
  <c r="M11" i="73"/>
  <c r="M12" i="73"/>
  <c r="M13" i="73"/>
  <c r="M14" i="73"/>
  <c r="M15" i="73"/>
  <c r="M16" i="73"/>
  <c r="M17" i="73"/>
  <c r="M18" i="73"/>
  <c r="M19" i="73"/>
  <c r="M20" i="73"/>
  <c r="M21" i="73"/>
  <c r="M22" i="73"/>
  <c r="M23" i="73"/>
  <c r="M24" i="73"/>
  <c r="M25" i="73"/>
  <c r="Q7" i="72"/>
  <c r="R7" i="72"/>
  <c r="S7" i="72"/>
  <c r="Q8" i="72"/>
  <c r="R8" i="72"/>
  <c r="S8" i="72"/>
  <c r="Q9" i="72"/>
  <c r="R9" i="72"/>
  <c r="Q10" i="72"/>
  <c r="R10" i="72"/>
  <c r="S10" i="72"/>
  <c r="Q11" i="72"/>
  <c r="R11" i="72"/>
  <c r="S11" i="72"/>
  <c r="Q12" i="72"/>
  <c r="R12" i="72"/>
  <c r="S12" i="72"/>
  <c r="Q13" i="72"/>
  <c r="R13" i="72"/>
  <c r="S13" i="72"/>
  <c r="Q14" i="72"/>
  <c r="R14" i="72"/>
  <c r="S14" i="72"/>
  <c r="Q15" i="72"/>
  <c r="R15" i="72"/>
  <c r="S15" i="72"/>
  <c r="Q16" i="72"/>
  <c r="R16" i="72"/>
  <c r="S16" i="72"/>
  <c r="Q17" i="72"/>
  <c r="R17" i="72"/>
  <c r="S17" i="72"/>
  <c r="Q18" i="72"/>
  <c r="R18" i="72"/>
  <c r="S18" i="72"/>
  <c r="Q19" i="72"/>
  <c r="R19" i="72"/>
  <c r="S19" i="72"/>
  <c r="Q20" i="72"/>
  <c r="R20" i="72"/>
  <c r="S20" i="72"/>
  <c r="Q21" i="72"/>
  <c r="R21" i="72"/>
  <c r="S21" i="72"/>
  <c r="Q22" i="72"/>
  <c r="R22" i="72"/>
  <c r="S22" i="72"/>
  <c r="Q23" i="72"/>
  <c r="R23" i="72"/>
  <c r="S23" i="72"/>
  <c r="Q24" i="72"/>
  <c r="R24" i="72"/>
  <c r="S24" i="72"/>
  <c r="Q25" i="72"/>
  <c r="R25" i="72"/>
  <c r="S25" i="72"/>
  <c r="R6" i="72"/>
  <c r="S6" i="72"/>
  <c r="Q6" i="72"/>
  <c r="K8" i="69"/>
  <c r="AL7" i="74"/>
  <c r="Y17" i="55"/>
  <c r="T16" i="55"/>
  <c r="C8" i="71"/>
  <c r="E8" i="71" s="1"/>
  <c r="C10" i="71"/>
  <c r="E10" i="71" s="1"/>
  <c r="C12" i="71"/>
  <c r="E12" i="71" s="1"/>
  <c r="C13" i="71"/>
  <c r="E13" i="71" s="1"/>
  <c r="C14" i="71"/>
  <c r="E14" i="71" s="1"/>
  <c r="C6" i="71"/>
  <c r="E6" i="71" s="1"/>
  <c r="N5" i="71"/>
  <c r="I6" i="69"/>
  <c r="C11" i="71" s="1"/>
  <c r="E11" i="71" s="1"/>
  <c r="N7" i="69"/>
  <c r="N8" i="69"/>
  <c r="S8" i="69" s="1"/>
  <c r="N9" i="69"/>
  <c r="S9" i="69" s="1"/>
  <c r="N10" i="69"/>
  <c r="S10" i="69" s="1"/>
  <c r="N11" i="69"/>
  <c r="N12" i="69"/>
  <c r="N13" i="69"/>
  <c r="N14" i="69"/>
  <c r="N15" i="69"/>
  <c r="N16" i="69"/>
  <c r="N17" i="69"/>
  <c r="N18" i="69"/>
  <c r="N19" i="69"/>
  <c r="N20" i="69"/>
  <c r="N21" i="69"/>
  <c r="N22" i="69"/>
  <c r="N23" i="69"/>
  <c r="N24" i="69"/>
  <c r="N25" i="69"/>
  <c r="N26" i="69"/>
  <c r="N27" i="69"/>
  <c r="N28" i="69"/>
  <c r="N29" i="69"/>
  <c r="N30" i="69"/>
  <c r="N31" i="69"/>
  <c r="N32" i="69"/>
  <c r="N33" i="69"/>
  <c r="N34" i="69"/>
  <c r="N35" i="69"/>
  <c r="N36" i="69"/>
  <c r="N37" i="69"/>
  <c r="N38" i="69"/>
  <c r="N39" i="69"/>
  <c r="N40" i="69"/>
  <c r="N41" i="69"/>
  <c r="S41" i="69" s="1"/>
  <c r="N42" i="69"/>
  <c r="N43" i="69"/>
  <c r="N44" i="69"/>
  <c r="N45" i="69"/>
  <c r="N46" i="69"/>
  <c r="N47" i="69"/>
  <c r="N48" i="69"/>
  <c r="N49" i="69"/>
  <c r="N50" i="69"/>
  <c r="N51" i="69"/>
  <c r="N52" i="69"/>
  <c r="N53" i="69"/>
  <c r="N54" i="69"/>
  <c r="N55" i="69"/>
  <c r="N56" i="69"/>
  <c r="N57" i="69"/>
  <c r="S57" i="69" s="1"/>
  <c r="N58" i="69"/>
  <c r="N59" i="69"/>
  <c r="N60" i="69"/>
  <c r="N61" i="69"/>
  <c r="N62" i="69"/>
  <c r="N63" i="69"/>
  <c r="N64" i="69"/>
  <c r="N65" i="69"/>
  <c r="N66" i="69"/>
  <c r="N67" i="69"/>
  <c r="N68" i="69"/>
  <c r="N69" i="69"/>
  <c r="N70" i="69"/>
  <c r="N71" i="69"/>
  <c r="N72" i="69"/>
  <c r="S72" i="69" s="1"/>
  <c r="N73" i="69"/>
  <c r="N74" i="69"/>
  <c r="N75" i="69"/>
  <c r="N76" i="69"/>
  <c r="N77" i="69"/>
  <c r="N78" i="69"/>
  <c r="N79" i="69"/>
  <c r="N80" i="69"/>
  <c r="N81" i="69"/>
  <c r="N82" i="69"/>
  <c r="N83" i="69"/>
  <c r="N84" i="69"/>
  <c r="N85" i="69"/>
  <c r="N86" i="69"/>
  <c r="S86" i="69" s="1"/>
  <c r="N87" i="69"/>
  <c r="N88" i="69"/>
  <c r="N89" i="69"/>
  <c r="N90" i="69"/>
  <c r="N91" i="69"/>
  <c r="N92" i="69"/>
  <c r="N93" i="69"/>
  <c r="N94" i="69"/>
  <c r="N95" i="69"/>
  <c r="N96" i="69"/>
  <c r="N97" i="69"/>
  <c r="N98" i="69"/>
  <c r="N99" i="69"/>
  <c r="N100" i="69"/>
  <c r="N101" i="69"/>
  <c r="N102" i="69"/>
  <c r="N103" i="69"/>
  <c r="N104" i="69"/>
  <c r="S104" i="69" s="1"/>
  <c r="N105" i="69"/>
  <c r="AJ12" i="74"/>
  <c r="T106" i="69"/>
  <c r="R106" i="70"/>
  <c r="O6" i="70"/>
  <c r="K6" i="70"/>
  <c r="Q6" i="70" s="1"/>
  <c r="J13" i="70"/>
  <c r="J6" i="70"/>
  <c r="K8" i="70"/>
  <c r="K9" i="70"/>
  <c r="K10" i="70"/>
  <c r="K11" i="70"/>
  <c r="K12" i="70"/>
  <c r="K13" i="70"/>
  <c r="K14" i="70"/>
  <c r="K15" i="70"/>
  <c r="K16" i="70"/>
  <c r="K17" i="70"/>
  <c r="K18" i="70"/>
  <c r="K19" i="70"/>
  <c r="K20" i="70"/>
  <c r="K21" i="70"/>
  <c r="K22" i="70"/>
  <c r="K23" i="70"/>
  <c r="K24" i="70"/>
  <c r="K25" i="70"/>
  <c r="K26" i="70"/>
  <c r="K27" i="70"/>
  <c r="K28" i="70"/>
  <c r="K29" i="70"/>
  <c r="K30" i="70"/>
  <c r="K31" i="70"/>
  <c r="K32" i="70"/>
  <c r="K33" i="70"/>
  <c r="K34" i="70"/>
  <c r="K35" i="70"/>
  <c r="K36" i="70"/>
  <c r="K37" i="70"/>
  <c r="K38" i="70"/>
  <c r="K39" i="70"/>
  <c r="K40" i="70"/>
  <c r="K41" i="70"/>
  <c r="K42" i="70"/>
  <c r="K43" i="70"/>
  <c r="K44" i="70"/>
  <c r="K45" i="70"/>
  <c r="K46" i="70"/>
  <c r="K47" i="70"/>
  <c r="K48" i="70"/>
  <c r="K49" i="70"/>
  <c r="K50" i="70"/>
  <c r="K51" i="70"/>
  <c r="K52" i="70"/>
  <c r="K53" i="70"/>
  <c r="K54" i="70"/>
  <c r="K55" i="70"/>
  <c r="K56" i="70"/>
  <c r="K57" i="70"/>
  <c r="K58" i="70"/>
  <c r="K59" i="70"/>
  <c r="K60" i="70"/>
  <c r="K61" i="70"/>
  <c r="K62" i="70"/>
  <c r="K63" i="70"/>
  <c r="K64" i="70"/>
  <c r="K65" i="70"/>
  <c r="K66" i="70"/>
  <c r="K67" i="70"/>
  <c r="K68" i="70"/>
  <c r="K69" i="70"/>
  <c r="K70" i="70"/>
  <c r="K71" i="70"/>
  <c r="K72" i="70"/>
  <c r="K73" i="70"/>
  <c r="K74" i="70"/>
  <c r="K75" i="70"/>
  <c r="K76" i="70"/>
  <c r="K77" i="70"/>
  <c r="K78" i="70"/>
  <c r="K79" i="70"/>
  <c r="K80" i="70"/>
  <c r="K81" i="70"/>
  <c r="K82" i="70"/>
  <c r="K83" i="70"/>
  <c r="K84" i="70"/>
  <c r="K85" i="70"/>
  <c r="K86" i="70"/>
  <c r="K87" i="70"/>
  <c r="K88" i="70"/>
  <c r="K89" i="70"/>
  <c r="K90" i="70"/>
  <c r="K91" i="70"/>
  <c r="K92" i="70"/>
  <c r="K93" i="70"/>
  <c r="K94" i="70"/>
  <c r="K95" i="70"/>
  <c r="K96" i="70"/>
  <c r="K97" i="70"/>
  <c r="K98" i="70"/>
  <c r="K99" i="70"/>
  <c r="K100" i="70"/>
  <c r="K101" i="70"/>
  <c r="K102" i="70"/>
  <c r="K103" i="70"/>
  <c r="K104" i="70"/>
  <c r="K105" i="70"/>
  <c r="L6" i="69"/>
  <c r="K6" i="69"/>
  <c r="K9" i="69"/>
  <c r="I7" i="69"/>
  <c r="I8" i="69"/>
  <c r="I9" i="69"/>
  <c r="I10" i="69"/>
  <c r="I11" i="69"/>
  <c r="I12" i="69"/>
  <c r="I13" i="69"/>
  <c r="I14" i="69"/>
  <c r="I15" i="69"/>
  <c r="I16" i="69"/>
  <c r="I17" i="69"/>
  <c r="I18" i="69"/>
  <c r="I19" i="69"/>
  <c r="I20" i="69"/>
  <c r="I21" i="69"/>
  <c r="I22" i="69"/>
  <c r="I23" i="69"/>
  <c r="I24" i="69"/>
  <c r="I25" i="69"/>
  <c r="I26" i="69"/>
  <c r="I27" i="69"/>
  <c r="I28" i="69"/>
  <c r="I29" i="69"/>
  <c r="I30" i="69"/>
  <c r="I31" i="69"/>
  <c r="I32" i="69"/>
  <c r="I33" i="69"/>
  <c r="I34" i="69"/>
  <c r="I35" i="69"/>
  <c r="I36" i="69"/>
  <c r="I37" i="69"/>
  <c r="I38" i="69"/>
  <c r="I39" i="69"/>
  <c r="I40" i="69"/>
  <c r="I41" i="69"/>
  <c r="I42" i="69"/>
  <c r="I43" i="69"/>
  <c r="I44" i="69"/>
  <c r="I45" i="69"/>
  <c r="I46" i="69"/>
  <c r="I47" i="69"/>
  <c r="I48" i="69"/>
  <c r="I49" i="69"/>
  <c r="I50" i="69"/>
  <c r="I51" i="69"/>
  <c r="I52" i="69"/>
  <c r="I53" i="69"/>
  <c r="I54" i="69"/>
  <c r="I55" i="69"/>
  <c r="I56" i="69"/>
  <c r="I57" i="69"/>
  <c r="I58" i="69"/>
  <c r="I59" i="69"/>
  <c r="I60" i="69"/>
  <c r="I61" i="69"/>
  <c r="I62" i="69"/>
  <c r="I63" i="69"/>
  <c r="I64" i="69"/>
  <c r="I65" i="69"/>
  <c r="I66" i="69"/>
  <c r="I67" i="69"/>
  <c r="I68" i="69"/>
  <c r="I69" i="69"/>
  <c r="I70" i="69"/>
  <c r="I71" i="69"/>
  <c r="I72" i="69"/>
  <c r="I73" i="69"/>
  <c r="I74" i="69"/>
  <c r="I75" i="69"/>
  <c r="I76" i="69"/>
  <c r="I77" i="69"/>
  <c r="I78" i="69"/>
  <c r="I79" i="69"/>
  <c r="I80" i="69"/>
  <c r="I81" i="69"/>
  <c r="I82" i="69"/>
  <c r="I83" i="69"/>
  <c r="I84" i="69"/>
  <c r="I85" i="69"/>
  <c r="I86" i="69"/>
  <c r="I87" i="69"/>
  <c r="I88" i="69"/>
  <c r="I89" i="69"/>
  <c r="I90" i="69"/>
  <c r="I91" i="69"/>
  <c r="I92" i="69"/>
  <c r="I93" i="69"/>
  <c r="I94" i="69"/>
  <c r="I95" i="69"/>
  <c r="I96" i="69"/>
  <c r="I97" i="69"/>
  <c r="I98" i="69"/>
  <c r="I99" i="69"/>
  <c r="I100" i="69"/>
  <c r="I101" i="69"/>
  <c r="I102" i="69"/>
  <c r="I103" i="69"/>
  <c r="I104" i="69"/>
  <c r="I105" i="69"/>
  <c r="AH6" i="74"/>
  <c r="AH7" i="74"/>
  <c r="AJ7" i="74" s="1"/>
  <c r="AH8" i="74"/>
  <c r="AJ8" i="74" s="1"/>
  <c r="AH9" i="74"/>
  <c r="AJ9" i="74" s="1"/>
  <c r="AH10" i="74"/>
  <c r="AJ10" i="74" s="1"/>
  <c r="AH11" i="74"/>
  <c r="R6" i="74"/>
  <c r="S6" i="74"/>
  <c r="T6" i="74"/>
  <c r="R7" i="74"/>
  <c r="S7" i="74"/>
  <c r="T7" i="74"/>
  <c r="R8" i="74"/>
  <c r="S8" i="74"/>
  <c r="T8" i="74"/>
  <c r="R9" i="74"/>
  <c r="S9" i="74"/>
  <c r="T9" i="74"/>
  <c r="R10" i="74"/>
  <c r="S10" i="74"/>
  <c r="T10" i="74"/>
  <c r="R11" i="74"/>
  <c r="S11" i="74"/>
  <c r="T11" i="74"/>
  <c r="R12" i="74"/>
  <c r="S12" i="74"/>
  <c r="T12" i="74"/>
  <c r="R13" i="74"/>
  <c r="S13" i="74"/>
  <c r="T13" i="74"/>
  <c r="R14" i="74"/>
  <c r="S14" i="74"/>
  <c r="T14" i="74"/>
  <c r="R15" i="74"/>
  <c r="S15" i="74"/>
  <c r="T15" i="74"/>
  <c r="R16" i="74"/>
  <c r="S16" i="74"/>
  <c r="T16" i="74"/>
  <c r="R17" i="74"/>
  <c r="S17" i="74"/>
  <c r="T17" i="74"/>
  <c r="R18" i="74"/>
  <c r="S18" i="74"/>
  <c r="T18" i="74"/>
  <c r="R19" i="74"/>
  <c r="S19" i="74"/>
  <c r="T19" i="74"/>
  <c r="R20" i="74"/>
  <c r="S20" i="74"/>
  <c r="T20" i="74"/>
  <c r="R21" i="74"/>
  <c r="S21" i="74"/>
  <c r="T21" i="74"/>
  <c r="R22" i="74"/>
  <c r="S22" i="74"/>
  <c r="T22" i="74"/>
  <c r="R23" i="74"/>
  <c r="S23" i="74"/>
  <c r="T23" i="74"/>
  <c r="R24" i="74"/>
  <c r="S24" i="74"/>
  <c r="T24" i="74"/>
  <c r="R25" i="74"/>
  <c r="S25" i="74"/>
  <c r="T25" i="74"/>
  <c r="R26" i="74"/>
  <c r="S26" i="74"/>
  <c r="T26" i="74"/>
  <c r="R27" i="74"/>
  <c r="S27" i="74"/>
  <c r="T27" i="74"/>
  <c r="R28" i="74"/>
  <c r="S28" i="74"/>
  <c r="T28" i="74"/>
  <c r="R29" i="74"/>
  <c r="S29" i="74"/>
  <c r="T29" i="74"/>
  <c r="R30" i="74"/>
  <c r="S30" i="74"/>
  <c r="T30" i="74"/>
  <c r="R31" i="74"/>
  <c r="S31" i="74"/>
  <c r="T31" i="74"/>
  <c r="R32" i="74"/>
  <c r="S32" i="74"/>
  <c r="T32" i="74"/>
  <c r="R33" i="74"/>
  <c r="S33" i="74"/>
  <c r="T33" i="74"/>
  <c r="R34" i="74"/>
  <c r="S34" i="74"/>
  <c r="T34" i="74"/>
  <c r="R35" i="74"/>
  <c r="S35" i="74"/>
  <c r="T35" i="74"/>
  <c r="R36" i="74"/>
  <c r="S36" i="74"/>
  <c r="T36" i="74"/>
  <c r="R37" i="74"/>
  <c r="S37" i="74"/>
  <c r="T37" i="74"/>
  <c r="R38" i="74"/>
  <c r="S38" i="74"/>
  <c r="T38" i="74"/>
  <c r="R39" i="74"/>
  <c r="S39" i="74"/>
  <c r="T39" i="74"/>
  <c r="R40" i="74"/>
  <c r="S40" i="74"/>
  <c r="T40" i="74"/>
  <c r="R41" i="74"/>
  <c r="S41" i="74"/>
  <c r="T41" i="74"/>
  <c r="R42" i="74"/>
  <c r="S42" i="74"/>
  <c r="T42" i="74"/>
  <c r="R43" i="74"/>
  <c r="S43" i="74"/>
  <c r="T43" i="74"/>
  <c r="R44" i="74"/>
  <c r="S44" i="74"/>
  <c r="T44" i="74"/>
  <c r="R45" i="74"/>
  <c r="S45" i="74"/>
  <c r="T45" i="74"/>
  <c r="R46" i="74"/>
  <c r="S46" i="74"/>
  <c r="T46" i="74"/>
  <c r="R47" i="74"/>
  <c r="S47" i="74"/>
  <c r="T47" i="74"/>
  <c r="R48" i="74"/>
  <c r="S48" i="74"/>
  <c r="T48" i="74"/>
  <c r="R49" i="74"/>
  <c r="S49" i="74"/>
  <c r="T49" i="74"/>
  <c r="R50" i="74"/>
  <c r="S50" i="74"/>
  <c r="T50" i="74"/>
  <c r="R51" i="74"/>
  <c r="S51" i="74"/>
  <c r="T51" i="74"/>
  <c r="R52" i="74"/>
  <c r="S52" i="74"/>
  <c r="T52" i="74"/>
  <c r="R53" i="74"/>
  <c r="S53" i="74"/>
  <c r="T53" i="74"/>
  <c r="R54" i="74"/>
  <c r="S54" i="74"/>
  <c r="T54" i="74"/>
  <c r="R55" i="74"/>
  <c r="S55" i="74"/>
  <c r="T55" i="74"/>
  <c r="R56" i="74"/>
  <c r="S56" i="74"/>
  <c r="T56" i="74"/>
  <c r="R57" i="74"/>
  <c r="S57" i="74"/>
  <c r="T57" i="74"/>
  <c r="R58" i="74"/>
  <c r="S58" i="74"/>
  <c r="T58" i="74"/>
  <c r="R59" i="74"/>
  <c r="S59" i="74"/>
  <c r="T59" i="74"/>
  <c r="R60" i="74"/>
  <c r="S60" i="74"/>
  <c r="T60" i="74"/>
  <c r="R61" i="74"/>
  <c r="S61" i="74"/>
  <c r="T61" i="74"/>
  <c r="R62" i="74"/>
  <c r="S62" i="74"/>
  <c r="T62" i="74"/>
  <c r="R63" i="74"/>
  <c r="S63" i="74"/>
  <c r="T63" i="74"/>
  <c r="R64" i="74"/>
  <c r="S64" i="74"/>
  <c r="T64" i="74"/>
  <c r="R65" i="74"/>
  <c r="S65" i="74"/>
  <c r="T65" i="74"/>
  <c r="R66" i="74"/>
  <c r="S66" i="74"/>
  <c r="T66" i="74"/>
  <c r="R67" i="74"/>
  <c r="S67" i="74"/>
  <c r="T67" i="74"/>
  <c r="R68" i="74"/>
  <c r="S68" i="74"/>
  <c r="T68" i="74"/>
  <c r="R69" i="74"/>
  <c r="S69" i="74"/>
  <c r="T69" i="74"/>
  <c r="R70" i="74"/>
  <c r="S70" i="74"/>
  <c r="T70" i="74"/>
  <c r="R71" i="74"/>
  <c r="S71" i="74"/>
  <c r="T71" i="74"/>
  <c r="R72" i="74"/>
  <c r="S72" i="74"/>
  <c r="T72" i="74"/>
  <c r="R73" i="74"/>
  <c r="S73" i="74"/>
  <c r="T73" i="74"/>
  <c r="R74" i="74"/>
  <c r="S74" i="74"/>
  <c r="T74" i="74"/>
  <c r="R75" i="74"/>
  <c r="S75" i="74"/>
  <c r="T75" i="74"/>
  <c r="R76" i="74"/>
  <c r="S76" i="74"/>
  <c r="T76" i="74"/>
  <c r="R77" i="74"/>
  <c r="S77" i="74"/>
  <c r="T77" i="74"/>
  <c r="R78" i="74"/>
  <c r="S78" i="74"/>
  <c r="T78" i="74"/>
  <c r="R79" i="74"/>
  <c r="S79" i="74"/>
  <c r="T79" i="74"/>
  <c r="R80" i="74"/>
  <c r="S80" i="74"/>
  <c r="T80" i="74"/>
  <c r="R81" i="74"/>
  <c r="S81" i="74"/>
  <c r="T81" i="74"/>
  <c r="R82" i="74"/>
  <c r="S82" i="74"/>
  <c r="T82" i="74"/>
  <c r="R83" i="74"/>
  <c r="S83" i="74"/>
  <c r="T83" i="74"/>
  <c r="R84" i="74"/>
  <c r="S84" i="74"/>
  <c r="T84" i="74"/>
  <c r="R85" i="74"/>
  <c r="S85" i="74"/>
  <c r="T85" i="74"/>
  <c r="R86" i="74"/>
  <c r="S86" i="74"/>
  <c r="T86" i="74"/>
  <c r="R87" i="74"/>
  <c r="S87" i="74"/>
  <c r="T87" i="74"/>
  <c r="R88" i="74"/>
  <c r="S88" i="74"/>
  <c r="T88" i="74"/>
  <c r="R89" i="74"/>
  <c r="S89" i="74"/>
  <c r="T89" i="74"/>
  <c r="R90" i="74"/>
  <c r="S90" i="74"/>
  <c r="T90" i="74"/>
  <c r="R91" i="74"/>
  <c r="S91" i="74"/>
  <c r="T91" i="74"/>
  <c r="R92" i="74"/>
  <c r="S92" i="74"/>
  <c r="T92" i="74"/>
  <c r="R93" i="74"/>
  <c r="S93" i="74"/>
  <c r="T93" i="74"/>
  <c r="R94" i="74"/>
  <c r="S94" i="74"/>
  <c r="T94" i="74"/>
  <c r="R95" i="74"/>
  <c r="S95" i="74"/>
  <c r="T95" i="74"/>
  <c r="R96" i="74"/>
  <c r="S96" i="74"/>
  <c r="T96" i="74"/>
  <c r="R97" i="74"/>
  <c r="S97" i="74"/>
  <c r="T97" i="74"/>
  <c r="R98" i="74"/>
  <c r="S98" i="74"/>
  <c r="T98" i="74"/>
  <c r="R99" i="74"/>
  <c r="S99" i="74"/>
  <c r="T99" i="74"/>
  <c r="R100" i="74"/>
  <c r="S100" i="74"/>
  <c r="T100" i="74"/>
  <c r="R101" i="74"/>
  <c r="S101" i="74"/>
  <c r="T101" i="74"/>
  <c r="R102" i="74"/>
  <c r="S102" i="74"/>
  <c r="T102" i="74"/>
  <c r="R103" i="74"/>
  <c r="S103" i="74"/>
  <c r="T103" i="74"/>
  <c r="R104" i="74"/>
  <c r="S104" i="74"/>
  <c r="T104" i="74"/>
  <c r="S10" i="55"/>
  <c r="T10" i="55"/>
  <c r="U10" i="55"/>
  <c r="S15" i="55"/>
  <c r="T15" i="55"/>
  <c r="U15" i="55"/>
  <c r="S16" i="55"/>
  <c r="U16" i="55"/>
  <c r="S17" i="55"/>
  <c r="T17" i="55"/>
  <c r="U17" i="55"/>
  <c r="S18" i="55"/>
  <c r="T18" i="55"/>
  <c r="U18" i="55"/>
  <c r="S19" i="55"/>
  <c r="T19" i="55"/>
  <c r="U19" i="55"/>
  <c r="S20" i="55"/>
  <c r="T20" i="55"/>
  <c r="U20" i="55"/>
  <c r="S21" i="55"/>
  <c r="T21" i="55"/>
  <c r="U21" i="55"/>
  <c r="S22" i="55"/>
  <c r="T22" i="55"/>
  <c r="U22" i="55"/>
  <c r="S23" i="55"/>
  <c r="T23" i="55"/>
  <c r="U23" i="55"/>
  <c r="S24" i="55"/>
  <c r="T24" i="55"/>
  <c r="U24" i="55"/>
  <c r="S25" i="55"/>
  <c r="T25" i="55"/>
  <c r="U25" i="55"/>
  <c r="S26" i="55"/>
  <c r="T26" i="55"/>
  <c r="U26" i="55"/>
  <c r="S27" i="55"/>
  <c r="T27" i="55"/>
  <c r="U27" i="55"/>
  <c r="S28" i="55"/>
  <c r="T28" i="55"/>
  <c r="U28" i="55"/>
  <c r="S29" i="55"/>
  <c r="T29" i="55"/>
  <c r="U29" i="55"/>
  <c r="S30" i="55"/>
  <c r="T30" i="55"/>
  <c r="U30" i="55"/>
  <c r="S31" i="55"/>
  <c r="T31" i="55"/>
  <c r="U31" i="55"/>
  <c r="S32" i="55"/>
  <c r="T32" i="55"/>
  <c r="U32" i="55"/>
  <c r="S33" i="55"/>
  <c r="T33" i="55"/>
  <c r="U33" i="55"/>
  <c r="S34" i="55"/>
  <c r="T34" i="55"/>
  <c r="U34" i="55"/>
  <c r="S35" i="55"/>
  <c r="T35" i="55"/>
  <c r="U35" i="55"/>
  <c r="S36" i="55"/>
  <c r="T36" i="55"/>
  <c r="U36" i="55"/>
  <c r="S37" i="55"/>
  <c r="T37" i="55"/>
  <c r="U37" i="55"/>
  <c r="S38" i="55"/>
  <c r="T38" i="55"/>
  <c r="U38" i="55"/>
  <c r="S39" i="55"/>
  <c r="T39" i="55"/>
  <c r="U39" i="55"/>
  <c r="S40" i="55"/>
  <c r="T40" i="55"/>
  <c r="U40" i="55"/>
  <c r="S41" i="55"/>
  <c r="T41" i="55"/>
  <c r="U41" i="55"/>
  <c r="S42" i="55"/>
  <c r="T42" i="55"/>
  <c r="U42" i="55"/>
  <c r="S43" i="55"/>
  <c r="T43" i="55"/>
  <c r="U43" i="55"/>
  <c r="S44" i="55"/>
  <c r="T44" i="55"/>
  <c r="U44" i="55"/>
  <c r="S45" i="55"/>
  <c r="T45" i="55"/>
  <c r="U45" i="55"/>
  <c r="S46" i="55"/>
  <c r="T46" i="55"/>
  <c r="U46" i="55"/>
  <c r="S47" i="55"/>
  <c r="T47" i="55"/>
  <c r="U47" i="55"/>
  <c r="S48" i="55"/>
  <c r="T48" i="55"/>
  <c r="U48" i="55"/>
  <c r="S49" i="55"/>
  <c r="T49" i="55"/>
  <c r="U49" i="55"/>
  <c r="S50" i="55"/>
  <c r="T50" i="55"/>
  <c r="U50" i="55"/>
  <c r="S51" i="55"/>
  <c r="T51" i="55"/>
  <c r="U51" i="55"/>
  <c r="S52" i="55"/>
  <c r="T52" i="55"/>
  <c r="U52" i="55"/>
  <c r="S53" i="55"/>
  <c r="T53" i="55"/>
  <c r="U53" i="55"/>
  <c r="S54" i="55"/>
  <c r="T54" i="55"/>
  <c r="U54" i="55"/>
  <c r="S55" i="55"/>
  <c r="T55" i="55"/>
  <c r="U55" i="55"/>
  <c r="S56" i="55"/>
  <c r="T56" i="55"/>
  <c r="U56" i="55"/>
  <c r="S57" i="55"/>
  <c r="T57" i="55"/>
  <c r="U57" i="55"/>
  <c r="S58" i="55"/>
  <c r="T58" i="55"/>
  <c r="U58" i="55"/>
  <c r="S59" i="55"/>
  <c r="T59" i="55"/>
  <c r="U59" i="55"/>
  <c r="S60" i="55"/>
  <c r="T60" i="55"/>
  <c r="U60" i="55"/>
  <c r="S61" i="55"/>
  <c r="T61" i="55"/>
  <c r="U61" i="55"/>
  <c r="S62" i="55"/>
  <c r="T62" i="55"/>
  <c r="U62" i="55"/>
  <c r="S63" i="55"/>
  <c r="T63" i="55"/>
  <c r="U63" i="55"/>
  <c r="S64" i="55"/>
  <c r="T64" i="55"/>
  <c r="U64" i="55"/>
  <c r="S65" i="55"/>
  <c r="T65" i="55"/>
  <c r="U65" i="55"/>
  <c r="S66" i="55"/>
  <c r="T66" i="55"/>
  <c r="U66" i="55"/>
  <c r="S67" i="55"/>
  <c r="T67" i="55"/>
  <c r="U67" i="55"/>
  <c r="S68" i="55"/>
  <c r="T68" i="55"/>
  <c r="U68" i="55"/>
  <c r="S69" i="55"/>
  <c r="T69" i="55"/>
  <c r="U69" i="55"/>
  <c r="S70" i="55"/>
  <c r="T70" i="55"/>
  <c r="U70" i="55"/>
  <c r="S71" i="55"/>
  <c r="T71" i="55"/>
  <c r="U71" i="55"/>
  <c r="S72" i="55"/>
  <c r="T72" i="55"/>
  <c r="U72" i="55"/>
  <c r="S73" i="55"/>
  <c r="T73" i="55"/>
  <c r="U73" i="55"/>
  <c r="S74" i="55"/>
  <c r="T74" i="55"/>
  <c r="U74" i="55"/>
  <c r="S75" i="55"/>
  <c r="T75" i="55"/>
  <c r="U75" i="55"/>
  <c r="S76" i="55"/>
  <c r="T76" i="55"/>
  <c r="U76" i="55"/>
  <c r="S77" i="55"/>
  <c r="T77" i="55"/>
  <c r="U77" i="55"/>
  <c r="S78" i="55"/>
  <c r="T78" i="55"/>
  <c r="U78" i="55"/>
  <c r="S79" i="55"/>
  <c r="T79" i="55"/>
  <c r="U79" i="55"/>
  <c r="S80" i="55"/>
  <c r="T80" i="55"/>
  <c r="U80" i="55"/>
  <c r="S81" i="55"/>
  <c r="T81" i="55"/>
  <c r="U81" i="55"/>
  <c r="S82" i="55"/>
  <c r="T82" i="55"/>
  <c r="U82" i="55"/>
  <c r="S83" i="55"/>
  <c r="T83" i="55"/>
  <c r="U83" i="55"/>
  <c r="S84" i="55"/>
  <c r="T84" i="55"/>
  <c r="U84" i="55"/>
  <c r="S85" i="55"/>
  <c r="T85" i="55"/>
  <c r="U85" i="55"/>
  <c r="S86" i="55"/>
  <c r="T86" i="55"/>
  <c r="U86" i="55"/>
  <c r="S87" i="55"/>
  <c r="T87" i="55"/>
  <c r="U87" i="55"/>
  <c r="S88" i="55"/>
  <c r="T88" i="55"/>
  <c r="U88" i="55"/>
  <c r="S89" i="55"/>
  <c r="T89" i="55"/>
  <c r="U89" i="55"/>
  <c r="S90" i="55"/>
  <c r="T90" i="55"/>
  <c r="U90" i="55"/>
  <c r="S91" i="55"/>
  <c r="T91" i="55"/>
  <c r="U91" i="55"/>
  <c r="S92" i="55"/>
  <c r="T92" i="55"/>
  <c r="U92" i="55"/>
  <c r="S93" i="55"/>
  <c r="T93" i="55"/>
  <c r="U93" i="55"/>
  <c r="S94" i="55"/>
  <c r="T94" i="55"/>
  <c r="U94" i="55"/>
  <c r="S95" i="55"/>
  <c r="T95" i="55"/>
  <c r="U95" i="55"/>
  <c r="S96" i="55"/>
  <c r="T96" i="55"/>
  <c r="U96" i="55"/>
  <c r="S97" i="55"/>
  <c r="T97" i="55"/>
  <c r="U97" i="55"/>
  <c r="S98" i="55"/>
  <c r="T98" i="55"/>
  <c r="U98" i="55"/>
  <c r="S99" i="55"/>
  <c r="T99" i="55"/>
  <c r="U99" i="55"/>
  <c r="S100" i="55"/>
  <c r="T100" i="55"/>
  <c r="U100" i="55"/>
  <c r="S101" i="55"/>
  <c r="T101" i="55"/>
  <c r="U101" i="55"/>
  <c r="S102" i="55"/>
  <c r="T102" i="55"/>
  <c r="U102" i="55"/>
  <c r="S103" i="55"/>
  <c r="T103" i="55"/>
  <c r="U103" i="55"/>
  <c r="S104" i="55"/>
  <c r="T104" i="55"/>
  <c r="U104" i="55"/>
  <c r="S105" i="55"/>
  <c r="T105" i="55"/>
  <c r="U105" i="55"/>
  <c r="S106" i="55"/>
  <c r="T106" i="55"/>
  <c r="U106" i="55"/>
  <c r="S107" i="55"/>
  <c r="T107" i="55"/>
  <c r="U107" i="55"/>
  <c r="S108" i="55"/>
  <c r="T108" i="55"/>
  <c r="U108" i="55"/>
  <c r="V108" i="55"/>
  <c r="AL8" i="74"/>
  <c r="AL9" i="74"/>
  <c r="AL16" i="74"/>
  <c r="AL17" i="74"/>
  <c r="AL18" i="74"/>
  <c r="AL22" i="74"/>
  <c r="AL23" i="74"/>
  <c r="AL24" i="74"/>
  <c r="AL25" i="74"/>
  <c r="AL26" i="74"/>
  <c r="AL32" i="74"/>
  <c r="AL33" i="74"/>
  <c r="AL34" i="74"/>
  <c r="AL38" i="74"/>
  <c r="AL39" i="74"/>
  <c r="AL40" i="74"/>
  <c r="AL41" i="74"/>
  <c r="AL42" i="74"/>
  <c r="AL48" i="74"/>
  <c r="AL49" i="74"/>
  <c r="AL50" i="74"/>
  <c r="AL54" i="74"/>
  <c r="AL55" i="74"/>
  <c r="AL56" i="74"/>
  <c r="AL57" i="74"/>
  <c r="AL58" i="74"/>
  <c r="AL64" i="74"/>
  <c r="AL65" i="74"/>
  <c r="AL66" i="74"/>
  <c r="AL70" i="74"/>
  <c r="AL71" i="74"/>
  <c r="AL72" i="74"/>
  <c r="AL73" i="74"/>
  <c r="AL74" i="74"/>
  <c r="AL80" i="74"/>
  <c r="AL81" i="74"/>
  <c r="AL82" i="74"/>
  <c r="AL86" i="74"/>
  <c r="AL87" i="74"/>
  <c r="AL88" i="74"/>
  <c r="AL89" i="74"/>
  <c r="AL90" i="74"/>
  <c r="AL96" i="74"/>
  <c r="AL97" i="74"/>
  <c r="AL98" i="74"/>
  <c r="AL102" i="74"/>
  <c r="AL103" i="74"/>
  <c r="AL104" i="74"/>
  <c r="G7" i="71"/>
  <c r="G8" i="71"/>
  <c r="G9" i="71"/>
  <c r="G10" i="71"/>
  <c r="G11" i="71"/>
  <c r="G12" i="71"/>
  <c r="G13" i="71"/>
  <c r="G14" i="71"/>
  <c r="G6" i="71"/>
  <c r="O8" i="70"/>
  <c r="O9" i="70"/>
  <c r="O10" i="70"/>
  <c r="O11" i="70"/>
  <c r="O12" i="70"/>
  <c r="O13" i="70"/>
  <c r="O14" i="70"/>
  <c r="O15" i="70"/>
  <c r="O16" i="70"/>
  <c r="O17" i="70"/>
  <c r="O18" i="70"/>
  <c r="O19" i="70"/>
  <c r="O20" i="70"/>
  <c r="O21" i="70"/>
  <c r="O22" i="70"/>
  <c r="O23" i="70"/>
  <c r="O24" i="70"/>
  <c r="O25" i="70"/>
  <c r="O26" i="70"/>
  <c r="O27" i="70"/>
  <c r="O28" i="70"/>
  <c r="O29" i="70"/>
  <c r="O30" i="70"/>
  <c r="O31" i="70"/>
  <c r="O32" i="70"/>
  <c r="O33" i="70"/>
  <c r="O34" i="70"/>
  <c r="O35" i="70"/>
  <c r="O36" i="70"/>
  <c r="O37" i="70"/>
  <c r="O38" i="70"/>
  <c r="O39" i="70"/>
  <c r="O40" i="70"/>
  <c r="O41" i="70"/>
  <c r="O42" i="70"/>
  <c r="O43" i="70"/>
  <c r="O44" i="70"/>
  <c r="O45" i="70"/>
  <c r="O46" i="70"/>
  <c r="O47" i="70"/>
  <c r="O48" i="70"/>
  <c r="O49" i="70"/>
  <c r="O50" i="70"/>
  <c r="O51" i="70"/>
  <c r="O52" i="70"/>
  <c r="O53" i="70"/>
  <c r="O54" i="70"/>
  <c r="O55" i="70"/>
  <c r="O56" i="70"/>
  <c r="O57" i="70"/>
  <c r="O58" i="70"/>
  <c r="O59" i="70"/>
  <c r="O60" i="70"/>
  <c r="O61" i="70"/>
  <c r="O62" i="70"/>
  <c r="O63" i="70"/>
  <c r="O64" i="70"/>
  <c r="O65" i="70"/>
  <c r="O66" i="70"/>
  <c r="O67" i="70"/>
  <c r="O68" i="70"/>
  <c r="O69" i="70"/>
  <c r="O70" i="70"/>
  <c r="O71" i="70"/>
  <c r="O72" i="70"/>
  <c r="O73" i="70"/>
  <c r="O74" i="70"/>
  <c r="O75" i="70"/>
  <c r="O76" i="70"/>
  <c r="O77" i="70"/>
  <c r="O78" i="70"/>
  <c r="O79" i="70"/>
  <c r="O80" i="70"/>
  <c r="O81" i="70"/>
  <c r="O82" i="70"/>
  <c r="O83" i="70"/>
  <c r="O84" i="70"/>
  <c r="O85" i="70"/>
  <c r="O86" i="70"/>
  <c r="O87" i="70"/>
  <c r="O88" i="70"/>
  <c r="O89" i="70"/>
  <c r="O90" i="70"/>
  <c r="O91" i="70"/>
  <c r="O92" i="70"/>
  <c r="O93" i="70"/>
  <c r="O94" i="70"/>
  <c r="O95" i="70"/>
  <c r="O96" i="70"/>
  <c r="O97" i="70"/>
  <c r="O98" i="70"/>
  <c r="O99" i="70"/>
  <c r="O100" i="70"/>
  <c r="O101" i="70"/>
  <c r="O102" i="70"/>
  <c r="O103" i="70"/>
  <c r="O104" i="70"/>
  <c r="O105" i="70"/>
  <c r="L105" i="70"/>
  <c r="J105" i="70"/>
  <c r="L104" i="70"/>
  <c r="J104" i="70"/>
  <c r="L103" i="70"/>
  <c r="J103" i="70"/>
  <c r="L102" i="70"/>
  <c r="J102" i="70"/>
  <c r="L101" i="70"/>
  <c r="J101" i="70"/>
  <c r="L100" i="70"/>
  <c r="J100" i="70"/>
  <c r="L99" i="70"/>
  <c r="J99" i="70"/>
  <c r="L98" i="70"/>
  <c r="J98" i="70"/>
  <c r="L97" i="70"/>
  <c r="J97" i="70"/>
  <c r="L96" i="70"/>
  <c r="J96" i="70"/>
  <c r="L95" i="70"/>
  <c r="J95" i="70"/>
  <c r="L94" i="70"/>
  <c r="J94" i="70"/>
  <c r="L93" i="70"/>
  <c r="J93" i="70"/>
  <c r="L92" i="70"/>
  <c r="J92" i="70"/>
  <c r="L91" i="70"/>
  <c r="J91" i="70"/>
  <c r="L90" i="70"/>
  <c r="J90" i="70"/>
  <c r="L89" i="70"/>
  <c r="J89" i="70"/>
  <c r="L88" i="70"/>
  <c r="J88" i="70"/>
  <c r="L87" i="70"/>
  <c r="J87" i="70"/>
  <c r="L86" i="70"/>
  <c r="J86" i="70"/>
  <c r="L85" i="70"/>
  <c r="J85" i="70"/>
  <c r="L84" i="70"/>
  <c r="J84" i="70"/>
  <c r="L83" i="70"/>
  <c r="J83" i="70"/>
  <c r="L82" i="70"/>
  <c r="J82" i="70"/>
  <c r="L81" i="70"/>
  <c r="J81" i="70"/>
  <c r="L80" i="70"/>
  <c r="J80" i="70"/>
  <c r="L79" i="70"/>
  <c r="J79" i="70"/>
  <c r="L78" i="70"/>
  <c r="J78" i="70"/>
  <c r="L77" i="70"/>
  <c r="J77" i="70"/>
  <c r="L76" i="70"/>
  <c r="J76" i="70"/>
  <c r="L75" i="70"/>
  <c r="J75" i="70"/>
  <c r="L74" i="70"/>
  <c r="J74" i="70"/>
  <c r="L73" i="70"/>
  <c r="J73" i="70"/>
  <c r="L72" i="70"/>
  <c r="J72" i="70"/>
  <c r="L71" i="70"/>
  <c r="J71" i="70"/>
  <c r="L70" i="70"/>
  <c r="J70" i="70"/>
  <c r="L69" i="70"/>
  <c r="J69" i="70"/>
  <c r="L68" i="70"/>
  <c r="J68" i="70"/>
  <c r="L67" i="70"/>
  <c r="J67" i="70"/>
  <c r="L66" i="70"/>
  <c r="J66" i="70"/>
  <c r="L65" i="70"/>
  <c r="J65" i="70"/>
  <c r="L64" i="70"/>
  <c r="J64" i="70"/>
  <c r="L63" i="70"/>
  <c r="J63" i="70"/>
  <c r="L62" i="70"/>
  <c r="J62" i="70"/>
  <c r="L61" i="70"/>
  <c r="J61" i="70"/>
  <c r="L60" i="70"/>
  <c r="J60" i="70"/>
  <c r="L59" i="70"/>
  <c r="J59" i="70"/>
  <c r="L58" i="70"/>
  <c r="J58" i="70"/>
  <c r="L57" i="70"/>
  <c r="J57" i="70"/>
  <c r="L56" i="70"/>
  <c r="J56" i="70"/>
  <c r="L55" i="70"/>
  <c r="J55" i="70"/>
  <c r="L54" i="70"/>
  <c r="J54" i="70"/>
  <c r="L53" i="70"/>
  <c r="J53" i="70"/>
  <c r="L52" i="70"/>
  <c r="J52" i="70"/>
  <c r="L51" i="70"/>
  <c r="J51" i="70"/>
  <c r="L50" i="70"/>
  <c r="J50" i="70"/>
  <c r="L49" i="70"/>
  <c r="J49" i="70"/>
  <c r="L48" i="70"/>
  <c r="J48" i="70"/>
  <c r="L47" i="70"/>
  <c r="J47" i="70"/>
  <c r="L46" i="70"/>
  <c r="J46" i="70"/>
  <c r="L45" i="70"/>
  <c r="J45" i="70"/>
  <c r="L44" i="70"/>
  <c r="J44" i="70"/>
  <c r="L43" i="70"/>
  <c r="J43" i="70"/>
  <c r="L42" i="70"/>
  <c r="J42" i="70"/>
  <c r="L41" i="70"/>
  <c r="J41" i="70"/>
  <c r="L40" i="70"/>
  <c r="J40" i="70"/>
  <c r="L39" i="70"/>
  <c r="J39" i="70"/>
  <c r="L38" i="70"/>
  <c r="J38" i="70"/>
  <c r="L37" i="70"/>
  <c r="J37" i="70"/>
  <c r="L36" i="70"/>
  <c r="J36" i="70"/>
  <c r="L35" i="70"/>
  <c r="J35" i="70"/>
  <c r="L34" i="70"/>
  <c r="J34" i="70"/>
  <c r="L33" i="70"/>
  <c r="J33" i="70"/>
  <c r="L32" i="70"/>
  <c r="J32" i="70"/>
  <c r="L31" i="70"/>
  <c r="J31" i="70"/>
  <c r="L30" i="70"/>
  <c r="J30" i="70"/>
  <c r="L29" i="70"/>
  <c r="J29" i="70"/>
  <c r="L28" i="70"/>
  <c r="J28" i="70"/>
  <c r="L27" i="70"/>
  <c r="J27" i="70"/>
  <c r="L26" i="70"/>
  <c r="J26" i="70"/>
  <c r="L25" i="70"/>
  <c r="J25" i="70"/>
  <c r="L24" i="70"/>
  <c r="J24" i="70"/>
  <c r="L23" i="70"/>
  <c r="J23" i="70"/>
  <c r="L22" i="70"/>
  <c r="J22" i="70"/>
  <c r="L21" i="70"/>
  <c r="J21" i="70"/>
  <c r="L20" i="70"/>
  <c r="J20" i="70"/>
  <c r="L19" i="70"/>
  <c r="J19" i="70"/>
  <c r="L18" i="70"/>
  <c r="J18" i="70"/>
  <c r="L17" i="70"/>
  <c r="J17" i="70"/>
  <c r="L16" i="70"/>
  <c r="J16" i="70"/>
  <c r="L15" i="70"/>
  <c r="J15" i="70"/>
  <c r="L14" i="70"/>
  <c r="J14" i="70"/>
  <c r="L13" i="70"/>
  <c r="L12" i="70"/>
  <c r="L11" i="70"/>
  <c r="J11" i="70"/>
  <c r="L10" i="70"/>
  <c r="J10" i="70"/>
  <c r="L9" i="70"/>
  <c r="L8" i="70"/>
  <c r="J8" i="70"/>
  <c r="L6" i="70"/>
  <c r="Q8" i="70"/>
  <c r="Q9" i="70"/>
  <c r="Q10" i="70"/>
  <c r="Q11" i="70"/>
  <c r="Q12" i="70"/>
  <c r="Q13" i="70"/>
  <c r="Q14" i="70"/>
  <c r="Q15" i="70"/>
  <c r="Q16" i="70"/>
  <c r="Q17" i="70"/>
  <c r="Q18" i="70"/>
  <c r="Q19" i="70"/>
  <c r="Q20" i="70"/>
  <c r="Q21" i="70"/>
  <c r="Q22" i="70"/>
  <c r="Q23" i="70"/>
  <c r="Q24" i="70"/>
  <c r="Q25" i="70"/>
  <c r="Q26" i="70"/>
  <c r="Q27" i="70"/>
  <c r="Q28" i="70"/>
  <c r="Q29" i="70"/>
  <c r="Q30" i="70"/>
  <c r="Q31" i="70"/>
  <c r="Q32" i="70"/>
  <c r="Q33" i="70"/>
  <c r="Q34" i="70"/>
  <c r="Q35" i="70"/>
  <c r="Q36" i="70"/>
  <c r="Q37" i="70"/>
  <c r="Q38" i="70"/>
  <c r="Q39" i="70"/>
  <c r="Q40" i="70"/>
  <c r="Q41" i="70"/>
  <c r="Q42" i="70"/>
  <c r="Q43" i="70"/>
  <c r="Q44" i="70"/>
  <c r="Q45" i="70"/>
  <c r="Q46" i="70"/>
  <c r="Q47" i="70"/>
  <c r="Q48" i="70"/>
  <c r="Q49" i="70"/>
  <c r="Q50" i="70"/>
  <c r="Q51" i="70"/>
  <c r="Q52" i="70"/>
  <c r="Q53" i="70"/>
  <c r="Q54" i="70"/>
  <c r="Q55" i="70"/>
  <c r="Q56" i="70"/>
  <c r="Q57" i="70"/>
  <c r="Q58" i="70"/>
  <c r="Q59" i="70"/>
  <c r="Q60" i="70"/>
  <c r="Q61" i="70"/>
  <c r="Q62" i="70"/>
  <c r="Q63" i="70"/>
  <c r="Q64" i="70"/>
  <c r="Q65" i="70"/>
  <c r="Q66" i="70"/>
  <c r="Q67" i="70"/>
  <c r="Q68" i="70"/>
  <c r="Q69" i="70"/>
  <c r="Q70" i="70"/>
  <c r="Q71" i="70"/>
  <c r="Q72" i="70"/>
  <c r="Q73" i="70"/>
  <c r="Q74" i="70"/>
  <c r="Q75" i="70"/>
  <c r="Q76" i="70"/>
  <c r="Q77" i="70"/>
  <c r="Q78" i="70"/>
  <c r="Q79" i="70"/>
  <c r="Q80" i="70"/>
  <c r="Q81" i="70"/>
  <c r="Q82" i="70"/>
  <c r="Q83" i="70"/>
  <c r="Q84" i="70"/>
  <c r="Q85" i="70"/>
  <c r="Q86" i="70"/>
  <c r="Q87" i="70"/>
  <c r="Q88" i="70"/>
  <c r="Q89" i="70"/>
  <c r="Q90" i="70"/>
  <c r="Q91" i="70"/>
  <c r="Q92" i="70"/>
  <c r="Q93" i="70"/>
  <c r="Q94" i="70"/>
  <c r="Q95" i="70"/>
  <c r="Q96" i="70"/>
  <c r="Q97" i="70"/>
  <c r="Q98" i="70"/>
  <c r="Q99" i="70"/>
  <c r="Q100" i="70"/>
  <c r="Q101" i="70"/>
  <c r="Q102" i="70"/>
  <c r="Q103" i="70"/>
  <c r="Q104" i="70"/>
  <c r="Q105" i="70"/>
  <c r="AJ10" i="55"/>
  <c r="AJ15" i="55"/>
  <c r="AL15" i="55" s="1"/>
  <c r="W6" i="74"/>
  <c r="W7" i="74"/>
  <c r="W10" i="74"/>
  <c r="K7" i="69"/>
  <c r="K10" i="69"/>
  <c r="K11" i="69"/>
  <c r="K12" i="69"/>
  <c r="K13" i="69"/>
  <c r="K14" i="69"/>
  <c r="K15" i="69"/>
  <c r="K16" i="69"/>
  <c r="K17" i="69"/>
  <c r="K18" i="69"/>
  <c r="K19" i="69"/>
  <c r="K20" i="69"/>
  <c r="K21" i="69"/>
  <c r="K22" i="69"/>
  <c r="K23" i="69"/>
  <c r="K24" i="69"/>
  <c r="K25" i="69"/>
  <c r="K26" i="69"/>
  <c r="K27" i="69"/>
  <c r="K28" i="69"/>
  <c r="K29" i="69"/>
  <c r="K30" i="69"/>
  <c r="K31" i="69"/>
  <c r="K32" i="69"/>
  <c r="K33" i="69"/>
  <c r="K34" i="69"/>
  <c r="K35" i="69"/>
  <c r="K36" i="69"/>
  <c r="K37" i="69"/>
  <c r="K38" i="69"/>
  <c r="K39" i="69"/>
  <c r="K40" i="69"/>
  <c r="K41" i="69"/>
  <c r="K42" i="69"/>
  <c r="K43" i="69"/>
  <c r="K44" i="69"/>
  <c r="K45" i="69"/>
  <c r="K46" i="69"/>
  <c r="K47" i="69"/>
  <c r="K48" i="69"/>
  <c r="K49" i="69"/>
  <c r="K50" i="69"/>
  <c r="K51" i="69"/>
  <c r="K52" i="69"/>
  <c r="K53" i="69"/>
  <c r="K54" i="69"/>
  <c r="K55" i="69"/>
  <c r="K56" i="69"/>
  <c r="K57" i="69"/>
  <c r="K58" i="69"/>
  <c r="K59" i="69"/>
  <c r="K60" i="69"/>
  <c r="K61" i="69"/>
  <c r="K62" i="69"/>
  <c r="K63" i="69"/>
  <c r="K64" i="69"/>
  <c r="K65" i="69"/>
  <c r="K66" i="69"/>
  <c r="K67" i="69"/>
  <c r="K68" i="69"/>
  <c r="K69" i="69"/>
  <c r="K70" i="69"/>
  <c r="K71" i="69"/>
  <c r="K72" i="69"/>
  <c r="K73" i="69"/>
  <c r="K74" i="69"/>
  <c r="K75" i="69"/>
  <c r="K76" i="69"/>
  <c r="K77" i="69"/>
  <c r="K78" i="69"/>
  <c r="K79" i="69"/>
  <c r="K80" i="69"/>
  <c r="K81" i="69"/>
  <c r="K82" i="69"/>
  <c r="K83" i="69"/>
  <c r="K84" i="69"/>
  <c r="K85" i="69"/>
  <c r="K86" i="69"/>
  <c r="K87" i="69"/>
  <c r="K88" i="69"/>
  <c r="K89" i="69"/>
  <c r="K90" i="69"/>
  <c r="K91" i="69"/>
  <c r="K92" i="69"/>
  <c r="K93" i="69"/>
  <c r="K94" i="69"/>
  <c r="K95" i="69"/>
  <c r="K96" i="69"/>
  <c r="K97" i="69"/>
  <c r="K98" i="69"/>
  <c r="K99" i="69"/>
  <c r="K100" i="69"/>
  <c r="K101" i="69"/>
  <c r="K102" i="69"/>
  <c r="K103" i="69"/>
  <c r="K104" i="69"/>
  <c r="K105" i="69"/>
  <c r="L7" i="69"/>
  <c r="L8" i="69"/>
  <c r="L9" i="69"/>
  <c r="L10" i="69"/>
  <c r="L11" i="69"/>
  <c r="L12" i="69"/>
  <c r="L13" i="69"/>
  <c r="L14" i="69"/>
  <c r="L15" i="69"/>
  <c r="L16" i="69"/>
  <c r="L17" i="69"/>
  <c r="L18" i="69"/>
  <c r="L19" i="69"/>
  <c r="L20" i="69"/>
  <c r="L21" i="69"/>
  <c r="L22" i="69"/>
  <c r="L23" i="69"/>
  <c r="L24" i="69"/>
  <c r="L25" i="69"/>
  <c r="L26" i="69"/>
  <c r="L27" i="69"/>
  <c r="L28" i="69"/>
  <c r="L29" i="69"/>
  <c r="L30" i="69"/>
  <c r="L31" i="69"/>
  <c r="L32" i="69"/>
  <c r="L33" i="69"/>
  <c r="L34" i="69"/>
  <c r="L35" i="69"/>
  <c r="L36" i="69"/>
  <c r="L37" i="69"/>
  <c r="L38" i="69"/>
  <c r="L39" i="69"/>
  <c r="L40" i="69"/>
  <c r="L41" i="69"/>
  <c r="L42" i="69"/>
  <c r="L43" i="69"/>
  <c r="L44" i="69"/>
  <c r="L45" i="69"/>
  <c r="L46" i="69"/>
  <c r="L47" i="69"/>
  <c r="L48" i="69"/>
  <c r="L49" i="69"/>
  <c r="L50" i="69"/>
  <c r="L51" i="69"/>
  <c r="L52" i="69"/>
  <c r="L53" i="69"/>
  <c r="L54" i="69"/>
  <c r="L55" i="69"/>
  <c r="L56" i="69"/>
  <c r="L57" i="69"/>
  <c r="L58" i="69"/>
  <c r="L59" i="69"/>
  <c r="L60" i="69"/>
  <c r="L61" i="69"/>
  <c r="L62" i="69"/>
  <c r="L63" i="69"/>
  <c r="L64" i="69"/>
  <c r="L65" i="69"/>
  <c r="L66" i="69"/>
  <c r="L67" i="69"/>
  <c r="L68" i="69"/>
  <c r="L69" i="69"/>
  <c r="L70" i="69"/>
  <c r="L71" i="69"/>
  <c r="L72" i="69"/>
  <c r="L73" i="69"/>
  <c r="L74" i="69"/>
  <c r="L75" i="69"/>
  <c r="L76" i="69"/>
  <c r="L77" i="69"/>
  <c r="L78" i="69"/>
  <c r="L79" i="69"/>
  <c r="L80" i="69"/>
  <c r="L81" i="69"/>
  <c r="L82" i="69"/>
  <c r="L83" i="69"/>
  <c r="L84" i="69"/>
  <c r="L85" i="69"/>
  <c r="L86" i="69"/>
  <c r="L87" i="69"/>
  <c r="L88" i="69"/>
  <c r="L89" i="69"/>
  <c r="L90" i="69"/>
  <c r="L91" i="69"/>
  <c r="L92" i="69"/>
  <c r="L93" i="69"/>
  <c r="L94" i="69"/>
  <c r="L95" i="69"/>
  <c r="L96" i="69"/>
  <c r="L97" i="69"/>
  <c r="L98" i="69"/>
  <c r="L99" i="69"/>
  <c r="L100" i="69"/>
  <c r="L101" i="69"/>
  <c r="L102" i="69"/>
  <c r="L103" i="69"/>
  <c r="L104" i="69"/>
  <c r="L105" i="69"/>
  <c r="S16" i="69"/>
  <c r="S48" i="69"/>
  <c r="S56" i="69"/>
  <c r="S64" i="69"/>
  <c r="S77" i="69"/>
  <c r="S78" i="69"/>
  <c r="S80" i="69"/>
  <c r="S85" i="69"/>
  <c r="S88" i="69"/>
  <c r="S93" i="69"/>
  <c r="M5" i="69"/>
  <c r="K5" i="69"/>
  <c r="N5" i="69"/>
  <c r="M105" i="74"/>
  <c r="L105" i="74"/>
  <c r="AH104" i="74"/>
  <c r="AJ104" i="74" s="1"/>
  <c r="W104" i="74"/>
  <c r="AH103" i="74"/>
  <c r="AJ103" i="74" s="1"/>
  <c r="W103" i="74"/>
  <c r="AH102" i="74"/>
  <c r="AJ102" i="74" s="1"/>
  <c r="W102" i="74"/>
  <c r="AH101" i="74"/>
  <c r="AJ101" i="74" s="1"/>
  <c r="W101" i="74"/>
  <c r="AH100" i="74"/>
  <c r="AJ100" i="74" s="1"/>
  <c r="W100" i="74"/>
  <c r="AH99" i="74"/>
  <c r="AJ99" i="74" s="1"/>
  <c r="W99" i="74"/>
  <c r="AH98" i="74"/>
  <c r="AJ98" i="74" s="1"/>
  <c r="W98" i="74"/>
  <c r="AH97" i="74"/>
  <c r="AJ97" i="74" s="1"/>
  <c r="W97" i="74"/>
  <c r="AH96" i="74"/>
  <c r="AJ96" i="74" s="1"/>
  <c r="W96" i="74"/>
  <c r="AH95" i="74"/>
  <c r="AJ95" i="74" s="1"/>
  <c r="W95" i="74"/>
  <c r="AH94" i="74"/>
  <c r="AJ94" i="74" s="1"/>
  <c r="W94" i="74"/>
  <c r="AH93" i="74"/>
  <c r="AJ93" i="74" s="1"/>
  <c r="W93" i="74"/>
  <c r="AH92" i="74"/>
  <c r="AJ92" i="74" s="1"/>
  <c r="W92" i="74"/>
  <c r="AH91" i="74"/>
  <c r="AJ91" i="74" s="1"/>
  <c r="W91" i="74"/>
  <c r="AH90" i="74"/>
  <c r="AJ90" i="74" s="1"/>
  <c r="W90" i="74"/>
  <c r="AH89" i="74"/>
  <c r="AJ89" i="74" s="1"/>
  <c r="W89" i="74"/>
  <c r="AH88" i="74"/>
  <c r="AJ88" i="74" s="1"/>
  <c r="W88" i="74"/>
  <c r="AH87" i="74"/>
  <c r="AJ87" i="74" s="1"/>
  <c r="W87" i="74"/>
  <c r="AH86" i="74"/>
  <c r="AJ86" i="74" s="1"/>
  <c r="W86" i="74"/>
  <c r="AH85" i="74"/>
  <c r="AJ85" i="74" s="1"/>
  <c r="W85" i="74"/>
  <c r="AH84" i="74"/>
  <c r="AJ84" i="74" s="1"/>
  <c r="W84" i="74"/>
  <c r="AH83" i="74"/>
  <c r="AJ83" i="74" s="1"/>
  <c r="W83" i="74"/>
  <c r="AH82" i="74"/>
  <c r="AJ82" i="74" s="1"/>
  <c r="W82" i="74"/>
  <c r="AH81" i="74"/>
  <c r="AJ81" i="74" s="1"/>
  <c r="W81" i="74"/>
  <c r="AH80" i="74"/>
  <c r="AJ80" i="74" s="1"/>
  <c r="W80" i="74"/>
  <c r="AH79" i="74"/>
  <c r="AJ79" i="74" s="1"/>
  <c r="W79" i="74"/>
  <c r="AH78" i="74"/>
  <c r="AJ78" i="74" s="1"/>
  <c r="W78" i="74"/>
  <c r="AH77" i="74"/>
  <c r="AJ77" i="74" s="1"/>
  <c r="W77" i="74"/>
  <c r="AH76" i="74"/>
  <c r="AJ76" i="74" s="1"/>
  <c r="W76" i="74"/>
  <c r="AH75" i="74"/>
  <c r="AJ75" i="74" s="1"/>
  <c r="W75" i="74"/>
  <c r="AH74" i="74"/>
  <c r="AJ74" i="74" s="1"/>
  <c r="W74" i="74"/>
  <c r="AH73" i="74"/>
  <c r="AJ73" i="74" s="1"/>
  <c r="W73" i="74"/>
  <c r="AH72" i="74"/>
  <c r="AJ72" i="74" s="1"/>
  <c r="W72" i="74"/>
  <c r="AH71" i="74"/>
  <c r="AJ71" i="74" s="1"/>
  <c r="W71" i="74"/>
  <c r="AH70" i="74"/>
  <c r="AJ70" i="74" s="1"/>
  <c r="W70" i="74"/>
  <c r="AH69" i="74"/>
  <c r="AJ69" i="74" s="1"/>
  <c r="W69" i="74"/>
  <c r="AH68" i="74"/>
  <c r="AJ68" i="74" s="1"/>
  <c r="W68" i="74"/>
  <c r="AH67" i="74"/>
  <c r="AJ67" i="74" s="1"/>
  <c r="W67" i="74"/>
  <c r="AH66" i="74"/>
  <c r="AJ66" i="74" s="1"/>
  <c r="W66" i="74"/>
  <c r="AH65" i="74"/>
  <c r="AJ65" i="74" s="1"/>
  <c r="W65" i="74"/>
  <c r="AH64" i="74"/>
  <c r="AJ64" i="74" s="1"/>
  <c r="W64" i="74"/>
  <c r="AH63" i="74"/>
  <c r="AJ63" i="74" s="1"/>
  <c r="W63" i="74"/>
  <c r="AH62" i="74"/>
  <c r="AJ62" i="74" s="1"/>
  <c r="W62" i="74"/>
  <c r="AH61" i="74"/>
  <c r="AJ61" i="74" s="1"/>
  <c r="W61" i="74"/>
  <c r="AH60" i="74"/>
  <c r="AJ60" i="74" s="1"/>
  <c r="W60" i="74"/>
  <c r="AH59" i="74"/>
  <c r="AJ59" i="74" s="1"/>
  <c r="W59" i="74"/>
  <c r="AH58" i="74"/>
  <c r="AJ58" i="74" s="1"/>
  <c r="W58" i="74"/>
  <c r="AH57" i="74"/>
  <c r="AJ57" i="74" s="1"/>
  <c r="W57" i="74"/>
  <c r="AH56" i="74"/>
  <c r="AJ56" i="74" s="1"/>
  <c r="W56" i="74"/>
  <c r="AH55" i="74"/>
  <c r="AJ55" i="74" s="1"/>
  <c r="W55" i="74"/>
  <c r="AH54" i="74"/>
  <c r="AJ54" i="74" s="1"/>
  <c r="W54" i="74"/>
  <c r="AH53" i="74"/>
  <c r="AJ53" i="74" s="1"/>
  <c r="W53" i="74"/>
  <c r="AH52" i="74"/>
  <c r="AJ52" i="74" s="1"/>
  <c r="W52" i="74"/>
  <c r="AH51" i="74"/>
  <c r="AJ51" i="74" s="1"/>
  <c r="W51" i="74"/>
  <c r="AH50" i="74"/>
  <c r="AJ50" i="74" s="1"/>
  <c r="W50" i="74"/>
  <c r="AH49" i="74"/>
  <c r="AJ49" i="74" s="1"/>
  <c r="W49" i="74"/>
  <c r="AH48" i="74"/>
  <c r="AJ48" i="74" s="1"/>
  <c r="W48" i="74"/>
  <c r="AH47" i="74"/>
  <c r="AJ47" i="74" s="1"/>
  <c r="W47" i="74"/>
  <c r="AH46" i="74"/>
  <c r="AJ46" i="74" s="1"/>
  <c r="W46" i="74"/>
  <c r="AH45" i="74"/>
  <c r="AJ45" i="74" s="1"/>
  <c r="W45" i="74"/>
  <c r="AH44" i="74"/>
  <c r="AJ44" i="74" s="1"/>
  <c r="W44" i="74"/>
  <c r="AH43" i="74"/>
  <c r="AJ43" i="74" s="1"/>
  <c r="W43" i="74"/>
  <c r="AH42" i="74"/>
  <c r="AJ42" i="74" s="1"/>
  <c r="W42" i="74"/>
  <c r="AH41" i="74"/>
  <c r="AJ41" i="74" s="1"/>
  <c r="W41" i="74"/>
  <c r="AH40" i="74"/>
  <c r="AJ40" i="74" s="1"/>
  <c r="W40" i="74"/>
  <c r="AH39" i="74"/>
  <c r="AJ39" i="74" s="1"/>
  <c r="W39" i="74"/>
  <c r="AH38" i="74"/>
  <c r="AJ38" i="74" s="1"/>
  <c r="W38" i="74"/>
  <c r="AH37" i="74"/>
  <c r="AJ37" i="74" s="1"/>
  <c r="W37" i="74"/>
  <c r="AH36" i="74"/>
  <c r="AJ36" i="74" s="1"/>
  <c r="W36" i="74"/>
  <c r="AH35" i="74"/>
  <c r="AJ35" i="74" s="1"/>
  <c r="W35" i="74"/>
  <c r="AH34" i="74"/>
  <c r="AJ34" i="74" s="1"/>
  <c r="W34" i="74"/>
  <c r="AH33" i="74"/>
  <c r="AJ33" i="74" s="1"/>
  <c r="W33" i="74"/>
  <c r="AH32" i="74"/>
  <c r="AJ32" i="74" s="1"/>
  <c r="W32" i="74"/>
  <c r="AH31" i="74"/>
  <c r="AJ31" i="74" s="1"/>
  <c r="W31" i="74"/>
  <c r="AH30" i="74"/>
  <c r="AJ30" i="74" s="1"/>
  <c r="W30" i="74"/>
  <c r="AH29" i="74"/>
  <c r="AJ29" i="74" s="1"/>
  <c r="W29" i="74"/>
  <c r="AH28" i="74"/>
  <c r="AJ28" i="74" s="1"/>
  <c r="W28" i="74"/>
  <c r="AH27" i="74"/>
  <c r="AJ27" i="74" s="1"/>
  <c r="W27" i="74"/>
  <c r="AH26" i="74"/>
  <c r="AJ26" i="74" s="1"/>
  <c r="W26" i="74"/>
  <c r="AH25" i="74"/>
  <c r="AJ25" i="74" s="1"/>
  <c r="W25" i="74"/>
  <c r="AH24" i="74"/>
  <c r="AJ24" i="74" s="1"/>
  <c r="W24" i="74"/>
  <c r="AH23" i="74"/>
  <c r="AJ23" i="74" s="1"/>
  <c r="W23" i="74"/>
  <c r="AH22" i="74"/>
  <c r="AJ22" i="74" s="1"/>
  <c r="W22" i="74"/>
  <c r="AH21" i="74"/>
  <c r="AJ21" i="74" s="1"/>
  <c r="W21" i="74"/>
  <c r="AH20" i="74"/>
  <c r="AJ20" i="74" s="1"/>
  <c r="W20" i="74"/>
  <c r="AH19" i="74"/>
  <c r="AJ19" i="74" s="1"/>
  <c r="W19" i="74"/>
  <c r="AH18" i="74"/>
  <c r="AJ18" i="74" s="1"/>
  <c r="W18" i="74"/>
  <c r="AH17" i="74"/>
  <c r="AJ17" i="74" s="1"/>
  <c r="W17" i="74"/>
  <c r="AH16" i="74"/>
  <c r="AJ16" i="74" s="1"/>
  <c r="W16" i="74"/>
  <c r="AH15" i="74"/>
  <c r="AJ15" i="74" s="1"/>
  <c r="W15" i="74"/>
  <c r="AH14" i="74"/>
  <c r="AJ14" i="74" s="1"/>
  <c r="W14" i="74"/>
  <c r="AH13" i="74"/>
  <c r="AJ13" i="74" s="1"/>
  <c r="W13" i="74"/>
  <c r="W12" i="74"/>
  <c r="W11" i="74"/>
  <c r="W9" i="74"/>
  <c r="W8" i="74"/>
  <c r="R5" i="74"/>
  <c r="N109" i="55"/>
  <c r="M109" i="55"/>
  <c r="AL16" i="55"/>
  <c r="Y15" i="55"/>
  <c r="Y16" i="55"/>
  <c r="Y18" i="55"/>
  <c r="Y19" i="55"/>
  <c r="Y20" i="55"/>
  <c r="Y21" i="55"/>
  <c r="Y22" i="55"/>
  <c r="Y23" i="55"/>
  <c r="Y24" i="55"/>
  <c r="Y25" i="55"/>
  <c r="Y26" i="55"/>
  <c r="Y27" i="55"/>
  <c r="Y28" i="55"/>
  <c r="Y29" i="55"/>
  <c r="Y30" i="55"/>
  <c r="Y31" i="55"/>
  <c r="Y32" i="55"/>
  <c r="Y33" i="55"/>
  <c r="Y34" i="55"/>
  <c r="Y35" i="55"/>
  <c r="Y36" i="55"/>
  <c r="Y37" i="55"/>
  <c r="Y38" i="55"/>
  <c r="Y39" i="55"/>
  <c r="Y40" i="55"/>
  <c r="Y41" i="55"/>
  <c r="Y42" i="55"/>
  <c r="Y43" i="55"/>
  <c r="Y44" i="55"/>
  <c r="Y45" i="55"/>
  <c r="Y46" i="55"/>
  <c r="Y47" i="55"/>
  <c r="Y48" i="55"/>
  <c r="Y49" i="55"/>
  <c r="Y50" i="55"/>
  <c r="Y51" i="55"/>
  <c r="Y52" i="55"/>
  <c r="Y53" i="55"/>
  <c r="Y54" i="55"/>
  <c r="Y55" i="55"/>
  <c r="Y56" i="55"/>
  <c r="Y57" i="55"/>
  <c r="Y58" i="55"/>
  <c r="Y59" i="55"/>
  <c r="Y60" i="55"/>
  <c r="Y61" i="55"/>
  <c r="Y62" i="55"/>
  <c r="Y63" i="55"/>
  <c r="Y64" i="55"/>
  <c r="Y65" i="55"/>
  <c r="Y66" i="55"/>
  <c r="Y67" i="55"/>
  <c r="Y68" i="55"/>
  <c r="Y69" i="55"/>
  <c r="Y70" i="55"/>
  <c r="Y71" i="55"/>
  <c r="Y72" i="55"/>
  <c r="Y73" i="55"/>
  <c r="Y74" i="55"/>
  <c r="Y75" i="55"/>
  <c r="Y76" i="55"/>
  <c r="Y77" i="55"/>
  <c r="Y78" i="55"/>
  <c r="Y79" i="55"/>
  <c r="Y80" i="55"/>
  <c r="Y81" i="55"/>
  <c r="Y82" i="55"/>
  <c r="Y83" i="55"/>
  <c r="Y84" i="55"/>
  <c r="Y85" i="55"/>
  <c r="Y86" i="55"/>
  <c r="Y87" i="55"/>
  <c r="Y88" i="55"/>
  <c r="Y89" i="55"/>
  <c r="Y90" i="55"/>
  <c r="Y91" i="55"/>
  <c r="Y92" i="55"/>
  <c r="Y93" i="55"/>
  <c r="Y94" i="55"/>
  <c r="Y95" i="55"/>
  <c r="Y96" i="55"/>
  <c r="Y97" i="55"/>
  <c r="Y98" i="55"/>
  <c r="Y99" i="55"/>
  <c r="Y100" i="55"/>
  <c r="Y101" i="55"/>
  <c r="Y102" i="55"/>
  <c r="Y103" i="55"/>
  <c r="Y104" i="55"/>
  <c r="Y105" i="55"/>
  <c r="Y106" i="55"/>
  <c r="Y107" i="55"/>
  <c r="Y108" i="55"/>
  <c r="AJ17" i="55"/>
  <c r="AL17" i="55" s="1"/>
  <c r="AJ18" i="55"/>
  <c r="AL18" i="55" s="1"/>
  <c r="AJ19" i="55"/>
  <c r="AL19" i="55" s="1"/>
  <c r="AJ20" i="55"/>
  <c r="AJ21" i="55"/>
  <c r="AJ22" i="55"/>
  <c r="AJ23" i="55"/>
  <c r="AJ24" i="55"/>
  <c r="AJ25" i="55"/>
  <c r="AL25" i="55" s="1"/>
  <c r="AJ26" i="55"/>
  <c r="AL26" i="55" s="1"/>
  <c r="AJ27" i="55"/>
  <c r="AL27" i="55" s="1"/>
  <c r="AJ28" i="55"/>
  <c r="AL28" i="55" s="1"/>
  <c r="AJ29" i="55"/>
  <c r="AL29" i="55" s="1"/>
  <c r="AJ30" i="55"/>
  <c r="AL30" i="55" s="1"/>
  <c r="AJ31" i="55"/>
  <c r="AL31" i="55" s="1"/>
  <c r="AJ32" i="55"/>
  <c r="AL32" i="55" s="1"/>
  <c r="AJ33" i="55"/>
  <c r="AL33" i="55" s="1"/>
  <c r="AJ34" i="55"/>
  <c r="AL34" i="55" s="1"/>
  <c r="AJ35" i="55"/>
  <c r="AL35" i="55" s="1"/>
  <c r="AJ36" i="55"/>
  <c r="AL36" i="55" s="1"/>
  <c r="AJ37" i="55"/>
  <c r="AL37" i="55" s="1"/>
  <c r="AJ38" i="55"/>
  <c r="AL38" i="55" s="1"/>
  <c r="AJ39" i="55"/>
  <c r="AL39" i="55" s="1"/>
  <c r="AJ40" i="55"/>
  <c r="AL40" i="55" s="1"/>
  <c r="AJ41" i="55"/>
  <c r="AJ42" i="55"/>
  <c r="AL42" i="55" s="1"/>
  <c r="AJ43" i="55"/>
  <c r="AJ44" i="55"/>
  <c r="AL44" i="55" s="1"/>
  <c r="AJ45" i="55"/>
  <c r="AL45" i="55" s="1"/>
  <c r="AJ46" i="55"/>
  <c r="AL46" i="55" s="1"/>
  <c r="AJ47" i="55"/>
  <c r="AL47" i="55" s="1"/>
  <c r="AJ48" i="55"/>
  <c r="AL48" i="55" s="1"/>
  <c r="AJ49" i="55"/>
  <c r="AL49" i="55" s="1"/>
  <c r="AJ50" i="55"/>
  <c r="AL50" i="55" s="1"/>
  <c r="AJ51" i="55"/>
  <c r="AL51" i="55" s="1"/>
  <c r="AJ52" i="55"/>
  <c r="AL52" i="55" s="1"/>
  <c r="AJ53" i="55"/>
  <c r="AL53" i="55" s="1"/>
  <c r="AJ54" i="55"/>
  <c r="AL54" i="55" s="1"/>
  <c r="AJ55" i="55"/>
  <c r="AL55" i="55" s="1"/>
  <c r="AJ56" i="55"/>
  <c r="AL56" i="55" s="1"/>
  <c r="AJ57" i="55"/>
  <c r="AL57" i="55" s="1"/>
  <c r="AJ58" i="55"/>
  <c r="AL58" i="55" s="1"/>
  <c r="AJ59" i="55"/>
  <c r="AL59" i="55" s="1"/>
  <c r="AJ60" i="55"/>
  <c r="AJ61" i="55"/>
  <c r="AJ62" i="55"/>
  <c r="AL62" i="55" s="1"/>
  <c r="AJ63" i="55"/>
  <c r="AL63" i="55" s="1"/>
  <c r="AJ64" i="55"/>
  <c r="AL64" i="55" s="1"/>
  <c r="AJ65" i="55"/>
  <c r="AL65" i="55" s="1"/>
  <c r="AJ66" i="55"/>
  <c r="AL66" i="55" s="1"/>
  <c r="AJ67" i="55"/>
  <c r="AL67" i="55" s="1"/>
  <c r="AJ68" i="55"/>
  <c r="AL68" i="55" s="1"/>
  <c r="AJ69" i="55"/>
  <c r="AL69" i="55" s="1"/>
  <c r="AJ70" i="55"/>
  <c r="AJ71" i="55"/>
  <c r="AL71" i="55" s="1"/>
  <c r="AJ72" i="55"/>
  <c r="AL72" i="55" s="1"/>
  <c r="AJ73" i="55"/>
  <c r="AL73" i="55" s="1"/>
  <c r="AJ74" i="55"/>
  <c r="AL74" i="55" s="1"/>
  <c r="AJ75" i="55"/>
  <c r="AL75" i="55" s="1"/>
  <c r="AJ76" i="55"/>
  <c r="AL76" i="55" s="1"/>
  <c r="AJ77" i="55"/>
  <c r="AL77" i="55" s="1"/>
  <c r="AJ78" i="55"/>
  <c r="AL78" i="55" s="1"/>
  <c r="AJ79" i="55"/>
  <c r="AL79" i="55" s="1"/>
  <c r="AJ80" i="55"/>
  <c r="AL80" i="55" s="1"/>
  <c r="AJ81" i="55"/>
  <c r="AL81" i="55" s="1"/>
  <c r="AJ82" i="55"/>
  <c r="AL82" i="55" s="1"/>
  <c r="AJ83" i="55"/>
  <c r="AL83" i="55" s="1"/>
  <c r="AJ84" i="55"/>
  <c r="AL84" i="55" s="1"/>
  <c r="AJ85" i="55"/>
  <c r="AL85" i="55" s="1"/>
  <c r="AJ86" i="55"/>
  <c r="AL86" i="55" s="1"/>
  <c r="AJ87" i="55"/>
  <c r="AL87" i="55" s="1"/>
  <c r="AJ88" i="55"/>
  <c r="AL88" i="55" s="1"/>
  <c r="AJ89" i="55"/>
  <c r="AL89" i="55" s="1"/>
  <c r="AJ90" i="55"/>
  <c r="AL90" i="55" s="1"/>
  <c r="AJ91" i="55"/>
  <c r="AL91" i="55" s="1"/>
  <c r="AJ92" i="55"/>
  <c r="AL92" i="55" s="1"/>
  <c r="AJ93" i="55"/>
  <c r="AL93" i="55" s="1"/>
  <c r="AJ94" i="55"/>
  <c r="AL94" i="55" s="1"/>
  <c r="AJ95" i="55"/>
  <c r="AJ96" i="55"/>
  <c r="AL96" i="55" s="1"/>
  <c r="AJ97" i="55"/>
  <c r="AL97" i="55" s="1"/>
  <c r="AJ98" i="55"/>
  <c r="AL98" i="55" s="1"/>
  <c r="AJ99" i="55"/>
  <c r="AL99" i="55" s="1"/>
  <c r="AJ100" i="55"/>
  <c r="AL100" i="55" s="1"/>
  <c r="AJ101" i="55"/>
  <c r="AL101" i="55" s="1"/>
  <c r="AJ102" i="55"/>
  <c r="AL102" i="55" s="1"/>
  <c r="AJ103" i="55"/>
  <c r="AL103" i="55" s="1"/>
  <c r="AJ104" i="55"/>
  <c r="AL104" i="55" s="1"/>
  <c r="AJ105" i="55"/>
  <c r="AL105" i="55" s="1"/>
  <c r="AJ106" i="55"/>
  <c r="AL106" i="55" s="1"/>
  <c r="AJ107" i="55"/>
  <c r="AL107" i="55" s="1"/>
  <c r="AJ108" i="55"/>
  <c r="AL108" i="55" s="1"/>
  <c r="AN17" i="55"/>
  <c r="AN18" i="55"/>
  <c r="AN19" i="55"/>
  <c r="AN23" i="55"/>
  <c r="AN28" i="55"/>
  <c r="AN30" i="55"/>
  <c r="AN33" i="55"/>
  <c r="AN37" i="55"/>
  <c r="AN39" i="55"/>
  <c r="AN46" i="55"/>
  <c r="AN49" i="55"/>
  <c r="AN50" i="55"/>
  <c r="AN52" i="55"/>
  <c r="AN53" i="55"/>
  <c r="AN54" i="55"/>
  <c r="AN62" i="55"/>
  <c r="AN65" i="55"/>
  <c r="AN66" i="55"/>
  <c r="AN67" i="55"/>
  <c r="AN69" i="55"/>
  <c r="AN71" i="55"/>
  <c r="AN76" i="55"/>
  <c r="AN77" i="55"/>
  <c r="AN78" i="55"/>
  <c r="AN79" i="55"/>
  <c r="AN81" i="55"/>
  <c r="AN82" i="55"/>
  <c r="AN83" i="55"/>
  <c r="AN84" i="55"/>
  <c r="AN86" i="55"/>
  <c r="AN87" i="55"/>
  <c r="AN92" i="55"/>
  <c r="AN94" i="55"/>
  <c r="AN97" i="55"/>
  <c r="AN98" i="55"/>
  <c r="AN99" i="55"/>
  <c r="AN100" i="55"/>
  <c r="AN101" i="55"/>
  <c r="AN102" i="55"/>
  <c r="AN103" i="55"/>
  <c r="AN108" i="55"/>
  <c r="X5" i="73"/>
  <c r="Y5" i="73"/>
  <c r="F106" i="70"/>
  <c r="G7" i="86" s="1"/>
  <c r="AF5" i="72"/>
  <c r="I26" i="72" l="1"/>
  <c r="AI18" i="73"/>
  <c r="B7" i="86"/>
  <c r="G33" i="83"/>
  <c r="G61" i="83" s="1"/>
  <c r="G32" i="83"/>
  <c r="G60" i="83" s="1"/>
  <c r="G30" i="83"/>
  <c r="G58" i="83" s="1"/>
  <c r="G27" i="83"/>
  <c r="G55" i="83" s="1"/>
  <c r="G31" i="83"/>
  <c r="G59" i="83" s="1"/>
  <c r="G28" i="83"/>
  <c r="G56" i="83" s="1"/>
  <c r="G26" i="83"/>
  <c r="G54" i="83" s="1"/>
  <c r="G25" i="83"/>
  <c r="AL70" i="55"/>
  <c r="AL41" i="55"/>
  <c r="AL95" i="55"/>
  <c r="AL24" i="55"/>
  <c r="AL23" i="55"/>
  <c r="AL43" i="55"/>
  <c r="AL22" i="55"/>
  <c r="AL21" i="55"/>
  <c r="AL20" i="55"/>
  <c r="AL61" i="55"/>
  <c r="AL60" i="55"/>
  <c r="AJ6" i="74"/>
  <c r="AK6" i="74" s="1"/>
  <c r="AK109" i="55"/>
  <c r="H33" i="83"/>
  <c r="H61" i="83" s="1"/>
  <c r="H32" i="83"/>
  <c r="H60" i="83" s="1"/>
  <c r="J32" i="83"/>
  <c r="J60" i="83" s="1"/>
  <c r="J28" i="83"/>
  <c r="J56" i="83" s="1"/>
  <c r="J27" i="83"/>
  <c r="J55" i="83" s="1"/>
  <c r="J31" i="83"/>
  <c r="J59" i="83" s="1"/>
  <c r="J30" i="83"/>
  <c r="J58" i="83" s="1"/>
  <c r="J26" i="83"/>
  <c r="J54" i="83" s="1"/>
  <c r="J33" i="83"/>
  <c r="J61" i="83" s="1"/>
  <c r="J29" i="83"/>
  <c r="J57" i="83" s="1"/>
  <c r="J25" i="83"/>
  <c r="I25" i="83"/>
  <c r="I30" i="83"/>
  <c r="I58" i="83" s="1"/>
  <c r="I32" i="83"/>
  <c r="I60" i="83" s="1"/>
  <c r="I31" i="83"/>
  <c r="I59" i="83" s="1"/>
  <c r="I29" i="83"/>
  <c r="I57" i="83" s="1"/>
  <c r="I26" i="83"/>
  <c r="I54" i="83" s="1"/>
  <c r="I33" i="83"/>
  <c r="I61" i="83" s="1"/>
  <c r="I28" i="83"/>
  <c r="I56" i="83" s="1"/>
  <c r="F29" i="83"/>
  <c r="F57" i="83" s="1"/>
  <c r="F27" i="83"/>
  <c r="F55" i="83" s="1"/>
  <c r="F33" i="83"/>
  <c r="F61" i="83" s="1"/>
  <c r="F31" i="83"/>
  <c r="F59" i="83" s="1"/>
  <c r="F25" i="83"/>
  <c r="F28" i="83"/>
  <c r="F56" i="83" s="1"/>
  <c r="F26" i="83"/>
  <c r="F54" i="83" s="1"/>
  <c r="F32" i="83"/>
  <c r="F60" i="83" s="1"/>
  <c r="E32" i="83"/>
  <c r="E60" i="83" s="1"/>
  <c r="E27" i="83"/>
  <c r="E55" i="83" s="1"/>
  <c r="E26" i="83"/>
  <c r="E54" i="83" s="1"/>
  <c r="E33" i="83"/>
  <c r="E61" i="83" s="1"/>
  <c r="E30" i="83"/>
  <c r="E58" i="83" s="1"/>
  <c r="E28" i="83"/>
  <c r="E56" i="83" s="1"/>
  <c r="E31" i="83"/>
  <c r="E59" i="83" s="1"/>
  <c r="E29" i="83"/>
  <c r="E57" i="83" s="1"/>
  <c r="D29" i="83"/>
  <c r="D57" i="83" s="1"/>
  <c r="C28" i="83"/>
  <c r="C29" i="83"/>
  <c r="C33" i="83"/>
  <c r="D30" i="83"/>
  <c r="D58" i="83" s="1"/>
  <c r="D31" i="83"/>
  <c r="D59" i="83" s="1"/>
  <c r="D32" i="83"/>
  <c r="D60" i="83" s="1"/>
  <c r="C31" i="83"/>
  <c r="D26" i="83"/>
  <c r="D54" i="83" s="1"/>
  <c r="C25" i="83"/>
  <c r="D33" i="83"/>
  <c r="D61" i="83" s="1"/>
  <c r="C32" i="83"/>
  <c r="D25" i="83"/>
  <c r="D28" i="83"/>
  <c r="D56" i="83" s="1"/>
  <c r="C27" i="83"/>
  <c r="C30" i="83"/>
  <c r="D27" i="83"/>
  <c r="D55" i="83" s="1"/>
  <c r="E13" i="83"/>
  <c r="F13" i="83" s="1"/>
  <c r="W64" i="69"/>
  <c r="W56" i="69"/>
  <c r="W48" i="69"/>
  <c r="W16" i="69"/>
  <c r="T6" i="70"/>
  <c r="V6" i="70" s="1"/>
  <c r="AI6" i="73"/>
  <c r="AG12" i="72"/>
  <c r="AG11" i="72"/>
  <c r="AG10" i="72"/>
  <c r="AF25" i="72"/>
  <c r="AG9" i="72"/>
  <c r="AF24" i="72"/>
  <c r="AF8" i="72"/>
  <c r="AF23" i="72"/>
  <c r="AG7" i="72"/>
  <c r="AG21" i="72"/>
  <c r="AG20" i="72"/>
  <c r="AG19" i="72"/>
  <c r="AG18" i="72"/>
  <c r="AF17" i="72"/>
  <c r="AG16" i="72"/>
  <c r="AF15" i="72"/>
  <c r="AG13" i="72"/>
  <c r="S34" i="69"/>
  <c r="S7" i="69"/>
  <c r="V6" i="69"/>
  <c r="W6" i="69" s="1"/>
  <c r="AI12" i="73"/>
  <c r="AG22" i="72"/>
  <c r="AG14" i="72"/>
  <c r="W77" i="69"/>
  <c r="AI10" i="73"/>
  <c r="AI23" i="73"/>
  <c r="S105" i="69"/>
  <c r="S97" i="69"/>
  <c r="S89" i="69"/>
  <c r="S81" i="69"/>
  <c r="S73" i="69"/>
  <c r="S65" i="69"/>
  <c r="S49" i="69"/>
  <c r="S33" i="69"/>
  <c r="S25" i="69"/>
  <c r="W25" i="69" s="1"/>
  <c r="S17" i="69"/>
  <c r="S92" i="69"/>
  <c r="W92" i="69" s="1"/>
  <c r="S36" i="69"/>
  <c r="W36" i="69" s="1"/>
  <c r="S100" i="69"/>
  <c r="W100" i="69" s="1"/>
  <c r="S68" i="69"/>
  <c r="W68" i="69" s="1"/>
  <c r="S60" i="69"/>
  <c r="W60" i="69" s="1"/>
  <c r="S44" i="69"/>
  <c r="W44" i="69" s="1"/>
  <c r="S28" i="69"/>
  <c r="W28" i="69" s="1"/>
  <c r="S20" i="69"/>
  <c r="W20" i="69" s="1"/>
  <c r="S98" i="69"/>
  <c r="S90" i="69"/>
  <c r="S82" i="69"/>
  <c r="S84" i="69"/>
  <c r="W84" i="69" s="1"/>
  <c r="S52" i="69"/>
  <c r="W52" i="69" s="1"/>
  <c r="S12" i="69"/>
  <c r="S76" i="69"/>
  <c r="W76" i="69" s="1"/>
  <c r="S79" i="69"/>
  <c r="S55" i="69"/>
  <c r="W55" i="69" s="1"/>
  <c r="S39" i="69"/>
  <c r="W39" i="69" s="1"/>
  <c r="S31" i="69"/>
  <c r="W31" i="69" s="1"/>
  <c r="S23" i="69"/>
  <c r="W23" i="69" s="1"/>
  <c r="S15" i="69"/>
  <c r="W15" i="69" s="1"/>
  <c r="AN106" i="55"/>
  <c r="AN90" i="55"/>
  <c r="AN74" i="55"/>
  <c r="AN58" i="55"/>
  <c r="AN42" i="55"/>
  <c r="AN26" i="55"/>
  <c r="AN105" i="55"/>
  <c r="AN89" i="55"/>
  <c r="AN73" i="55"/>
  <c r="AN57" i="55"/>
  <c r="AN41" i="55"/>
  <c r="AN25" i="55"/>
  <c r="W82" i="69"/>
  <c r="W104" i="69"/>
  <c r="W88" i="69"/>
  <c r="W80" i="69"/>
  <c r="W65" i="69"/>
  <c r="W49" i="69"/>
  <c r="W33" i="69"/>
  <c r="S69" i="69"/>
  <c r="W69" i="69" s="1"/>
  <c r="S37" i="69"/>
  <c r="S29" i="69"/>
  <c r="W29" i="69" s="1"/>
  <c r="S21" i="69"/>
  <c r="W21" i="69" s="1"/>
  <c r="S13" i="69"/>
  <c r="W13" i="69" s="1"/>
  <c r="AB26" i="72"/>
  <c r="U105" i="70"/>
  <c r="U97" i="70"/>
  <c r="U89" i="70"/>
  <c r="U81" i="70"/>
  <c r="U73" i="70"/>
  <c r="U65" i="70"/>
  <c r="U57" i="70"/>
  <c r="U49" i="70"/>
  <c r="U41" i="70"/>
  <c r="U33" i="70"/>
  <c r="U25" i="70"/>
  <c r="U17" i="70"/>
  <c r="U9" i="70"/>
  <c r="U104" i="70"/>
  <c r="U96" i="70"/>
  <c r="U88" i="70"/>
  <c r="U80" i="70"/>
  <c r="U72" i="70"/>
  <c r="U64" i="70"/>
  <c r="U56" i="70"/>
  <c r="U48" i="70"/>
  <c r="U40" i="70"/>
  <c r="U32" i="70"/>
  <c r="U24" i="70"/>
  <c r="U16" i="70"/>
  <c r="U8" i="70"/>
  <c r="U103" i="70"/>
  <c r="U95" i="70"/>
  <c r="U87" i="70"/>
  <c r="U79" i="70"/>
  <c r="U71" i="70"/>
  <c r="U63" i="70"/>
  <c r="U55" i="70"/>
  <c r="U47" i="70"/>
  <c r="U39" i="70"/>
  <c r="U31" i="70"/>
  <c r="U23" i="70"/>
  <c r="U15" i="70"/>
  <c r="W105" i="69"/>
  <c r="S67" i="69"/>
  <c r="W67" i="69" s="1"/>
  <c r="S59" i="69"/>
  <c r="W59" i="69" s="1"/>
  <c r="S51" i="69"/>
  <c r="W51" i="69" s="1"/>
  <c r="S43" i="69"/>
  <c r="W43" i="69" s="1"/>
  <c r="S35" i="69"/>
  <c r="W35" i="69" s="1"/>
  <c r="W97" i="69"/>
  <c r="W89" i="69"/>
  <c r="W81" i="69"/>
  <c r="W73" i="69"/>
  <c r="S66" i="69"/>
  <c r="S58" i="69"/>
  <c r="W58" i="69" s="1"/>
  <c r="S50" i="69"/>
  <c r="W50" i="69" s="1"/>
  <c r="S42" i="69"/>
  <c r="W42" i="69" s="1"/>
  <c r="S18" i="69"/>
  <c r="W18" i="69" s="1"/>
  <c r="S32" i="69"/>
  <c r="W32" i="69" s="1"/>
  <c r="S24" i="69"/>
  <c r="W24" i="69" s="1"/>
  <c r="W7" i="69"/>
  <c r="W34" i="69"/>
  <c r="S87" i="69"/>
  <c r="W87" i="69" s="1"/>
  <c r="S71" i="69"/>
  <c r="W71" i="69" s="1"/>
  <c r="S63" i="69"/>
  <c r="W63" i="69" s="1"/>
  <c r="S47" i="69"/>
  <c r="W47" i="69" s="1"/>
  <c r="S102" i="69"/>
  <c r="W102" i="69" s="1"/>
  <c r="W79" i="69"/>
  <c r="C9" i="71"/>
  <c r="E9" i="71" s="1"/>
  <c r="W85" i="69"/>
  <c r="S70" i="69"/>
  <c r="W70" i="69" s="1"/>
  <c r="S62" i="69"/>
  <c r="W62" i="69" s="1"/>
  <c r="S54" i="69"/>
  <c r="W54" i="69" s="1"/>
  <c r="S46" i="69"/>
  <c r="W46" i="69" s="1"/>
  <c r="S38" i="69"/>
  <c r="S30" i="69"/>
  <c r="S22" i="69"/>
  <c r="W22" i="69" s="1"/>
  <c r="S14" i="69"/>
  <c r="W14" i="69" s="1"/>
  <c r="S101" i="69"/>
  <c r="AN104" i="55"/>
  <c r="AN96" i="55"/>
  <c r="AN88" i="55"/>
  <c r="AN80" i="55"/>
  <c r="AN72" i="55"/>
  <c r="AN64" i="55"/>
  <c r="AN56" i="55"/>
  <c r="AN48" i="55"/>
  <c r="AN40" i="55"/>
  <c r="AN32" i="55"/>
  <c r="AN24" i="55"/>
  <c r="AN16" i="55"/>
  <c r="AL92" i="74"/>
  <c r="AL76" i="74"/>
  <c r="AL60" i="74"/>
  <c r="AL44" i="74"/>
  <c r="AL28" i="74"/>
  <c r="AL12" i="74"/>
  <c r="AL99" i="74"/>
  <c r="AL91" i="74"/>
  <c r="AL83" i="74"/>
  <c r="AL75" i="74"/>
  <c r="AL67" i="74"/>
  <c r="AL59" i="74"/>
  <c r="AL51" i="74"/>
  <c r="AL43" i="74"/>
  <c r="AL35" i="74"/>
  <c r="AL27" i="74"/>
  <c r="AL19" i="74"/>
  <c r="AL11" i="74"/>
  <c r="M26" i="73"/>
  <c r="J7" i="86" s="1"/>
  <c r="L26" i="72"/>
  <c r="I7" i="86" s="1"/>
  <c r="U102" i="70"/>
  <c r="U94" i="70"/>
  <c r="U86" i="70"/>
  <c r="U78" i="70"/>
  <c r="U70" i="70"/>
  <c r="U62" i="70"/>
  <c r="U54" i="70"/>
  <c r="U46" i="70"/>
  <c r="U38" i="70"/>
  <c r="U30" i="70"/>
  <c r="U22" i="70"/>
  <c r="U14" i="70"/>
  <c r="U101" i="70"/>
  <c r="U93" i="70"/>
  <c r="U85" i="70"/>
  <c r="U77" i="70"/>
  <c r="U69" i="70"/>
  <c r="U61" i="70"/>
  <c r="U53" i="70"/>
  <c r="U45" i="70"/>
  <c r="U37" i="70"/>
  <c r="U29" i="70"/>
  <c r="U21" i="70"/>
  <c r="U13" i="70"/>
  <c r="U100" i="70"/>
  <c r="U92" i="70"/>
  <c r="U84" i="70"/>
  <c r="U76" i="70"/>
  <c r="U68" i="70"/>
  <c r="U60" i="70"/>
  <c r="U52" i="70"/>
  <c r="U44" i="70"/>
  <c r="U36" i="70"/>
  <c r="U28" i="70"/>
  <c r="U20" i="70"/>
  <c r="U12" i="70"/>
  <c r="U99" i="70"/>
  <c r="U91" i="70"/>
  <c r="U83" i="70"/>
  <c r="U75" i="70"/>
  <c r="U67" i="70"/>
  <c r="U59" i="70"/>
  <c r="U51" i="70"/>
  <c r="U43" i="70"/>
  <c r="U35" i="70"/>
  <c r="U27" i="70"/>
  <c r="U19" i="70"/>
  <c r="U11" i="70"/>
  <c r="U98" i="70"/>
  <c r="U90" i="70"/>
  <c r="U82" i="70"/>
  <c r="U74" i="70"/>
  <c r="U66" i="70"/>
  <c r="U58" i="70"/>
  <c r="U50" i="70"/>
  <c r="U42" i="70"/>
  <c r="U34" i="70"/>
  <c r="U26" i="70"/>
  <c r="U18" i="70"/>
  <c r="U10" i="70"/>
  <c r="Q106" i="70"/>
  <c r="W66" i="69"/>
  <c r="W41" i="69"/>
  <c r="S103" i="69"/>
  <c r="W103" i="69" s="1"/>
  <c r="S94" i="69"/>
  <c r="W94" i="69" s="1"/>
  <c r="W9" i="69"/>
  <c r="W12" i="69"/>
  <c r="W57" i="69"/>
  <c r="S95" i="69"/>
  <c r="W95" i="69" s="1"/>
  <c r="W17" i="69"/>
  <c r="W101" i="69"/>
  <c r="W37" i="69"/>
  <c r="S96" i="69"/>
  <c r="W96" i="69" s="1"/>
  <c r="S40" i="69"/>
  <c r="W40" i="69" s="1"/>
  <c r="S61" i="69"/>
  <c r="S53" i="69"/>
  <c r="W53" i="69" s="1"/>
  <c r="S45" i="69"/>
  <c r="W45" i="69" s="1"/>
  <c r="W83" i="69"/>
  <c r="S99" i="69"/>
  <c r="W99" i="69" s="1"/>
  <c r="S91" i="69"/>
  <c r="W91" i="69" s="1"/>
  <c r="S83" i="69"/>
  <c r="S75" i="69"/>
  <c r="W75" i="69" s="1"/>
  <c r="S27" i="69"/>
  <c r="W27" i="69" s="1"/>
  <c r="S19" i="69"/>
  <c r="W19" i="69" s="1"/>
  <c r="S11" i="69"/>
  <c r="W11" i="69" s="1"/>
  <c r="W8" i="69"/>
  <c r="W72" i="69"/>
  <c r="S74" i="69"/>
  <c r="W74" i="69" s="1"/>
  <c r="S26" i="69"/>
  <c r="W26" i="69" s="1"/>
  <c r="W10" i="69"/>
  <c r="W86" i="69"/>
  <c r="W78" i="69"/>
  <c r="W38" i="69"/>
  <c r="W30" i="69"/>
  <c r="W93" i="69"/>
  <c r="W61" i="69"/>
  <c r="W90" i="69"/>
  <c r="W98" i="69"/>
  <c r="I106" i="69"/>
  <c r="F7" i="86" s="1"/>
  <c r="AL53" i="74"/>
  <c r="AL69" i="74"/>
  <c r="AL37" i="74"/>
  <c r="AH105" i="74"/>
  <c r="AL101" i="74"/>
  <c r="AL85" i="74"/>
  <c r="AL21" i="74"/>
  <c r="AL95" i="74"/>
  <c r="AL79" i="74"/>
  <c r="AL63" i="74"/>
  <c r="AL47" i="74"/>
  <c r="AL31" i="74"/>
  <c r="AL15" i="74"/>
  <c r="AL94" i="74"/>
  <c r="AL78" i="74"/>
  <c r="AL62" i="74"/>
  <c r="AL46" i="74"/>
  <c r="AL30" i="74"/>
  <c r="AL14" i="74"/>
  <c r="AL93" i="74"/>
  <c r="AL77" i="74"/>
  <c r="AL61" i="74"/>
  <c r="AL45" i="74"/>
  <c r="AL29" i="74"/>
  <c r="AL13" i="74"/>
  <c r="AL100" i="74"/>
  <c r="AL84" i="74"/>
  <c r="AL68" i="74"/>
  <c r="AL52" i="74"/>
  <c r="AL36" i="74"/>
  <c r="AL20" i="74"/>
  <c r="C7" i="71"/>
  <c r="E7" i="71" s="1"/>
  <c r="N105" i="74"/>
  <c r="E7" i="86" s="1"/>
  <c r="AJ109" i="55"/>
  <c r="AN63" i="55"/>
  <c r="AN47" i="55"/>
  <c r="AN15" i="55"/>
  <c r="K8" i="71"/>
  <c r="K14" i="71"/>
  <c r="K13" i="71"/>
  <c r="K12" i="71"/>
  <c r="AN31" i="55"/>
  <c r="AN95" i="55"/>
  <c r="AJ11" i="74"/>
  <c r="AL10" i="74"/>
  <c r="AN107" i="55"/>
  <c r="AN59" i="55"/>
  <c r="AN91" i="55"/>
  <c r="AN93" i="55"/>
  <c r="AN61" i="55"/>
  <c r="AN45" i="55"/>
  <c r="AN29" i="55"/>
  <c r="AN27" i="55"/>
  <c r="O109" i="55"/>
  <c r="D7" i="86" s="1"/>
  <c r="AF20" i="72" l="1"/>
  <c r="AH10" i="73"/>
  <c r="AI13" i="73"/>
  <c r="AI21" i="73"/>
  <c r="AI7" i="73"/>
  <c r="AI15" i="73"/>
  <c r="AI22" i="73"/>
  <c r="AH18" i="73"/>
  <c r="AI8" i="73"/>
  <c r="AI9" i="73"/>
  <c r="AI11" i="73"/>
  <c r="AI14" i="73"/>
  <c r="AI20" i="73"/>
  <c r="AH16" i="73"/>
  <c r="AI16" i="73"/>
  <c r="AI17" i="73"/>
  <c r="AI19" i="73"/>
  <c r="AI24" i="73"/>
  <c r="AI25" i="73"/>
  <c r="AI5" i="73"/>
  <c r="AI105" i="74"/>
  <c r="G29" i="83"/>
  <c r="G57" i="83" s="1"/>
  <c r="G53" i="83"/>
  <c r="F30" i="83"/>
  <c r="F58" i="83" s="1"/>
  <c r="K11" i="71"/>
  <c r="L11" i="71" s="1"/>
  <c r="M11" i="71" s="1"/>
  <c r="H30" i="83" s="1"/>
  <c r="H58" i="83" s="1"/>
  <c r="AL10" i="55"/>
  <c r="AM10" i="55" s="1"/>
  <c r="E12" i="83" s="1"/>
  <c r="F12" i="83" s="1"/>
  <c r="G12" i="83" s="1"/>
  <c r="AM6" i="74"/>
  <c r="AM105" i="74" s="1"/>
  <c r="AL6" i="74"/>
  <c r="AL105" i="74" s="1"/>
  <c r="K6" i="71"/>
  <c r="L6" i="71" s="1"/>
  <c r="M6" i="71" s="1"/>
  <c r="E25" i="83"/>
  <c r="E34" i="83" s="1"/>
  <c r="AG17" i="72"/>
  <c r="J34" i="83"/>
  <c r="J53" i="83"/>
  <c r="J62" i="83" s="1"/>
  <c r="I53" i="83"/>
  <c r="F53" i="83"/>
  <c r="D53" i="83"/>
  <c r="D62" i="83" s="1"/>
  <c r="D34" i="83"/>
  <c r="K32" i="83"/>
  <c r="C60" i="83"/>
  <c r="K60" i="83" s="1"/>
  <c r="C61" i="83"/>
  <c r="K61" i="83" s="1"/>
  <c r="K33" i="83"/>
  <c r="C57" i="83"/>
  <c r="C53" i="83"/>
  <c r="C56" i="83"/>
  <c r="C58" i="83"/>
  <c r="C55" i="83"/>
  <c r="C59" i="83"/>
  <c r="AF11" i="72"/>
  <c r="V106" i="69"/>
  <c r="E15" i="83" s="1"/>
  <c r="F15" i="83" s="1"/>
  <c r="G15" i="83" s="1"/>
  <c r="AF7" i="72"/>
  <c r="AF18" i="72"/>
  <c r="AF12" i="72"/>
  <c r="X6" i="69"/>
  <c r="X106" i="69" s="1"/>
  <c r="AF21" i="72"/>
  <c r="AF19" i="72"/>
  <c r="AF9" i="72"/>
  <c r="AG15" i="72"/>
  <c r="AF10" i="72"/>
  <c r="AF13" i="72"/>
  <c r="AG8" i="72"/>
  <c r="AG24" i="72"/>
  <c r="AG23" i="72"/>
  <c r="AG25" i="72"/>
  <c r="AF16" i="72"/>
  <c r="AF14" i="72"/>
  <c r="AF22" i="72"/>
  <c r="AH23" i="73"/>
  <c r="AH12" i="73"/>
  <c r="AE26" i="73"/>
  <c r="L13" i="71"/>
  <c r="M13" i="71" s="1"/>
  <c r="L14" i="71"/>
  <c r="M14" i="71" s="1"/>
  <c r="L12" i="71"/>
  <c r="M12" i="71" s="1"/>
  <c r="H31" i="83" s="1"/>
  <c r="H59" i="83" s="1"/>
  <c r="L8" i="71"/>
  <c r="M8" i="71" s="1"/>
  <c r="H27" i="83" s="1"/>
  <c r="H55" i="83" s="1"/>
  <c r="W106" i="69"/>
  <c r="K9" i="71"/>
  <c r="V106" i="70"/>
  <c r="AH6" i="73"/>
  <c r="K10" i="71"/>
  <c r="AJ105" i="74"/>
  <c r="T106" i="70"/>
  <c r="E16" i="83" s="1"/>
  <c r="F16" i="83" s="1"/>
  <c r="G16" i="83" s="1"/>
  <c r="U6" i="70"/>
  <c r="U106" i="70" s="1"/>
  <c r="C15" i="71"/>
  <c r="S106" i="69"/>
  <c r="AK105" i="74"/>
  <c r="E14" i="83" s="1"/>
  <c r="F14" i="83" s="1"/>
  <c r="AI26" i="73" l="1"/>
  <c r="AH9" i="73"/>
  <c r="AH24" i="73"/>
  <c r="AH19" i="73"/>
  <c r="E19" i="83"/>
  <c r="F19" i="83" s="1"/>
  <c r="G19" i="83" s="1"/>
  <c r="H19" i="83" s="1"/>
  <c r="I19" i="83" s="1"/>
  <c r="AH17" i="73"/>
  <c r="AH8" i="73"/>
  <c r="AH22" i="73"/>
  <c r="AH15" i="73"/>
  <c r="AH20" i="73"/>
  <c r="AH7" i="73"/>
  <c r="AH14" i="73"/>
  <c r="AH21" i="73"/>
  <c r="AH25" i="73"/>
  <c r="AH11" i="73"/>
  <c r="AH13" i="73"/>
  <c r="AH5" i="73"/>
  <c r="AE26" i="72"/>
  <c r="E18" i="83" s="1"/>
  <c r="F18" i="83" s="1"/>
  <c r="G18" i="83" s="1"/>
  <c r="H18" i="83" s="1"/>
  <c r="I18" i="83" s="1"/>
  <c r="I27" i="83"/>
  <c r="K27" i="83" s="1"/>
  <c r="G62" i="83"/>
  <c r="C26" i="83"/>
  <c r="C54" i="83" s="1"/>
  <c r="C62" i="83" s="1"/>
  <c r="K7" i="71"/>
  <c r="L7" i="71" s="1"/>
  <c r="M7" i="71" s="1"/>
  <c r="H26" i="83" s="1"/>
  <c r="AL109" i="55"/>
  <c r="G34" i="83"/>
  <c r="F34" i="83"/>
  <c r="F62" i="83"/>
  <c r="E53" i="83"/>
  <c r="E62" i="83" s="1"/>
  <c r="H16" i="83"/>
  <c r="I16" i="83" s="1"/>
  <c r="H15" i="83"/>
  <c r="I15" i="83" s="1"/>
  <c r="K30" i="83"/>
  <c r="K59" i="83"/>
  <c r="O6" i="71"/>
  <c r="H25" i="83"/>
  <c r="K31" i="83"/>
  <c r="K58" i="83"/>
  <c r="AG6" i="72"/>
  <c r="AG26" i="72" s="1"/>
  <c r="AN10" i="55"/>
  <c r="AN109" i="55" s="1"/>
  <c r="AM109" i="55"/>
  <c r="AO10" i="55"/>
  <c r="O14" i="71"/>
  <c r="O8" i="71"/>
  <c r="O13" i="71"/>
  <c r="O11" i="71"/>
  <c r="O12" i="71"/>
  <c r="AF6" i="72"/>
  <c r="AF26" i="72" s="1"/>
  <c r="L9" i="71"/>
  <c r="M9" i="71" s="1"/>
  <c r="H28" i="83" s="1"/>
  <c r="L10" i="71"/>
  <c r="M10" i="71" s="1"/>
  <c r="H29" i="83" s="1"/>
  <c r="AH26" i="73" l="1"/>
  <c r="C34" i="83"/>
  <c r="I55" i="83"/>
  <c r="I34" i="83"/>
  <c r="K15" i="71"/>
  <c r="H54" i="83"/>
  <c r="K26" i="83"/>
  <c r="H34" i="83"/>
  <c r="H53" i="83"/>
  <c r="K53" i="83" s="1"/>
  <c r="K25" i="83"/>
  <c r="H57" i="83"/>
  <c r="K57" i="83" s="1"/>
  <c r="K29" i="83"/>
  <c r="H56" i="83"/>
  <c r="K56" i="83" s="1"/>
  <c r="K28" i="83"/>
  <c r="O7" i="71"/>
  <c r="O10" i="71"/>
  <c r="O9" i="71"/>
  <c r="L15" i="71"/>
  <c r="M15" i="71"/>
  <c r="E17" i="83" s="1"/>
  <c r="K34" i="83" l="1"/>
  <c r="I62" i="83"/>
  <c r="K55" i="83"/>
  <c r="F17" i="83"/>
  <c r="E20" i="83"/>
  <c r="H62" i="83"/>
  <c r="K54" i="83"/>
  <c r="O15" i="71"/>
  <c r="K62" i="83" l="1"/>
  <c r="G17" i="83"/>
  <c r="F20" i="83"/>
  <c r="H17" i="83" l="1"/>
  <c r="I17" i="83" s="1"/>
  <c r="H12" i="83" l="1"/>
  <c r="I12" i="83" s="1"/>
  <c r="M7" i="83"/>
  <c r="M8" i="83" s="1"/>
  <c r="M11" i="83" l="1"/>
  <c r="M14" i="83" s="1"/>
  <c r="M10" i="83"/>
  <c r="M13" i="83" s="1"/>
  <c r="G14" i="83" l="1"/>
  <c r="G13" i="83"/>
  <c r="H13" i="83" l="1"/>
  <c r="I13" i="83" s="1"/>
  <c r="H14" i="83"/>
  <c r="I14" i="83" s="1"/>
  <c r="G20" i="83"/>
  <c r="H20" i="83" l="1"/>
  <c r="I20" i="83"/>
  <c r="J16" i="83" l="1"/>
  <c r="G74" i="83" s="1"/>
  <c r="J18" i="83"/>
  <c r="I73" i="83" s="1"/>
  <c r="J19" i="83"/>
  <c r="J15" i="83"/>
  <c r="J13" i="83"/>
  <c r="J17" i="83"/>
  <c r="J12" i="83"/>
  <c r="J14" i="83"/>
  <c r="E73" i="83" s="1"/>
  <c r="G70" i="83" l="1"/>
  <c r="G72" i="83"/>
  <c r="G69" i="83"/>
  <c r="G73" i="83"/>
  <c r="G71" i="83"/>
  <c r="G68" i="83"/>
  <c r="G75" i="83"/>
  <c r="G67" i="83"/>
  <c r="I74" i="83"/>
  <c r="I67" i="83"/>
  <c r="I68" i="83"/>
  <c r="I72" i="83"/>
  <c r="I71" i="83"/>
  <c r="I75" i="83"/>
  <c r="I70" i="83"/>
  <c r="I69" i="83"/>
  <c r="E68" i="83"/>
  <c r="E70" i="83"/>
  <c r="E69" i="83"/>
  <c r="E72" i="83"/>
  <c r="E75" i="83"/>
  <c r="E74" i="83"/>
  <c r="E67" i="83"/>
  <c r="C68" i="83"/>
  <c r="C72" i="83"/>
  <c r="C73" i="83"/>
  <c r="J20" i="83"/>
  <c r="C71" i="83"/>
  <c r="C74" i="83"/>
  <c r="C75" i="83"/>
  <c r="C70" i="83"/>
  <c r="C69" i="83"/>
  <c r="C67" i="83"/>
  <c r="H73" i="83"/>
  <c r="H72" i="83"/>
  <c r="H70" i="83"/>
  <c r="H69" i="83"/>
  <c r="H68" i="83"/>
  <c r="H67" i="83"/>
  <c r="H74" i="83"/>
  <c r="H75" i="83"/>
  <c r="H71" i="83"/>
  <c r="E71" i="83"/>
  <c r="D73" i="83"/>
  <c r="D72" i="83"/>
  <c r="D69" i="83"/>
  <c r="D74" i="83"/>
  <c r="D70" i="83"/>
  <c r="D68" i="83"/>
  <c r="D67" i="83"/>
  <c r="D75" i="83"/>
  <c r="D71" i="83"/>
  <c r="F69" i="83"/>
  <c r="F68" i="83"/>
  <c r="F72" i="83"/>
  <c r="F71" i="83"/>
  <c r="F74" i="83"/>
  <c r="F75" i="83"/>
  <c r="F67" i="83"/>
  <c r="F70" i="83"/>
  <c r="C16" i="85"/>
  <c r="F73" i="83"/>
  <c r="J68" i="83"/>
  <c r="J70" i="83"/>
  <c r="J69" i="83"/>
  <c r="J74" i="83"/>
  <c r="J75" i="83"/>
  <c r="J73" i="83"/>
  <c r="J72" i="83"/>
  <c r="J71" i="83"/>
  <c r="J67" i="83"/>
  <c r="G76" i="83" l="1"/>
  <c r="I76" i="83"/>
  <c r="K68" i="83"/>
  <c r="M68" i="83" s="1"/>
  <c r="K74" i="83"/>
  <c r="M74" i="83" s="1"/>
  <c r="K72" i="83"/>
  <c r="M72" i="83" s="1"/>
  <c r="E76" i="83"/>
  <c r="H76" i="83"/>
  <c r="K70" i="83"/>
  <c r="M70" i="83" s="1"/>
  <c r="K69" i="83"/>
  <c r="M69" i="83" s="1"/>
  <c r="C76" i="83"/>
  <c r="K75" i="83"/>
  <c r="M75" i="83" s="1"/>
  <c r="K73" i="83"/>
  <c r="M73" i="83" s="1"/>
  <c r="F76" i="83"/>
  <c r="K67" i="83"/>
  <c r="M67" i="83" s="1"/>
  <c r="D76" i="83"/>
  <c r="K71" i="83"/>
  <c r="M71" i="83" s="1"/>
  <c r="J76" i="83"/>
  <c r="M76" i="83" l="1"/>
  <c r="C18" i="85" s="1"/>
  <c r="K76" i="83"/>
  <c r="C79" i="83" l="1"/>
  <c r="C14" i="85"/>
  <c r="C22" i="85" l="1"/>
  <c r="C21" i="85"/>
  <c r="C23" i="85" l="1"/>
  <c r="C11" i="85" l="1"/>
  <c r="T12" i="85"/>
  <c r="T18" i="85" l="1"/>
  <c r="S15" i="85" s="1"/>
  <c r="T17" i="85"/>
  <c r="T15" i="85" l="1"/>
  <c r="Z15" i="85" s="1"/>
  <c r="Y15" i="85" s="1"/>
  <c r="T16" i="85"/>
  <c r="Z16" i="85" s="1"/>
  <c r="Z17" i="85" l="1"/>
  <c r="V15" i="85"/>
  <c r="S16" i="85" s="1"/>
  <c r="S17" i="85" s="1"/>
  <c r="AE15" i="85"/>
  <c r="AF15" i="85" s="1"/>
  <c r="Y16" i="85" l="1"/>
  <c r="Y17" i="85" s="1"/>
  <c r="AA15" i="85" s="1"/>
  <c r="AG15" i="85" s="1"/>
  <c r="H15" i="85" s="1"/>
  <c r="N15" i="85" s="1"/>
  <c r="H23" i="85" s="1"/>
  <c r="V16" i="85"/>
  <c r="V17" i="85" s="1"/>
  <c r="F15" i="85"/>
  <c r="AE16" i="85" l="1"/>
  <c r="AF16" i="85" s="1"/>
  <c r="AF17" i="85" s="1"/>
  <c r="AB15" i="85"/>
  <c r="AA16" i="85" s="1"/>
  <c r="AG16" i="85" s="1"/>
  <c r="AG17" i="85" s="1"/>
  <c r="G15" i="85"/>
  <c r="AH15" i="85"/>
  <c r="L15" i="85"/>
  <c r="N13" i="71"/>
  <c r="N7" i="71"/>
  <c r="B23" i="86"/>
  <c r="C23" i="86" s="1"/>
  <c r="F23" i="86" s="1"/>
  <c r="N11" i="71"/>
  <c r="B27" i="86"/>
  <c r="E27" i="86" s="1"/>
  <c r="N14" i="71"/>
  <c r="B30" i="86"/>
  <c r="C30" i="86" s="1"/>
  <c r="F30" i="86" s="1"/>
  <c r="N12" i="71"/>
  <c r="B28" i="86"/>
  <c r="E28" i="86" s="1"/>
  <c r="N8" i="71"/>
  <c r="B24" i="86"/>
  <c r="E24" i="86" s="1"/>
  <c r="N10" i="71"/>
  <c r="B26" i="86"/>
  <c r="E26" i="86" s="1"/>
  <c r="N6" i="71"/>
  <c r="B29" i="86"/>
  <c r="E29" i="86" s="1"/>
  <c r="B22" i="86"/>
  <c r="E22" i="86" s="1"/>
  <c r="E15" i="71"/>
  <c r="B25" i="86"/>
  <c r="E25" i="86" s="1"/>
  <c r="G16" i="85" l="1"/>
  <c r="M16" i="85" s="1"/>
  <c r="G24" i="85" s="1"/>
  <c r="AE17" i="85"/>
  <c r="F16" i="85"/>
  <c r="L16" i="85" s="1"/>
  <c r="F24" i="85" s="1"/>
  <c r="AA17" i="85"/>
  <c r="AB16" i="85"/>
  <c r="AB17" i="85" s="1"/>
  <c r="H16" i="85"/>
  <c r="AH16" i="85"/>
  <c r="F23" i="85"/>
  <c r="B27" i="85"/>
  <c r="M15" i="85"/>
  <c r="O15" i="85" s="1"/>
  <c r="AH17" i="85"/>
  <c r="A7" i="86"/>
  <c r="C7" i="86" s="1"/>
  <c r="H7" i="86"/>
  <c r="C28" i="86"/>
  <c r="F28" i="86" s="1"/>
  <c r="G28" i="86" s="1"/>
  <c r="C29" i="86"/>
  <c r="F29" i="86" s="1"/>
  <c r="G29" i="86" s="1"/>
  <c r="C27" i="86"/>
  <c r="F27" i="86" s="1"/>
  <c r="G27" i="86" s="1"/>
  <c r="C26" i="86"/>
  <c r="F26" i="86" s="1"/>
  <c r="G26" i="86" s="1"/>
  <c r="N9" i="71"/>
  <c r="N15" i="71" s="1"/>
  <c r="C24" i="86"/>
  <c r="F24" i="86" s="1"/>
  <c r="G24" i="86" s="1"/>
  <c r="C25" i="86"/>
  <c r="F25" i="86" s="1"/>
  <c r="G25" i="86" s="1"/>
  <c r="C22" i="86"/>
  <c r="E23" i="86"/>
  <c r="G23" i="86" s="1"/>
  <c r="B31" i="86"/>
  <c r="C36" i="86" s="1"/>
  <c r="E30" i="86"/>
  <c r="G30" i="86" s="1"/>
  <c r="G17" i="85" l="1"/>
  <c r="P16" i="85"/>
  <c r="L17" i="85"/>
  <c r="F25" i="85" s="1"/>
  <c r="F17" i="85"/>
  <c r="N16" i="85"/>
  <c r="H17" i="85"/>
  <c r="G23" i="85"/>
  <c r="M17" i="85"/>
  <c r="G25" i="85" s="1"/>
  <c r="P15" i="85"/>
  <c r="E31" i="86"/>
  <c r="C31" i="86"/>
  <c r="F22" i="86"/>
  <c r="O13" i="85" l="1"/>
  <c r="H24" i="85"/>
  <c r="N17" i="85"/>
  <c r="H25" i="85" s="1"/>
  <c r="O16" i="85"/>
  <c r="O17" i="85" s="1"/>
  <c r="F31" i="86"/>
  <c r="F37" i="86" s="1"/>
  <c r="G22" i="86"/>
  <c r="G31" i="86" s="1"/>
  <c r="G37" i="86" s="1"/>
  <c r="E36" i="86" l="1"/>
  <c r="E39" i="86"/>
</calcChain>
</file>

<file path=xl/sharedStrings.xml><?xml version="1.0" encoding="utf-8"?>
<sst xmlns="http://schemas.openxmlformats.org/spreadsheetml/2006/main" count="1064" uniqueCount="491">
  <si>
    <t>STRATEGIE REGIONALE GUADELOUPE FEADER 2023-2027</t>
  </si>
  <si>
    <t>Mesure 73.01 : Investissements dans les entreprises agricoles (« on farm »)</t>
  </si>
  <si>
    <t>INTITULE DE L'OPERATION</t>
  </si>
  <si>
    <t>NUMERO DU DOSSIER EUROPAC</t>
  </si>
  <si>
    <t>NOM DU DEMANDEUR OU DE LA STRUCTURE PORTEUSE</t>
  </si>
  <si>
    <t>NATURE DE LA DEMANDE DE PAIEMENT</t>
  </si>
  <si>
    <t>NUMERO DE LA DEMANDE DE PAIEMENT</t>
  </si>
  <si>
    <t>DATE DU DEPOT DE LA DEMANDE DE PAIEMENT SUR EUROPAC</t>
  </si>
  <si>
    <t>PERIODE DE REALISATION COUVERTE PAR LA DEMANDE DE PAIEMENT</t>
  </si>
  <si>
    <t xml:space="preserve">Les onglets de la présente feuille de calcul Excel constituent une part intégrante de la demande de paiement. Ils doivent être complétés avec l'ensemble des dépenses pour lesquelles un remboursement est demandé à la présente demande de paiement. </t>
  </si>
  <si>
    <t>Consignes d'utilisation</t>
  </si>
  <si>
    <r>
      <t xml:space="preserve">Accueil
</t>
    </r>
    <r>
      <rPr>
        <sz val="12"/>
        <rFont val="Calibri"/>
        <family val="2"/>
        <scheme val="minor"/>
      </rPr>
      <t>Saisir les informations nécessaires à l'identification de l'objet de la demande de paiement (ci-dessus).</t>
    </r>
  </si>
  <si>
    <r>
      <rPr>
        <b/>
        <sz val="12"/>
        <rFont val="Calibri"/>
        <family val="2"/>
        <scheme val="minor"/>
      </rPr>
      <t>Dépenses réalisées présentées - onglets 1 à 7 :</t>
    </r>
    <r>
      <rPr>
        <sz val="12"/>
        <rFont val="Calibri"/>
        <family val="2"/>
        <scheme val="minor"/>
      </rPr>
      <t xml:space="preserve">
Ces onglets sont à compléter uniquement si vous êtes concernés par le poste de dépense en question.
Pour chaque poste de dépense (onglets 1 à 7), se positionner sur l'onglet correspondant et renseigner une ligne complète par dépense dans le tableau :
- chaque ligne correspond à </t>
    </r>
    <r>
      <rPr>
        <u/>
        <sz val="12"/>
        <rFont val="Calibri"/>
        <family val="2"/>
        <scheme val="minor"/>
      </rPr>
      <t>une</t>
    </r>
    <r>
      <rPr>
        <sz val="12"/>
        <rFont val="Calibri"/>
        <family val="2"/>
        <scheme val="minor"/>
      </rPr>
      <t xml:space="preserve"> dépense, aucune ne pouvant être regroupée. 
- les cases blanches sont à saisir et les informations nécessaires doivent y être portées (par exemple, pour un montant financier renseigner au maximum 2 décimales) ;
- les cases bleu clair ne sont pas à saisir et sont calculées à partir des informations saisies. </t>
    </r>
    <r>
      <rPr>
        <b/>
        <sz val="12"/>
        <rFont val="Calibri"/>
        <family val="2"/>
        <scheme val="minor"/>
      </rPr>
      <t xml:space="preserve">
</t>
    </r>
    <r>
      <rPr>
        <sz val="12"/>
        <rFont val="Calibri"/>
        <family val="2"/>
        <scheme val="minor"/>
      </rPr>
      <t xml:space="preserve">- Sur chaque onglet, une ligne grisée vous servira d'exemple. Elle est pré-renseignée afin de vous guider dans la saisie des lignes de dépenses.
</t>
    </r>
  </si>
  <si>
    <t>Rappels généraux et points de vigilance</t>
  </si>
  <si>
    <t xml:space="preserve">. Pour chaque dépense, les justificatifs appropriés seront à joindre au dossier de demande de paiement sur le système d'information EUROPAC. En cas d'absence des justificatifs, le service instructeur écartera les montants des dépenses concernées.
. Lorsque la dépense présentée fait l'objet d'un marché public avec règlement de consultation et cahier des charges et dans le cas où les pièces liées aux marchés publics n'ont pas été transmises à la demande d'aide, ces dernières doivent être transmises à la demande de paiement. 
. Lorsqu'une dépense présentée est supérieure à celle conventionnée, le bénéficiaire doit apporter une explication supplémentaire permettant de justifier de l'augmentation du prix. Le service instructeur considérera l'effectivité des arguments avancés et plafonnera, le cas échéant, la dépense au montant conventionné. </t>
  </si>
  <si>
    <t>Investissements matériels et immatériels</t>
  </si>
  <si>
    <t>À compter du 1er janvier 2024, les seuils de procédure formalisée sont les suivants :
• 143 000 € HT pour les marchés de fournitures et de services des autorités publiques centrales ;
• 221 000 € HT pour les marchés de fournitures et de services des autres pouvoirs adjudicateurs et pour les marchés publics de fournitures des autorités publiques centrales opérant dans le domaine de la défense ;
• 443 000 € HT pour les marchés de fournitures et de services des entités adjudicatrices et pour les marchés de fournitures et de services passés dans le domaine de la défense ou de la sécurité ;
• 5 382 000 € HT à 5 538 000 € HT pour les marchés de travaux et pour les contrats de concessions.</t>
  </si>
  <si>
    <t>Partie à remplir par le bénéficiaire - Instruction des dépenses d'investissements matériels et immatériels conventionnées</t>
  </si>
  <si>
    <t>Partie réservée à l'administration - Instruction des dépenses d'investissements matériels et immatériels conventionnées</t>
  </si>
  <si>
    <t>IDENTIFICATION DE LA DÉPENSE</t>
  </si>
  <si>
    <t>FACTURES ou PIECES EQUIVALENTES</t>
  </si>
  <si>
    <t>MONTANT DEMANDÉS</t>
  </si>
  <si>
    <t>RÉFÉRENCES DU PAIEMENT</t>
  </si>
  <si>
    <t>COMMENTAIRES</t>
  </si>
  <si>
    <t>CONVENTION</t>
  </si>
  <si>
    <t>FACTURES ET PIECES EQUIVALENTES</t>
  </si>
  <si>
    <t>PAIEMENT</t>
  </si>
  <si>
    <t>SUIVI DES DEMANDES DE PAIEMENT</t>
  </si>
  <si>
    <t>CONTRÔLE DES MONTANTS</t>
  </si>
  <si>
    <t>CONCLUSION</t>
  </si>
  <si>
    <t>Numéro de la dépense</t>
  </si>
  <si>
    <t>Description de la dépense</t>
  </si>
  <si>
    <t>S'agit-il d'un achat de terrain hors terrain à des fins de protection de l’environnement et de préservation des sols riches en carbone, ou terrain pour de jeunes agriculteurs acquis au moyen d’instrument financier?</t>
  </si>
  <si>
    <t>Taux d'affectation à l'opération</t>
  </si>
  <si>
    <t>Type d'action concerné</t>
  </si>
  <si>
    <t>Référence de la facture ou pièce équivalente - HORS MARCHÉS PUBLICS</t>
  </si>
  <si>
    <t>Référence des pièces de marché public, LE CAS ÉCHÉANT</t>
  </si>
  <si>
    <t>Emetteur</t>
  </si>
  <si>
    <t xml:space="preserve">% de récupération de la TVA </t>
  </si>
  <si>
    <t>Montant HT demandé</t>
  </si>
  <si>
    <t>Montant TVA demandé</t>
  </si>
  <si>
    <t>Montant TTC demandé</t>
  </si>
  <si>
    <t>Référence du justificatif du paiement</t>
  </si>
  <si>
    <t xml:space="preserve">Date de paiement </t>
  </si>
  <si>
    <t>Commentaires</t>
  </si>
  <si>
    <t>La dépense est-elle conventionnée ?</t>
  </si>
  <si>
    <t xml:space="preserve">La facture ou la pièce équivalente - HORS MARCHÉ PUBLIC  - est-elle conforme ? </t>
  </si>
  <si>
    <t>% de récupération de la TVA (si récupérée)</t>
  </si>
  <si>
    <t>En cas de marché public, %  des irrégularités identifiées si présentes</t>
  </si>
  <si>
    <t>Le justificatif de paiment est-il conforme ?</t>
  </si>
  <si>
    <t>La date de paiement est-elle conforme ?</t>
  </si>
  <si>
    <t>Montant conventionné</t>
  </si>
  <si>
    <t>Montant des dépenses retenues cumulées au titre des précédentes DP</t>
  </si>
  <si>
    <t xml:space="preserve">Montant éligible </t>
  </si>
  <si>
    <t>Montant écarté</t>
  </si>
  <si>
    <t>Montant final des dépenses retenues cumulées au titre des DP instruites à date</t>
  </si>
  <si>
    <t>Commentaires du Service Instructeur</t>
  </si>
  <si>
    <t>Type de dépense (acquisition de matériel, location, acquisition de brevets, logiciels…)
Attention : la dépense présentée doit être conforme à la convention ou au dernier avenant à la convention</t>
  </si>
  <si>
    <t>(choisir "Oui" s'il s'agit d'un achat de terrain hors terrain à des fins de protection de l’environnement et de préservation des sols riches en carbone, ou terrain pour de jeunes agriculteurs acquis au moyen d’instrument financier ;
choisir "Non" s'il ne s'agit pas d'un achat de terrain ou s'il s'agit d'un achat de terrain à des fins de protection de l’environnement et de préservation des sols riches en carbone, ou d'un terrain pour de jeunes agriculteurs acquis au moyen d’instrument financier)
Le plafond de l'achat de terrain ne s'applique que pour la somme des lignes pour lesquelles la réponse est "Oui".
Attention : la dépense présentée doit être conforme à la convention ou au dernier avenant à la convention</t>
  </si>
  <si>
    <t>(Si la dépense est affectée partiellement à l'opération, préciser le taux de proratisation retenu ex: 50%). 
Si la dépense est intégralement liée à l'opération, préciser 100%) 
Attention : la dépense présentée doit êtreconforme à la convention ou au dernier avenant à la convention</t>
  </si>
  <si>
    <t>Nom du type d'action à sélectionner dans le menu déroulant, en cohérence avec les éléments saisis dans l'onglet 0.
Attention : la dépense présentée doit être conforme à la convention ou au dernier avenant à la convention</t>
  </si>
  <si>
    <t>(information présente sur le justificatif joint)</t>
  </si>
  <si>
    <t>(nom de l'entreprise, de la structure émettrice de la facture ou de tout autre  justificatif de la dépense retenu)</t>
  </si>
  <si>
    <t>Si vous ne récupérez pas la TVA, indiquez 0% 
Si vous récupérez partiellement la TVA, indiquez le % idoine
Si vous récupérez totalement la TVA, indiquez 100%</t>
  </si>
  <si>
    <t>(montant hors taxes de la facture, en euros)</t>
  </si>
  <si>
    <t xml:space="preserve">Rentrer le montant de TVA éligible (celle qui n'est pas récupérée) NB : Attention à bien prendre en compte manuellement le taux de récupération de la TVA </t>
  </si>
  <si>
    <t>(saisie automatique)</t>
  </si>
  <si>
    <t>(Nom du document justificatif joint)</t>
  </si>
  <si>
    <t xml:space="preserve">  = date d'acquittement (attention, la date du paiement doit être antérieure à la date de fin de la période d'éligibilité des dépenses covnentionnée)</t>
  </si>
  <si>
    <t>(le cas échéant, pour préciser un point saillant au Service Instructeur)</t>
  </si>
  <si>
    <t>(report automatique de la demande. Corriger les informations des cellules selon les modalités d'instruction)</t>
  </si>
  <si>
    <t>Saisir OUI ou NON
Vérifier la conformité de la dépense présentée vis-à-vis de la convention ou du dernier avenant à la convention - au regard des critères suivants 
- Nom de la dépense
- Description de la dépense
- Type d'action rattaché 
NB : Le porteur devra faire une demande d'avenant en cas de manquement sur un des critères.
NB2 : Si au moins un des critères ci-dessous n'est pas conforme au conventionnement, mettre NON. Le montant tombera alors à 0.</t>
  </si>
  <si>
    <t>Saisir OUI ou NON</t>
  </si>
  <si>
    <t>(report automatique de la demande. Corriger les informations des cellules selon la pièce justificative fournie)</t>
  </si>
  <si>
    <t>Date de paiement incluse dans la période conventionnée d'éligibilité des dépenses ?</t>
  </si>
  <si>
    <t>Indiquer le montant présent sur la convention</t>
  </si>
  <si>
    <t>A renseigner par l'instructeur sur la base de l'annexe financière de la dernière demande de paiement. En cas de première demande de paiement, remplir 0 dans la cellule.</t>
  </si>
  <si>
    <t>(report automatique de la demande. Corriger les informations le cas échéant)</t>
  </si>
  <si>
    <t>Calcul automatique</t>
  </si>
  <si>
    <r>
      <t xml:space="preserve">Calcul automatique
</t>
    </r>
    <r>
      <rPr>
        <i/>
        <sz val="11"/>
        <color rgb="FFFF0000"/>
        <rFont val="Calibri (Corps)"/>
      </rPr>
      <t xml:space="preserve">Important : en cas de dépassement de la différence entre le  montant conventionné et les montants des DP précédentes, la justification ou non d'un tel dépassement est laissé à la libre appréciation du service instructeur. Si celle-ci est jugée valable, le service peut supprimer la formule et saisir manuellement le montant estimé éligible. </t>
    </r>
  </si>
  <si>
    <t xml:space="preserve">Calcul automatique
Sera utile pour renseigner la colonne "montant des dépenses retenues cumulées au titre des précédentes DP" de la prochaine DP </t>
  </si>
  <si>
    <t>(une observation est à apporter par le Service Instructeur pour toute correction apportée lors de la phase d'instruction.
Ex: identification d'une sanction…)</t>
  </si>
  <si>
    <t>Exemple</t>
  </si>
  <si>
    <t>Chaînage carré</t>
  </si>
  <si>
    <t>Non</t>
  </si>
  <si>
    <t>Construction / aménagement bâtiments</t>
  </si>
  <si>
    <t>TEST2024</t>
  </si>
  <si>
    <t>NA</t>
  </si>
  <si>
    <t>Fer Plus</t>
  </si>
  <si>
    <t>Nom_du_document</t>
  </si>
  <si>
    <t>Oui</t>
  </si>
  <si>
    <t>XX</t>
  </si>
  <si>
    <t>Irrigation</t>
  </si>
  <si>
    <t>Hangar</t>
  </si>
  <si>
    <t>Total</t>
  </si>
  <si>
    <r>
      <t xml:space="preserve">Partie à remplir par le bénéficiaire - Présentation des dépenses de frais généraux conventionnés
</t>
    </r>
    <r>
      <rPr>
        <b/>
        <sz val="20"/>
        <color rgb="FFFF0000"/>
        <rFont val="Calibri"/>
        <family val="2"/>
      </rPr>
      <t>La dépense de diagnostic énergie-gaz à effet de serre de l’exploitation ou de l'entreprise est plafonnée à 1 500 € HT
Les frais généraux ne sont pas mobilisables pour le type d'action "Plantations pérennes" pour la banane et la canne à sucre : ne mobiliser que les OCS de type coûts unitaires correspondants en onglets 6 et 7</t>
    </r>
  </si>
  <si>
    <r>
      <t xml:space="preserve">Partie réservée à l'administration - Instruction des frais généraux conventionnés (selon les modalités définies dans la notice)
</t>
    </r>
    <r>
      <rPr>
        <b/>
        <sz val="20"/>
        <color rgb="FFFF0000"/>
        <rFont val="Calibri (Corps)"/>
      </rPr>
      <t>La dépense de diagnostic énergie-gaz à effet de serre de l’exploitation ou de l'entreprise est plafonnée à 1 500 € HT</t>
    </r>
    <r>
      <rPr>
        <b/>
        <sz val="20"/>
        <color rgb="FF000000"/>
        <rFont val="Calibri"/>
        <family val="2"/>
        <scheme val="minor"/>
      </rPr>
      <t xml:space="preserve">
Les frais généraux ne sont pas mobilisables pour le type d'action ""Plantations pérennes"" pour la banane et la canne à sucre : ne mobiliser que les OCS de type coûts unitaires correspondants en onglets 6 et 7																													</t>
    </r>
  </si>
  <si>
    <t xml:space="preserve">La dépense est-elle conventionnée </t>
  </si>
  <si>
    <t>% de récupération de la TVA (si avéré)</t>
  </si>
  <si>
    <t>Type de dépense (études préalabes à la réalisation d'un investissement matériel, diagnostics, assistance à maitrise d'ouvrage, honoraires de consultants…)
Attention : la dépense présentée doit être conforme à la convention ou au dernier avenant à la convention</t>
  </si>
  <si>
    <t>(Si la dépense est affectée partiellement à l'opération, préciser le taux de proratisation retenu ex: 50%). 
Si la dépense est intégralement liée à l'opération, préciser 100%) 
Attention : la dépense présentée doit être conforme à la convention ou au dernier avenant à la convention</t>
  </si>
  <si>
    <t>(nom du type d'action à sélectionner dans le menu déroulant, en cohérence avec les éléments saisis dans l'onglet 0)
Attention : la dépense présentée doit être conforme à la convention ou au dernier avenant à la convention</t>
  </si>
  <si>
    <t xml:space="preserve">Calcul automatique
Sera utile pour renseigner la colonne "montant des dépenses retenues cumulées au titre des précédentes DP" de la prochaine DP </t>
  </si>
  <si>
    <t>Etude de faisabilité</t>
  </si>
  <si>
    <t>Modernisation installations / mécanisation</t>
  </si>
  <si>
    <t>F558115102</t>
  </si>
  <si>
    <t>EkoXpertise</t>
  </si>
  <si>
    <r>
      <t xml:space="preserve">Partie à remplir par le bénéficiaire - Présentation des dépenses de contributions en nature conventionnées
</t>
    </r>
    <r>
      <rPr>
        <b/>
        <sz val="20"/>
        <color rgb="FFFF0000"/>
        <rFont val="Calibri"/>
        <family val="2"/>
        <scheme val="minor"/>
      </rPr>
      <t>Attention, les frais couverts par l'OCS 20% et les coûts unitaires pour la banane et la canne à sucre ne doivent pas être présentés dans cet onglet sous la forme de contributions en nature</t>
    </r>
  </si>
  <si>
    <t>MONTANT DEMANDÉS et CONTRÔLES DES JUSTIFICATIFS</t>
  </si>
  <si>
    <t>CONTRÔLE DES MONTANTS ET DES JUSTIFICATIFS</t>
  </si>
  <si>
    <t>Description de la contribution en nature</t>
  </si>
  <si>
    <t>Taux d'affectation à l'opération
(%)</t>
  </si>
  <si>
    <t>Valeur de la contribution</t>
  </si>
  <si>
    <t>Justificatif d'affectation à l'opération</t>
  </si>
  <si>
    <t>Justificatif de la valeur de la contribution</t>
  </si>
  <si>
    <t xml:space="preserve">Montant demandé </t>
  </si>
  <si>
    <t>La contribution en nature est-elle conventionnée ?</t>
  </si>
  <si>
    <t>Le justificatif d'affectation à l'opération est-il conforme ?</t>
  </si>
  <si>
    <t>Justificatif de la valeur de la contribution est-il conforme ?</t>
  </si>
  <si>
    <t>Montant demandé</t>
  </si>
  <si>
    <t>(nature de la contribution apportée à l'opération.
Ex: terrain, bien immeuble, équipement…)
Attention : la dépense présentée doit être conforme à la convention ou au dernier avenant à la convention</t>
  </si>
  <si>
    <t>(reprendre les types d'actions choisis tel que rempli dans l'onglet 0-Presentation poste-typeaction)
Attention : la dépense présentée doit être conforme à la convention ou au dernier avenant à la convention</t>
  </si>
  <si>
    <t>(si la dépense est affectée partiellement à l'opération, préciser le taux de proratisation retenu ex: 50% ; si la dépense est intégralement liée à l'opération préciser 100%)
Attention : la dépense présentée doit être conforme à la convention ou au dernier avenant à la convention</t>
  </si>
  <si>
    <t>(montant unitaire de la contribution en nature applicable en euro)
Attention : la dépense présentée doit être conforme à la convention ou au dernier avenant à la convention</t>
  </si>
  <si>
    <t>(ex: attestation d’affectation du bien à l’opération…)</t>
  </si>
  <si>
    <t>(Nécessaire si différent du justificatif présenté en demande d'aide : pour les terrains et biens immeubles, certificat d’un expert indépendant qualifié;
pour les services, biens d’équipement ou de matières premières: prix catalogue, devis, etc.)</t>
  </si>
  <si>
    <t>taux d'affectation à l'opération x Valeur de la contribution</t>
  </si>
  <si>
    <t>Transformation / Commercialisation</t>
  </si>
  <si>
    <t>Attestation d'affectation du bien à l'opération</t>
  </si>
  <si>
    <t>Estimation de la valeur locative du bien par un expert indépendant habilité</t>
  </si>
  <si>
    <t>Partie à remplir par le bénéficiaire - Présentation des dépenses d'amortissement conventionnées</t>
  </si>
  <si>
    <t>Partie réservée à l'administration - Instruction des dépenses d'amortissement conventionnées</t>
  </si>
  <si>
    <t>CONTRÔLE DES MONTANTS et DES JUSTIFICATIFS</t>
  </si>
  <si>
    <t>Description du bien amorti</t>
  </si>
  <si>
    <t>Taux d'affectation à l'opération sur la durée présentée</t>
  </si>
  <si>
    <t>Durée totale de l’amortissement demandé</t>
  </si>
  <si>
    <t>Montant de la charge d'amortissement demandé</t>
  </si>
  <si>
    <t>Justificatif de la modalité d'amortissement</t>
  </si>
  <si>
    <t>L'actif amorti a-t-il reçu des subventions publiques ?</t>
  </si>
  <si>
    <t>Le justificatif de la modalité d'amortissement est-il conforme ?</t>
  </si>
  <si>
    <t>La durée d’amortissement présentée est-elle conforme ?</t>
  </si>
  <si>
    <t>Montant de la charge d'amortissement conventionné</t>
  </si>
  <si>
    <t xml:space="preserve">Montant de la charge d'amortissement éligible </t>
  </si>
  <si>
    <t>(nature du bien)
Attention : la dépense présentée doit être conforme à la convention ou au dernier avenant à la convention</t>
  </si>
  <si>
    <t>en année(s)
(cette durée ne doit pas être supérieure à la durée d'amortissement conventionnée)</t>
  </si>
  <si>
    <t>A renseigner conformément à la convention ou à son dernier avenant. Pour rappel, le calcul est le suivant
 [(coût total de l'amortissement / durée totale de l'amortissement) x durée d'amortissement présentée ] x taux d'affectation à l'opération)</t>
  </si>
  <si>
    <t>(Nécessaire si différent du justificatif présenté en demande d'aide, ex : plan d'amortissement prévisionnel, etc.)</t>
  </si>
  <si>
    <t>Saisir OUI ou NON 
(cela doit être supporté par une attestation sur l’honneur du bénéficiaire qui atteste que le bien amorti n’a pas fait l’objet de subventions publiques)</t>
  </si>
  <si>
    <r>
      <t xml:space="preserve">Saisir OUI ou NON
Vérifier la conformité de la dépense présentée vis-à-vis de la convention ou du dernier avenant à la convention - au regard des critères suivants 
</t>
    </r>
    <r>
      <rPr>
        <b/>
        <i/>
        <sz val="11"/>
        <color rgb="FFFF0000"/>
        <rFont val="Calibri"/>
        <family val="2"/>
        <scheme val="minor"/>
      </rPr>
      <t xml:space="preserve">- Nom de la dépense
- Description de la dépense
- Type d'action rattaché 
</t>
    </r>
    <r>
      <rPr>
        <i/>
        <sz val="11"/>
        <rFont val="Calibri"/>
        <family val="2"/>
        <scheme val="minor"/>
      </rPr>
      <t xml:space="preserve">
NB : Le porteur devra faire une demande d'avenant en cas de manquement sur un des critères.
NB2 : Si au moins un des critères ci-dessous n'est pas conforme au conventionnement, mettre NON. Le montant tombera alors à 0.</t>
    </r>
  </si>
  <si>
    <t xml:space="preserve">Saisir OUI ou NON </t>
  </si>
  <si>
    <t>Performance énergétique</t>
  </si>
  <si>
    <t>2</t>
  </si>
  <si>
    <t>Plan d'amortissement</t>
  </si>
  <si>
    <r>
      <t xml:space="preserve">Dépenses couvertes par application d'une option de coûts simplifiés (OCS) - taux forfaitaire de 20% des dépenses directes de l’opération pour couvrir les éventuelles dépenses de personnel et d’auto-construction.
</t>
    </r>
    <r>
      <rPr>
        <b/>
        <sz val="20"/>
        <color rgb="FFFF0000"/>
        <rFont val="Calibri"/>
        <family val="2"/>
        <scheme val="minor"/>
      </rPr>
      <t>Pour le type d'action "Plantations pérennes" pour la banane et la canne à sucre : ne mobiliser que les OCS de type coûts unitaires correspondants en onglets 6 et 7</t>
    </r>
  </si>
  <si>
    <t>Dépenses couvertes par application d'une option de coûts simplifiés (OCS) - taux forfaitaire de 20% des dépenses directes de l’opération pour couvrir les éventuelles dépenses de personnel et d’auto-construction.
Pour le type d'action "Plantations pérennes" pour la banane et la canne à sucre : ne mobiliser que les OCS de type coûts unitaires correspondants en onglets 6 et 7</t>
  </si>
  <si>
    <t>Partie à remplir par le bénéficiaire - Présentation des dépenses de personnel et d'autoconstruction conventionnées prises en compte par application d'un taux forfaitaire</t>
  </si>
  <si>
    <t>Partie réservée à l'administration - Instruction des dépenses de personnel et d'autoconstruction conventionnées prises en compte par application d'un taux forfaitaire</t>
  </si>
  <si>
    <t>Montant des dépenses présentées servant de base de calcul</t>
  </si>
  <si>
    <t>Montant de l'OCS demandé</t>
  </si>
  <si>
    <t>Commentaire(s)</t>
  </si>
  <si>
    <t>La dépense est-elle conventionnée en taux forfaitaire ?</t>
  </si>
  <si>
    <t xml:space="preserve">OCS conventionné </t>
  </si>
  <si>
    <t>OCS cumulé au titre des précédentes DP</t>
  </si>
  <si>
    <t>Montant des dépenses éligibles servant de base de calcul</t>
  </si>
  <si>
    <t>Montant demandé de l'OCS</t>
  </si>
  <si>
    <t>Montant éligible de l'OCS</t>
  </si>
  <si>
    <t>OCS final cumulé  au titre des DP instruites à date</t>
  </si>
  <si>
    <t>(nom du type d'action)
Attention : la dépense présentée doit être conforme à la convention ou au dernier avenant à la convention</t>
  </si>
  <si>
    <t>(saisie automatique sur la base des informations déclarées dans les onglets précédents)</t>
  </si>
  <si>
    <t xml:space="preserve">(saisie automatique, par application du taux forfaitaire de 20% des investissements, des frais généraux, des amortissements et des contributions en nature afin de couvrir les frais de personnel directs  et des frais d'autoconstruction)
</t>
  </si>
  <si>
    <r>
      <t xml:space="preserve">(toute précision pertinente le cas échéant pour la compréhension de l'action prévue...)
</t>
    </r>
    <r>
      <rPr>
        <i/>
        <sz val="11"/>
        <color rgb="FFFF0000"/>
        <rFont val="Calibri"/>
        <family val="2"/>
        <scheme val="minor"/>
      </rPr>
      <t>Précisez la nature de la plantation pérenne concernée par la ligne de dépense le cas échéant</t>
    </r>
  </si>
  <si>
    <t>(nom du type d'action à sélectionner dans le menu déroulant, en cohérence avec les éléments saisis dans l'onglet 0)</t>
  </si>
  <si>
    <r>
      <t xml:space="preserve">Saisir OUI ou NON
Vérifier la conformité de la dépense présentée vis-à-vis de la convention ou du dernier avenant à la convention - au regard des critères suivants 
</t>
    </r>
    <r>
      <rPr>
        <b/>
        <i/>
        <sz val="11"/>
        <color rgb="FFFF0000"/>
        <rFont val="Calibri"/>
        <family val="2"/>
        <scheme val="minor"/>
      </rPr>
      <t xml:space="preserve">- Type d'action rattaché 
</t>
    </r>
    <r>
      <rPr>
        <i/>
        <sz val="11"/>
        <rFont val="Calibri"/>
        <family val="2"/>
        <scheme val="minor"/>
      </rPr>
      <t xml:space="preserve">
NB : Le porteur devra faire une demande d'avenant en cas de manquement sur un des critères.
NB2 : Si au moins un des critères ci-dessous n'est pas conforme au conventionnement, mettre NON. Le montant tombera alors à 0.</t>
    </r>
  </si>
  <si>
    <t>(une observation est à apporter par le Service Instructeur pour toute correction apportée et/ou toute révision de la dépense lors de la phase d'instruction.
Ex: motif d'inéligibilité, révision du poste de dépense, correction du numéro de devis, absence de devis opposable…)</t>
  </si>
  <si>
    <t>Plantations pérennes</t>
  </si>
  <si>
    <t>Amélioration foncière</t>
  </si>
  <si>
    <t>Diversification des activités - gîtes</t>
  </si>
  <si>
    <t>Diversification des activités - hors gîtes</t>
  </si>
  <si>
    <t xml:space="preserve">Montant présenté </t>
  </si>
  <si>
    <t>Partie à remplir par le bénéficiaire - Présentation des dépenses conventionnées de coût unitaire pour la plantation pérenne "banane"</t>
  </si>
  <si>
    <t>Partie réservée à l'administration - Instruction des dépenses conventionnées de coût unitaire pour la plantation pérenne "banane"</t>
  </si>
  <si>
    <t>Numéro du conseil</t>
  </si>
  <si>
    <t>Parcelle</t>
  </si>
  <si>
    <t>Ilot</t>
  </si>
  <si>
    <t>Surface demandée</t>
  </si>
  <si>
    <t>Densité</t>
  </si>
  <si>
    <t>Présence d'un amendement organique</t>
  </si>
  <si>
    <t>Coût unitaire total demandé en €</t>
  </si>
  <si>
    <t xml:space="preserve">Référence de la pièce justificative </t>
  </si>
  <si>
    <t>Commentaire</t>
  </si>
  <si>
    <t xml:space="preserve">La dépense est-elle conventionnée ? </t>
  </si>
  <si>
    <t>Les  pièces justificatives sont-elle conformes ?</t>
  </si>
  <si>
    <r>
      <t xml:space="preserve">Coût unitaire total conventionné en </t>
    </r>
    <r>
      <rPr>
        <b/>
        <sz val="11"/>
        <rFont val="Calibri (Corps)"/>
      </rPr>
      <t>€</t>
    </r>
  </si>
  <si>
    <t>Coût unitaire total  éligible en €</t>
  </si>
  <si>
    <t>(nom du type d'action à sélectionner dans le menu déroulant, en cohérence avec les éléments saisis dans l'onglet 0)
Attention : la dépense présentée doit être conforme à la convention ou au dernier avenant à la convention</t>
  </si>
  <si>
    <t>numéro de la parcelle</t>
  </si>
  <si>
    <t>numéro de l'îlot</t>
  </si>
  <si>
    <t>(en ha)</t>
  </si>
  <si>
    <t>(plants/ha)</t>
  </si>
  <si>
    <t>(Répondre OUI ou NON dans le menu déroulant)
Attention : la dépense présentée doit être conforme à la convention ou au dernier avenant à la convention</t>
  </si>
  <si>
    <t>(Montant en €)
Attention : la dépense présentée doit être conforme à la convention ou au dernier avenant à la convention</t>
  </si>
  <si>
    <t>(Nom du document joint)</t>
  </si>
  <si>
    <t>(saisie automatique à corriger selon les modalités d'instruction)</t>
  </si>
  <si>
    <r>
      <t xml:space="preserve">OUI ou NON
Vérifier la conformité de la facture au regard des critères suivants 
(Si au moins un des critères ci-dessous n'est pas conforme au conventionnement, mettre NON. Le montant tombera alors à 0). 
</t>
    </r>
    <r>
      <rPr>
        <b/>
        <i/>
        <sz val="11"/>
        <color rgb="FFFF0000"/>
        <rFont val="Calibri (Corps)"/>
      </rPr>
      <t xml:space="preserve">- Type d'action rattaché
</t>
    </r>
    <r>
      <rPr>
        <i/>
        <sz val="11"/>
        <rFont val="Calibri"/>
        <family val="2"/>
        <scheme val="minor"/>
      </rPr>
      <t xml:space="preserve">
NB : Le porteur devra faire une demande d'avenant en cas de manquement sur un des critères.</t>
    </r>
  </si>
  <si>
    <t>Copier coller le montant présent sur la convention.</t>
  </si>
  <si>
    <t>OUI</t>
  </si>
  <si>
    <t>Total présenté</t>
  </si>
  <si>
    <t>Partie à remplir par le bénéficiaire - Présentation des dépenses conventionnées de coût unitaire pour la plantation pérenne "canne à sucre"</t>
  </si>
  <si>
    <t>Partie réservée à l'administration - Instruction des dépenses conventionnées de coût unitaire pour la plantation pérenne "canne à sucre"</t>
  </si>
  <si>
    <t>Surface</t>
  </si>
  <si>
    <t>La plantation est-elle à Marie-Galante ?</t>
  </si>
  <si>
    <t>La plantation est-elle à simple rang ou double rang ?</t>
  </si>
  <si>
    <t>Coût unitaire  total demandé en €</t>
  </si>
  <si>
    <t>Les pièces justificatives sont-elles conformes ?</t>
  </si>
  <si>
    <t>Cout unitaire total conventionné en €</t>
  </si>
  <si>
    <t>Coût unitaire total éligible en €</t>
  </si>
  <si>
    <t>(En tonnes/ha)</t>
  </si>
  <si>
    <t>(Répondre OUI ou NON dans le menu déroulant)
Attention : la dépense présentée doit être conforme à la convention ou au dernier avenant à la convention</t>
  </si>
  <si>
    <t>(Répondre simple ou double dans le menu déroulant)
Attention : la dépense présentée doit être conforme à la convention ou au dernier avenant à la convention</t>
  </si>
  <si>
    <t>(Montant en €)</t>
  </si>
  <si>
    <t>Simple</t>
  </si>
  <si>
    <t>Tableau récapitulatif des dépenses prévisionnelles de l'opération au titre de cette DP
(données à titre informatif ne valant ni promesse d'attribution de l'aide, ni contractualisation des montants indiqués)</t>
  </si>
  <si>
    <t>SYNTHÈSE DES DÉPENSES PRÉSENTÉES</t>
  </si>
  <si>
    <t>Synthèse de l'opération
(donnée à titre informatif ne valant ni promesse d'attribution de l'aide, ni contractualisation des montants indiqués)</t>
  </si>
  <si>
    <t>Ventilation par poste de dépense</t>
  </si>
  <si>
    <t>Montant présenté HT</t>
  </si>
  <si>
    <t>Montant présenté TVA</t>
  </si>
  <si>
    <t>Montant présenté TTC</t>
  </si>
  <si>
    <t>Investissements</t>
  </si>
  <si>
    <t>Frais généraux</t>
  </si>
  <si>
    <t xml:space="preserve">Contributions en nature </t>
  </si>
  <si>
    <t>Amortissement</t>
  </si>
  <si>
    <t>Taux forfaitaire personnel + autoconstruction</t>
  </si>
  <si>
    <t>Coût unitaire bananes</t>
  </si>
  <si>
    <t>Coût unitaire cannes à sucre</t>
  </si>
  <si>
    <t>Total des dépenses et des ressources</t>
  </si>
  <si>
    <t>Identité du/des financeur(s) public(s) autre(s) que FEADER/Région, justificatif présenté</t>
  </si>
  <si>
    <t>Pièce justificative permettant d'attester de la réception du financement  ?</t>
  </si>
  <si>
    <t>Identité du/des financeur(s) privé(s)</t>
  </si>
  <si>
    <t>Total général = coût global du projet</t>
  </si>
  <si>
    <t>Montant FEADER</t>
  </si>
  <si>
    <t>Région</t>
  </si>
  <si>
    <t>Montant des financeurs privés</t>
  </si>
  <si>
    <t>Apport du porteur de projet (autofinancement et emprunt)</t>
  </si>
  <si>
    <t>Synthèse de l'opération présentée par  type d'action</t>
  </si>
  <si>
    <t>Type d'action</t>
  </si>
  <si>
    <t>Dépenses présentées</t>
  </si>
  <si>
    <t>Part du type d'action sur le total des dépenses présentées (en %)</t>
  </si>
  <si>
    <t>Montant d'aide FEADER</t>
  </si>
  <si>
    <t>TAP réglementaire du dispositif x Dépenses présentées</t>
  </si>
  <si>
    <t>Total des dépenses</t>
  </si>
  <si>
    <t>Partie réservée à l'administration - Récapitulatif des dépenses de l'opération retenues au titre de cette DP</t>
  </si>
  <si>
    <t xml:space="preserve">Frais généraux </t>
  </si>
  <si>
    <t>3. RENSEIGNEMENT DU MONTANT CONVENTIONNÉ ET DU MONTANT ÉLIGIBLE RETENU CUMULÉ au titre des DP précédentes</t>
  </si>
  <si>
    <t>4. POSTE DE DÉPENSE : MONTANT DES DÉPENSES ÉLIGIBLES RETENUES</t>
  </si>
  <si>
    <t>Postes de dépense</t>
  </si>
  <si>
    <t>Partie réservée à l'administration - Récapitulatif des ressources de l'opération retenues au titre de cette DP</t>
  </si>
  <si>
    <t>Date de réalisation physique de l'opération</t>
  </si>
  <si>
    <t>Cette date diffère de la date d'acquittement. Il s'agit de la date à laquelle l'équipement/la prestation/le livrable a effectivement été obtenu.</t>
  </si>
  <si>
    <t xml:space="preserve">Report automatique à corriger le cas échéant </t>
  </si>
  <si>
    <t xml:space="preserve">La date de réalisation est-elle conforme avec la convention ? </t>
  </si>
  <si>
    <t xml:space="preserve">La réalisation de la dépense a eu lieu durnat la période de réalisation conventionnée ? </t>
  </si>
  <si>
    <t xml:space="preserve">Date de plantation </t>
  </si>
  <si>
    <t xml:space="preserve">Préciser la date à laquelle a eu lieu la plantation. Pour rappel, les bénéficiaires d'une aide au titre des plantations pérennes doivent garantir que la plantation durera 5 ans à partir de sa plantation. </t>
  </si>
  <si>
    <t>Partie à remplir par le bénéficiaire</t>
  </si>
  <si>
    <t>Partie à remplir par le bénéficiaire - liste des marchés publics relatifs aux dépenses du projet</t>
  </si>
  <si>
    <t>Partie réservée à l'administration  - liste des marchés publics relatifs aux dépenses du projet</t>
  </si>
  <si>
    <t>Nom du marché</t>
  </si>
  <si>
    <t xml:space="preserve">Pièces transmises de marchés </t>
  </si>
  <si>
    <t>Date du marché</t>
  </si>
  <si>
    <t xml:space="preserve">Montant HT du marché </t>
  </si>
  <si>
    <t>Le marché est-il lié à une dépense couverte par une OCS ?</t>
  </si>
  <si>
    <t>Irrégularité identifiée à la suite du contrôle de la cellule marchés publics</t>
  </si>
  <si>
    <t>Présence d'un marché public</t>
  </si>
  <si>
    <t>Seuil du marché public</t>
  </si>
  <si>
    <r>
      <t xml:space="preserve">(absence ou type de marché public à sélectionner dans le menu déroulant)
</t>
    </r>
    <r>
      <rPr>
        <b/>
        <i/>
        <sz val="11"/>
        <color rgb="FFFF0000"/>
        <rFont val="Calibri"/>
        <family val="2"/>
        <scheme val="minor"/>
      </rPr>
      <t>Si oui, renseigner l'onglet "Liste MP"</t>
    </r>
  </si>
  <si>
    <t>Pour les marchés publics de travaux ou de fournitures et de services, la valeur est-elle supérieure aux seuils rappelés en encart ci-dessus ?</t>
  </si>
  <si>
    <t>Pas de marché public</t>
  </si>
  <si>
    <t>Marché à procédure adaptée (MAPA)</t>
  </si>
  <si>
    <t>Marché innovant</t>
  </si>
  <si>
    <t>Marché à procédure formalisée</t>
  </si>
  <si>
    <t>Non concerné</t>
  </si>
  <si>
    <r>
      <t xml:space="preserve">(report automatique de la demande. Corriger les informations des cellules selon les modalités d'instruction)
</t>
    </r>
    <r>
      <rPr>
        <b/>
        <i/>
        <sz val="11"/>
        <color rgb="FFFF0000"/>
        <rFont val="Calibri"/>
        <family val="2"/>
        <scheme val="minor"/>
      </rPr>
      <t>Si oui, contrôler l'onglet "Liste MP"</t>
    </r>
  </si>
  <si>
    <t>Département</t>
  </si>
  <si>
    <r>
      <t xml:space="preserve">Sur la base du contrôle de régularité de la commande publique effectué par l'équipe spécialisée.
</t>
    </r>
    <r>
      <rPr>
        <b/>
        <i/>
        <sz val="11"/>
        <color rgb="FFFF0000"/>
        <rFont val="Calibri"/>
        <family val="2"/>
        <scheme val="minor"/>
      </rPr>
      <t>Conformément à l'onglet "Liste MP</t>
    </r>
  </si>
  <si>
    <r>
      <t xml:space="preserve">(information présente sur le justificatif joint)
</t>
    </r>
    <r>
      <rPr>
        <b/>
        <i/>
        <sz val="11"/>
        <color rgb="FFFF0000"/>
        <rFont val="Calibri"/>
        <family val="2"/>
        <scheme val="minor"/>
      </rPr>
      <t xml:space="preserve">
Conformément à l'onglet "Liste MP</t>
    </r>
  </si>
  <si>
    <t>xxx</t>
  </si>
  <si>
    <t>xx</t>
  </si>
  <si>
    <t>Cette version de l'annexe financière est à utiliser pour toutes les demandes de paiement</t>
  </si>
  <si>
    <t>Montant de financement privé déjà versé au porteur et instruit par l'instructeur, cumulé au titre des DP précédentes</t>
  </si>
  <si>
    <t>Montant de financement privé versé au titre de la DP selon le porteur</t>
  </si>
  <si>
    <t>Identification du financement externe privé</t>
  </si>
  <si>
    <t>Partie à remplir par l'instructeur</t>
  </si>
  <si>
    <t>Montant d'aide publique demandé au titre de l'avance</t>
  </si>
  <si>
    <t>Informations à remplir concernant votre demande d'avance</t>
  </si>
  <si>
    <r>
      <t xml:space="preserve">Identification de l'objet de la demande de paiement. </t>
    </r>
    <r>
      <rPr>
        <i/>
        <sz val="14"/>
        <rFont val="Calibri"/>
        <family val="2"/>
        <scheme val="minor"/>
      </rPr>
      <t>A renseigner par le porteur et corriger par l'instrcuteur si besoin</t>
    </r>
  </si>
  <si>
    <t>Investissements hors achat de terrain hors achat à des fins de protection de l’environnement et de préservation des sols riches en carbone, ou terrain pour de jeunes agriculteurs</t>
  </si>
  <si>
    <t xml:space="preserve">Investissement en achat de terrain hors achat à des fins de protection de l’environnement et de préservation des sols riches en carbone, ou terrain pour de jeunes agriculteurs acquis au moyen d’instrument financier </t>
  </si>
  <si>
    <r>
      <t xml:space="preserve">Identité des financeurs privés
</t>
    </r>
    <r>
      <rPr>
        <b/>
        <sz val="12"/>
        <color rgb="FFFF0000"/>
        <rFont val="Calibri"/>
        <family val="2"/>
        <scheme val="minor"/>
      </rPr>
      <t xml:space="preserve">Les justificatifs sont obligatoires </t>
    </r>
  </si>
  <si>
    <r>
      <t xml:space="preserve">Montant de financement privé conventionné dans la DJ ou le dernier avenant
</t>
    </r>
    <r>
      <rPr>
        <b/>
        <sz val="12"/>
        <color rgb="FFFF0000"/>
        <rFont val="Calibri"/>
        <family val="2"/>
        <scheme val="minor"/>
      </rPr>
      <t xml:space="preserve">Attention, si un financeur </t>
    </r>
    <r>
      <rPr>
        <b/>
        <u/>
        <sz val="12"/>
        <color rgb="FFFF0000"/>
        <rFont val="Calibri"/>
        <family val="2"/>
        <scheme val="minor"/>
      </rPr>
      <t>non</t>
    </r>
    <r>
      <rPr>
        <b/>
        <sz val="12"/>
        <color rgb="FFFF0000"/>
        <rFont val="Calibri"/>
        <family val="2"/>
        <scheme val="minor"/>
      </rPr>
      <t xml:space="preserve"> conventionné verse au porteur un montant au titre du projet, il faut impérativement faire un avenant</t>
    </r>
  </si>
  <si>
    <r>
      <t xml:space="preserve">Montant de financement privé versé et instruit par l'instructeur au titre de la DP
</t>
    </r>
    <r>
      <rPr>
        <b/>
        <sz val="12"/>
        <rFont val="Calibri"/>
        <family val="2"/>
        <scheme val="minor"/>
      </rPr>
      <t>Attention, si le montant versé par le financeur porte sur un périmètre différent du projet éligible au FEADER, il ne faut renseigner ici que le montant correspondant au périmètre du projet éligible au FEADER - conformément à la convention</t>
    </r>
  </si>
  <si>
    <r>
      <rPr>
        <b/>
        <sz val="12"/>
        <rFont val="Calibri"/>
        <family val="2"/>
        <scheme val="minor"/>
      </rPr>
      <t>Commentaire de l'instructeur</t>
    </r>
    <r>
      <rPr>
        <b/>
        <sz val="12"/>
        <color rgb="FFFF0000"/>
        <rFont val="Calibri"/>
        <family val="2"/>
        <scheme val="minor"/>
      </rPr>
      <t xml:space="preserve">
Compléter ici les éventuels commentaires concernant le contrôle du périmètre du financement par rapport à celui de l'opération FEADER + les événetuelles différences avec le montant conventionné</t>
    </r>
  </si>
  <si>
    <r>
      <t xml:space="preserve">Montant de financement privé déjà versé au porteur et instruit par l'instructeur, cumulé au titre des DP précédentes (y compris cette DP)
</t>
    </r>
    <r>
      <rPr>
        <b/>
        <sz val="12"/>
        <rFont val="Calibri"/>
        <family val="2"/>
        <scheme val="minor"/>
      </rPr>
      <t xml:space="preserve">Sera utile pour renseigner la colonne "Montant de financement privé déjà versé au porteur et instruit par l'instructeur, cumulé au titre des DP précédentes" de la prochaine DP </t>
    </r>
  </si>
  <si>
    <r>
      <t xml:space="preserve">Montant des dépenses conventionnées
</t>
    </r>
    <r>
      <rPr>
        <i/>
        <sz val="12"/>
        <rFont val="Calibri"/>
        <family val="2"/>
        <scheme val="minor"/>
      </rPr>
      <t>A renseigner par l'instructeur sur la base de l'annexe financière à la convention ou au dernier avenant en vigueur</t>
    </r>
  </si>
  <si>
    <t>Montant du marché public</t>
  </si>
  <si>
    <t>(A rentrer par l'instructeur)</t>
  </si>
  <si>
    <t>Nom du financeur</t>
  </si>
  <si>
    <t>Montant</t>
  </si>
  <si>
    <t>,</t>
  </si>
  <si>
    <t>Financeurs en dissociés</t>
  </si>
  <si>
    <t>Montants d'aide Région et FEADER conventionnés</t>
  </si>
  <si>
    <t>Montant avance versé</t>
  </si>
  <si>
    <t>Montant Région</t>
  </si>
  <si>
    <t>Montant de subvention</t>
  </si>
  <si>
    <t>Calcul du montant de l'avance</t>
  </si>
  <si>
    <t>Contrôle</t>
  </si>
  <si>
    <r>
      <rPr>
        <b/>
        <sz val="12"/>
        <color theme="1"/>
        <rFont val="Calibri"/>
        <family val="2"/>
        <scheme val="minor"/>
      </rPr>
      <t xml:space="preserve">Taux maximal de l'avance </t>
    </r>
    <r>
      <rPr>
        <sz val="12"/>
        <color theme="1"/>
        <rFont val="Calibri"/>
        <family val="2"/>
        <scheme val="minor"/>
      </rPr>
      <t xml:space="preserve">
Taux maximal règlementaire de 50%, pouvant être diminué par certains régimes d'aide d'État.</t>
    </r>
  </si>
  <si>
    <t>Montant mobilisable aux DP suivantes</t>
  </si>
  <si>
    <t xml:space="preserve">Montant FEADER </t>
  </si>
  <si>
    <t>Contrôle Taux de cofi</t>
  </si>
  <si>
    <t>Montants d'avance à saisir dans EUROPAC</t>
  </si>
  <si>
    <t>Versements des financeurs publics autres que Région au titre de l'avance (financeur en dissocié)</t>
  </si>
  <si>
    <t>Identification du financement externe public</t>
  </si>
  <si>
    <r>
      <t xml:space="preserve">Identité des financeurs public
</t>
    </r>
    <r>
      <rPr>
        <b/>
        <sz val="12"/>
        <color rgb="FFFF0000"/>
        <rFont val="Calibri"/>
        <family val="2"/>
        <scheme val="minor"/>
      </rPr>
      <t xml:space="preserve">Les justificatifs sont obligatoires </t>
    </r>
  </si>
  <si>
    <r>
      <t xml:space="preserve">Montant de financement public conventionné dans la DJ ou le dernier avenant
</t>
    </r>
    <r>
      <rPr>
        <b/>
        <sz val="12"/>
        <color rgb="FFFF0000"/>
        <rFont val="Calibri"/>
        <family val="2"/>
        <scheme val="minor"/>
      </rPr>
      <t xml:space="preserve">Attention, si un financeur </t>
    </r>
    <r>
      <rPr>
        <b/>
        <u/>
        <sz val="12"/>
        <color rgb="FFFF0000"/>
        <rFont val="Calibri"/>
        <family val="2"/>
        <scheme val="minor"/>
      </rPr>
      <t>non</t>
    </r>
    <r>
      <rPr>
        <b/>
        <sz val="12"/>
        <color rgb="FFFF0000"/>
        <rFont val="Calibri"/>
        <family val="2"/>
        <scheme val="minor"/>
      </rPr>
      <t xml:space="preserve"> conventionné verse au porteur un montant au titre du projet, il faut impérativement faire un avenant</t>
    </r>
  </si>
  <si>
    <t>Montant de financement public déjà versé au porteur et instruit par l'instructeur, cumulé au titre des DP précédentes</t>
  </si>
  <si>
    <t>Montant de financement public versé au titre de la DP selon le porteur</t>
  </si>
  <si>
    <r>
      <t xml:space="preserve">Montant de financement public versé et instruit par l'instructeur au titre de la DP
</t>
    </r>
    <r>
      <rPr>
        <b/>
        <sz val="12"/>
        <rFont val="Calibri"/>
        <family val="2"/>
        <scheme val="minor"/>
      </rPr>
      <t>Attention, si le montant versé par le financeur porte sur un périmètre différent du projet éligible au FEADER, il ne faut renseigner ici que le montant correspondant au périmètre du projet éligible au FEADER - conformément à la convention</t>
    </r>
  </si>
  <si>
    <r>
      <t xml:space="preserve">Montant de financement public déjà versé au porteur et instruit par l'instructeur, cumulé au titre des DP précédentes (y compris cette DP)
</t>
    </r>
    <r>
      <rPr>
        <b/>
        <sz val="12"/>
        <rFont val="Calibri"/>
        <family val="2"/>
        <scheme val="minor"/>
      </rPr>
      <t xml:space="preserve">Sera utile pour renseigner la colonne "Montant de financement privé déjà versé au porteur et instruit par l'instructeur, cumulé au titre des DP précédentes" de la prochaine DP </t>
    </r>
  </si>
  <si>
    <t>Contribution en nature</t>
  </si>
  <si>
    <t>Résultat après contrôle</t>
  </si>
  <si>
    <t>Montant conventionné financeur public externe</t>
  </si>
  <si>
    <t>Montant financement public externe</t>
  </si>
  <si>
    <t xml:space="preserve">Montant FEADER  </t>
  </si>
  <si>
    <t>Présentation des types d'actions et des postes de dépenses pour le dispositif 73.01</t>
  </si>
  <si>
    <t>Onglet (Poste de dépense)</t>
  </si>
  <si>
    <t>Modalités de prise en compte</t>
  </si>
  <si>
    <t>Référentiel des listes déroulantes pour les types d'action (onglets 1 à 7 + synthèses)</t>
  </si>
  <si>
    <t>Postes de dépenses et types d'actions pour le dispositif 73.01</t>
  </si>
  <si>
    <r>
      <t>Modernisation des installations et mécanisation : équipement, de modernisation, et de sécurisation des exploitations et des groupements agricoles guadeloupéens
(</t>
    </r>
    <r>
      <rPr>
        <b/>
        <sz val="11"/>
        <color rgb="FF0070C0"/>
        <rFont val="Calibri"/>
        <family val="2"/>
        <scheme val="minor"/>
      </rPr>
      <t>Modernisation installations / mécanisation</t>
    </r>
    <r>
      <rPr>
        <sz val="11"/>
        <color rgb="FF0070C0"/>
        <rFont val="Calibri"/>
        <family val="2"/>
        <scheme val="minor"/>
      </rPr>
      <t>)</t>
    </r>
  </si>
  <si>
    <r>
      <rPr>
        <sz val="11"/>
        <color rgb="FF0070C0"/>
        <rFont val="Calibri"/>
        <family val="2"/>
        <scheme val="minor"/>
      </rPr>
      <t>Construction et aménagement des bâtiments</t>
    </r>
    <r>
      <rPr>
        <b/>
        <sz val="11"/>
        <color rgb="FF0070C0"/>
        <rFont val="Calibri"/>
        <family val="2"/>
        <scheme val="minor"/>
      </rPr>
      <t xml:space="preserve">
</t>
    </r>
    <r>
      <rPr>
        <sz val="11"/>
        <color rgb="FF0070C0"/>
        <rFont val="Calibri"/>
        <family val="2"/>
        <scheme val="minor"/>
      </rPr>
      <t>(</t>
    </r>
    <r>
      <rPr>
        <b/>
        <sz val="11"/>
        <color rgb="FF0070C0"/>
        <rFont val="Calibri"/>
        <family val="2"/>
        <scheme val="minor"/>
      </rPr>
      <t>Construction / aménagement bâtiments</t>
    </r>
    <r>
      <rPr>
        <sz val="11"/>
        <color rgb="FF0070C0"/>
        <rFont val="Calibri"/>
        <family val="2"/>
        <scheme val="minor"/>
      </rPr>
      <t>)</t>
    </r>
  </si>
  <si>
    <r>
      <rPr>
        <b/>
        <sz val="11"/>
        <color rgb="FF0070C0"/>
        <rFont val="Calibri"/>
        <family val="2"/>
        <scheme val="minor"/>
      </rPr>
      <t>Irrigation</t>
    </r>
    <r>
      <rPr>
        <sz val="11"/>
        <color rgb="FF0070C0"/>
        <rFont val="Calibri"/>
        <family val="2"/>
        <scheme val="minor"/>
      </rPr>
      <t xml:space="preserve"> (investissements de production à la parcelle, type pilotage, goutte à goutte, aspersion ; retenues individuelles, forages, pompes, réseaux de transport et 
distribution)</t>
    </r>
  </si>
  <si>
    <r>
      <t>Transformation et commercialisation de la production agricole de l'exploitation agricole
(</t>
    </r>
    <r>
      <rPr>
        <b/>
        <sz val="11"/>
        <color rgb="FF0070C0"/>
        <rFont val="Calibri"/>
        <family val="2"/>
        <scheme val="minor"/>
      </rPr>
      <t>Transformation / Commercialisation</t>
    </r>
    <r>
      <rPr>
        <sz val="11"/>
        <color rgb="FF0070C0"/>
        <rFont val="Calibri"/>
        <family val="2"/>
        <scheme val="minor"/>
      </rPr>
      <t>)</t>
    </r>
  </si>
  <si>
    <r>
      <t>Diversification des activités de l’exploitation tels que l'agritourisme, l'accueil à la ferme (gîtes)
(</t>
    </r>
    <r>
      <rPr>
        <b/>
        <sz val="11"/>
        <color rgb="FF0070C0"/>
        <rFont val="Calibri"/>
        <family val="2"/>
        <scheme val="minor"/>
      </rPr>
      <t>Diversification des activités - gîtes ruraux</t>
    </r>
    <r>
      <rPr>
        <sz val="11"/>
        <color rgb="FF0070C0"/>
        <rFont val="Calibri"/>
        <family val="2"/>
        <scheme val="minor"/>
      </rPr>
      <t>)</t>
    </r>
  </si>
  <si>
    <t>Diversification des activités - gîtes ruraux</t>
  </si>
  <si>
    <r>
      <t>Diversification des activités de l’exploitation tels que l'agritourisme, l'accueil à la ferme (hors gîtes)
(</t>
    </r>
    <r>
      <rPr>
        <b/>
        <sz val="11"/>
        <color rgb="FF0070C0"/>
        <rFont val="Calibri"/>
        <family val="2"/>
        <scheme val="minor"/>
      </rPr>
      <t>Diversification des activités - hors gîtes ruraux</t>
    </r>
    <r>
      <rPr>
        <sz val="11"/>
        <color rgb="FF0070C0"/>
        <rFont val="Calibri"/>
        <family val="2"/>
        <scheme val="minor"/>
      </rPr>
      <t>)</t>
    </r>
  </si>
  <si>
    <t>Diversification des activités - hors gîtes ruraux</t>
  </si>
  <si>
    <t>1-Investissements</t>
  </si>
  <si>
    <t>2-Frais généraux</t>
  </si>
  <si>
    <t>6-Coût unitaire bananes</t>
  </si>
  <si>
    <t>7-Coût unitaire cannes à sucre</t>
  </si>
  <si>
    <t>Saisir vos choix dans les cases blanches à l'aide des menus déroulants.
Pour chaque type d'action sélectionné en colonne B, indiquer en colonne C les postes de dépenses présentés.
La colonne D se complète automatiquement en fonction du poste de dépense sélectionné en colonne C par rapport aux modalités de prise en compte possibles.</t>
  </si>
  <si>
    <t>FEADER</t>
  </si>
  <si>
    <r>
      <rPr>
        <b/>
        <sz val="12"/>
        <color theme="1"/>
        <rFont val="Calibri"/>
        <family val="2"/>
        <scheme val="minor"/>
      </rPr>
      <t>Montant Maximum théorique Avance</t>
    </r>
    <r>
      <rPr>
        <sz val="12"/>
        <color theme="1"/>
        <rFont val="Calibri"/>
        <family val="2"/>
        <scheme val="minor"/>
      </rPr>
      <t xml:space="preserve">
</t>
    </r>
    <r>
      <rPr>
        <i/>
        <sz val="12"/>
        <color theme="1"/>
        <rFont val="Calibri"/>
        <family val="2"/>
        <scheme val="minor"/>
      </rPr>
      <t>Minimum entre montant demandé par le bénéficiaire et 50% du montant conventionné</t>
    </r>
  </si>
  <si>
    <t>Montant d'avance retenu</t>
  </si>
  <si>
    <t>Ajustement du montant si résultat KO</t>
  </si>
  <si>
    <t>Vérification avec prise en compte montant VE total et Montant FEADER</t>
  </si>
  <si>
    <t>Montant Part nationale cofinancée</t>
  </si>
  <si>
    <t>Plafond achat terrain et Frais Généraux applicable au Solde</t>
  </si>
  <si>
    <t>Montant éligibles hors achat de terrain et hors FG</t>
  </si>
  <si>
    <t>Plafond global 20%</t>
  </si>
  <si>
    <t>RIF au Solde</t>
  </si>
  <si>
    <t>Répartition du montant plafond</t>
  </si>
  <si>
    <t>Détermination du montant éligible cumulé</t>
  </si>
  <si>
    <t>Détermination du montant éligible après application des RIF au Solde
Plafond et Compensation de 15% entre les postes de dépenses</t>
  </si>
  <si>
    <t>Montant plafond FG</t>
  </si>
  <si>
    <t>Montant dépenses éligibles cumulées</t>
  </si>
  <si>
    <t>Plafond Compensation 15%</t>
  </si>
  <si>
    <t>Calcul intermédiaire</t>
  </si>
  <si>
    <t>Montant éligible retenu pour montant subvention</t>
  </si>
  <si>
    <t>Montant plafond Achat de terrain</t>
  </si>
  <si>
    <t>Montants plafonnés intermédiaires</t>
  </si>
  <si>
    <t>Plaf. Interm. FG</t>
  </si>
  <si>
    <t>Plaf. Interm. Terrain</t>
  </si>
  <si>
    <t>Montants instruits par Action à la DP</t>
  </si>
  <si>
    <r>
      <t xml:space="preserve">Montants instruits de la DP précédente </t>
    </r>
    <r>
      <rPr>
        <b/>
        <i/>
        <sz val="14"/>
        <color theme="1"/>
        <rFont val="Calibri"/>
        <family val="2"/>
        <scheme val="minor"/>
      </rPr>
      <t>Reciopier le tableau "Montants instruits en cumulés" de la DP précédente</t>
    </r>
  </si>
  <si>
    <t>Montants instruits en cumulés</t>
  </si>
  <si>
    <t>Contrôle saisie des montants</t>
  </si>
  <si>
    <t>Montants dépenses plafonnés et Montant de subvention calculé</t>
  </si>
  <si>
    <t>TAP</t>
  </si>
  <si>
    <t>Montant subvention</t>
  </si>
  <si>
    <t>Saisir les montants déjà payés au titre des DP précédentes</t>
  </si>
  <si>
    <t>Montant de subvention au titre de la DP</t>
  </si>
  <si>
    <t>Demande de paiement</t>
  </si>
  <si>
    <t>Montant calculé cumulé</t>
  </si>
  <si>
    <t>Montant déjà payé</t>
  </si>
  <si>
    <t>Montant à payer</t>
  </si>
  <si>
    <t>calcul intermédiaire 1</t>
  </si>
  <si>
    <t>calcul intermédiaire 2</t>
  </si>
  <si>
    <t>calcul intermédiaire 3</t>
  </si>
  <si>
    <t>Dépenses éligibles retenues cumulé</t>
  </si>
  <si>
    <t>PP</t>
  </si>
  <si>
    <t>Top-up</t>
  </si>
  <si>
    <t>Montant sub</t>
  </si>
  <si>
    <t>Ctrl Taux de Cofi</t>
  </si>
  <si>
    <t>TOTAL</t>
  </si>
  <si>
    <t>Montant PP max</t>
  </si>
  <si>
    <t>Objet de la DP</t>
  </si>
  <si>
    <t>Plafonnement acompte 90%</t>
  </si>
  <si>
    <t>Montant à reporter à la DP suivante dans Montant déjà payé</t>
  </si>
  <si>
    <t>Montants à prendre en compte DP suivante</t>
  </si>
  <si>
    <t>Plafonnement subvention CN</t>
  </si>
  <si>
    <t xml:space="preserve">Contrôle montant VE </t>
  </si>
  <si>
    <t>SI régularisation des montants nécessaire sélectionner "Oui"</t>
  </si>
  <si>
    <t>Et saisir un motif :</t>
  </si>
  <si>
    <t>Contrôles</t>
  </si>
  <si>
    <t xml:space="preserve">Montant PP du financeur en dissocié  : </t>
  </si>
  <si>
    <r>
      <rPr>
        <b/>
        <sz val="25"/>
        <color rgb="FFFFC000"/>
        <rFont val="Calibri"/>
        <family val="2"/>
        <scheme val="minor"/>
      </rPr>
      <t>ÉTAPE 1.</t>
    </r>
    <r>
      <rPr>
        <b/>
        <sz val="25"/>
        <color theme="0"/>
        <rFont val="Calibri"/>
        <family val="2"/>
        <scheme val="minor"/>
      </rPr>
      <t xml:space="preserve"> CONTRÔLE DES MONTANTS PRÉSENTÉS
</t>
    </r>
    <r>
      <rPr>
        <sz val="25"/>
        <color theme="0"/>
        <rFont val="Calibri"/>
        <family val="2"/>
        <scheme val="minor"/>
      </rPr>
      <t>Vérifiez que les informations ci-dessous sont conformes aux dépenses présentées dans les onglets précédents</t>
    </r>
  </si>
  <si>
    <r>
      <rPr>
        <b/>
        <sz val="25"/>
        <color rgb="FFFFC000"/>
        <rFont val="Calibri"/>
        <family val="2"/>
        <scheme val="minor"/>
      </rPr>
      <t xml:space="preserve">ÉTAPE 2 :  </t>
    </r>
    <r>
      <rPr>
        <b/>
        <sz val="25"/>
        <color theme="0"/>
        <rFont val="Calibri"/>
        <family val="2"/>
        <scheme val="minor"/>
      </rPr>
      <t xml:space="preserve">COMPLÉTER LES INFORMATIONS LIEES A D'AUTRES EVENTUELS FINANCEURS CONVENTIONNES
</t>
    </r>
    <r>
      <rPr>
        <sz val="25"/>
        <color theme="0"/>
        <rFont val="Calibri"/>
        <family val="2"/>
        <scheme val="minor"/>
      </rPr>
      <t xml:space="preserve">Compléter les cellules blanches ci-dessous. Le cas échéant, ajouter autant de lignes que de financeurs publics ou privés existants. </t>
    </r>
  </si>
  <si>
    <r>
      <t xml:space="preserve">Montant du financement </t>
    </r>
    <r>
      <rPr>
        <b/>
        <u/>
        <sz val="18"/>
        <color rgb="FFFF0000"/>
        <rFont val="Calibri"/>
        <family val="2"/>
      </rPr>
      <t xml:space="preserve">privé versé </t>
    </r>
    <r>
      <rPr>
        <b/>
        <sz val="18"/>
        <rFont val="Calibri"/>
        <family val="2"/>
      </rPr>
      <t xml:space="preserve">au titre de cette DP le cas échéant
</t>
    </r>
    <r>
      <rPr>
        <b/>
        <i/>
        <sz val="18"/>
        <rFont val="Calibri"/>
        <family val="2"/>
      </rPr>
      <t>Pour les opérations bénéficiant d'une aide venant d'un organisme privé, par exemple des donations ou du mécénat, saisir ce montant</t>
    </r>
  </si>
  <si>
    <t>Attention : L'instructeur instruira les dépenses présentées et appliquera d'autres règles financières (les règles de non-profit et de contrôle des contributions en nature au cumulé des dépenses, des contributions en nature et des financeurs privés déjà présentés).
Cette opération est susceptible de faire diminuer le montant d'aide publique qui vous sera versé par rapport à celui que vous présentez ci-dessus.
Pour toute information complémentaire, rapprochez-vous du service instructeur via la messagerie d'EUROPAC.</t>
  </si>
  <si>
    <r>
      <rPr>
        <b/>
        <sz val="25"/>
        <color rgb="FFFFC000"/>
        <rFont val="Calibri"/>
        <family val="2"/>
        <scheme val="minor"/>
      </rPr>
      <t xml:space="preserve">ÉTAPE 3 : </t>
    </r>
    <r>
      <rPr>
        <b/>
        <sz val="25"/>
        <color theme="0"/>
        <rFont val="Calibri"/>
        <family val="2"/>
        <scheme val="minor"/>
      </rPr>
      <t xml:space="preserve">VENTILATION DES DEPENSES EN RESSOURCES
</t>
    </r>
    <r>
      <rPr>
        <sz val="25"/>
        <color theme="0"/>
        <rFont val="Calibri"/>
        <family val="2"/>
        <scheme val="minor"/>
      </rPr>
      <t xml:space="preserve"> Ces informations sont présentées à titre informatif et seront soumises à une instruction pouvant modifier les données présentées. </t>
    </r>
  </si>
  <si>
    <r>
      <rPr>
        <b/>
        <sz val="16"/>
        <color theme="1"/>
        <rFont val="Calibri"/>
        <family val="2"/>
        <scheme val="minor"/>
      </rPr>
      <t>Détail des montants demandés à la demande de paiement par type d'action</t>
    </r>
    <r>
      <rPr>
        <sz val="16"/>
        <color theme="1"/>
        <rFont val="Calibri"/>
        <family val="2"/>
        <scheme val="minor"/>
      </rPr>
      <t xml:space="preserve">
(données à titre informatif ne valant pas remboursement des dépenses présentées)</t>
    </r>
  </si>
  <si>
    <t>Taux d'Aide Publique (TAP) réglementaire du dispositif</t>
  </si>
  <si>
    <t>Montant d'aide publique prévisionnel</t>
  </si>
  <si>
    <t>Saisir dans cette colonne le TAP applicable à chaque type d'action.</t>
  </si>
  <si>
    <r>
      <rPr>
        <b/>
        <sz val="25"/>
        <color rgb="FFFFC000"/>
        <rFont val="Calibri"/>
        <family val="2"/>
        <scheme val="minor"/>
      </rPr>
      <t>ÉTAPE 4 :</t>
    </r>
    <r>
      <rPr>
        <b/>
        <sz val="25"/>
        <color theme="0"/>
        <rFont val="Calibri"/>
        <family val="2"/>
        <scheme val="minor"/>
      </rPr>
      <t xml:space="preserve"> SAISIR SUR EUROPAC
</t>
    </r>
    <r>
      <rPr>
        <sz val="25"/>
        <color theme="0"/>
        <rFont val="Calibri"/>
        <family val="2"/>
        <scheme val="minor"/>
      </rPr>
      <t>Reportez les informations financières ci-dessous dans l'onglet « Dépenses prévisionnelles » de Europac</t>
    </r>
  </si>
  <si>
    <t>Montant d'aide publique nationale et FEADER</t>
  </si>
  <si>
    <t>Total des subventions demandées</t>
  </si>
  <si>
    <r>
      <t xml:space="preserve">Montant du financement </t>
    </r>
    <r>
      <rPr>
        <b/>
        <u/>
        <sz val="18"/>
        <color rgb="FFFF0000"/>
        <rFont val="Calibri"/>
        <family val="2"/>
      </rPr>
      <t xml:space="preserve">public </t>
    </r>
    <r>
      <rPr>
        <b/>
        <sz val="18"/>
        <rFont val="Calibri"/>
        <family val="2"/>
      </rPr>
      <t>autre que FEADER/Région versé au titre de la DP, le cas échéant</t>
    </r>
  </si>
  <si>
    <r>
      <t xml:space="preserve">Montant des dépenses éligibles retenues cumulées au titre des précédentes DP
</t>
    </r>
    <r>
      <rPr>
        <i/>
        <sz val="10"/>
        <rFont val="Calibri"/>
        <family val="2"/>
        <scheme val="minor"/>
      </rPr>
      <t>(Recopier les valeurs des cellules F12 à F19 de la DP précédente)</t>
    </r>
  </si>
  <si>
    <r>
      <t xml:space="preserve">Montant des dépenses éligibles de la DP
</t>
    </r>
    <r>
      <rPr>
        <i/>
        <sz val="12"/>
        <rFont val="Calibri"/>
        <family val="2"/>
        <scheme val="minor"/>
      </rPr>
      <t>(Montants après instruction dans les onglets par poste de dépense)</t>
    </r>
  </si>
  <si>
    <r>
      <t xml:space="preserve">SAISIR SUR EUROPAC
</t>
    </r>
    <r>
      <rPr>
        <sz val="25"/>
        <color theme="0"/>
        <rFont val="Calibri"/>
        <family val="2"/>
        <scheme val="minor"/>
      </rPr>
      <t>Reportez les informations financières ci-dessous dans l'onglet « Dépenses prévisionnelles » de Europac</t>
    </r>
  </si>
  <si>
    <t>Calcul montant de subvention</t>
  </si>
  <si>
    <t>Reprise des données complétées par le bénéficiaire</t>
  </si>
  <si>
    <t>Plafond Dépenses
(Plafonnement de G13 et G14)</t>
  </si>
  <si>
    <r>
      <t xml:space="preserve">Montants conventionnés
</t>
    </r>
    <r>
      <rPr>
        <b/>
        <sz val="14"/>
        <color theme="0"/>
        <rFont val="Calibri"/>
        <family val="2"/>
        <scheme val="minor"/>
      </rPr>
      <t>à compléter</t>
    </r>
  </si>
  <si>
    <t>Contôle</t>
  </si>
  <si>
    <t>Plafonnement règle de non profit uniquement au Solde</t>
  </si>
  <si>
    <t>Montant total des dépenses</t>
  </si>
  <si>
    <t>Montant financements privés</t>
  </si>
  <si>
    <t>Montant financement public externe (dissocié)</t>
  </si>
  <si>
    <t>Montant des cofinanceurs</t>
  </si>
  <si>
    <t>De façon générale:
- Il est conseillé de compléter les onglets de celui le plus à gauche "Accueil" vers l'onglet le plus à droite "Syn dep bénéficiaire" (l'onglet "Syn dep instructeur" étant réservé à l'administration) ;
- Il faut impérativement compléter toutes les cases non-verrouillées (cases blanches) pour permettre l'instruction du dossier.
- Si la nature de la demande est une avance, veuillez remplir uniquement l'onglet "Demande Avance".</t>
  </si>
  <si>
    <t>3-Contributions en nature</t>
  </si>
  <si>
    <t>4-Amortissement</t>
  </si>
  <si>
    <t>5-Tx forf personnel+autoconst</t>
  </si>
  <si>
    <t>Référentiel des listes déroulantes pour les postes de dépense</t>
  </si>
  <si>
    <r>
      <t xml:space="preserve">Partie réservée à l'administration - Instruction des contributions en nature conventionnées
</t>
    </r>
    <r>
      <rPr>
        <b/>
        <sz val="20"/>
        <color rgb="FFFF0000"/>
        <rFont val="Calibri (Corps)"/>
      </rPr>
      <t>Attention, les frais couverts par l'OCS 20% et les coûts unitaires pour la banane et la canne à sucre ne doivent pas être présentés dans cet onglet sous la forme de contributions en nature</t>
    </r>
  </si>
  <si>
    <t>Nom du fichier</t>
  </si>
  <si>
    <t>Version</t>
  </si>
  <si>
    <t>Date de création</t>
  </si>
  <si>
    <t>Propriétaire</t>
  </si>
  <si>
    <t>Cheffe du service gestion et pilotage des programmes</t>
  </si>
  <si>
    <t>Responsable</t>
  </si>
  <si>
    <t>Auteur</t>
  </si>
  <si>
    <t>Emplacement du fichier modèle</t>
  </si>
  <si>
    <t>Nom</t>
  </si>
  <si>
    <t>Date de la modification</t>
  </si>
  <si>
    <t>Validé par</t>
  </si>
  <si>
    <t>Initialisation du fichier</t>
  </si>
  <si>
    <t>Chargée des systèmes d'informations Europe</t>
  </si>
  <si>
    <t>EY</t>
  </si>
  <si>
    <t>v0</t>
  </si>
  <si>
    <t>Ludovic TARET</t>
  </si>
  <si>
    <t>v0.1</t>
  </si>
  <si>
    <t>Sylvie DEJEAN</t>
  </si>
  <si>
    <t>https://laguadeloupe.sharepoint.com/:f:/r/sites/PARTAGEINTERFONDS-PartagedocumentaireFEADER/Shared%20Documents/FEADER%2023-27/DSGC/Documents%20types/Demandes%20d%27aide/73.01?csf=1&amp;web=1&amp;e=rDmgM1</t>
  </si>
  <si>
    <t>Marvin ELISE</t>
  </si>
  <si>
    <t>v0.2</t>
  </si>
  <si>
    <t>Modification, adaptation au programme 2023/2027</t>
  </si>
  <si>
    <t>Annexe_financière_DP_73.01</t>
  </si>
  <si>
    <t>v0.3</t>
  </si>
  <si>
    <t>Souhaitez-vous bénéficier du taux forfaitaire de 20% des dépenses directes de l’opération pour couvrir des dépenses de personnel et/ou d’auto-construction?</t>
  </si>
  <si>
    <r>
      <rPr>
        <i/>
        <sz val="11"/>
        <color rgb="FF000000"/>
        <rFont val="Calibri"/>
        <family val="2"/>
        <scheme val="minor"/>
      </rPr>
      <t xml:space="preserve">sélectionner Oui ou Non dans la liste déroulante ;
</t>
    </r>
    <r>
      <rPr>
        <i/>
        <sz val="11"/>
        <color rgb="FFFF0000"/>
        <rFont val="Calibri"/>
        <family val="2"/>
        <scheme val="minor"/>
      </rPr>
      <t>si l'opération mobilise des frais de personnel et/ou d'autoconstruction sélectionner "Oui" et justifier le caractère nécessaire des frais couverts par l'OCS dans une note rattachée au plan de financement</t>
    </r>
  </si>
  <si>
    <t>Correction(onglets poste de dépense) + Commentaire Instructeur</t>
  </si>
  <si>
    <t>Correction(calcul des dépenses et des montants à verser)</t>
  </si>
  <si>
    <t>Contribution en nature cumulé</t>
  </si>
  <si>
    <t>Contribution privées(pour cette DP)</t>
  </si>
  <si>
    <t>Montant des VE(pour cette DP)</t>
  </si>
  <si>
    <t>Montant de subvention cumulé avant plafonnement</t>
  </si>
  <si>
    <t>Montant subvention cumulé après plafonnement</t>
  </si>
  <si>
    <t>v0.4</t>
  </si>
  <si>
    <t>v0.5</t>
  </si>
  <si>
    <t>v0.6</t>
  </si>
  <si>
    <t>Correction des erreurs identifié par la région</t>
  </si>
  <si>
    <t>N°PACAGE</t>
  </si>
  <si>
    <t>N° SIRET</t>
  </si>
  <si>
    <t>Tonnage livré</t>
  </si>
  <si>
    <t>(En tonnes)</t>
  </si>
  <si>
    <t xml:space="preserve">Nombre de plants livrés </t>
  </si>
  <si>
    <t>(plants)</t>
  </si>
  <si>
    <t>v0.7</t>
  </si>
  <si>
    <t>Correction des calculs de coût des plantations canne et banane + ajout de colonne (n°pacage,n°siret,tonnage,nombre de plants)</t>
  </si>
  <si>
    <t>Objet de la demande de paiement</t>
  </si>
  <si>
    <t>Stade de la DP traitée</t>
  </si>
  <si>
    <t>LIBELLE DE LA DEMANDE DE PAIEMENT</t>
  </si>
  <si>
    <r>
      <rPr>
        <b/>
        <sz val="12"/>
        <color theme="1"/>
        <rFont val="Calibri"/>
        <family val="2"/>
        <scheme val="minor"/>
      </rPr>
      <t>Synthèse des dépenses du bénéficiaire - onglet "Syn DP bénéficiaire"</t>
    </r>
    <r>
      <rPr>
        <sz val="12"/>
        <color theme="1"/>
        <rFont val="Calibri"/>
        <family val="2"/>
        <scheme val="minor"/>
      </rPr>
      <t xml:space="preserve">
Une fois toutes les dépenses présentées, se rendre dans l'onglet de synthèse.
l'onglet est en partie complété automatiquement à partir des informations saisies dans les autres onglets (une fois les types d'action renseignés) :
- vérifier les montants groupés par poste de dépense et par type d'action ;
- renseigner les financements connus conformément à l'annexe financière à la convention attributive de l'aide signée par le porteur de projet et la Région ;
- enregistrer le présent document, puis le verser dans EUROPAC à destination du service instructeur. </t>
    </r>
  </si>
  <si>
    <r>
      <rPr>
        <b/>
        <sz val="12"/>
        <color theme="1"/>
        <rFont val="Calibri"/>
        <family val="2"/>
        <scheme val="minor"/>
      </rPr>
      <t>Synthèse des dépenses instruites - onglets "Syn DP instructeur"</t>
    </r>
    <r>
      <rPr>
        <sz val="12"/>
        <color theme="1"/>
        <rFont val="Calibri"/>
        <family val="2"/>
        <scheme val="minor"/>
      </rPr>
      <t xml:space="preserve">
Ces onglets sont entièrement réservé à l'administration.</t>
    </r>
  </si>
  <si>
    <t>v1</t>
  </si>
  <si>
    <t>Annexe financière à la demande de paiement, 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</si>
</sst>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0.00\ &quot;€&quot;;\-#,##0.00\ &quot;€&quot;"/>
    <numFmt numFmtId="44" formatCode="_-* #,##0.00\ &quot;€&quot;_-;\-* #,##0.00\ &quot;€&quot;_-;_-* &quot;-&quot;??\ &quot;€&quot;_-;_-@_-"/>
    <numFmt numFmtId="43" formatCode="_-* #,##0.00\ _€_-;\-* #,##0.00\ _€_-;_-* &quot;-&quot;??\ _€_-;_-@_-"/>
    <numFmt numFmtId="164" formatCode="#,##0.00\ &quot;€&quot;_);[Red]\(#,##0.00\ &quot;€&quot;\)"/>
    <numFmt numFmtId="165" formatCode="_ * #,##0.00_)\ &quot;€&quot;_ ;_ * \(#,##0.00\)\ &quot;€&quot;_ ;_ * &quot;-&quot;??_)\ &quot;€&quot;_ ;_ @_ "/>
    <numFmt numFmtId="166" formatCode="#,##0.00\ &quot;€&quot;"/>
    <numFmt numFmtId="167" formatCode="#,##0.00&quot; &quot;[$€-40C];[Red]&quot;-&quot;#,##0.00&quot; &quot;[$€-40C]"/>
    <numFmt numFmtId="168" formatCode="&quot; &quot;#,##0.00&quot; € &quot;;&quot;-&quot;#,##0.00&quot; € &quot;;&quot;-&quot;#&quot; € &quot;;@&quot; &quot;"/>
    <numFmt numFmtId="169" formatCode="&quot; &quot;#,##0.00&quot;    &quot;;&quot;-&quot;#,##0.00&quot;    &quot;;&quot;-&quot;#&quot;    &quot;;@&quot; &quot;"/>
  </numFmts>
  <fonts count="112">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indexed="8"/>
      <name val="Calibri"/>
      <family val="2"/>
    </font>
    <font>
      <sz val="10"/>
      <name val="Arial"/>
      <family val="2"/>
    </font>
    <font>
      <sz val="10"/>
      <name val="Mangal"/>
      <family val="2"/>
    </font>
    <font>
      <u/>
      <sz val="11"/>
      <color theme="10"/>
      <name val="Calibri"/>
      <family val="2"/>
      <scheme val="minor"/>
    </font>
    <font>
      <b/>
      <i/>
      <sz val="11"/>
      <name val="Calibri"/>
      <family val="2"/>
      <scheme val="minor"/>
    </font>
    <font>
      <b/>
      <sz val="20"/>
      <color theme="1"/>
      <name val="Calibri"/>
      <family val="2"/>
      <scheme val="minor"/>
    </font>
    <font>
      <sz val="8"/>
      <name val="Calibri"/>
      <family val="2"/>
      <scheme val="minor"/>
    </font>
    <font>
      <i/>
      <sz val="11"/>
      <name val="Calibri"/>
      <family val="2"/>
      <scheme val="minor"/>
    </font>
    <font>
      <b/>
      <sz val="14"/>
      <color theme="1"/>
      <name val="Calibri"/>
      <family val="2"/>
      <scheme val="minor"/>
    </font>
    <font>
      <sz val="14"/>
      <color theme="1"/>
      <name val="Calibri"/>
      <family val="2"/>
      <scheme val="minor"/>
    </font>
    <font>
      <b/>
      <sz val="16"/>
      <color rgb="FFFF0000"/>
      <name val="Calibri"/>
      <family val="2"/>
      <scheme val="minor"/>
    </font>
    <font>
      <b/>
      <sz val="22"/>
      <color theme="1"/>
      <name val="Calibri"/>
      <family val="2"/>
      <scheme val="minor"/>
    </font>
    <font>
      <b/>
      <sz val="14"/>
      <color rgb="FFFF0000"/>
      <name val="Calibri"/>
      <family val="2"/>
      <scheme val="minor"/>
    </font>
    <font>
      <b/>
      <sz val="12"/>
      <color theme="1"/>
      <name val="Calibri"/>
      <family val="2"/>
      <scheme val="minor"/>
    </font>
    <font>
      <b/>
      <sz val="18"/>
      <color theme="1"/>
      <name val="Calibri"/>
      <family val="2"/>
      <scheme val="minor"/>
    </font>
    <font>
      <b/>
      <sz val="16"/>
      <color theme="1"/>
      <name val="Calibri"/>
      <family val="2"/>
      <scheme val="minor"/>
    </font>
    <font>
      <sz val="11"/>
      <color rgb="FF000000"/>
      <name val="Calibri"/>
      <family val="2"/>
    </font>
    <font>
      <sz val="11"/>
      <color rgb="FFFFFFFF"/>
      <name val="Calibri"/>
      <family val="2"/>
    </font>
    <font>
      <i/>
      <sz val="11"/>
      <color rgb="FFFF3333"/>
      <name val="Calibri"/>
      <family val="2"/>
    </font>
    <font>
      <sz val="11"/>
      <color rgb="FFD4711A"/>
      <name val="Calibri"/>
      <family val="2"/>
    </font>
    <font>
      <sz val="10"/>
      <color rgb="FF000000"/>
      <name val="Arial"/>
      <family val="2"/>
    </font>
    <font>
      <b/>
      <sz val="11"/>
      <color rgb="FFFF3333"/>
      <name val="Calibri"/>
      <family val="2"/>
    </font>
    <font>
      <sz val="11"/>
      <color rgb="FF000000"/>
      <name val="Arial2"/>
      <family val="2"/>
    </font>
    <font>
      <sz val="11"/>
      <color rgb="FFA3238E"/>
      <name val="Calibri"/>
      <family val="2"/>
    </font>
    <font>
      <b/>
      <i/>
      <sz val="16"/>
      <color rgb="FF000000"/>
      <name val="Calibri"/>
      <family val="2"/>
    </font>
    <font>
      <sz val="11"/>
      <color rgb="FFCFE7F5"/>
      <name val="Calibri"/>
      <family val="2"/>
    </font>
    <font>
      <sz val="11"/>
      <color rgb="FFFF3333"/>
      <name val="Calibri"/>
      <family val="2"/>
    </font>
    <font>
      <b/>
      <sz val="11"/>
      <color rgb="FF0084D1"/>
      <name val="Calibri"/>
      <family val="2"/>
    </font>
    <font>
      <sz val="10"/>
      <color rgb="FF000000"/>
      <name val="Arial1"/>
    </font>
    <font>
      <b/>
      <i/>
      <sz val="11"/>
      <color rgb="FF00CC00"/>
      <name val="Calibri"/>
      <family val="2"/>
    </font>
    <font>
      <sz val="11"/>
      <color rgb="FF009900"/>
      <name val="Calibri"/>
      <family val="2"/>
    </font>
    <font>
      <b/>
      <i/>
      <u/>
      <sz val="11"/>
      <color rgb="FF000000"/>
      <name val="Calibri"/>
      <family val="2"/>
    </font>
    <font>
      <sz val="11"/>
      <color rgb="FFFF00CC"/>
      <name val="Arial2"/>
      <family val="2"/>
    </font>
    <font>
      <b/>
      <sz val="11"/>
      <color rgb="FFFF3333"/>
      <name val="Arial3"/>
      <family val="2"/>
    </font>
    <font>
      <b/>
      <sz val="11"/>
      <color rgb="FFDC2300"/>
      <name val="Calibri"/>
      <family val="2"/>
    </font>
    <font>
      <b/>
      <i/>
      <sz val="11"/>
      <color theme="1"/>
      <name val="Calibri"/>
      <family val="2"/>
      <scheme val="minor"/>
    </font>
    <font>
      <sz val="12"/>
      <name val="Calibri"/>
      <family val="2"/>
      <scheme val="minor"/>
    </font>
    <font>
      <b/>
      <sz val="11"/>
      <name val="Calibri"/>
      <family val="2"/>
      <scheme val="minor"/>
    </font>
    <font>
      <b/>
      <sz val="20"/>
      <name val="Calibri"/>
      <family val="2"/>
      <scheme val="minor"/>
    </font>
    <font>
      <i/>
      <sz val="11"/>
      <color theme="1"/>
      <name val="Calibri"/>
      <family val="2"/>
      <scheme val="minor"/>
    </font>
    <font>
      <b/>
      <sz val="20"/>
      <color rgb="FFFF0000"/>
      <name val="Calibri"/>
      <family val="2"/>
      <scheme val="minor"/>
    </font>
    <font>
      <b/>
      <sz val="16"/>
      <name val="Calibri"/>
      <family val="2"/>
    </font>
    <font>
      <i/>
      <sz val="11"/>
      <color rgb="FFFF0000"/>
      <name val="Calibri"/>
      <family val="2"/>
      <scheme val="minor"/>
    </font>
    <font>
      <b/>
      <i/>
      <sz val="11"/>
      <color rgb="FFFF0000"/>
      <name val="Calibri"/>
      <family val="2"/>
      <scheme val="minor"/>
    </font>
    <font>
      <b/>
      <sz val="11"/>
      <color rgb="FFC00000"/>
      <name val="Calibri"/>
      <family val="2"/>
      <scheme val="minor"/>
    </font>
    <font>
      <i/>
      <sz val="11"/>
      <color rgb="FF000000"/>
      <name val="Calibri"/>
      <family val="2"/>
      <scheme val="minor"/>
    </font>
    <font>
      <b/>
      <sz val="20"/>
      <color rgb="FF000000"/>
      <name val="Calibri"/>
      <family val="2"/>
      <scheme val="minor"/>
    </font>
    <font>
      <sz val="10"/>
      <color rgb="FF000000"/>
      <name val="Calibri"/>
      <family val="2"/>
      <scheme val="minor"/>
    </font>
    <font>
      <b/>
      <sz val="20"/>
      <color rgb="FF000000"/>
      <name val="Calibri"/>
      <family val="2"/>
    </font>
    <font>
      <b/>
      <sz val="20"/>
      <color rgb="FFFF0000"/>
      <name val="Calibri"/>
      <family val="2"/>
    </font>
    <font>
      <b/>
      <sz val="20"/>
      <color rgb="FFFF0000"/>
      <name val="Calibri (Corps)"/>
    </font>
    <font>
      <b/>
      <i/>
      <sz val="11"/>
      <color rgb="FFFF0000"/>
      <name val="Calibri (Corps)"/>
    </font>
    <font>
      <b/>
      <sz val="11"/>
      <color rgb="FF000000"/>
      <name val="Calibri"/>
      <family val="2"/>
      <scheme val="minor"/>
    </font>
    <font>
      <b/>
      <sz val="11"/>
      <name val="Calibri (Corps)"/>
    </font>
    <font>
      <b/>
      <sz val="11"/>
      <color theme="0"/>
      <name val="Calibri"/>
      <family val="2"/>
      <scheme val="minor"/>
    </font>
    <font>
      <b/>
      <sz val="12"/>
      <name val="Calibri"/>
      <family val="2"/>
      <scheme val="minor"/>
    </font>
    <font>
      <b/>
      <sz val="22"/>
      <name val="Calibri"/>
      <family val="2"/>
      <scheme val="minor"/>
    </font>
    <font>
      <b/>
      <sz val="14"/>
      <name val="Calibri"/>
      <family val="2"/>
      <scheme val="minor"/>
    </font>
    <font>
      <u/>
      <sz val="12"/>
      <name val="Calibri"/>
      <family val="2"/>
      <scheme val="minor"/>
    </font>
    <font>
      <sz val="11"/>
      <color rgb="FF000000"/>
      <name val="Calibri"/>
      <family val="2"/>
      <scheme val="minor"/>
    </font>
    <font>
      <i/>
      <sz val="11"/>
      <color rgb="FFFF0000"/>
      <name val="Calibri (Corps)"/>
    </font>
    <font>
      <b/>
      <sz val="20"/>
      <color theme="0"/>
      <name val="Calibri"/>
      <family val="2"/>
      <scheme val="minor"/>
    </font>
    <font>
      <b/>
      <sz val="16"/>
      <name val="Calibri"/>
      <family val="2"/>
      <scheme val="minor"/>
    </font>
    <font>
      <sz val="16"/>
      <color theme="1"/>
      <name val="Calibri"/>
      <family val="2"/>
      <scheme val="minor"/>
    </font>
    <font>
      <b/>
      <sz val="16"/>
      <color theme="0"/>
      <name val="Calibri"/>
      <family val="2"/>
      <scheme val="minor"/>
    </font>
    <font>
      <b/>
      <sz val="12"/>
      <color rgb="FF000000"/>
      <name val="Calibri"/>
      <family val="2"/>
    </font>
    <font>
      <i/>
      <sz val="14"/>
      <name val="Calibri"/>
      <family val="2"/>
      <scheme val="minor"/>
    </font>
    <font>
      <b/>
      <sz val="12"/>
      <color theme="0"/>
      <name val="Calibri"/>
      <family val="2"/>
    </font>
    <font>
      <b/>
      <sz val="12"/>
      <color theme="1"/>
      <name val="Calibri"/>
      <family val="2"/>
    </font>
    <font>
      <b/>
      <sz val="12"/>
      <color theme="0"/>
      <name val="Calibri"/>
      <family val="2"/>
      <scheme val="minor"/>
    </font>
    <font>
      <b/>
      <sz val="12"/>
      <color rgb="FFFF0000"/>
      <name val="Calibri"/>
      <family val="2"/>
      <scheme val="minor"/>
    </font>
    <font>
      <b/>
      <u/>
      <sz val="12"/>
      <color rgb="FFFF0000"/>
      <name val="Calibri"/>
      <family val="2"/>
      <scheme val="minor"/>
    </font>
    <font>
      <b/>
      <sz val="12"/>
      <color theme="1"/>
      <name val="Calibri (Corps)"/>
    </font>
    <font>
      <b/>
      <sz val="12"/>
      <name val="Calibri"/>
      <family val="2"/>
    </font>
    <font>
      <sz val="12"/>
      <name val="Calibri"/>
      <family val="2"/>
    </font>
    <font>
      <i/>
      <sz val="12"/>
      <color theme="1"/>
      <name val="Calibri"/>
      <family val="2"/>
      <scheme val="minor"/>
    </font>
    <font>
      <b/>
      <i/>
      <sz val="12"/>
      <color theme="1"/>
      <name val="Calibri"/>
      <family val="2"/>
      <scheme val="minor"/>
    </font>
    <font>
      <i/>
      <sz val="12"/>
      <name val="Calibri"/>
      <family val="2"/>
      <scheme val="minor"/>
    </font>
    <font>
      <b/>
      <sz val="12"/>
      <color rgb="FFFFFFFF"/>
      <name val="Calibri"/>
      <family val="2"/>
      <scheme val="minor"/>
    </font>
    <font>
      <b/>
      <sz val="11"/>
      <color rgb="FF0070C0"/>
      <name val="Calibri"/>
      <family val="2"/>
      <scheme val="minor"/>
    </font>
    <font>
      <sz val="11"/>
      <color rgb="FF0070C0"/>
      <name val="Calibri"/>
      <family val="2"/>
      <scheme val="minor"/>
    </font>
    <font>
      <sz val="11"/>
      <color indexed="8"/>
      <name val="Arial2"/>
      <family val="2"/>
    </font>
    <font>
      <b/>
      <sz val="20"/>
      <name val="Calibri"/>
      <family val="2"/>
    </font>
    <font>
      <sz val="11"/>
      <color rgb="FFFF0000"/>
      <name val="Calibri"/>
      <family val="2"/>
      <scheme val="minor"/>
    </font>
    <font>
      <b/>
      <i/>
      <sz val="14"/>
      <color theme="1"/>
      <name val="Calibri"/>
      <family val="2"/>
      <scheme val="minor"/>
    </font>
    <font>
      <sz val="12"/>
      <color theme="0"/>
      <name val="Calibri"/>
      <family val="2"/>
    </font>
    <font>
      <b/>
      <sz val="12"/>
      <name val="Arial"/>
      <family val="2"/>
    </font>
    <font>
      <b/>
      <sz val="12"/>
      <color theme="0"/>
      <name val="Arial"/>
      <family val="2"/>
    </font>
    <font>
      <sz val="16"/>
      <color theme="9" tint="-0.249977111117893"/>
      <name val="Calibri"/>
      <family val="2"/>
      <scheme val="minor"/>
    </font>
    <font>
      <b/>
      <sz val="25"/>
      <color theme="0"/>
      <name val="Calibri"/>
      <family val="2"/>
      <scheme val="minor"/>
    </font>
    <font>
      <b/>
      <sz val="25"/>
      <color rgb="FFFFC000"/>
      <name val="Calibri"/>
      <family val="2"/>
      <scheme val="minor"/>
    </font>
    <font>
      <sz val="25"/>
      <color theme="0"/>
      <name val="Calibri"/>
      <family val="2"/>
      <scheme val="minor"/>
    </font>
    <font>
      <b/>
      <sz val="22"/>
      <color theme="0"/>
      <name val="Calibri"/>
      <family val="2"/>
      <scheme val="minor"/>
    </font>
    <font>
      <b/>
      <sz val="18"/>
      <name val="Calibri"/>
      <family val="2"/>
      <scheme val="minor"/>
    </font>
    <font>
      <b/>
      <sz val="18"/>
      <name val="Calibri"/>
      <family val="2"/>
    </font>
    <font>
      <b/>
      <u/>
      <sz val="18"/>
      <color rgb="FFFF0000"/>
      <name val="Calibri"/>
      <family val="2"/>
    </font>
    <font>
      <b/>
      <i/>
      <sz val="18"/>
      <name val="Calibri"/>
      <family val="2"/>
    </font>
    <font>
      <b/>
      <sz val="72"/>
      <color theme="0"/>
      <name val="Calibri"/>
      <family val="2"/>
    </font>
    <font>
      <sz val="18"/>
      <color theme="1"/>
      <name val="Calibri"/>
      <family val="2"/>
      <scheme val="minor"/>
    </font>
    <font>
      <b/>
      <sz val="18"/>
      <color rgb="FFFF0000"/>
      <name val="Calibri"/>
      <family val="2"/>
      <scheme val="minor"/>
    </font>
    <font>
      <b/>
      <i/>
      <sz val="16"/>
      <color rgb="FFFF0000"/>
      <name val="Calibri"/>
      <family val="2"/>
    </font>
    <font>
      <sz val="16"/>
      <name val="Calibri"/>
      <family val="2"/>
      <scheme val="minor"/>
    </font>
    <font>
      <i/>
      <sz val="10"/>
      <color theme="1"/>
      <name val="Calibri"/>
      <family val="2"/>
      <scheme val="minor"/>
    </font>
    <font>
      <b/>
      <i/>
      <sz val="18"/>
      <color theme="1"/>
      <name val="Calibri"/>
      <family val="2"/>
      <scheme val="minor"/>
    </font>
    <font>
      <i/>
      <sz val="10"/>
      <name val="Calibri"/>
      <family val="2"/>
      <scheme val="minor"/>
    </font>
    <font>
      <b/>
      <sz val="14"/>
      <color theme="0"/>
      <name val="Calibri"/>
      <family val="2"/>
      <scheme val="minor"/>
    </font>
  </fonts>
  <fills count="5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0000"/>
        <bgColor rgb="FF993300"/>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CCCCCC"/>
        <bgColor rgb="FFCCCCCC"/>
      </patternFill>
    </fill>
    <fill>
      <patternFill patternType="solid">
        <fgColor rgb="FFFFFFFF"/>
        <bgColor rgb="FFFFFFFF"/>
      </patternFill>
    </fill>
    <fill>
      <patternFill patternType="solid">
        <fgColor rgb="FF999999"/>
        <bgColor rgb="FF999999"/>
      </patternFill>
    </fill>
    <fill>
      <patternFill patternType="solid">
        <fgColor rgb="FFDDDDDD"/>
        <bgColor rgb="FFDDDDDD"/>
      </patternFill>
    </fill>
    <fill>
      <patternFill patternType="solid">
        <fgColor rgb="FFFFFF00"/>
        <bgColor rgb="FFFFFF00"/>
      </patternFill>
    </fill>
    <fill>
      <patternFill patternType="solid">
        <fgColor rgb="FFE6E6FF"/>
        <bgColor rgb="FFE6E6FF"/>
      </patternFill>
    </fill>
    <fill>
      <patternFill patternType="solid">
        <fgColor rgb="FFFFFFCC"/>
        <bgColor rgb="FFFFFFCC"/>
      </patternFill>
    </fill>
    <fill>
      <patternFill patternType="solid">
        <fgColor rgb="FFCFE7F5"/>
        <bgColor rgb="FFCFE7F5"/>
      </patternFill>
    </fill>
    <fill>
      <patternFill patternType="solid">
        <fgColor rgb="FFB80047"/>
        <bgColor rgb="FFB80047"/>
      </patternFill>
    </fill>
    <fill>
      <patternFill patternType="solid">
        <fgColor rgb="FFABD3B0"/>
        <bgColor rgb="FFABD3B0"/>
      </patternFill>
    </fill>
    <fill>
      <patternFill patternType="solid">
        <fgColor rgb="FFEDD9CB"/>
        <bgColor rgb="FFEDD9CB"/>
      </patternFill>
    </fill>
    <fill>
      <patternFill patternType="solid">
        <fgColor rgb="FF33CC66"/>
        <bgColor rgb="FF33CC66"/>
      </patternFill>
    </fill>
    <fill>
      <patternFill patternType="solid">
        <fgColor rgb="FF3DEB3D"/>
        <bgColor rgb="FF3DEB3D"/>
      </patternFill>
    </fill>
    <fill>
      <patternFill patternType="solid">
        <fgColor theme="9" tint="0.39997558519241921"/>
        <bgColor indexed="64"/>
      </patternFill>
    </fill>
    <fill>
      <patternFill patternType="solid">
        <fgColor rgb="FFC4D79B"/>
        <bgColor indexed="64"/>
      </patternFill>
    </fill>
    <fill>
      <patternFill patternType="solid">
        <fgColor theme="8" tint="0.39997558519241921"/>
        <bgColor indexed="64"/>
      </patternFill>
    </fill>
    <fill>
      <patternFill patternType="solid">
        <fgColor rgb="FFFFE699"/>
        <bgColor indexed="64"/>
      </patternFill>
    </fill>
    <fill>
      <patternFill patternType="solid">
        <fgColor theme="9" tint="0.59999389629810485"/>
        <bgColor theme="9" tint="0.59999389629810485"/>
      </patternFill>
    </fill>
    <fill>
      <patternFill patternType="solid">
        <fgColor theme="9" tint="0.59999389629810485"/>
        <bgColor theme="6" tint="0.79998168889431442"/>
      </patternFill>
    </fill>
    <fill>
      <patternFill patternType="solid">
        <fgColor rgb="FFFDE9D9"/>
        <bgColor rgb="FF000000"/>
      </patternFill>
    </fill>
    <fill>
      <patternFill patternType="solid">
        <fgColor theme="6" tint="0.79998168889431442"/>
        <bgColor rgb="FF000000"/>
      </patternFill>
    </fill>
    <fill>
      <patternFill patternType="solid">
        <fgColor rgb="FFEBF1DE"/>
        <bgColor rgb="FF000000"/>
      </patternFill>
    </fill>
    <fill>
      <patternFill patternType="solid">
        <fgColor rgb="FFDCE6F1"/>
        <bgColor rgb="FF000000"/>
      </patternFill>
    </fill>
    <fill>
      <patternFill patternType="solid">
        <fgColor rgb="FFD9D9D9"/>
        <bgColor rgb="FF000000"/>
      </patternFill>
    </fill>
    <fill>
      <patternFill patternType="solid">
        <fgColor rgb="FFBFBFBF"/>
        <bgColor rgb="FF000000"/>
      </patternFill>
    </fill>
    <fill>
      <patternFill patternType="solid">
        <fgColor rgb="FF002060"/>
        <bgColor indexed="64"/>
      </patternFill>
    </fill>
    <fill>
      <patternFill patternType="solid">
        <fgColor theme="9"/>
        <bgColor indexed="64"/>
      </patternFill>
    </fill>
    <fill>
      <patternFill patternType="solid">
        <fgColor theme="9" tint="0.59999389629810485"/>
        <bgColor indexed="64"/>
      </patternFill>
    </fill>
    <fill>
      <patternFill patternType="solid">
        <fgColor rgb="FFF5903D"/>
        <bgColor indexed="64"/>
      </patternFill>
    </fill>
    <fill>
      <patternFill patternType="solid">
        <fgColor theme="9" tint="-0.249977111117893"/>
        <bgColor indexed="64"/>
      </patternFill>
    </fill>
    <fill>
      <patternFill patternType="solid">
        <fgColor rgb="FF227A56"/>
        <bgColor indexed="64"/>
      </patternFill>
    </fill>
    <fill>
      <patternFill patternType="solid">
        <fgColor rgb="FF5FAF7A"/>
        <bgColor indexed="64"/>
      </patternFill>
    </fill>
    <fill>
      <patternFill patternType="solid">
        <fgColor theme="6"/>
        <bgColor indexed="64"/>
      </patternFill>
    </fill>
    <fill>
      <patternFill patternType="solid">
        <fgColor rgb="FF9BBB59"/>
        <bgColor indexed="64"/>
      </patternFill>
    </fill>
    <fill>
      <patternFill patternType="solid">
        <fgColor theme="6" tint="0.59999389629810485"/>
        <bgColor indexed="64"/>
      </patternFill>
    </fill>
    <fill>
      <patternFill patternType="solid">
        <fgColor rgb="FFE6B396"/>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rgb="FFDB9065"/>
        <bgColor indexed="64"/>
      </patternFill>
    </fill>
    <fill>
      <patternFill patternType="solid">
        <fgColor indexed="22"/>
        <bgColor indexed="22"/>
      </patternFill>
    </fill>
    <fill>
      <patternFill patternType="solid">
        <fgColor indexed="55"/>
        <bgColor indexed="55"/>
      </patternFill>
    </fill>
    <fill>
      <patternFill patternType="solid">
        <fgColor rgb="FF0070C0"/>
        <bgColor indexed="64"/>
      </patternFill>
    </fill>
    <fill>
      <patternFill patternType="solid">
        <fgColor theme="6" tint="-0.249977111117893"/>
        <bgColor indexed="64"/>
      </patternFill>
    </fill>
  </fills>
  <borders count="1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DC2300"/>
      </left>
      <right style="thin">
        <color rgb="FFDC2300"/>
      </right>
      <top style="thin">
        <color rgb="FFDC2300"/>
      </top>
      <bottom style="thin">
        <color rgb="FFDC2300"/>
      </bottom>
      <diagonal/>
    </border>
    <border>
      <left style="thin">
        <color rgb="FFFF0000"/>
      </left>
      <right style="thin">
        <color rgb="FFFF0000"/>
      </right>
      <top style="thin">
        <color rgb="FFFF0000"/>
      </top>
      <bottom style="thin">
        <color rgb="FFFF0000"/>
      </bottom>
      <diagonal/>
    </border>
    <border>
      <left/>
      <right/>
      <top style="thin">
        <color rgb="FF000000"/>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rgb="FF000000"/>
      </right>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indexed="64"/>
      </right>
      <top/>
      <bottom/>
      <diagonal/>
    </border>
    <border>
      <left style="medium">
        <color indexed="64"/>
      </left>
      <right style="thin">
        <color rgb="FF000000"/>
      </right>
      <top/>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theme="1"/>
      </left>
      <right style="thin">
        <color theme="1"/>
      </right>
      <top style="thin">
        <color theme="1"/>
      </top>
      <bottom style="thin">
        <color theme="1"/>
      </bottom>
      <diagonal/>
    </border>
    <border>
      <left style="thin">
        <color rgb="FF000000"/>
      </left>
      <right style="medium">
        <color theme="1"/>
      </right>
      <top/>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theme="1"/>
      </top>
      <bottom/>
      <diagonal/>
    </border>
    <border>
      <left style="thin">
        <color theme="1"/>
      </left>
      <right style="medium">
        <color indexed="64"/>
      </right>
      <top/>
      <bottom style="thin">
        <color theme="1"/>
      </bottom>
      <diagonal/>
    </border>
    <border>
      <left style="thin">
        <color theme="1"/>
      </left>
      <right style="medium">
        <color indexed="64"/>
      </right>
      <top style="thin">
        <color theme="1"/>
      </top>
      <bottom style="thin">
        <color theme="1"/>
      </bottom>
      <diagonal/>
    </border>
    <border>
      <left style="thin">
        <color indexed="64"/>
      </left>
      <right style="medium">
        <color theme="1"/>
      </right>
      <top style="thin">
        <color indexed="64"/>
      </top>
      <bottom/>
      <diagonal/>
    </border>
    <border>
      <left/>
      <right style="medium">
        <color theme="1"/>
      </right>
      <top style="medium">
        <color indexed="64"/>
      </top>
      <bottom style="medium">
        <color indexed="64"/>
      </bottom>
      <diagonal/>
    </border>
    <border>
      <left style="medium">
        <color indexed="64"/>
      </left>
      <right style="thin">
        <color theme="1"/>
      </right>
      <top style="thin">
        <color theme="1"/>
      </top>
      <bottom style="thin">
        <color theme="1"/>
      </bottom>
      <diagonal/>
    </border>
    <border>
      <left style="thin">
        <color indexed="64"/>
      </left>
      <right/>
      <top style="thin">
        <color indexed="64"/>
      </top>
      <bottom style="medium">
        <color indexed="64"/>
      </bottom>
      <diagonal/>
    </border>
    <border>
      <left/>
      <right style="thin">
        <color theme="1"/>
      </right>
      <top style="thin">
        <color theme="1"/>
      </top>
      <bottom style="thin">
        <color theme="1"/>
      </bottom>
      <diagonal/>
    </border>
    <border>
      <left style="thin">
        <color theme="1"/>
      </left>
      <right style="medium">
        <color indexed="64"/>
      </right>
      <top style="thin">
        <color theme="1"/>
      </top>
      <bottom style="medium">
        <color indexed="64"/>
      </bottom>
      <diagonal/>
    </border>
    <border>
      <left style="thin">
        <color theme="1"/>
      </left>
      <right style="thin">
        <color theme="1"/>
      </right>
      <top style="thin">
        <color theme="1"/>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theme="1"/>
      </left>
      <right/>
      <top style="thin">
        <color theme="1"/>
      </top>
      <bottom style="thin">
        <color theme="1"/>
      </bottom>
      <diagonal/>
    </border>
    <border>
      <left/>
      <right style="medium">
        <color indexed="64"/>
      </right>
      <top/>
      <bottom style="thin">
        <color theme="1"/>
      </bottom>
      <diagonal/>
    </border>
    <border>
      <left/>
      <right style="medium">
        <color indexed="64"/>
      </right>
      <top style="thin">
        <color theme="1"/>
      </top>
      <bottom style="thin">
        <color theme="1"/>
      </bottom>
      <diagonal/>
    </border>
    <border>
      <left style="medium">
        <color indexed="64"/>
      </left>
      <right/>
      <top/>
      <bottom style="thin">
        <color theme="1"/>
      </bottom>
      <diagonal/>
    </border>
    <border>
      <left style="medium">
        <color indexed="64"/>
      </left>
      <right/>
      <top style="thin">
        <color theme="1"/>
      </top>
      <bottom style="thin">
        <color theme="1"/>
      </bottom>
      <diagonal/>
    </border>
    <border>
      <left style="medium">
        <color indexed="64"/>
      </left>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style="medium">
        <color indexed="64"/>
      </right>
      <top style="thin">
        <color indexed="64"/>
      </top>
      <bottom/>
      <diagonal/>
    </border>
    <border>
      <left style="thin">
        <color theme="0" tint="-0.499984740745262"/>
      </left>
      <right/>
      <top style="thin">
        <color theme="0" tint="-0.499984740745262"/>
      </top>
      <bottom style="thin">
        <color theme="0" tint="-0.499984740745262"/>
      </bottom>
      <diagonal/>
    </border>
    <border>
      <left/>
      <right style="thin">
        <color rgb="FF000000"/>
      </right>
      <top/>
      <bottom/>
      <diagonal/>
    </border>
    <border>
      <left style="medium">
        <color indexed="64"/>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theme="1"/>
      </left>
      <right style="medium">
        <color indexed="64"/>
      </right>
      <top style="medium">
        <color indexed="64"/>
      </top>
      <bottom style="thin">
        <color theme="1"/>
      </bottom>
      <diagonal/>
    </border>
    <border>
      <left style="thin">
        <color theme="1"/>
      </left>
      <right style="medium">
        <color theme="1"/>
      </right>
      <top style="medium">
        <color indexed="64"/>
      </top>
      <bottom style="thin">
        <color theme="1"/>
      </bottom>
      <diagonal/>
    </border>
    <border>
      <left style="medium">
        <color theme="1"/>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theme="1"/>
      </left>
      <right style="medium">
        <color theme="1"/>
      </right>
      <top style="thin">
        <color theme="1"/>
      </top>
      <bottom style="medium">
        <color indexed="64"/>
      </bottom>
      <diagonal/>
    </border>
    <border>
      <left style="medium">
        <color theme="1"/>
      </left>
      <right style="thin">
        <color theme="1"/>
      </right>
      <top style="thin">
        <color theme="1"/>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medium">
        <color indexed="64"/>
      </left>
      <right style="thin">
        <color theme="0" tint="-0.499984740745262"/>
      </right>
      <top style="medium">
        <color indexed="64"/>
      </top>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1"/>
      </left>
      <right style="thin">
        <color theme="1"/>
      </right>
      <top style="thin">
        <color theme="1"/>
      </top>
      <bottom/>
      <diagonal/>
    </border>
    <border>
      <left/>
      <right/>
      <top style="thin">
        <color theme="1"/>
      </top>
      <bottom style="thin">
        <color theme="1"/>
      </bottom>
      <diagonal/>
    </border>
    <border>
      <left style="thin">
        <color theme="1"/>
      </left>
      <right/>
      <top/>
      <bottom style="thin">
        <color theme="1"/>
      </bottom>
      <diagonal/>
    </border>
    <border>
      <left style="medium">
        <color indexed="64"/>
      </left>
      <right style="thin">
        <color theme="1"/>
      </right>
      <top style="medium">
        <color indexed="64"/>
      </top>
      <bottom style="thin">
        <color theme="1"/>
      </bottom>
      <diagonal/>
    </border>
    <border>
      <left style="medium">
        <color indexed="64"/>
      </left>
      <right style="thin">
        <color theme="1"/>
      </right>
      <top style="thin">
        <color theme="1"/>
      </top>
      <bottom style="medium">
        <color indexed="64"/>
      </bottom>
      <diagonal/>
    </border>
    <border>
      <left/>
      <right style="thin">
        <color theme="0" tint="-0.499984740745262"/>
      </right>
      <top style="medium">
        <color indexed="64"/>
      </top>
      <bottom/>
      <diagonal/>
    </border>
    <border>
      <left style="medium">
        <color indexed="64"/>
      </left>
      <right/>
      <top style="medium">
        <color indexed="64"/>
      </top>
      <bottom style="thin">
        <color rgb="FF000000"/>
      </bottom>
      <diagonal/>
    </border>
    <border>
      <left style="medium">
        <color indexed="64"/>
      </left>
      <right/>
      <top style="thin">
        <color rgb="FF000000"/>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theme="4" tint="0.39997558519241921"/>
      </bottom>
      <diagonal/>
    </border>
    <border>
      <left style="thin">
        <color theme="0" tint="-0.499984740745262"/>
      </left>
      <right/>
      <top style="medium">
        <color indexed="64"/>
      </top>
      <bottom/>
      <diagonal/>
    </border>
    <border>
      <left style="thin">
        <color theme="0" tint="-0.499984740745262"/>
      </left>
      <right/>
      <top style="thin">
        <color theme="0" tint="-0.499984740745262"/>
      </top>
      <bottom style="medium">
        <color indexed="64"/>
      </bottom>
      <diagonal/>
    </border>
    <border>
      <left style="thin">
        <color indexed="64"/>
      </left>
      <right/>
      <top style="medium">
        <color indexed="64"/>
      </top>
      <bottom style="thin">
        <color indexed="64"/>
      </bottom>
      <diagonal/>
    </border>
    <border>
      <left style="thin">
        <color theme="1"/>
      </left>
      <right/>
      <top style="thin">
        <color theme="1"/>
      </top>
      <bottom/>
      <diagonal/>
    </border>
    <border>
      <left style="thin">
        <color indexed="64"/>
      </left>
      <right style="thin">
        <color indexed="64"/>
      </right>
      <top style="medium">
        <color indexed="64"/>
      </top>
      <bottom/>
      <diagonal/>
    </border>
    <border>
      <left style="medium">
        <color indexed="64"/>
      </left>
      <right style="thin">
        <color theme="1"/>
      </right>
      <top/>
      <bottom style="thin">
        <color theme="1"/>
      </bottom>
      <diagonal/>
    </border>
    <border>
      <left style="medium">
        <color indexed="64"/>
      </left>
      <right style="medium">
        <color indexed="64"/>
      </right>
      <top style="medium">
        <color indexed="64"/>
      </top>
      <bottom style="thin">
        <color indexed="64"/>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style="thin">
        <color rgb="FF000000"/>
      </bottom>
      <diagonal/>
    </border>
    <border>
      <left style="medium">
        <color indexed="64"/>
      </left>
      <right/>
      <top style="medium">
        <color indexed="64"/>
      </top>
      <bottom style="thin">
        <color theme="1"/>
      </bottom>
      <diagonal/>
    </border>
    <border>
      <left/>
      <right style="medium">
        <color indexed="64"/>
      </right>
      <top style="medium">
        <color indexed="64"/>
      </top>
      <bottom style="thin">
        <color theme="1"/>
      </bottom>
      <diagonal/>
    </border>
    <border>
      <left/>
      <right/>
      <top style="thin">
        <color rgb="FF000000"/>
      </top>
      <bottom style="medium">
        <color indexed="64"/>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style="thin">
        <color rgb="FF000000"/>
      </top>
      <bottom/>
      <diagonal/>
    </border>
    <border>
      <left style="thin">
        <color rgb="FF000000"/>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theme="1"/>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style="medium">
        <color indexed="64"/>
      </right>
      <top style="thin">
        <color theme="0" tint="-0.499984740745262"/>
      </top>
      <bottom style="medium">
        <color indexed="64"/>
      </bottom>
      <diagonal/>
    </border>
    <border>
      <left/>
      <right style="thin">
        <color theme="1"/>
      </right>
      <top style="thin">
        <color theme="1"/>
      </top>
      <bottom style="medium">
        <color indexed="64"/>
      </bottom>
      <diagonal/>
    </border>
    <border>
      <left style="medium">
        <color indexed="64"/>
      </left>
      <right style="medium">
        <color indexed="64"/>
      </right>
      <top style="thin">
        <color theme="1"/>
      </top>
      <bottom style="thin">
        <color theme="1"/>
      </bottom>
      <diagonal/>
    </border>
    <border>
      <left style="thin">
        <color indexed="8"/>
      </left>
      <right style="thin">
        <color indexed="8"/>
      </right>
      <top style="thin">
        <color indexed="8"/>
      </top>
      <bottom style="thin">
        <color indexed="8"/>
      </bottom>
      <diagonal/>
    </border>
    <border>
      <left style="medium">
        <color indexed="64"/>
      </left>
      <right style="thin">
        <color theme="0" tint="-0.499984740745262"/>
      </right>
      <top style="medium">
        <color indexed="64"/>
      </top>
      <bottom style="medium">
        <color indexed="64"/>
      </bottom>
      <diagonal/>
    </border>
    <border>
      <left style="medium">
        <color theme="0" tint="-0.499984740745262"/>
      </left>
      <right style="thin">
        <color theme="0" tint="-0.499984740745262"/>
      </right>
      <top style="medium">
        <color indexed="64"/>
      </top>
      <bottom style="medium">
        <color indexed="64"/>
      </bottom>
      <diagonal/>
    </border>
    <border>
      <left style="thin">
        <color indexed="64"/>
      </left>
      <right style="thin">
        <color indexed="64"/>
      </right>
      <top/>
      <bottom style="thin">
        <color theme="1"/>
      </bottom>
      <diagonal/>
    </border>
    <border>
      <left style="medium">
        <color theme="0" tint="-0.499984740745262"/>
      </left>
      <right/>
      <top style="medium">
        <color indexed="64"/>
      </top>
      <bottom style="medium">
        <color indexed="64"/>
      </bottom>
      <diagonal/>
    </border>
    <border>
      <left/>
      <right/>
      <top style="thin">
        <color indexed="64"/>
      </top>
      <bottom/>
      <diagonal/>
    </border>
  </borders>
  <cellStyleXfs count="111">
    <xf numFmtId="0" fontId="0" fillId="0" borderId="0"/>
    <xf numFmtId="9" fontId="4" fillId="0" borderId="0" applyFont="0" applyFill="0" applyBorder="0" applyAlignment="0" applyProtection="0"/>
    <xf numFmtId="0" fontId="6" fillId="0" borderId="0"/>
    <xf numFmtId="44" fontId="7" fillId="0" borderId="0" applyFill="0" applyBorder="0" applyAlignment="0" applyProtection="0"/>
    <xf numFmtId="0" fontId="7" fillId="0" borderId="0"/>
    <xf numFmtId="0" fontId="8" fillId="5" borderId="0" applyBorder="0" applyAlignment="0" applyProtection="0"/>
    <xf numFmtId="0" fontId="9" fillId="0" borderId="0" applyNumberFormat="0" applyFill="0" applyBorder="0" applyAlignment="0" applyProtection="0"/>
    <xf numFmtId="44" fontId="7" fillId="0" borderId="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22" fillId="0" borderId="0"/>
    <xf numFmtId="0" fontId="22" fillId="0" borderId="41"/>
    <xf numFmtId="0" fontId="22" fillId="13" borderId="0"/>
    <xf numFmtId="0" fontId="23" fillId="14" borderId="0"/>
    <xf numFmtId="0" fontId="22" fillId="15" borderId="0"/>
    <xf numFmtId="0" fontId="24" fillId="16" borderId="0"/>
    <xf numFmtId="0" fontId="25" fillId="13" borderId="0"/>
    <xf numFmtId="0" fontId="22" fillId="17" borderId="0"/>
    <xf numFmtId="0" fontId="22" fillId="0" borderId="41"/>
    <xf numFmtId="0" fontId="22" fillId="0" borderId="0"/>
    <xf numFmtId="0" fontId="22" fillId="0" borderId="0"/>
    <xf numFmtId="0" fontId="22" fillId="0" borderId="0"/>
    <xf numFmtId="0" fontId="22" fillId="18" borderId="41"/>
    <xf numFmtId="0" fontId="22" fillId="0" borderId="0"/>
    <xf numFmtId="0" fontId="22" fillId="19" borderId="41"/>
    <xf numFmtId="0" fontId="22" fillId="2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19" borderId="41"/>
    <xf numFmtId="168" fontId="26" fillId="0" borderId="0"/>
    <xf numFmtId="9" fontId="22" fillId="0" borderId="0"/>
    <xf numFmtId="0" fontId="27" fillId="13" borderId="0"/>
    <xf numFmtId="0" fontId="28" fillId="13" borderId="0"/>
    <xf numFmtId="0" fontId="22" fillId="0" borderId="0"/>
    <xf numFmtId="0" fontId="22" fillId="0" borderId="0"/>
    <xf numFmtId="0" fontId="22" fillId="0" borderId="0"/>
    <xf numFmtId="0" fontId="22" fillId="0" borderId="0"/>
    <xf numFmtId="0" fontId="22" fillId="18" borderId="41"/>
    <xf numFmtId="0" fontId="22" fillId="0" borderId="0"/>
    <xf numFmtId="0" fontId="22" fillId="0" borderId="0"/>
    <xf numFmtId="0" fontId="22" fillId="20" borderId="41"/>
    <xf numFmtId="0" fontId="22" fillId="0" borderId="0"/>
    <xf numFmtId="167" fontId="22" fillId="13" borderId="41">
      <protection locked="0"/>
    </xf>
    <xf numFmtId="0" fontId="29" fillId="13" borderId="0"/>
    <xf numFmtId="0" fontId="30" fillId="0" borderId="0">
      <alignment horizontal="center"/>
    </xf>
    <xf numFmtId="0" fontId="30" fillId="0" borderId="0">
      <alignment horizontal="center" textRotation="90"/>
    </xf>
    <xf numFmtId="0" fontId="22" fillId="0" borderId="0"/>
    <xf numFmtId="0" fontId="31" fillId="0" borderId="0"/>
    <xf numFmtId="0" fontId="32" fillId="0" borderId="0"/>
    <xf numFmtId="0" fontId="23" fillId="14" borderId="42"/>
    <xf numFmtId="0" fontId="33" fillId="0" borderId="0"/>
    <xf numFmtId="169" fontId="34" fillId="0" borderId="0"/>
    <xf numFmtId="0" fontId="35" fillId="0" borderId="0"/>
    <xf numFmtId="0" fontId="23" fillId="0" borderId="42"/>
    <xf numFmtId="0" fontId="26" fillId="0" borderId="0"/>
    <xf numFmtId="0" fontId="22" fillId="0" borderId="0"/>
    <xf numFmtId="0" fontId="22" fillId="0" borderId="0"/>
    <xf numFmtId="0" fontId="36" fillId="0" borderId="0"/>
    <xf numFmtId="0" fontId="25"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9" fontId="26" fillId="0" borderId="0"/>
    <xf numFmtId="0" fontId="28" fillId="13" borderId="0"/>
    <xf numFmtId="0" fontId="32" fillId="13" borderId="0"/>
    <xf numFmtId="0" fontId="37" fillId="0" borderId="0"/>
    <xf numFmtId="167" fontId="37" fillId="0" borderId="0"/>
    <xf numFmtId="0" fontId="38" fillId="13" borderId="0"/>
    <xf numFmtId="0" fontId="39" fillId="0" borderId="0"/>
    <xf numFmtId="0" fontId="22" fillId="0" borderId="0"/>
    <xf numFmtId="0" fontId="22" fillId="21" borderId="0"/>
    <xf numFmtId="0" fontId="22" fillId="22" borderId="0"/>
    <xf numFmtId="0" fontId="22" fillId="23" borderId="0"/>
    <xf numFmtId="0" fontId="22" fillId="24" borderId="0"/>
    <xf numFmtId="0" fontId="22" fillId="25" borderId="0"/>
    <xf numFmtId="0" fontId="22" fillId="14" borderId="42"/>
    <xf numFmtId="0" fontId="22" fillId="0" borderId="0"/>
    <xf numFmtId="0" fontId="22" fillId="18" borderId="41">
      <alignment horizontal="center" vertical="center"/>
    </xf>
    <xf numFmtId="0" fontId="40" fillId="17" borderId="43"/>
    <xf numFmtId="0" fontId="40" fillId="17" borderId="44"/>
    <xf numFmtId="0" fontId="23" fillId="14" borderId="45"/>
    <xf numFmtId="0" fontId="22" fillId="0" borderId="0"/>
    <xf numFmtId="0" fontId="22" fillId="0" borderId="0"/>
    <xf numFmtId="0" fontId="22" fillId="0" borderId="0"/>
    <xf numFmtId="0" fontId="7" fillId="0" borderId="0"/>
    <xf numFmtId="165" fontId="4" fillId="0" borderId="0" applyFont="0" applyFill="0" applyBorder="0" applyAlignment="0" applyProtection="0"/>
    <xf numFmtId="44" fontId="7" fillId="0" borderId="0" applyFill="0" applyBorder="0" applyAlignment="0" applyProtection="0"/>
    <xf numFmtId="44" fontId="7" fillId="0" borderId="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87" fillId="53" borderId="0"/>
    <xf numFmtId="0" fontId="6" fillId="0" borderId="0"/>
    <xf numFmtId="0" fontId="6" fillId="54" borderId="0"/>
    <xf numFmtId="0" fontId="6" fillId="0" borderId="165"/>
    <xf numFmtId="0" fontId="6" fillId="53" borderId="165">
      <protection locked="0"/>
    </xf>
  </cellStyleXfs>
  <cellXfs count="1133">
    <xf numFmtId="0" fontId="0" fillId="0" borderId="0" xfId="0"/>
    <xf numFmtId="0" fontId="5" fillId="0" borderId="0" xfId="0" applyFont="1"/>
    <xf numFmtId="0" fontId="5" fillId="0" borderId="0" xfId="0" applyFont="1" applyAlignment="1">
      <alignment wrapText="1"/>
    </xf>
    <xf numFmtId="0" fontId="5" fillId="11"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166" fontId="5" fillId="0" borderId="1" xfId="0" applyNumberFormat="1" applyFont="1" applyBorder="1" applyAlignment="1" applyProtection="1">
      <alignment horizontal="center" vertical="center" wrapText="1"/>
      <protection locked="0"/>
    </xf>
    <xf numFmtId="9" fontId="5" fillId="0" borderId="1" xfId="0" applyNumberFormat="1" applyFont="1" applyBorder="1" applyAlignment="1" applyProtection="1">
      <alignment horizontal="center" vertical="center" wrapText="1"/>
      <protection locked="0"/>
    </xf>
    <xf numFmtId="9" fontId="5" fillId="0" borderId="1" xfId="1" applyFont="1" applyBorder="1" applyAlignment="1" applyProtection="1">
      <alignment horizontal="center" vertical="center" wrapText="1"/>
      <protection locked="0"/>
    </xf>
    <xf numFmtId="0" fontId="13" fillId="10" borderId="1"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5" fillId="0" borderId="1" xfId="0" applyFont="1" applyBorder="1" applyAlignment="1" applyProtection="1">
      <alignment horizontal="center" vertical="center"/>
      <protection locked="0"/>
    </xf>
    <xf numFmtId="2" fontId="5" fillId="0" borderId="1" xfId="0" applyNumberFormat="1" applyFont="1" applyBorder="1" applyAlignment="1" applyProtection="1">
      <alignment horizontal="center" vertical="center" wrapText="1"/>
      <protection locked="0"/>
    </xf>
    <xf numFmtId="0" fontId="43" fillId="10" borderId="14" xfId="0" applyFont="1" applyFill="1" applyBorder="1" applyAlignment="1">
      <alignment horizontal="center" vertical="center" wrapText="1"/>
    </xf>
    <xf numFmtId="0" fontId="0" fillId="0" borderId="7" xfId="0" applyBorder="1" applyAlignment="1">
      <alignment vertical="center"/>
    </xf>
    <xf numFmtId="0" fontId="0" fillId="0" borderId="19" xfId="0" applyBorder="1" applyAlignment="1">
      <alignment vertical="center"/>
    </xf>
    <xf numFmtId="0" fontId="0" fillId="0" borderId="0" xfId="0" applyAlignment="1">
      <alignment vertical="center"/>
    </xf>
    <xf numFmtId="0" fontId="0" fillId="0" borderId="20" xfId="0" applyBorder="1" applyAlignment="1">
      <alignment vertical="center"/>
    </xf>
    <xf numFmtId="0" fontId="17" fillId="0" borderId="0" xfId="0" applyFont="1" applyAlignment="1">
      <alignment horizontal="center" vertical="center"/>
    </xf>
    <xf numFmtId="0" fontId="17" fillId="0" borderId="20" xfId="0" applyFont="1" applyBorder="1" applyAlignment="1">
      <alignment horizontal="center" vertical="center"/>
    </xf>
    <xf numFmtId="0" fontId="0" fillId="0" borderId="8" xfId="0" applyBorder="1" applyAlignment="1">
      <alignment vertical="center"/>
    </xf>
    <xf numFmtId="0" fontId="0" fillId="0" borderId="4" xfId="0" applyBorder="1" applyAlignment="1">
      <alignment vertical="center"/>
    </xf>
    <xf numFmtId="0" fontId="16" fillId="0" borderId="4" xfId="0" applyFont="1" applyBorder="1" applyAlignment="1">
      <alignment vertical="center"/>
    </xf>
    <xf numFmtId="0" fontId="0" fillId="0" borderId="22" xfId="0" applyBorder="1" applyAlignment="1">
      <alignment vertical="center"/>
    </xf>
    <xf numFmtId="0" fontId="5" fillId="0" borderId="0" xfId="0" applyFont="1" applyAlignment="1">
      <alignment vertical="center"/>
    </xf>
    <xf numFmtId="0" fontId="13" fillId="0" borderId="0" xfId="0" applyFont="1"/>
    <xf numFmtId="0" fontId="0" fillId="0" borderId="0" xfId="0" applyAlignment="1">
      <alignment wrapText="1"/>
    </xf>
    <xf numFmtId="0" fontId="43" fillId="10" borderId="1" xfId="0" applyFont="1" applyFill="1" applyBorder="1" applyAlignment="1">
      <alignment horizontal="center" vertical="center" wrapText="1"/>
    </xf>
    <xf numFmtId="166" fontId="13" fillId="11" borderId="1" xfId="0" applyNumberFormat="1" applyFont="1" applyFill="1" applyBorder="1" applyAlignment="1">
      <alignment horizontal="center" vertical="center" wrapText="1"/>
    </xf>
    <xf numFmtId="0" fontId="3" fillId="2" borderId="23" xfId="0" applyFont="1" applyFill="1" applyBorder="1" applyAlignment="1">
      <alignment vertical="center"/>
    </xf>
    <xf numFmtId="0" fontId="0" fillId="0" borderId="0" xfId="0" applyAlignment="1">
      <alignment horizontal="center"/>
    </xf>
    <xf numFmtId="166" fontId="3" fillId="2" borderId="23" xfId="0" applyNumberFormat="1" applyFont="1" applyFill="1" applyBorder="1" applyAlignment="1">
      <alignment vertical="center"/>
    </xf>
    <xf numFmtId="0" fontId="0" fillId="0" borderId="0" xfId="0" applyAlignment="1">
      <alignment horizontal="center" wrapText="1"/>
    </xf>
    <xf numFmtId="0" fontId="0" fillId="0" borderId="0" xfId="0" applyProtection="1">
      <protection hidden="1"/>
    </xf>
    <xf numFmtId="0" fontId="43" fillId="10" borderId="31" xfId="0" applyFont="1" applyFill="1" applyBorder="1" applyAlignment="1">
      <alignment horizontal="center" vertical="center" wrapText="1"/>
    </xf>
    <xf numFmtId="0" fontId="13" fillId="10" borderId="15"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5" fillId="0" borderId="15" xfId="0" applyFont="1" applyBorder="1" applyAlignment="1" applyProtection="1">
      <alignment horizontal="center" vertical="center"/>
      <protection locked="0"/>
    </xf>
    <xf numFmtId="0" fontId="3" fillId="2" borderId="21" xfId="0" applyFont="1" applyFill="1" applyBorder="1" applyAlignment="1">
      <alignment vertical="center"/>
    </xf>
    <xf numFmtId="0" fontId="3" fillId="2" borderId="4" xfId="0" applyFont="1" applyFill="1" applyBorder="1" applyAlignment="1">
      <alignment vertical="center"/>
    </xf>
    <xf numFmtId="0" fontId="3" fillId="2" borderId="4" xfId="0" applyFont="1" applyFill="1" applyBorder="1" applyAlignment="1">
      <alignment horizontal="right" vertical="center"/>
    </xf>
    <xf numFmtId="166" fontId="3" fillId="2" borderId="4" xfId="0" applyNumberFormat="1" applyFont="1" applyFill="1" applyBorder="1" applyAlignment="1">
      <alignment vertical="center"/>
    </xf>
    <xf numFmtId="0" fontId="3" fillId="2" borderId="22" xfId="0" applyFont="1" applyFill="1" applyBorder="1" applyAlignment="1">
      <alignment vertical="center"/>
    </xf>
    <xf numFmtId="0" fontId="43" fillId="11" borderId="16" xfId="0" applyFont="1" applyFill="1" applyBorder="1" applyAlignment="1">
      <alignment horizontal="center" vertical="center" wrapText="1"/>
    </xf>
    <xf numFmtId="0" fontId="3" fillId="2" borderId="34" xfId="0" applyFont="1" applyFill="1" applyBorder="1" applyAlignment="1">
      <alignment vertical="center" wrapText="1"/>
    </xf>
    <xf numFmtId="0" fontId="3" fillId="2" borderId="35" xfId="0" applyFont="1" applyFill="1" applyBorder="1" applyAlignment="1">
      <alignment vertical="center" wrapText="1"/>
    </xf>
    <xf numFmtId="0" fontId="3" fillId="2" borderId="58" xfId="0" applyFont="1" applyFill="1" applyBorder="1" applyAlignment="1">
      <alignment vertical="center" wrapText="1"/>
    </xf>
    <xf numFmtId="0" fontId="43" fillId="10" borderId="15" xfId="0" applyFont="1" applyFill="1" applyBorder="1" applyAlignment="1">
      <alignment horizontal="center" vertical="center" wrapText="1"/>
    </xf>
    <xf numFmtId="0" fontId="5" fillId="0" borderId="15" xfId="0" applyFont="1" applyBorder="1" applyAlignment="1" applyProtection="1">
      <alignment horizontal="center" vertical="center" wrapText="1"/>
      <protection locked="0"/>
    </xf>
    <xf numFmtId="0" fontId="5" fillId="8" borderId="52" xfId="0" applyFont="1" applyFill="1" applyBorder="1" applyAlignment="1">
      <alignment horizontal="center" vertical="center"/>
    </xf>
    <xf numFmtId="0" fontId="0" fillId="8" borderId="52" xfId="0" applyFill="1" applyBorder="1" applyAlignment="1">
      <alignment horizontal="center" vertical="center"/>
    </xf>
    <xf numFmtId="0" fontId="3" fillId="2" borderId="34" xfId="0" applyFont="1" applyFill="1" applyBorder="1" applyAlignment="1">
      <alignment vertical="center"/>
    </xf>
    <xf numFmtId="166" fontId="3" fillId="2" borderId="4" xfId="0" applyNumberFormat="1" applyFont="1" applyFill="1" applyBorder="1" applyAlignment="1">
      <alignment horizontal="center" vertical="center"/>
    </xf>
    <xf numFmtId="166" fontId="3" fillId="2" borderId="22" xfId="0" applyNumberFormat="1" applyFont="1" applyFill="1" applyBorder="1" applyAlignment="1">
      <alignment vertical="center"/>
    </xf>
    <xf numFmtId="0" fontId="13" fillId="10" borderId="3"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51" fillId="10" borderId="1" xfId="0" applyFont="1" applyFill="1" applyBorder="1" applyAlignment="1">
      <alignment horizontal="center" vertical="center" wrapText="1"/>
    </xf>
    <xf numFmtId="0" fontId="43" fillId="10" borderId="30" xfId="0" applyFont="1" applyFill="1" applyBorder="1" applyAlignment="1">
      <alignment horizontal="center" vertical="center" wrapText="1"/>
    </xf>
    <xf numFmtId="166" fontId="5" fillId="0" borderId="63" xfId="0" applyNumberFormat="1" applyFont="1" applyBorder="1" applyAlignment="1" applyProtection="1">
      <alignment horizontal="center" vertical="center" wrapText="1"/>
      <protection locked="0"/>
    </xf>
    <xf numFmtId="166" fontId="45" fillId="11" borderId="1" xfId="0" applyNumberFormat="1" applyFont="1" applyFill="1" applyBorder="1" applyAlignment="1">
      <alignment horizontal="center" vertical="center"/>
    </xf>
    <xf numFmtId="0" fontId="13" fillId="11" borderId="24" xfId="0" applyFont="1" applyFill="1" applyBorder="1" applyAlignment="1">
      <alignment horizontal="center" vertical="center" wrapText="1"/>
    </xf>
    <xf numFmtId="9" fontId="13" fillId="11" borderId="24" xfId="0" applyNumberFormat="1" applyFont="1" applyFill="1" applyBorder="1" applyAlignment="1">
      <alignment horizontal="center" vertical="center" wrapText="1"/>
    </xf>
    <xf numFmtId="166" fontId="13" fillId="11" borderId="65" xfId="0" applyNumberFormat="1" applyFont="1" applyFill="1" applyBorder="1" applyAlignment="1">
      <alignment horizontal="center" vertical="center"/>
    </xf>
    <xf numFmtId="0" fontId="43" fillId="11" borderId="8" xfId="0" applyFont="1" applyFill="1" applyBorder="1" applyAlignment="1">
      <alignment horizontal="center" vertical="center"/>
    </xf>
    <xf numFmtId="0" fontId="5" fillId="0" borderId="3" xfId="0" applyFont="1" applyBorder="1" applyAlignment="1" applyProtection="1">
      <alignment horizontal="center" vertical="center" wrapText="1"/>
      <protection locked="0"/>
    </xf>
    <xf numFmtId="0" fontId="43" fillId="10" borderId="16" xfId="0" applyFont="1" applyFill="1" applyBorder="1" applyAlignment="1">
      <alignment horizontal="center" vertical="center" wrapText="1"/>
    </xf>
    <xf numFmtId="0" fontId="13" fillId="10" borderId="16" xfId="0" applyFont="1" applyFill="1" applyBorder="1" applyAlignment="1">
      <alignment horizontal="center" vertical="center" wrapText="1"/>
    </xf>
    <xf numFmtId="0" fontId="13" fillId="11" borderId="32" xfId="0" applyFont="1" applyFill="1" applyBorder="1" applyAlignment="1">
      <alignment horizontal="center" vertical="center" wrapText="1"/>
    </xf>
    <xf numFmtId="0" fontId="5" fillId="0" borderId="16" xfId="0" applyFont="1" applyBorder="1" applyAlignment="1" applyProtection="1">
      <alignment horizontal="center" vertical="center" wrapText="1"/>
      <protection locked="0"/>
    </xf>
    <xf numFmtId="9" fontId="5" fillId="0" borderId="15" xfId="1"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9" fontId="5" fillId="0" borderId="28" xfId="1" applyFont="1" applyBorder="1" applyAlignment="1" applyProtection="1">
      <alignment horizontal="center" vertical="center" wrapText="1"/>
      <protection locked="0"/>
    </xf>
    <xf numFmtId="9" fontId="5" fillId="0" borderId="29" xfId="1" applyFont="1" applyBorder="1" applyAlignment="1" applyProtection="1">
      <alignment horizontal="center" vertical="center" wrapText="1"/>
      <protection locked="0"/>
    </xf>
    <xf numFmtId="166" fontId="5" fillId="0" borderId="28" xfId="0" applyNumberFormat="1" applyFont="1" applyBorder="1" applyAlignment="1" applyProtection="1">
      <alignment horizontal="center" vertical="center" wrapText="1"/>
      <protection locked="0"/>
    </xf>
    <xf numFmtId="0" fontId="13" fillId="11" borderId="67" xfId="0" applyFont="1" applyFill="1" applyBorder="1" applyAlignment="1">
      <alignment horizontal="center" vertical="center" wrapText="1"/>
    </xf>
    <xf numFmtId="14" fontId="13" fillId="11" borderId="66" xfId="0" applyNumberFormat="1" applyFont="1" applyFill="1" applyBorder="1" applyAlignment="1">
      <alignment horizontal="center" vertical="center" wrapText="1"/>
    </xf>
    <xf numFmtId="1" fontId="5" fillId="0" borderId="16" xfId="0" applyNumberFormat="1"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3" fillId="2" borderId="57" xfId="0" applyFont="1" applyFill="1" applyBorder="1" applyAlignment="1">
      <alignment vertical="center"/>
    </xf>
    <xf numFmtId="0" fontId="5" fillId="0" borderId="59"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14" fontId="5" fillId="0" borderId="15" xfId="0" applyNumberFormat="1" applyFont="1" applyBorder="1" applyAlignment="1" applyProtection="1">
      <alignment horizontal="center" vertical="center" wrapText="1"/>
      <protection locked="0"/>
    </xf>
    <xf numFmtId="9" fontId="13" fillId="11" borderId="1" xfId="100" applyNumberFormat="1" applyFont="1" applyFill="1" applyBorder="1" applyAlignment="1">
      <alignment horizontal="center" vertical="center" wrapText="1"/>
    </xf>
    <xf numFmtId="49" fontId="13" fillId="11" borderId="1" xfId="1" applyNumberFormat="1" applyFont="1" applyFill="1" applyBorder="1" applyAlignment="1" applyProtection="1">
      <alignment horizontal="center" vertical="center" wrapText="1"/>
    </xf>
    <xf numFmtId="166" fontId="5" fillId="4" borderId="1" xfId="1" applyNumberFormat="1" applyFont="1" applyFill="1" applyBorder="1" applyAlignment="1" applyProtection="1">
      <alignment horizontal="center" vertical="center" wrapText="1"/>
      <protection locked="0"/>
    </xf>
    <xf numFmtId="0" fontId="11" fillId="12" borderId="61" xfId="0" applyFont="1" applyFill="1" applyBorder="1" applyAlignment="1">
      <alignment horizontal="center" vertical="center"/>
    </xf>
    <xf numFmtId="0" fontId="43" fillId="10" borderId="59" xfId="0" applyFont="1" applyFill="1" applyBorder="1" applyAlignment="1">
      <alignment horizontal="center" vertical="center" wrapText="1"/>
    </xf>
    <xf numFmtId="0" fontId="13" fillId="10" borderId="59" xfId="0" applyFont="1" applyFill="1" applyBorder="1" applyAlignment="1">
      <alignment horizontal="center" vertical="center" wrapText="1"/>
    </xf>
    <xf numFmtId="49" fontId="13" fillId="11" borderId="70" xfId="0" applyNumberFormat="1" applyFont="1" applyFill="1" applyBorder="1" applyAlignment="1">
      <alignment horizontal="center" vertical="center" wrapText="1"/>
    </xf>
    <xf numFmtId="0" fontId="3" fillId="0" borderId="59" xfId="0" applyFont="1" applyBorder="1" applyAlignment="1" applyProtection="1">
      <alignment horizontal="center" vertical="center" wrapText="1"/>
      <protection locked="0"/>
    </xf>
    <xf numFmtId="0" fontId="3" fillId="0" borderId="60" xfId="0" applyFont="1" applyBorder="1" applyAlignment="1" applyProtection="1">
      <alignment horizontal="center" vertical="center" wrapText="1"/>
      <protection locked="0"/>
    </xf>
    <xf numFmtId="0" fontId="43" fillId="10" borderId="3" xfId="0" applyFont="1" applyFill="1" applyBorder="1" applyAlignment="1">
      <alignment horizontal="center" vertical="center" wrapText="1"/>
    </xf>
    <xf numFmtId="0" fontId="5" fillId="0" borderId="46" xfId="0" applyFont="1" applyBorder="1" applyAlignment="1" applyProtection="1">
      <alignment horizontal="center" vertical="center" wrapText="1"/>
      <protection locked="0"/>
    </xf>
    <xf numFmtId="0" fontId="13" fillId="10" borderId="30" xfId="0" applyFont="1" applyFill="1" applyBorder="1" applyAlignment="1">
      <alignment horizontal="center" vertical="center" wrapText="1"/>
    </xf>
    <xf numFmtId="0" fontId="13" fillId="11" borderId="16" xfId="0" applyFont="1" applyFill="1" applyBorder="1" applyAlignment="1">
      <alignment horizontal="center" vertical="center" wrapText="1"/>
    </xf>
    <xf numFmtId="49" fontId="5" fillId="0" borderId="15" xfId="0" applyNumberFormat="1" applyFont="1" applyBorder="1" applyAlignment="1" applyProtection="1">
      <alignment horizontal="center" vertical="center" wrapText="1"/>
      <protection locked="0"/>
    </xf>
    <xf numFmtId="0" fontId="43" fillId="11" borderId="52" xfId="0" applyFont="1" applyFill="1" applyBorder="1" applyAlignment="1">
      <alignment horizontal="center" vertical="center"/>
    </xf>
    <xf numFmtId="0" fontId="5" fillId="0" borderId="16" xfId="0" applyFont="1" applyBorder="1" applyAlignment="1" applyProtection="1">
      <alignment horizontal="center" vertical="center"/>
      <protection locked="0"/>
    </xf>
    <xf numFmtId="0" fontId="5" fillId="6" borderId="16" xfId="0" applyFont="1" applyFill="1" applyBorder="1" applyAlignment="1" applyProtection="1">
      <alignment horizontal="center" vertical="center" wrapText="1"/>
      <protection locked="0"/>
    </xf>
    <xf numFmtId="0" fontId="5" fillId="0" borderId="59" xfId="0" applyFont="1" applyBorder="1" applyAlignment="1" applyProtection="1">
      <alignment horizontal="center" vertical="center"/>
      <protection locked="0"/>
    </xf>
    <xf numFmtId="0" fontId="3" fillId="2" borderId="71" xfId="0" applyFont="1" applyFill="1" applyBorder="1" applyAlignment="1">
      <alignment vertical="center"/>
    </xf>
    <xf numFmtId="0" fontId="11" fillId="12" borderId="56" xfId="0" applyFont="1" applyFill="1" applyBorder="1" applyAlignment="1">
      <alignment horizontal="center" vertical="center" wrapText="1"/>
    </xf>
    <xf numFmtId="0" fontId="43" fillId="11" borderId="34" xfId="0" applyFont="1" applyFill="1" applyBorder="1" applyAlignment="1">
      <alignment horizontal="center" vertical="center"/>
    </xf>
    <xf numFmtId="49" fontId="13" fillId="11" borderId="16" xfId="100" applyNumberFormat="1" applyFont="1" applyFill="1" applyBorder="1" applyAlignment="1">
      <alignment horizontal="center" vertical="center" wrapText="1"/>
    </xf>
    <xf numFmtId="49" fontId="13" fillId="11" borderId="15" xfId="1" applyNumberFormat="1" applyFont="1" applyFill="1" applyBorder="1" applyAlignment="1" applyProtection="1">
      <alignment horizontal="center" vertical="center" wrapText="1"/>
    </xf>
    <xf numFmtId="9" fontId="5" fillId="0" borderId="28" xfId="0" applyNumberFormat="1" applyFont="1" applyBorder="1" applyAlignment="1" applyProtection="1">
      <alignment horizontal="center" vertical="center" wrapText="1"/>
      <protection locked="0"/>
    </xf>
    <xf numFmtId="0" fontId="43" fillId="33" borderId="31" xfId="0" applyFont="1" applyFill="1" applyBorder="1" applyAlignment="1">
      <alignment horizontal="center" vertical="center" wrapText="1"/>
    </xf>
    <xf numFmtId="0" fontId="13" fillId="33" borderId="15" xfId="0" applyFont="1" applyFill="1" applyBorder="1" applyAlignment="1">
      <alignment horizontal="center" vertical="center" wrapText="1"/>
    </xf>
    <xf numFmtId="49" fontId="13" fillId="11" borderId="16" xfId="1" applyNumberFormat="1" applyFont="1" applyFill="1" applyBorder="1" applyAlignment="1" applyProtection="1">
      <alignment horizontal="center" vertical="center" wrapText="1"/>
    </xf>
    <xf numFmtId="0" fontId="43" fillId="10" borderId="73" xfId="0" applyFont="1" applyFill="1" applyBorder="1" applyAlignment="1">
      <alignment horizontal="center" vertical="center" wrapText="1"/>
    </xf>
    <xf numFmtId="0" fontId="13" fillId="11" borderId="59" xfId="0" applyFont="1" applyFill="1" applyBorder="1" applyAlignment="1">
      <alignment horizontal="center" vertical="center" wrapText="1"/>
    </xf>
    <xf numFmtId="0" fontId="43" fillId="10" borderId="0" xfId="0" applyFont="1" applyFill="1" applyAlignment="1">
      <alignment horizontal="center" vertical="center" wrapText="1"/>
    </xf>
    <xf numFmtId="0" fontId="3" fillId="2" borderId="22" xfId="0" applyFont="1" applyFill="1" applyBorder="1" applyAlignment="1">
      <alignment horizontal="right" vertical="center"/>
    </xf>
    <xf numFmtId="0" fontId="5" fillId="0" borderId="3" xfId="0" applyFont="1" applyBorder="1" applyAlignment="1" applyProtection="1">
      <alignment horizontal="center" vertical="center"/>
      <protection locked="0"/>
    </xf>
    <xf numFmtId="10" fontId="5" fillId="6" borderId="1" xfId="100" applyNumberFormat="1" applyFont="1" applyFill="1" applyBorder="1" applyAlignment="1" applyProtection="1">
      <alignment horizontal="center" vertical="center" wrapText="1"/>
      <protection locked="0"/>
    </xf>
    <xf numFmtId="166" fontId="5" fillId="4" borderId="3" xfId="1" applyNumberFormat="1" applyFont="1" applyFill="1" applyBorder="1" applyAlignment="1" applyProtection="1">
      <alignment horizontal="center" vertical="center" wrapText="1"/>
      <protection locked="0"/>
    </xf>
    <xf numFmtId="166" fontId="13" fillId="4" borderId="3" xfId="1" quotePrefix="1" applyNumberFormat="1" applyFont="1" applyFill="1" applyBorder="1" applyAlignment="1" applyProtection="1">
      <alignment horizontal="center" vertical="center" wrapText="1"/>
    </xf>
    <xf numFmtId="9" fontId="5" fillId="4" borderId="1" xfId="1" applyFont="1" applyFill="1" applyBorder="1" applyAlignment="1" applyProtection="1">
      <alignment horizontal="center" vertical="center" wrapText="1"/>
      <protection locked="0"/>
    </xf>
    <xf numFmtId="166" fontId="3" fillId="2" borderId="35" xfId="0" applyNumberFormat="1" applyFont="1" applyFill="1" applyBorder="1" applyAlignment="1">
      <alignment vertical="center" wrapText="1"/>
    </xf>
    <xf numFmtId="49" fontId="13" fillId="11" borderId="8" xfId="0" applyNumberFormat="1" applyFont="1" applyFill="1" applyBorder="1" applyAlignment="1">
      <alignment horizontal="center" vertical="center" wrapText="1"/>
    </xf>
    <xf numFmtId="0" fontId="3" fillId="0" borderId="52"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19" fillId="0" borderId="0" xfId="0" applyFont="1" applyAlignment="1">
      <alignment horizontal="center" vertical="center"/>
    </xf>
    <xf numFmtId="0" fontId="44" fillId="6" borderId="0" xfId="0" applyFont="1" applyFill="1" applyAlignment="1" applyProtection="1">
      <alignment vertical="center"/>
      <protection locked="0"/>
    </xf>
    <xf numFmtId="0" fontId="44" fillId="6" borderId="20" xfId="0" applyFont="1" applyFill="1" applyBorder="1" applyAlignment="1" applyProtection="1">
      <alignment vertical="center"/>
      <protection locked="0"/>
    </xf>
    <xf numFmtId="0" fontId="0" fillId="6" borderId="0" xfId="0" applyFill="1" applyAlignment="1">
      <alignment horizontal="center" vertical="center" wrapText="1"/>
    </xf>
    <xf numFmtId="0" fontId="0" fillId="6" borderId="0" xfId="0" applyFill="1" applyAlignment="1">
      <alignment horizontal="center" vertical="center"/>
    </xf>
    <xf numFmtId="0" fontId="0" fillId="6" borderId="20" xfId="0" applyFill="1" applyBorder="1" applyAlignment="1">
      <alignment horizontal="center" vertical="center"/>
    </xf>
    <xf numFmtId="0" fontId="0" fillId="6" borderId="0" xfId="0" applyFill="1" applyAlignment="1">
      <alignment vertical="center"/>
    </xf>
    <xf numFmtId="0" fontId="63" fillId="6" borderId="0" xfId="0" applyFont="1" applyFill="1" applyAlignment="1">
      <alignment horizontal="left" vertical="center"/>
    </xf>
    <xf numFmtId="0" fontId="14" fillId="0" borderId="0" xfId="0" applyFont="1" applyAlignment="1">
      <alignment horizontal="left" vertical="center" wrapText="1"/>
    </xf>
    <xf numFmtId="164" fontId="5" fillId="35" borderId="2" xfId="0" applyNumberFormat="1" applyFont="1" applyFill="1" applyBorder="1" applyAlignment="1">
      <alignment horizontal="center" vertical="center" wrapText="1"/>
    </xf>
    <xf numFmtId="166" fontId="3" fillId="2" borderId="21" xfId="0" applyNumberFormat="1" applyFont="1" applyFill="1" applyBorder="1" applyAlignment="1">
      <alignment vertical="center"/>
    </xf>
    <xf numFmtId="0" fontId="11" fillId="12" borderId="8" xfId="0" applyFont="1" applyFill="1" applyBorder="1" applyAlignment="1">
      <alignment horizontal="center" vertical="center"/>
    </xf>
    <xf numFmtId="0" fontId="11" fillId="10" borderId="61" xfId="0" applyFont="1" applyFill="1" applyBorder="1" applyAlignment="1">
      <alignment horizontal="center" vertical="center" wrapText="1"/>
    </xf>
    <xf numFmtId="166" fontId="13" fillId="11" borderId="105" xfId="0" applyNumberFormat="1" applyFont="1" applyFill="1" applyBorder="1" applyAlignment="1">
      <alignment horizontal="center" vertical="center"/>
    </xf>
    <xf numFmtId="0" fontId="43" fillId="10" borderId="48" xfId="0" applyFont="1" applyFill="1" applyBorder="1" applyAlignment="1">
      <alignment horizontal="center" vertical="center" wrapText="1"/>
    </xf>
    <xf numFmtId="0" fontId="43" fillId="10" borderId="47" xfId="0" applyFont="1" applyFill="1" applyBorder="1" applyAlignment="1">
      <alignment horizontal="center" vertical="center" wrapText="1"/>
    </xf>
    <xf numFmtId="0" fontId="43" fillId="10" borderId="49" xfId="0" applyFont="1" applyFill="1" applyBorder="1" applyAlignment="1">
      <alignment horizontal="center" vertical="center" wrapText="1"/>
    </xf>
    <xf numFmtId="0" fontId="43" fillId="10" borderId="37" xfId="0" applyFont="1" applyFill="1" applyBorder="1" applyAlignment="1">
      <alignment horizontal="center" vertical="center" wrapText="1"/>
    </xf>
    <xf numFmtId="0" fontId="13" fillId="10" borderId="27" xfId="0" applyFont="1" applyFill="1" applyBorder="1" applyAlignment="1">
      <alignment horizontal="center" vertical="center" wrapText="1"/>
    </xf>
    <xf numFmtId="0" fontId="13" fillId="10" borderId="28" xfId="0" applyFont="1" applyFill="1" applyBorder="1" applyAlignment="1">
      <alignment horizontal="center" vertical="center" wrapText="1"/>
    </xf>
    <xf numFmtId="0" fontId="13" fillId="10" borderId="29" xfId="0" applyFont="1" applyFill="1" applyBorder="1" applyAlignment="1">
      <alignment horizontal="center" vertical="center" wrapText="1"/>
    </xf>
    <xf numFmtId="0" fontId="51" fillId="10" borderId="28" xfId="0" applyFont="1" applyFill="1" applyBorder="1" applyAlignment="1">
      <alignment horizontal="center" vertical="center" wrapText="1"/>
    </xf>
    <xf numFmtId="0" fontId="13" fillId="10" borderId="34" xfId="0" applyFont="1" applyFill="1" applyBorder="1" applyAlignment="1">
      <alignment horizontal="center" vertical="center" wrapText="1"/>
    </xf>
    <xf numFmtId="0" fontId="43" fillId="10" borderId="2" xfId="0" applyFont="1" applyFill="1" applyBorder="1" applyAlignment="1">
      <alignment horizontal="center" vertical="center" wrapText="1"/>
    </xf>
    <xf numFmtId="0" fontId="43" fillId="10" borderId="38" xfId="0" applyFont="1" applyFill="1" applyBorder="1" applyAlignment="1">
      <alignment horizontal="center" vertical="center" wrapText="1"/>
    </xf>
    <xf numFmtId="0" fontId="13" fillId="10" borderId="35" xfId="0" applyFont="1" applyFill="1" applyBorder="1" applyAlignment="1">
      <alignment horizontal="center" vertical="center" wrapText="1"/>
    </xf>
    <xf numFmtId="10" fontId="5" fillId="6" borderId="9" xfId="100" applyNumberFormat="1" applyFont="1" applyFill="1" applyBorder="1" applyAlignment="1" applyProtection="1">
      <alignment horizontal="center" vertical="center" wrapText="1"/>
      <protection locked="0"/>
    </xf>
    <xf numFmtId="0" fontId="13" fillId="10" borderId="2" xfId="0" applyFont="1" applyFill="1" applyBorder="1" applyAlignment="1">
      <alignment horizontal="center" vertical="center" wrapText="1"/>
    </xf>
    <xf numFmtId="0" fontId="5" fillId="8" borderId="53" xfId="0" applyFont="1" applyFill="1" applyBorder="1" applyAlignment="1">
      <alignment horizontal="center" vertical="center"/>
    </xf>
    <xf numFmtId="2" fontId="5" fillId="0" borderId="28" xfId="0" applyNumberFormat="1" applyFont="1" applyBorder="1" applyAlignment="1" applyProtection="1">
      <alignment horizontal="center" vertical="center" wrapText="1"/>
      <protection locked="0"/>
    </xf>
    <xf numFmtId="0" fontId="5" fillId="0" borderId="2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6" borderId="18" xfId="0" applyFont="1" applyFill="1" applyBorder="1" applyAlignment="1" applyProtection="1">
      <alignment horizontal="center" vertical="center" wrapText="1"/>
      <protection locked="0"/>
    </xf>
    <xf numFmtId="14" fontId="5" fillId="6" borderId="18" xfId="0" applyNumberFormat="1" applyFont="1" applyFill="1" applyBorder="1" applyAlignment="1" applyProtection="1">
      <alignment horizontal="center" vertical="center" wrapText="1"/>
      <protection locked="0"/>
    </xf>
    <xf numFmtId="2" fontId="5" fillId="6" borderId="18" xfId="0" applyNumberFormat="1" applyFont="1" applyFill="1" applyBorder="1" applyAlignment="1" applyProtection="1">
      <alignment horizontal="center" vertical="center" wrapText="1"/>
      <protection locked="0"/>
    </xf>
    <xf numFmtId="0" fontId="5" fillId="6" borderId="103" xfId="0" applyFont="1" applyFill="1" applyBorder="1" applyAlignment="1" applyProtection="1">
      <alignment horizontal="center" vertical="center" wrapText="1"/>
      <protection locked="0"/>
    </xf>
    <xf numFmtId="0" fontId="5" fillId="6" borderId="60" xfId="0" applyFont="1" applyFill="1" applyBorder="1" applyAlignment="1" applyProtection="1">
      <alignment horizontal="center" vertical="center" wrapText="1"/>
      <protection locked="0"/>
    </xf>
    <xf numFmtId="0" fontId="5" fillId="6" borderId="29" xfId="0" applyFont="1" applyFill="1" applyBorder="1" applyAlignment="1" applyProtection="1">
      <alignment horizontal="center" vertical="center" wrapText="1"/>
      <protection locked="0"/>
    </xf>
    <xf numFmtId="14" fontId="5" fillId="6" borderId="29" xfId="0" applyNumberFormat="1" applyFont="1" applyFill="1" applyBorder="1" applyAlignment="1" applyProtection="1">
      <alignment horizontal="center" vertical="center" wrapText="1"/>
      <protection locked="0"/>
    </xf>
    <xf numFmtId="2" fontId="5" fillId="6" borderId="29" xfId="0" applyNumberFormat="1" applyFont="1" applyFill="1" applyBorder="1" applyAlignment="1" applyProtection="1">
      <alignment horizontal="center" vertical="center" wrapText="1"/>
      <protection locked="0"/>
    </xf>
    <xf numFmtId="0" fontId="5" fillId="11" borderId="14" xfId="0" applyFont="1" applyFill="1" applyBorder="1" applyAlignment="1" applyProtection="1">
      <alignment horizontal="center" vertical="center" wrapText="1"/>
      <protection locked="0"/>
    </xf>
    <xf numFmtId="0" fontId="13" fillId="11" borderId="14" xfId="0" applyFont="1" applyFill="1" applyBorder="1" applyAlignment="1">
      <alignment horizontal="center" vertical="center" wrapText="1"/>
    </xf>
    <xf numFmtId="9" fontId="13" fillId="11" borderId="14" xfId="0" applyNumberFormat="1" applyFont="1" applyFill="1" applyBorder="1" applyAlignment="1">
      <alignment horizontal="center" vertical="center" wrapText="1"/>
    </xf>
    <xf numFmtId="0" fontId="13" fillId="11" borderId="30" xfId="0" applyFont="1" applyFill="1" applyBorder="1" applyAlignment="1">
      <alignment horizontal="center" vertical="center" wrapText="1"/>
    </xf>
    <xf numFmtId="10" fontId="13" fillId="11" borderId="14" xfId="0" applyNumberFormat="1" applyFont="1" applyFill="1" applyBorder="1" applyAlignment="1">
      <alignment horizontal="center" vertical="center" wrapText="1"/>
    </xf>
    <xf numFmtId="0" fontId="43" fillId="10" borderId="141" xfId="0" applyFont="1" applyFill="1" applyBorder="1" applyAlignment="1">
      <alignment horizontal="center" vertical="center" wrapText="1"/>
    </xf>
    <xf numFmtId="0" fontId="13" fillId="10" borderId="90" xfId="0" applyFont="1" applyFill="1" applyBorder="1" applyAlignment="1">
      <alignment horizontal="center" vertical="center" wrapText="1"/>
    </xf>
    <xf numFmtId="0" fontId="43" fillId="10" borderId="74" xfId="0" applyFont="1" applyFill="1" applyBorder="1" applyAlignment="1">
      <alignment horizontal="center" vertical="center" wrapText="1"/>
    </xf>
    <xf numFmtId="0" fontId="13" fillId="10" borderId="46" xfId="0" applyFont="1" applyFill="1" applyBorder="1" applyAlignment="1">
      <alignment horizontal="center" vertical="center" wrapText="1"/>
    </xf>
    <xf numFmtId="9" fontId="5" fillId="0" borderId="2" xfId="1" applyFont="1" applyBorder="1" applyAlignment="1" applyProtection="1">
      <alignment horizontal="center" vertical="center" wrapText="1"/>
      <protection locked="0"/>
    </xf>
    <xf numFmtId="9" fontId="5" fillId="0" borderId="90" xfId="1" applyFont="1" applyBorder="1" applyAlignment="1" applyProtection="1">
      <alignment horizontal="center" vertical="center" wrapText="1"/>
      <protection locked="0"/>
    </xf>
    <xf numFmtId="166" fontId="5" fillId="0" borderId="3" xfId="0" applyNumberFormat="1" applyFont="1" applyBorder="1" applyAlignment="1" applyProtection="1">
      <alignment horizontal="center" vertical="center" wrapText="1"/>
      <protection locked="0"/>
    </xf>
    <xf numFmtId="0" fontId="5" fillId="11" borderId="30" xfId="0" applyFont="1" applyFill="1" applyBorder="1" applyAlignment="1" applyProtection="1">
      <alignment horizontal="center" vertical="center" wrapText="1"/>
      <protection locked="0"/>
    </xf>
    <xf numFmtId="0" fontId="43" fillId="10" borderId="47" xfId="0" applyFont="1" applyFill="1" applyBorder="1" applyAlignment="1" applyProtection="1">
      <alignment horizontal="center" vertical="center" wrapText="1"/>
      <protection locked="0"/>
    </xf>
    <xf numFmtId="0" fontId="13" fillId="10" borderId="28" xfId="0" applyFont="1" applyFill="1" applyBorder="1" applyAlignment="1" applyProtection="1">
      <alignment horizontal="center" vertical="center" wrapText="1"/>
      <protection locked="0"/>
    </xf>
    <xf numFmtId="49" fontId="5" fillId="11" borderId="2" xfId="0" applyNumberFormat="1" applyFont="1" applyFill="1" applyBorder="1" applyAlignment="1">
      <alignment horizontal="center" vertical="center" wrapText="1"/>
    </xf>
    <xf numFmtId="14" fontId="13" fillId="11" borderId="31" xfId="0" applyNumberFormat="1" applyFont="1" applyFill="1" applyBorder="1" applyAlignment="1">
      <alignment horizontal="center" vertical="center" wrapText="1"/>
    </xf>
    <xf numFmtId="49" fontId="5" fillId="11" borderId="14" xfId="0" applyNumberFormat="1" applyFont="1" applyFill="1" applyBorder="1" applyAlignment="1">
      <alignment horizontal="center" vertical="center" wrapText="1"/>
    </xf>
    <xf numFmtId="166" fontId="13" fillId="11" borderId="26" xfId="0" applyNumberFormat="1" applyFont="1" applyFill="1" applyBorder="1" applyAlignment="1">
      <alignment horizontal="center" vertical="center" wrapText="1"/>
    </xf>
    <xf numFmtId="0" fontId="13" fillId="11" borderId="73" xfId="0" applyFont="1" applyFill="1" applyBorder="1" applyAlignment="1">
      <alignment horizontal="center" vertical="center"/>
    </xf>
    <xf numFmtId="0" fontId="43" fillId="10" borderId="145" xfId="0" applyFont="1" applyFill="1" applyBorder="1" applyAlignment="1">
      <alignment horizontal="center" vertical="center" wrapText="1"/>
    </xf>
    <xf numFmtId="0" fontId="13" fillId="34" borderId="46" xfId="0" applyFont="1" applyFill="1" applyBorder="1" applyAlignment="1">
      <alignment horizontal="center" vertical="center" wrapText="1"/>
    </xf>
    <xf numFmtId="0" fontId="13" fillId="10" borderId="60" xfId="0" applyFont="1" applyFill="1" applyBorder="1" applyAlignment="1">
      <alignment horizontal="center" vertical="center" wrapText="1"/>
    </xf>
    <xf numFmtId="9" fontId="5" fillId="0" borderId="68" xfId="1" applyFont="1" applyBorder="1" applyAlignment="1" applyProtection="1">
      <alignment horizontal="center" vertical="center" wrapText="1"/>
      <protection locked="0"/>
    </xf>
    <xf numFmtId="166" fontId="5" fillId="6" borderId="1" xfId="1" applyNumberFormat="1" applyFont="1" applyFill="1" applyBorder="1" applyAlignment="1" applyProtection="1">
      <alignment horizontal="center" vertical="center" wrapText="1"/>
      <protection locked="0"/>
    </xf>
    <xf numFmtId="0" fontId="43" fillId="34" borderId="113" xfId="0" applyFont="1" applyFill="1" applyBorder="1" applyAlignment="1">
      <alignment horizontal="center" vertical="center" wrapText="1"/>
    </xf>
    <xf numFmtId="166" fontId="43" fillId="4" borderId="16" xfId="0" applyNumberFormat="1" applyFont="1" applyFill="1" applyBorder="1" applyAlignment="1">
      <alignment horizontal="center" vertical="center"/>
    </xf>
    <xf numFmtId="166" fontId="43" fillId="4" borderId="27" xfId="0" applyNumberFormat="1" applyFont="1" applyFill="1" applyBorder="1" applyAlignment="1">
      <alignment horizontal="center" vertical="center"/>
    </xf>
    <xf numFmtId="0" fontId="5" fillId="36" borderId="14" xfId="0" applyFont="1" applyFill="1" applyBorder="1" applyAlignment="1">
      <alignment horizontal="center" vertical="center" wrapText="1"/>
    </xf>
    <xf numFmtId="2" fontId="13" fillId="11" borderId="14" xfId="0" applyNumberFormat="1" applyFont="1" applyFill="1" applyBorder="1" applyAlignment="1">
      <alignment horizontal="center" vertical="center" wrapText="1"/>
    </xf>
    <xf numFmtId="1" fontId="13" fillId="11" borderId="14" xfId="0" applyNumberFormat="1" applyFont="1" applyFill="1" applyBorder="1" applyAlignment="1">
      <alignment horizontal="center" vertical="center" wrapText="1"/>
    </xf>
    <xf numFmtId="166" fontId="13" fillId="11" borderId="94" xfId="0" applyNumberFormat="1" applyFont="1" applyFill="1" applyBorder="1" applyAlignment="1">
      <alignment horizontal="center" vertical="center"/>
    </xf>
    <xf numFmtId="166" fontId="10" fillId="11" borderId="30" xfId="0" applyNumberFormat="1" applyFont="1" applyFill="1" applyBorder="1" applyAlignment="1">
      <alignment horizontal="center" vertical="center" wrapText="1"/>
    </xf>
    <xf numFmtId="0" fontId="43" fillId="10" borderId="6" xfId="0" applyFont="1" applyFill="1" applyBorder="1" applyAlignment="1">
      <alignment horizontal="center" vertical="center" wrapText="1"/>
    </xf>
    <xf numFmtId="0" fontId="43" fillId="10" borderId="7" xfId="0" applyFont="1" applyFill="1" applyBorder="1" applyAlignment="1">
      <alignment horizontal="center" vertical="center" wrapText="1"/>
    </xf>
    <xf numFmtId="0" fontId="43" fillId="10" borderId="143" xfId="0" applyFont="1" applyFill="1" applyBorder="1" applyAlignment="1">
      <alignment horizontal="center" vertical="center" wrapText="1"/>
    </xf>
    <xf numFmtId="0" fontId="43" fillId="10" borderId="154" xfId="0" applyFont="1" applyFill="1" applyBorder="1" applyAlignment="1">
      <alignment horizontal="center" vertical="center" wrapText="1"/>
    </xf>
    <xf numFmtId="0" fontId="13" fillId="34" borderId="28" xfId="0" applyFont="1" applyFill="1" applyBorder="1" applyAlignment="1">
      <alignment horizontal="center" vertical="center" wrapText="1"/>
    </xf>
    <xf numFmtId="0" fontId="13" fillId="34" borderId="27" xfId="0" applyFont="1" applyFill="1" applyBorder="1" applyAlignment="1">
      <alignment horizontal="center" vertical="center" wrapText="1"/>
    </xf>
    <xf numFmtId="0" fontId="13" fillId="34" borderId="119" xfId="0" applyFont="1" applyFill="1" applyBorder="1" applyAlignment="1">
      <alignment horizontal="center" vertical="center" wrapText="1"/>
    </xf>
    <xf numFmtId="14" fontId="13" fillId="11" borderId="14" xfId="0" applyNumberFormat="1" applyFont="1" applyFill="1" applyBorder="1" applyAlignment="1">
      <alignment horizontal="center" vertical="center" wrapText="1"/>
    </xf>
    <xf numFmtId="0" fontId="43" fillId="10" borderId="94" xfId="0" applyFont="1" applyFill="1" applyBorder="1" applyAlignment="1">
      <alignment horizontal="center" vertical="center" wrapText="1"/>
    </xf>
    <xf numFmtId="0" fontId="13" fillId="34" borderId="156" xfId="0" applyFont="1" applyFill="1" applyBorder="1" applyAlignment="1">
      <alignment horizontal="center" vertical="center" wrapText="1"/>
    </xf>
    <xf numFmtId="166" fontId="5" fillId="4" borderId="16" xfId="0" applyNumberFormat="1" applyFont="1" applyFill="1" applyBorder="1" applyAlignment="1">
      <alignment horizontal="center" vertical="center"/>
    </xf>
    <xf numFmtId="166" fontId="5" fillId="4" borderId="27" xfId="0" applyNumberFormat="1" applyFont="1" applyFill="1" applyBorder="1" applyAlignment="1">
      <alignment horizontal="center" vertical="center"/>
    </xf>
    <xf numFmtId="0" fontId="13" fillId="10" borderId="17" xfId="0" applyFont="1" applyFill="1" applyBorder="1" applyAlignment="1">
      <alignment horizontal="center" vertical="center" wrapText="1"/>
    </xf>
    <xf numFmtId="0" fontId="13" fillId="34" borderId="11" xfId="0" applyFont="1" applyFill="1" applyBorder="1" applyAlignment="1">
      <alignment horizontal="center" vertical="center" wrapText="1"/>
    </xf>
    <xf numFmtId="0" fontId="13" fillId="10" borderId="11" xfId="0" applyFont="1" applyFill="1" applyBorder="1" applyAlignment="1">
      <alignment horizontal="center" vertical="center" wrapText="1"/>
    </xf>
    <xf numFmtId="0" fontId="13" fillId="10" borderId="155" xfId="0" applyFont="1" applyFill="1" applyBorder="1" applyAlignment="1">
      <alignment horizontal="center" vertical="center" wrapText="1"/>
    </xf>
    <xf numFmtId="0" fontId="5" fillId="11" borderId="48" xfId="0" applyFont="1" applyFill="1" applyBorder="1" applyAlignment="1">
      <alignment horizontal="center" vertical="center" wrapText="1"/>
    </xf>
    <xf numFmtId="0" fontId="5" fillId="36" borderId="47" xfId="0" applyFont="1" applyFill="1" applyBorder="1" applyAlignment="1">
      <alignment horizontal="center" vertical="center" wrapText="1"/>
    </xf>
    <xf numFmtId="2" fontId="13" fillId="11" borderId="47" xfId="0" applyNumberFormat="1" applyFont="1" applyFill="1" applyBorder="1" applyAlignment="1">
      <alignment horizontal="center" vertical="center" wrapText="1"/>
    </xf>
    <xf numFmtId="0" fontId="13" fillId="11" borderId="47" xfId="0" applyFont="1" applyFill="1" applyBorder="1" applyAlignment="1">
      <alignment horizontal="center" vertical="center" wrapText="1"/>
    </xf>
    <xf numFmtId="14" fontId="13" fillId="11" borderId="47" xfId="0" applyNumberFormat="1" applyFont="1" applyFill="1" applyBorder="1" applyAlignment="1">
      <alignment horizontal="center" vertical="center" wrapText="1"/>
    </xf>
    <xf numFmtId="166" fontId="13" fillId="11" borderId="39" xfId="0" applyNumberFormat="1" applyFont="1" applyFill="1" applyBorder="1" applyAlignment="1">
      <alignment horizontal="center" vertical="center"/>
    </xf>
    <xf numFmtId="2" fontId="13" fillId="11" borderId="38" xfId="0" applyNumberFormat="1" applyFont="1" applyFill="1" applyBorder="1" applyAlignment="1">
      <alignment horizontal="center" vertical="center" wrapText="1"/>
    </xf>
    <xf numFmtId="0" fontId="5" fillId="0" borderId="35" xfId="0" applyFont="1" applyBorder="1" applyAlignment="1" applyProtection="1">
      <alignment horizontal="center" vertical="center"/>
      <protection locked="0"/>
    </xf>
    <xf numFmtId="166" fontId="10" fillId="11" borderId="39" xfId="1" applyNumberFormat="1" applyFont="1" applyFill="1" applyBorder="1" applyAlignment="1" applyProtection="1">
      <alignment horizontal="center" vertical="center" wrapText="1"/>
    </xf>
    <xf numFmtId="2" fontId="5" fillId="0" borderId="16" xfId="0" applyNumberFormat="1" applyFont="1" applyBorder="1" applyAlignment="1" applyProtection="1">
      <alignment horizontal="center" vertical="center" wrapText="1"/>
      <protection locked="0"/>
    </xf>
    <xf numFmtId="2" fontId="5" fillId="0" borderId="27" xfId="0" applyNumberFormat="1" applyFont="1" applyBorder="1" applyAlignment="1" applyProtection="1">
      <alignment horizontal="center" vertical="center" wrapText="1"/>
      <protection locked="0"/>
    </xf>
    <xf numFmtId="2" fontId="3" fillId="2" borderId="4" xfId="0" applyNumberFormat="1" applyFont="1" applyFill="1" applyBorder="1" applyAlignment="1">
      <alignment horizontal="right" vertical="center"/>
    </xf>
    <xf numFmtId="0" fontId="73" fillId="0" borderId="0" xfId="0" applyFont="1" applyAlignment="1" applyProtection="1">
      <alignment vertical="center" wrapText="1"/>
      <protection hidden="1"/>
    </xf>
    <xf numFmtId="0" fontId="73" fillId="0" borderId="0" xfId="0" applyFont="1" applyAlignment="1" applyProtection="1">
      <alignment horizontal="center" vertical="center" wrapText="1"/>
      <protection hidden="1"/>
    </xf>
    <xf numFmtId="0" fontId="19" fillId="9" borderId="125" xfId="0" applyFont="1" applyFill="1" applyBorder="1" applyAlignment="1" applyProtection="1">
      <alignment horizontal="center" vertical="center" wrapText="1"/>
      <protection hidden="1"/>
    </xf>
    <xf numFmtId="0" fontId="19" fillId="9" borderId="134" xfId="0" applyFont="1" applyFill="1" applyBorder="1" applyAlignment="1" applyProtection="1">
      <alignment horizontal="center" vertical="center" wrapText="1"/>
      <protection hidden="1"/>
    </xf>
    <xf numFmtId="0" fontId="19" fillId="9" borderId="139" xfId="0" applyFont="1" applyFill="1" applyBorder="1" applyAlignment="1" applyProtection="1">
      <alignment horizontal="center" vertical="center" wrapText="1"/>
      <protection hidden="1"/>
    </xf>
    <xf numFmtId="0" fontId="76" fillId="9" borderId="134" xfId="0" applyFont="1" applyFill="1" applyBorder="1" applyAlignment="1" applyProtection="1">
      <alignment horizontal="center" vertical="center" wrapText="1"/>
      <protection hidden="1"/>
    </xf>
    <xf numFmtId="0" fontId="75" fillId="42" borderId="19" xfId="0" applyFont="1" applyFill="1" applyBorder="1" applyAlignment="1" applyProtection="1">
      <alignment horizontal="center" vertical="center" wrapText="1"/>
      <protection hidden="1"/>
    </xf>
    <xf numFmtId="0" fontId="1" fillId="4" borderId="126" xfId="0" applyFont="1" applyFill="1" applyBorder="1" applyAlignment="1" applyProtection="1">
      <alignment horizontal="center" vertical="center"/>
      <protection hidden="1"/>
    </xf>
    <xf numFmtId="166" fontId="1" fillId="4" borderId="81" xfId="0" applyNumberFormat="1" applyFont="1" applyFill="1" applyBorder="1" applyAlignment="1" applyProtection="1">
      <alignment horizontal="center" vertical="center"/>
      <protection hidden="1"/>
    </xf>
    <xf numFmtId="166" fontId="1" fillId="4" borderId="127" xfId="0" applyNumberFormat="1" applyFont="1" applyFill="1" applyBorder="1" applyAlignment="1" applyProtection="1">
      <alignment horizontal="center" vertical="center"/>
      <protection hidden="1"/>
    </xf>
    <xf numFmtId="9" fontId="78" fillId="3" borderId="122" xfId="1" applyFont="1" applyFill="1" applyBorder="1" applyAlignment="1" applyProtection="1">
      <alignment horizontal="center" vertical="center"/>
      <protection hidden="1"/>
    </xf>
    <xf numFmtId="166" fontId="78" fillId="3" borderId="128" xfId="1" applyNumberFormat="1" applyFont="1" applyFill="1" applyBorder="1" applyAlignment="1" applyProtection="1">
      <alignment horizontal="center" vertical="center"/>
      <protection hidden="1"/>
    </xf>
    <xf numFmtId="0" fontId="78" fillId="3" borderId="140" xfId="1" applyNumberFormat="1" applyFont="1" applyFill="1" applyBorder="1" applyAlignment="1" applyProtection="1">
      <alignment horizontal="center" vertical="center"/>
      <protection hidden="1"/>
    </xf>
    <xf numFmtId="166" fontId="78" fillId="3" borderId="123" xfId="1" applyNumberFormat="1" applyFont="1" applyFill="1" applyBorder="1" applyAlignment="1" applyProtection="1">
      <alignment horizontal="center" vertical="center"/>
      <protection hidden="1"/>
    </xf>
    <xf numFmtId="0" fontId="19" fillId="0" borderId="0" xfId="0" applyFont="1" applyAlignment="1" applyProtection="1">
      <alignment vertical="center" wrapText="1"/>
      <protection hidden="1"/>
    </xf>
    <xf numFmtId="0" fontId="1" fillId="0" borderId="0" xfId="0" applyFont="1"/>
    <xf numFmtId="0" fontId="79" fillId="0" borderId="0" xfId="0" applyFont="1" applyAlignment="1" applyProtection="1">
      <alignment horizontal="center" vertical="center" wrapText="1"/>
      <protection hidden="1"/>
    </xf>
    <xf numFmtId="0" fontId="79" fillId="0" borderId="0" xfId="0" applyFont="1" applyAlignment="1" applyProtection="1">
      <alignment horizontal="left" vertical="center" wrapText="1"/>
      <protection hidden="1"/>
    </xf>
    <xf numFmtId="166" fontId="1" fillId="0" borderId="0" xfId="101" applyNumberFormat="1" applyFont="1" applyFill="1" applyBorder="1" applyAlignment="1" applyProtection="1">
      <alignment horizontal="center" vertical="center"/>
      <protection hidden="1"/>
    </xf>
    <xf numFmtId="7" fontId="80" fillId="0" borderId="0" xfId="0" applyNumberFormat="1" applyFont="1" applyAlignment="1" applyProtection="1">
      <alignment horizontal="center" vertical="center" wrapText="1"/>
      <protection hidden="1"/>
    </xf>
    <xf numFmtId="9" fontId="80" fillId="0" borderId="0" xfId="1" applyFont="1" applyFill="1" applyBorder="1" applyAlignment="1" applyProtection="1">
      <alignment horizontal="center" vertical="center" wrapText="1"/>
      <protection hidden="1"/>
    </xf>
    <xf numFmtId="0" fontId="1" fillId="0" borderId="0" xfId="0" applyFont="1" applyAlignment="1" applyProtection="1">
      <alignment vertical="center"/>
      <protection hidden="1"/>
    </xf>
    <xf numFmtId="166" fontId="75" fillId="0" borderId="0" xfId="0" applyNumberFormat="1" applyFont="1" applyAlignment="1">
      <alignment horizontal="center" vertical="center" wrapText="1"/>
    </xf>
    <xf numFmtId="166" fontId="19" fillId="0" borderId="0" xfId="0" applyNumberFormat="1" applyFont="1" applyAlignment="1" applyProtection="1">
      <alignment vertical="center" wrapText="1"/>
      <protection hidden="1"/>
    </xf>
    <xf numFmtId="166" fontId="19" fillId="0" borderId="0" xfId="101" applyNumberFormat="1" applyFont="1" applyFill="1" applyBorder="1" applyAlignment="1" applyProtection="1">
      <alignment horizontal="center" vertical="center"/>
      <protection hidden="1"/>
    </xf>
    <xf numFmtId="166" fontId="75" fillId="0" borderId="0" xfId="101" applyNumberFormat="1" applyFont="1" applyFill="1" applyBorder="1" applyAlignment="1" applyProtection="1">
      <alignment horizontal="center" vertical="center"/>
      <protection hidden="1"/>
    </xf>
    <xf numFmtId="0" fontId="75" fillId="0" borderId="0" xfId="0" applyFont="1" applyAlignment="1" applyProtection="1">
      <alignment vertical="center" wrapText="1"/>
      <protection hidden="1"/>
    </xf>
    <xf numFmtId="0" fontId="82" fillId="0" borderId="0" xfId="0" quotePrefix="1" applyFont="1" applyAlignment="1" applyProtection="1">
      <alignment horizontal="center" vertical="center" wrapText="1"/>
      <protection hidden="1"/>
    </xf>
    <xf numFmtId="0" fontId="82" fillId="0" borderId="0" xfId="0" applyFont="1" applyAlignment="1" applyProtection="1">
      <alignment horizontal="center" vertical="center" wrapText="1"/>
      <protection hidden="1"/>
    </xf>
    <xf numFmtId="166" fontId="1" fillId="0" borderId="0" xfId="0" applyNumberFormat="1" applyFont="1" applyAlignment="1" applyProtection="1">
      <alignment vertical="center"/>
      <protection hidden="1"/>
    </xf>
    <xf numFmtId="0" fontId="1" fillId="6" borderId="0" xfId="0" applyFont="1" applyFill="1" applyAlignment="1">
      <alignment horizontal="center" vertical="center" wrapText="1"/>
    </xf>
    <xf numFmtId="0" fontId="81" fillId="47" borderId="1" xfId="0" applyFont="1" applyFill="1" applyBorder="1" applyAlignment="1">
      <alignment horizontal="center" vertical="center" wrapText="1"/>
    </xf>
    <xf numFmtId="166" fontId="1" fillId="0" borderId="1" xfId="0" applyNumberFormat="1" applyFont="1" applyBorder="1" applyAlignment="1" applyProtection="1">
      <alignment horizontal="center" vertical="center"/>
      <protection locked="0"/>
    </xf>
    <xf numFmtId="165" fontId="1" fillId="0" borderId="1" xfId="101"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166" fontId="19" fillId="4" borderId="71" xfId="0" applyNumberFormat="1" applyFont="1" applyFill="1" applyBorder="1" applyAlignment="1">
      <alignment vertical="center"/>
    </xf>
    <xf numFmtId="0" fontId="19" fillId="26" borderId="56" xfId="0" applyFont="1" applyFill="1" applyBorder="1" applyAlignment="1">
      <alignment horizontal="center" vertical="center" wrapText="1"/>
    </xf>
    <xf numFmtId="0" fontId="19" fillId="0" borderId="86" xfId="0" applyFont="1" applyBorder="1" applyAlignment="1" applyProtection="1">
      <alignment horizontal="center" vertical="center"/>
      <protection locked="0"/>
    </xf>
    <xf numFmtId="165" fontId="19" fillId="6" borderId="0" xfId="0" applyNumberFormat="1" applyFont="1" applyFill="1" applyAlignment="1">
      <alignment horizontal="center" vertical="center" wrapText="1"/>
    </xf>
    <xf numFmtId="0" fontId="19" fillId="6" borderId="0" xfId="0" applyFont="1" applyFill="1" applyAlignment="1">
      <alignment horizontal="center" vertical="center" wrapText="1"/>
    </xf>
    <xf numFmtId="0" fontId="19" fillId="3" borderId="1" xfId="0" applyFont="1" applyFill="1" applyBorder="1" applyAlignment="1">
      <alignment horizontal="center" vertical="center" wrapText="1"/>
    </xf>
    <xf numFmtId="0" fontId="1" fillId="26" borderId="1" xfId="0" applyFont="1" applyFill="1" applyBorder="1" applyAlignment="1">
      <alignment horizontal="center" vertical="center" wrapText="1"/>
    </xf>
    <xf numFmtId="0" fontId="19" fillId="26" borderId="1" xfId="0" applyFont="1" applyFill="1" applyBorder="1" applyAlignment="1">
      <alignment horizontal="center" vertical="center" wrapText="1"/>
    </xf>
    <xf numFmtId="9" fontId="19" fillId="6" borderId="1" xfId="0" applyNumberFormat="1" applyFont="1" applyFill="1" applyBorder="1" applyAlignment="1">
      <alignment horizontal="center" vertical="center" wrapText="1"/>
    </xf>
    <xf numFmtId="166" fontId="1" fillId="6" borderId="0" xfId="0" applyNumberFormat="1" applyFont="1" applyFill="1" applyAlignment="1">
      <alignment horizontal="center" vertical="center" wrapText="1"/>
    </xf>
    <xf numFmtId="0" fontId="19" fillId="3" borderId="121" xfId="0" applyFont="1" applyFill="1" applyBorder="1" applyAlignment="1" applyProtection="1">
      <alignment horizontal="center" vertical="center" wrapText="1"/>
      <protection hidden="1"/>
    </xf>
    <xf numFmtId="166" fontId="1" fillId="3" borderId="145" xfId="0" applyNumberFormat="1" applyFont="1" applyFill="1" applyBorder="1" applyAlignment="1">
      <alignment horizontal="center" vertical="center" wrapText="1"/>
    </xf>
    <xf numFmtId="166" fontId="1" fillId="3" borderId="59" xfId="0" applyNumberFormat="1" applyFont="1" applyFill="1" applyBorder="1" applyAlignment="1">
      <alignment horizontal="center" vertical="center" wrapText="1"/>
    </xf>
    <xf numFmtId="0" fontId="79" fillId="48" borderId="27" xfId="0" applyFont="1" applyFill="1" applyBorder="1" applyAlignment="1" applyProtection="1">
      <alignment horizontal="center" vertical="center" wrapText="1"/>
      <protection hidden="1"/>
    </xf>
    <xf numFmtId="166" fontId="19" fillId="48" borderId="90" xfId="0" applyNumberFormat="1" applyFont="1" applyFill="1" applyBorder="1" applyAlignment="1" applyProtection="1">
      <alignment horizontal="center" vertical="center"/>
      <protection hidden="1"/>
    </xf>
    <xf numFmtId="166" fontId="1" fillId="3" borderId="60" xfId="0" applyNumberFormat="1" applyFont="1" applyFill="1" applyBorder="1" applyAlignment="1">
      <alignment horizontal="center" vertical="center" wrapText="1"/>
    </xf>
    <xf numFmtId="0" fontId="1" fillId="0" borderId="104" xfId="0" applyFont="1" applyBorder="1" applyAlignment="1" applyProtection="1">
      <alignment horizontal="center" vertical="center"/>
      <protection hidden="1"/>
    </xf>
    <xf numFmtId="166" fontId="1" fillId="6" borderId="83" xfId="101" applyNumberFormat="1" applyFont="1" applyFill="1" applyBorder="1" applyAlignment="1" applyProtection="1">
      <alignment horizontal="center" vertical="center"/>
      <protection hidden="1"/>
    </xf>
    <xf numFmtId="166" fontId="78" fillId="3" borderId="124" xfId="1" applyNumberFormat="1" applyFont="1" applyFill="1" applyBorder="1" applyAlignment="1" applyProtection="1">
      <alignment horizontal="center" vertical="center"/>
      <protection hidden="1"/>
    </xf>
    <xf numFmtId="0" fontId="75" fillId="42" borderId="61" xfId="0" applyFont="1" applyFill="1" applyBorder="1" applyAlignment="1" applyProtection="1">
      <alignment horizontal="center" vertical="center" wrapText="1"/>
      <protection hidden="1"/>
    </xf>
    <xf numFmtId="9" fontId="78" fillId="0" borderId="0" xfId="1" applyFont="1" applyFill="1" applyBorder="1" applyAlignment="1" applyProtection="1">
      <alignment horizontal="center" vertical="center"/>
      <protection hidden="1"/>
    </xf>
    <xf numFmtId="166" fontId="78" fillId="0" borderId="0" xfId="1" applyNumberFormat="1" applyFont="1" applyFill="1" applyBorder="1" applyAlignment="1" applyProtection="1">
      <alignment horizontal="center" vertical="center"/>
      <protection hidden="1"/>
    </xf>
    <xf numFmtId="0" fontId="78" fillId="0" borderId="0" xfId="1" applyNumberFormat="1" applyFont="1" applyFill="1" applyBorder="1" applyAlignment="1" applyProtection="1">
      <alignment horizontal="center" vertical="center"/>
      <protection hidden="1"/>
    </xf>
    <xf numFmtId="0" fontId="0" fillId="0" borderId="0" xfId="0" applyBorder="1"/>
    <xf numFmtId="0" fontId="79" fillId="26" borderId="132" xfId="0" applyFont="1" applyFill="1" applyBorder="1" applyAlignment="1">
      <alignment horizontal="center" vertical="center" wrapText="1"/>
    </xf>
    <xf numFmtId="0" fontId="79" fillId="26" borderId="112" xfId="0" applyFont="1" applyFill="1" applyBorder="1" applyAlignment="1">
      <alignment horizontal="center" vertical="center" wrapText="1"/>
    </xf>
    <xf numFmtId="0" fontId="79" fillId="26" borderId="109" xfId="0" applyFont="1" applyFill="1" applyBorder="1" applyAlignment="1">
      <alignment horizontal="center" vertical="center" wrapText="1"/>
    </xf>
    <xf numFmtId="0" fontId="19" fillId="26" borderId="12" xfId="0" applyFont="1" applyFill="1" applyBorder="1" applyAlignment="1">
      <alignment horizontal="center" vertical="center" wrapText="1"/>
    </xf>
    <xf numFmtId="0" fontId="79" fillId="26" borderId="61" xfId="0" applyFont="1" applyFill="1" applyBorder="1" applyAlignment="1">
      <alignment horizontal="center" vertical="center" wrapText="1"/>
    </xf>
    <xf numFmtId="0" fontId="19" fillId="26" borderId="25" xfId="0" applyFont="1" applyFill="1" applyBorder="1" applyAlignment="1" applyProtection="1">
      <alignment horizontal="center" vertical="center" wrapText="1"/>
      <protection hidden="1"/>
    </xf>
    <xf numFmtId="0" fontId="19" fillId="26" borderId="137" xfId="0" applyFont="1" applyFill="1" applyBorder="1" applyAlignment="1" applyProtection="1">
      <alignment horizontal="center" vertical="center" wrapText="1"/>
      <protection hidden="1"/>
    </xf>
    <xf numFmtId="0" fontId="19" fillId="52" borderId="19" xfId="0" applyFont="1" applyFill="1" applyBorder="1" applyAlignment="1">
      <alignment horizontal="center" vertical="center" wrapText="1"/>
    </xf>
    <xf numFmtId="0" fontId="19" fillId="49" borderId="16" xfId="0" applyFont="1" applyFill="1" applyBorder="1" applyAlignment="1">
      <alignment horizontal="center" vertical="center" wrapText="1"/>
    </xf>
    <xf numFmtId="0" fontId="0" fillId="0" borderId="0" xfId="0" applyAlignment="1">
      <alignment horizontal="center" vertical="center"/>
    </xf>
    <xf numFmtId="0" fontId="85" fillId="10" borderId="25" xfId="0" applyFont="1" applyFill="1" applyBorder="1" applyAlignment="1">
      <alignment horizontal="center" vertical="center" wrapText="1"/>
    </xf>
    <xf numFmtId="0" fontId="85" fillId="10" borderId="55" xfId="0" applyFont="1" applyFill="1" applyBorder="1" applyAlignment="1">
      <alignment horizontal="center" vertical="center" wrapText="1"/>
    </xf>
    <xf numFmtId="0" fontId="85" fillId="10" borderId="137" xfId="0" applyFont="1" applyFill="1" applyBorder="1" applyAlignment="1">
      <alignment horizontal="center" vertical="center" wrapText="1"/>
    </xf>
    <xf numFmtId="0" fontId="85" fillId="11" borderId="48" xfId="0" applyFont="1" applyFill="1" applyBorder="1" applyAlignment="1">
      <alignment horizontal="center" vertical="center" wrapText="1"/>
    </xf>
    <xf numFmtId="0" fontId="86" fillId="11" borderId="26" xfId="0" applyFont="1" applyFill="1" applyBorder="1" applyAlignment="1">
      <alignment horizontal="center" vertical="center" wrapText="1"/>
    </xf>
    <xf numFmtId="0" fontId="86" fillId="11" borderId="5" xfId="0" applyFont="1" applyFill="1" applyBorder="1" applyAlignment="1">
      <alignment horizontal="center" vertical="center" wrapText="1"/>
    </xf>
    <xf numFmtId="0" fontId="86" fillId="11" borderId="31" xfId="0" applyFont="1" applyFill="1" applyBorder="1" applyAlignment="1">
      <alignment horizontal="center" vertical="center" wrapText="1"/>
    </xf>
    <xf numFmtId="0" fontId="0" fillId="0" borderId="1" xfId="0" applyBorder="1" applyAlignment="1">
      <alignment horizontal="center" vertical="center"/>
    </xf>
    <xf numFmtId="0" fontId="85" fillId="11" borderId="3" xfId="0" applyFont="1" applyFill="1" applyBorder="1" applyAlignment="1">
      <alignment horizontal="center" vertical="center" wrapText="1"/>
    </xf>
    <xf numFmtId="0" fontId="86" fillId="11" borderId="2" xfId="0" applyFont="1" applyFill="1" applyBorder="1" applyAlignment="1">
      <alignment horizontal="center" vertical="center" wrapText="1"/>
    </xf>
    <xf numFmtId="0" fontId="86" fillId="11" borderId="15" xfId="0" applyFont="1" applyFill="1" applyBorder="1" applyAlignment="1">
      <alignment horizontal="center" vertical="center" wrapText="1"/>
    </xf>
    <xf numFmtId="0" fontId="86" fillId="11" borderId="3" xfId="0" applyFont="1" applyFill="1" applyBorder="1" applyAlignment="1">
      <alignment horizontal="center" vertical="top" wrapText="1"/>
    </xf>
    <xf numFmtId="0" fontId="86" fillId="11" borderId="3" xfId="0" applyFont="1" applyFill="1" applyBorder="1" applyAlignment="1">
      <alignment horizontal="center" vertical="center" wrapText="1"/>
    </xf>
    <xf numFmtId="0" fontId="86" fillId="11" borderId="36" xfId="0" applyFont="1" applyFill="1" applyBorder="1" applyAlignment="1">
      <alignment horizontal="center" vertical="center" wrapText="1"/>
    </xf>
    <xf numFmtId="0" fontId="86" fillId="11" borderId="51" xfId="0" applyFont="1" applyFill="1" applyBorder="1" applyAlignment="1">
      <alignment horizontal="center" vertical="center" wrapText="1"/>
    </xf>
    <xf numFmtId="0" fontId="86" fillId="11" borderId="18" xfId="0" applyFont="1" applyFill="1" applyBorder="1" applyAlignment="1">
      <alignment horizontal="center" vertical="center" wrapText="1"/>
    </xf>
    <xf numFmtId="0" fontId="0" fillId="0" borderId="1" xfId="0" applyBorder="1" applyAlignment="1">
      <alignment horizontal="center" vertical="center" wrapText="1"/>
    </xf>
    <xf numFmtId="0" fontId="86" fillId="11" borderId="47" xfId="0" applyFont="1" applyFill="1" applyBorder="1" applyAlignment="1">
      <alignment horizontal="center" vertical="center" wrapText="1"/>
    </xf>
    <xf numFmtId="0" fontId="86" fillId="11" borderId="141" xfId="0" applyFont="1" applyFill="1" applyBorder="1" applyAlignment="1">
      <alignment horizontal="center" vertical="center" wrapText="1"/>
    </xf>
    <xf numFmtId="0" fontId="86" fillId="11" borderId="49" xfId="0" applyFont="1" applyFill="1" applyBorder="1" applyAlignment="1">
      <alignment horizontal="center" vertical="center" wrapText="1"/>
    </xf>
    <xf numFmtId="0" fontId="86" fillId="11" borderId="14" xfId="0" applyFont="1" applyFill="1" applyBorder="1" applyAlignment="1">
      <alignment horizontal="center" vertical="center" wrapText="1"/>
    </xf>
    <xf numFmtId="0" fontId="86" fillId="11" borderId="50" xfId="0" applyFont="1" applyFill="1" applyBorder="1" applyAlignment="1">
      <alignment horizontal="center" vertical="center" wrapText="1"/>
    </xf>
    <xf numFmtId="0" fontId="86" fillId="11" borderId="158" xfId="0" applyFont="1" applyFill="1" applyBorder="1" applyAlignment="1">
      <alignment horizontal="center" vertical="center" wrapText="1"/>
    </xf>
    <xf numFmtId="0" fontId="86" fillId="11" borderId="29" xfId="0" applyFont="1" applyFill="1" applyBorder="1" applyAlignment="1">
      <alignment horizontal="center" vertical="center" wrapText="1"/>
    </xf>
    <xf numFmtId="0" fontId="86" fillId="0" borderId="1" xfId="0" applyFont="1" applyBorder="1" applyAlignment="1" applyProtection="1">
      <alignment horizontal="center" vertical="center" wrapText="1"/>
      <protection locked="0"/>
    </xf>
    <xf numFmtId="0" fontId="86" fillId="0" borderId="5" xfId="0" applyFont="1" applyBorder="1" applyAlignment="1" applyProtection="1">
      <alignment horizontal="center" vertical="center" wrapText="1"/>
      <protection locked="0"/>
    </xf>
    <xf numFmtId="0" fontId="86" fillId="4" borderId="31" xfId="0" applyFont="1" applyFill="1" applyBorder="1" applyAlignment="1">
      <alignment horizontal="center" vertical="center" wrapText="1"/>
    </xf>
    <xf numFmtId="0" fontId="86" fillId="0" borderId="2" xfId="0" applyFont="1" applyBorder="1" applyAlignment="1" applyProtection="1">
      <alignment horizontal="center" vertical="center" wrapText="1"/>
      <protection locked="0"/>
    </xf>
    <xf numFmtId="0" fontId="86" fillId="4" borderId="15" xfId="0" applyFont="1" applyFill="1" applyBorder="1" applyAlignment="1">
      <alignment horizontal="center" vertical="center" wrapText="1"/>
    </xf>
    <xf numFmtId="0" fontId="86" fillId="0" borderId="28" xfId="0" applyFont="1" applyBorder="1" applyAlignment="1" applyProtection="1">
      <alignment horizontal="center" vertical="center" wrapText="1"/>
      <protection locked="0"/>
    </xf>
    <xf numFmtId="0" fontId="86" fillId="0" borderId="90" xfId="0" applyFont="1" applyBorder="1" applyAlignment="1" applyProtection="1">
      <alignment horizontal="center" vertical="center" wrapText="1"/>
      <protection locked="0"/>
    </xf>
    <xf numFmtId="0" fontId="86" fillId="4" borderId="29" xfId="0" applyFont="1" applyFill="1" applyBorder="1" applyAlignment="1">
      <alignment horizontal="center" vertical="center" wrapText="1"/>
    </xf>
    <xf numFmtId="0" fontId="0" fillId="0" borderId="0" xfId="0"/>
    <xf numFmtId="0" fontId="1" fillId="0" borderId="0" xfId="0" applyFont="1" applyProtection="1">
      <protection hidden="1"/>
    </xf>
    <xf numFmtId="0" fontId="75" fillId="42" borderId="47" xfId="0" applyFont="1" applyFill="1" applyBorder="1" applyAlignment="1" applyProtection="1">
      <alignment horizontal="center" vertical="center" wrapText="1"/>
      <protection hidden="1"/>
    </xf>
    <xf numFmtId="0" fontId="79" fillId="9" borderId="52" xfId="0" applyFont="1" applyFill="1" applyBorder="1" applyAlignment="1" applyProtection="1">
      <alignment horizontal="center" vertical="center" wrapText="1"/>
      <protection hidden="1"/>
    </xf>
    <xf numFmtId="166" fontId="19" fillId="0" borderId="0" xfId="0" applyNumberFormat="1" applyFont="1" applyAlignment="1">
      <alignment horizontal="center" vertical="center" wrapText="1"/>
    </xf>
    <xf numFmtId="166" fontId="19" fillId="9" borderId="30" xfId="0" applyNumberFormat="1" applyFont="1" applyFill="1" applyBorder="1" applyAlignment="1" applyProtection="1">
      <alignment horizontal="center" vertical="center" wrapText="1"/>
      <protection hidden="1"/>
    </xf>
    <xf numFmtId="0" fontId="19" fillId="9" borderId="16" xfId="0" applyFont="1" applyFill="1" applyBorder="1" applyAlignment="1" applyProtection="1">
      <alignment horizontal="center" vertical="center" wrapText="1"/>
      <protection hidden="1"/>
    </xf>
    <xf numFmtId="0" fontId="19" fillId="42" borderId="10" xfId="0" applyFont="1" applyFill="1" applyBorder="1" applyAlignment="1">
      <alignment horizontal="center" vertical="center" wrapText="1"/>
    </xf>
    <xf numFmtId="166" fontId="1" fillId="51" borderId="1" xfId="0" applyNumberFormat="1" applyFont="1" applyFill="1" applyBorder="1" applyAlignment="1" applyProtection="1">
      <alignment horizontal="center" vertical="center"/>
      <protection locked="0"/>
    </xf>
    <xf numFmtId="165" fontId="1" fillId="51" borderId="75" xfId="101" applyFont="1" applyFill="1" applyBorder="1" applyAlignment="1" applyProtection="1">
      <alignment horizontal="center" vertical="center"/>
      <protection locked="0"/>
    </xf>
    <xf numFmtId="165" fontId="1" fillId="51" borderId="163" xfId="101" applyFont="1" applyFill="1" applyBorder="1" applyAlignment="1" applyProtection="1">
      <alignment horizontal="center" vertical="center"/>
      <protection locked="0"/>
    </xf>
    <xf numFmtId="165" fontId="1" fillId="51" borderId="92" xfId="101" applyFont="1" applyFill="1" applyBorder="1" applyAlignment="1" applyProtection="1">
      <alignment horizontal="center" vertical="center"/>
      <protection locked="0"/>
    </xf>
    <xf numFmtId="165" fontId="1" fillId="51" borderId="159" xfId="101" applyFont="1" applyFill="1" applyBorder="1" applyAlignment="1" applyProtection="1">
      <alignment horizontal="center" vertical="center"/>
      <protection locked="0"/>
    </xf>
    <xf numFmtId="166" fontId="19" fillId="51" borderId="1" xfId="0" applyNumberFormat="1" applyFont="1" applyFill="1" applyBorder="1" applyAlignment="1">
      <alignment horizontal="center" vertical="center" wrapText="1"/>
    </xf>
    <xf numFmtId="166" fontId="19" fillId="51" borderId="137" xfId="0" applyNumberFormat="1" applyFont="1" applyFill="1" applyBorder="1" applyAlignment="1">
      <alignment horizontal="center" vertical="center" wrapText="1"/>
    </xf>
    <xf numFmtId="166" fontId="1" fillId="4" borderId="1" xfId="101" quotePrefix="1" applyNumberFormat="1" applyFont="1" applyFill="1" applyBorder="1" applyAlignment="1" applyProtection="1">
      <alignment horizontal="center" vertical="center"/>
      <protection hidden="1"/>
    </xf>
    <xf numFmtId="166" fontId="75" fillId="38" borderId="29" xfId="101" applyNumberFormat="1" applyFont="1" applyFill="1" applyBorder="1" applyAlignment="1" applyProtection="1">
      <alignment horizontal="center" vertical="center"/>
      <protection hidden="1"/>
    </xf>
    <xf numFmtId="166" fontId="1" fillId="0" borderId="3" xfId="101" applyNumberFormat="1" applyFont="1" applyBorder="1" applyAlignment="1" applyProtection="1">
      <alignment horizontal="center" vertical="center"/>
      <protection hidden="1"/>
    </xf>
    <xf numFmtId="166" fontId="75" fillId="38" borderId="46" xfId="101" applyNumberFormat="1" applyFont="1" applyFill="1" applyBorder="1" applyAlignment="1" applyProtection="1">
      <alignment horizontal="center" vertical="center"/>
      <protection hidden="1"/>
    </xf>
    <xf numFmtId="0" fontId="79" fillId="9" borderId="59" xfId="0" applyFont="1" applyFill="1" applyBorder="1" applyAlignment="1" applyProtection="1">
      <alignment horizontal="center" vertical="center" wrapText="1"/>
      <protection hidden="1"/>
    </xf>
    <xf numFmtId="0" fontId="79" fillId="40" borderId="60" xfId="0" applyFont="1" applyFill="1" applyBorder="1" applyAlignment="1" applyProtection="1">
      <alignment horizontal="center" vertical="center" wrapText="1"/>
      <protection hidden="1"/>
    </xf>
    <xf numFmtId="166" fontId="1" fillId="4" borderId="16" xfId="101" quotePrefix="1" applyNumberFormat="1" applyFont="1" applyFill="1" applyBorder="1" applyAlignment="1" applyProtection="1">
      <alignment horizontal="center" vertical="center"/>
      <protection hidden="1"/>
    </xf>
    <xf numFmtId="166" fontId="1" fillId="4" borderId="16" xfId="101" applyNumberFormat="1" applyFont="1" applyFill="1" applyBorder="1" applyAlignment="1" applyProtection="1">
      <alignment horizontal="center" vertical="center"/>
      <protection hidden="1"/>
    </xf>
    <xf numFmtId="166" fontId="75" fillId="38" borderId="27" xfId="101" applyNumberFormat="1" applyFont="1" applyFill="1" applyBorder="1" applyAlignment="1" applyProtection="1">
      <alignment horizontal="center" vertical="center"/>
      <protection hidden="1"/>
    </xf>
    <xf numFmtId="0" fontId="0" fillId="0" borderId="0" xfId="0" applyAlignment="1">
      <alignment horizontal="center" vertical="center"/>
    </xf>
    <xf numFmtId="0" fontId="19" fillId="0" borderId="0" xfId="0" applyFont="1" applyAlignment="1" applyProtection="1">
      <alignment horizontal="center" vertical="center" wrapText="1"/>
      <protection hidden="1"/>
    </xf>
    <xf numFmtId="0" fontId="19" fillId="26" borderId="137" xfId="0" applyFont="1" applyFill="1" applyBorder="1" applyAlignment="1">
      <alignment horizontal="center" vertical="center" wrapText="1"/>
    </xf>
    <xf numFmtId="0" fontId="73" fillId="41" borderId="0" xfId="0" applyFont="1" applyFill="1" applyAlignment="1" applyProtection="1">
      <alignment horizontal="center" vertical="center" wrapText="1"/>
      <protection hidden="1"/>
    </xf>
    <xf numFmtId="0" fontId="61" fillId="9" borderId="3" xfId="0" applyFont="1" applyFill="1" applyBorder="1" applyAlignment="1" applyProtection="1">
      <alignment horizontal="center" vertical="center" wrapText="1"/>
      <protection hidden="1"/>
    </xf>
    <xf numFmtId="0" fontId="61" fillId="9" borderId="15" xfId="0" applyFont="1" applyFill="1" applyBorder="1" applyAlignment="1" applyProtection="1">
      <alignment horizontal="center" vertical="center" wrapText="1"/>
      <protection hidden="1"/>
    </xf>
    <xf numFmtId="165" fontId="1" fillId="51" borderId="164" xfId="101" applyFont="1" applyFill="1" applyBorder="1" applyAlignment="1" applyProtection="1">
      <alignment horizontal="center" vertical="center"/>
      <protection locked="0"/>
    </xf>
    <xf numFmtId="0" fontId="19" fillId="42" borderId="2" xfId="0" applyFont="1" applyFill="1" applyBorder="1" applyAlignment="1">
      <alignment vertical="center" wrapText="1"/>
    </xf>
    <xf numFmtId="0" fontId="19" fillId="42" borderId="9" xfId="0" applyFont="1" applyFill="1" applyBorder="1" applyAlignment="1">
      <alignment vertical="center" wrapText="1"/>
    </xf>
    <xf numFmtId="0" fontId="19" fillId="42" borderId="3" xfId="0" applyFont="1" applyFill="1" applyBorder="1" applyAlignment="1">
      <alignment vertical="center" wrapText="1"/>
    </xf>
    <xf numFmtId="0" fontId="1" fillId="3" borderId="1" xfId="0" applyFont="1" applyFill="1" applyBorder="1" applyAlignment="1">
      <alignment horizontal="center" vertical="center" wrapText="1"/>
    </xf>
    <xf numFmtId="0" fontId="19" fillId="42" borderId="158" xfId="0" applyFont="1" applyFill="1" applyBorder="1" applyAlignment="1">
      <alignment vertical="center" wrapText="1"/>
    </xf>
    <xf numFmtId="0" fontId="19" fillId="42" borderId="4" xfId="0" applyFont="1" applyFill="1" applyBorder="1" applyAlignment="1">
      <alignment vertical="center" wrapText="1"/>
    </xf>
    <xf numFmtId="0" fontId="11" fillId="41" borderId="47" xfId="0" applyFont="1" applyFill="1" applyBorder="1" applyAlignment="1" applyProtection="1">
      <alignment horizontal="center" vertical="center" wrapText="1"/>
      <protection hidden="1"/>
    </xf>
    <xf numFmtId="0" fontId="88" fillId="0" borderId="28" xfId="0" applyFont="1" applyBorder="1" applyAlignment="1" applyProtection="1">
      <alignment horizontal="center" vertical="center" wrapText="1"/>
      <protection hidden="1"/>
    </xf>
    <xf numFmtId="0" fontId="1" fillId="0" borderId="1" xfId="0" applyFont="1" applyBorder="1" applyAlignment="1" applyProtection="1">
      <alignment wrapText="1"/>
      <protection hidden="1"/>
    </xf>
    <xf numFmtId="166" fontId="1" fillId="0" borderId="1" xfId="0" applyNumberFormat="1" applyFont="1" applyBorder="1" applyProtection="1">
      <protection hidden="1"/>
    </xf>
    <xf numFmtId="0" fontId="1" fillId="0" borderId="1" xfId="0" applyFont="1" applyBorder="1" applyAlignment="1" applyProtection="1">
      <alignment vertical="top"/>
      <protection hidden="1"/>
    </xf>
    <xf numFmtId="166" fontId="1" fillId="0" borderId="1" xfId="0" applyNumberFormat="1" applyFont="1" applyBorder="1" applyAlignment="1" applyProtection="1">
      <alignment vertical="top"/>
      <protection hidden="1"/>
    </xf>
    <xf numFmtId="0" fontId="1" fillId="0" borderId="1" xfId="0" applyFont="1" applyBorder="1" applyProtection="1">
      <protection hidden="1"/>
    </xf>
    <xf numFmtId="166" fontId="1" fillId="4" borderId="3" xfId="101" quotePrefix="1" applyNumberFormat="1" applyFont="1" applyFill="1" applyBorder="1" applyAlignment="1" applyProtection="1">
      <alignment horizontal="center" vertical="center"/>
      <protection hidden="1"/>
    </xf>
    <xf numFmtId="0" fontId="11" fillId="0" borderId="0" xfId="0" applyFont="1"/>
    <xf numFmtId="0" fontId="80" fillId="9" borderId="52" xfId="0" applyFont="1" applyFill="1" applyBorder="1" applyAlignment="1" applyProtection="1">
      <alignment horizontal="center" vertical="center" wrapText="1"/>
      <protection hidden="1"/>
    </xf>
    <xf numFmtId="166" fontId="61" fillId="9" borderId="1" xfId="0" applyNumberFormat="1" applyFont="1" applyFill="1" applyBorder="1" applyAlignment="1" applyProtection="1">
      <alignment horizontal="right" vertical="center" wrapText="1"/>
      <protection hidden="1"/>
    </xf>
    <xf numFmtId="0" fontId="73" fillId="0" borderId="0" xfId="0" applyFont="1" applyAlignment="1" applyProtection="1">
      <alignment horizontal="left" vertical="center" wrapText="1"/>
      <protection hidden="1"/>
    </xf>
    <xf numFmtId="0" fontId="73" fillId="55" borderId="59" xfId="0" applyFont="1" applyFill="1" applyBorder="1" applyAlignment="1" applyProtection="1">
      <alignment horizontal="center" vertical="center" wrapText="1"/>
      <protection hidden="1"/>
    </xf>
    <xf numFmtId="0" fontId="73" fillId="38" borderId="59" xfId="0" applyFont="1" applyFill="1" applyBorder="1" applyAlignment="1" applyProtection="1">
      <alignment horizontal="center" vertical="center" wrapText="1"/>
      <protection hidden="1"/>
    </xf>
    <xf numFmtId="0" fontId="91" fillId="55" borderId="52" xfId="0" applyFont="1" applyFill="1" applyBorder="1" applyAlignment="1" applyProtection="1">
      <alignment horizontal="center" vertical="center" wrapText="1"/>
      <protection hidden="1"/>
    </xf>
    <xf numFmtId="166" fontId="61" fillId="0" borderId="1" xfId="0" applyNumberFormat="1" applyFont="1" applyBorder="1" applyAlignment="1" applyProtection="1">
      <alignment horizontal="right" vertical="center" wrapText="1"/>
      <protection hidden="1"/>
    </xf>
    <xf numFmtId="166" fontId="75" fillId="38" borderId="1" xfId="0" applyNumberFormat="1" applyFont="1" applyFill="1" applyBorder="1" applyAlignment="1" applyProtection="1">
      <alignment horizontal="right" vertical="center" wrapText="1"/>
      <protection hidden="1"/>
    </xf>
    <xf numFmtId="0" fontId="73" fillId="55" borderId="60" xfId="0" applyFont="1" applyFill="1" applyBorder="1" applyAlignment="1" applyProtection="1">
      <alignment horizontal="center" vertical="center" wrapText="1"/>
      <protection hidden="1"/>
    </xf>
    <xf numFmtId="166" fontId="61" fillId="11" borderId="1" xfId="0" applyNumberFormat="1" applyFont="1" applyFill="1" applyBorder="1" applyAlignment="1" applyProtection="1">
      <alignment horizontal="right" vertical="center" wrapText="1"/>
      <protection hidden="1"/>
    </xf>
    <xf numFmtId="0" fontId="21" fillId="0" borderId="0" xfId="0" applyFont="1" applyProtection="1">
      <protection hidden="1"/>
    </xf>
    <xf numFmtId="0" fontId="16" fillId="0" borderId="0" xfId="0" applyFont="1" applyProtection="1">
      <protection hidden="1"/>
    </xf>
    <xf numFmtId="0" fontId="92" fillId="9" borderId="59" xfId="0" applyFont="1" applyFill="1" applyBorder="1" applyAlignment="1" applyProtection="1">
      <alignment horizontal="center" vertical="center" wrapText="1"/>
      <protection hidden="1"/>
    </xf>
    <xf numFmtId="166" fontId="42" fillId="0" borderId="1" xfId="0" applyNumberFormat="1" applyFont="1" applyBorder="1" applyAlignment="1" applyProtection="1">
      <alignment horizontal="right" vertical="center" wrapText="1"/>
      <protection hidden="1"/>
    </xf>
    <xf numFmtId="166" fontId="92" fillId="9" borderId="1" xfId="0" applyNumberFormat="1" applyFont="1" applyFill="1" applyBorder="1" applyAlignment="1" applyProtection="1">
      <alignment horizontal="right" vertical="center" wrapText="1"/>
      <protection hidden="1"/>
    </xf>
    <xf numFmtId="9" fontId="42" fillId="0" borderId="1" xfId="1" applyFont="1" applyBorder="1" applyAlignment="1" applyProtection="1">
      <alignment horizontal="right" vertical="center" wrapText="1"/>
      <protection hidden="1"/>
    </xf>
    <xf numFmtId="166" fontId="93" fillId="38" borderId="46" xfId="101" applyNumberFormat="1" applyFont="1" applyFill="1" applyBorder="1" applyAlignment="1" applyProtection="1">
      <alignment horizontal="center" vertical="center"/>
      <protection hidden="1"/>
    </xf>
    <xf numFmtId="0" fontId="75" fillId="39" borderId="10" xfId="0" applyFont="1" applyFill="1" applyBorder="1" applyAlignment="1" applyProtection="1">
      <alignment vertical="center" wrapText="1"/>
      <protection hidden="1"/>
    </xf>
    <xf numFmtId="0" fontId="75" fillId="39" borderId="12" xfId="0" applyFont="1" applyFill="1" applyBorder="1" applyAlignment="1" applyProtection="1">
      <alignment vertical="center" wrapText="1"/>
      <protection hidden="1"/>
    </xf>
    <xf numFmtId="0" fontId="75" fillId="39" borderId="13" xfId="0" applyFont="1" applyFill="1" applyBorder="1" applyAlignment="1" applyProtection="1">
      <alignment vertical="center" wrapText="1"/>
      <protection hidden="1"/>
    </xf>
    <xf numFmtId="166" fontId="1" fillId="0" borderId="82" xfId="101" applyNumberFormat="1" applyFont="1" applyBorder="1" applyAlignment="1" applyProtection="1">
      <alignment horizontal="center" vertical="center"/>
      <protection hidden="1"/>
    </xf>
    <xf numFmtId="0" fontId="19" fillId="4" borderId="161" xfId="0" applyFont="1" applyFill="1" applyBorder="1" applyAlignment="1" applyProtection="1">
      <alignment horizontal="center" vertical="center" wrapText="1"/>
      <protection hidden="1"/>
    </xf>
    <xf numFmtId="166" fontId="1" fillId="0" borderId="81" xfId="101" applyNumberFormat="1" applyFont="1" applyBorder="1" applyAlignment="1" applyProtection="1">
      <alignment horizontal="center" vertical="center"/>
      <protection hidden="1"/>
    </xf>
    <xf numFmtId="0" fontId="19" fillId="4" borderId="162" xfId="0" applyFont="1" applyFill="1" applyBorder="1" applyAlignment="1" applyProtection="1">
      <alignment horizontal="center" vertical="center" wrapText="1"/>
      <protection hidden="1"/>
    </xf>
    <xf numFmtId="165" fontId="1" fillId="0" borderId="15" xfId="101" applyFont="1" applyFill="1" applyBorder="1" applyAlignment="1">
      <alignment horizontal="center" vertical="center"/>
    </xf>
    <xf numFmtId="166" fontId="0" fillId="0" borderId="0" xfId="0" applyNumberFormat="1" applyAlignment="1">
      <alignment horizontal="center" vertical="center"/>
    </xf>
    <xf numFmtId="166" fontId="0" fillId="0" borderId="0" xfId="0" applyNumberFormat="1"/>
    <xf numFmtId="0" fontId="75" fillId="55" borderId="16" xfId="0" applyFont="1" applyFill="1" applyBorder="1" applyAlignment="1">
      <alignment horizontal="center" vertical="center" wrapText="1"/>
    </xf>
    <xf numFmtId="165" fontId="60" fillId="55" borderId="15" xfId="101" applyFont="1" applyFill="1" applyBorder="1" applyAlignment="1">
      <alignment horizontal="center"/>
    </xf>
    <xf numFmtId="44" fontId="0" fillId="0" borderId="0" xfId="0" applyNumberFormat="1"/>
    <xf numFmtId="0" fontId="94" fillId="0" borderId="0" xfId="0" applyFont="1"/>
    <xf numFmtId="0" fontId="14" fillId="2" borderId="0" xfId="0" applyFont="1" applyFill="1" applyAlignment="1">
      <alignment horizontal="left" vertical="center"/>
    </xf>
    <xf numFmtId="166" fontId="0" fillId="2" borderId="0" xfId="0" applyNumberFormat="1" applyFill="1" applyAlignment="1">
      <alignment horizontal="center" vertical="center"/>
    </xf>
    <xf numFmtId="0" fontId="20" fillId="40" borderId="37" xfId="0" applyFont="1" applyFill="1" applyBorder="1" applyAlignment="1">
      <alignment vertical="center"/>
    </xf>
    <xf numFmtId="0" fontId="19" fillId="26" borderId="1" xfId="0" applyFont="1" applyFill="1" applyBorder="1" applyAlignment="1">
      <alignment horizontal="left" vertical="center" wrapText="1"/>
    </xf>
    <xf numFmtId="165" fontId="19" fillId="40" borderId="1" xfId="101" applyFont="1" applyFill="1" applyBorder="1" applyAlignment="1">
      <alignment horizontal="center" vertical="center"/>
    </xf>
    <xf numFmtId="0" fontId="19" fillId="40" borderId="16" xfId="0" applyFont="1" applyFill="1" applyBorder="1" applyAlignment="1">
      <alignment horizontal="center" vertical="center" wrapText="1"/>
    </xf>
    <xf numFmtId="0" fontId="19" fillId="40" borderId="1" xfId="0" applyFont="1" applyFill="1" applyBorder="1" applyAlignment="1">
      <alignment horizontal="center" vertical="center" wrapText="1"/>
    </xf>
    <xf numFmtId="0" fontId="19" fillId="40" borderId="2" xfId="0" applyFont="1" applyFill="1" applyBorder="1" applyAlignment="1">
      <alignment horizontal="center" vertical="center" wrapText="1"/>
    </xf>
    <xf numFmtId="0" fontId="19" fillId="49" borderId="1" xfId="0" applyFont="1" applyFill="1" applyBorder="1" applyAlignment="1">
      <alignment horizontal="center" vertical="center" wrapText="1"/>
    </xf>
    <xf numFmtId="0" fontId="19" fillId="49" borderId="15" xfId="0" applyFont="1" applyFill="1" applyBorder="1" applyAlignment="1">
      <alignment horizontal="center" vertical="center" wrapText="1"/>
    </xf>
    <xf numFmtId="0" fontId="19" fillId="40" borderId="15" xfId="0" applyFont="1" applyFill="1" applyBorder="1" applyAlignment="1">
      <alignment horizontal="center" vertical="center" wrapText="1"/>
    </xf>
    <xf numFmtId="0" fontId="19" fillId="40" borderId="9"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68" xfId="0" applyFont="1" applyFill="1" applyBorder="1" applyAlignment="1">
      <alignment horizontal="center" vertical="center" wrapText="1"/>
    </xf>
    <xf numFmtId="0" fontId="19" fillId="40" borderId="16" xfId="0" applyFont="1" applyFill="1" applyBorder="1" applyAlignment="1">
      <alignment horizontal="center" vertical="center"/>
    </xf>
    <xf numFmtId="166" fontId="1" fillId="40" borderId="1" xfId="101" applyNumberFormat="1" applyFont="1" applyFill="1" applyBorder="1"/>
    <xf numFmtId="166" fontId="1" fillId="0" borderId="16" xfId="101" applyNumberFormat="1" applyFont="1" applyFill="1" applyBorder="1"/>
    <xf numFmtId="166" fontId="1" fillId="0" borderId="1" xfId="101" applyNumberFormat="1" applyFont="1" applyFill="1" applyBorder="1"/>
    <xf numFmtId="166" fontId="1" fillId="40" borderId="16" xfId="101" applyNumberFormat="1" applyFont="1" applyFill="1" applyBorder="1"/>
    <xf numFmtId="166" fontId="1" fillId="40" borderId="15" xfId="101" applyNumberFormat="1" applyFont="1" applyFill="1" applyBorder="1"/>
    <xf numFmtId="166" fontId="1" fillId="40" borderId="9" xfId="101" applyNumberFormat="1" applyFont="1" applyFill="1" applyBorder="1" applyAlignment="1">
      <alignment horizontal="center" vertical="center"/>
    </xf>
    <xf numFmtId="44" fontId="0" fillId="40" borderId="1" xfId="0" applyNumberFormat="1" applyFill="1" applyBorder="1" applyAlignment="1">
      <alignment horizontal="center"/>
    </xf>
    <xf numFmtId="0" fontId="19" fillId="2" borderId="16" xfId="0" applyFont="1" applyFill="1" applyBorder="1" applyAlignment="1">
      <alignment horizontal="center" vertical="center"/>
    </xf>
    <xf numFmtId="165" fontId="1" fillId="2" borderId="1" xfId="101" applyFont="1" applyFill="1" applyBorder="1"/>
    <xf numFmtId="165" fontId="1" fillId="2" borderId="15" xfId="101" applyFont="1" applyFill="1" applyBorder="1" applyAlignment="1">
      <alignment horizontal="center" vertical="center"/>
    </xf>
    <xf numFmtId="165" fontId="1" fillId="2" borderId="15" xfId="101" applyFont="1" applyFill="1" applyBorder="1"/>
    <xf numFmtId="165" fontId="1" fillId="2" borderId="68" xfId="101" applyFont="1" applyFill="1" applyBorder="1" applyAlignment="1">
      <alignment horizontal="center" vertical="center"/>
    </xf>
    <xf numFmtId="166" fontId="1" fillId="0" borderId="15" xfId="101" applyNumberFormat="1" applyFont="1" applyFill="1" applyBorder="1"/>
    <xf numFmtId="166" fontId="1" fillId="2" borderId="1" xfId="101" applyNumberFormat="1" applyFont="1" applyFill="1" applyBorder="1"/>
    <xf numFmtId="165" fontId="1" fillId="2" borderId="68" xfId="101" applyFont="1" applyFill="1" applyBorder="1"/>
    <xf numFmtId="166" fontId="19" fillId="40" borderId="27" xfId="101" applyNumberFormat="1" applyFont="1" applyFill="1" applyBorder="1" applyAlignment="1">
      <alignment horizontal="center" vertical="center" wrapText="1"/>
    </xf>
    <xf numFmtId="166" fontId="19" fillId="40" borderId="28" xfId="101" applyNumberFormat="1" applyFont="1" applyFill="1" applyBorder="1" applyAlignment="1">
      <alignment horizontal="center" vertical="center" wrapText="1"/>
    </xf>
    <xf numFmtId="166" fontId="19" fillId="40" borderId="29" xfId="101" applyNumberFormat="1" applyFont="1" applyFill="1" applyBorder="1" applyAlignment="1">
      <alignment horizontal="center" vertical="center" wrapText="1"/>
    </xf>
    <xf numFmtId="166" fontId="19" fillId="40" borderId="58" xfId="101" applyNumberFormat="1" applyFont="1" applyFill="1" applyBorder="1" applyAlignment="1">
      <alignment horizontal="center" vertical="center" wrapText="1"/>
    </xf>
    <xf numFmtId="0" fontId="19" fillId="2" borderId="27" xfId="0" applyFont="1" applyFill="1" applyBorder="1" applyAlignment="1">
      <alignment horizontal="center" vertical="center" wrapText="1"/>
    </xf>
    <xf numFmtId="165" fontId="19" fillId="2" borderId="28" xfId="101" applyFont="1" applyFill="1" applyBorder="1" applyAlignment="1">
      <alignment horizontal="center" vertical="center" wrapText="1"/>
    </xf>
    <xf numFmtId="165" fontId="19" fillId="2" borderId="29" xfId="101" applyFont="1" applyFill="1" applyBorder="1" applyAlignment="1">
      <alignment horizontal="center" vertical="center" wrapText="1"/>
    </xf>
    <xf numFmtId="166" fontId="19" fillId="2" borderId="28" xfId="101" applyNumberFormat="1" applyFont="1" applyFill="1" applyBorder="1" applyAlignment="1">
      <alignment horizontal="center" vertical="center" wrapText="1"/>
    </xf>
    <xf numFmtId="165" fontId="19" fillId="2" borderId="58" xfId="101" applyFont="1" applyFill="1" applyBorder="1" applyAlignment="1">
      <alignment horizontal="center" vertical="center" wrapText="1"/>
    </xf>
    <xf numFmtId="0" fontId="3" fillId="2" borderId="0" xfId="0" applyFont="1" applyFill="1"/>
    <xf numFmtId="0" fontId="0" fillId="2" borderId="0" xfId="0" applyFill="1"/>
    <xf numFmtId="44" fontId="0" fillId="2" borderId="0" xfId="0" applyNumberFormat="1" applyFill="1" applyAlignment="1">
      <alignment horizontal="right"/>
    </xf>
    <xf numFmtId="44" fontId="0" fillId="0" borderId="0" xfId="0" applyNumberFormat="1" applyAlignment="1">
      <alignment horizontal="right"/>
    </xf>
    <xf numFmtId="0" fontId="19" fillId="26" borderId="24" xfId="0" applyFont="1" applyFill="1" applyBorder="1" applyAlignment="1">
      <alignment horizontal="left" vertical="center" wrapText="1"/>
    </xf>
    <xf numFmtId="0" fontId="82" fillId="26" borderId="1" xfId="0" applyFont="1" applyFill="1" applyBorder="1" applyAlignment="1">
      <alignment horizontal="center" vertical="center" wrapText="1"/>
    </xf>
    <xf numFmtId="166" fontId="82" fillId="26" borderId="1" xfId="0" applyNumberFormat="1" applyFont="1" applyFill="1" applyBorder="1" applyAlignment="1">
      <alignment horizontal="center" vertical="center" wrapText="1"/>
    </xf>
    <xf numFmtId="0" fontId="20" fillId="49" borderId="37" xfId="0" applyFont="1" applyFill="1" applyBorder="1" applyAlignment="1">
      <alignment vertical="center"/>
    </xf>
    <xf numFmtId="0" fontId="82" fillId="26" borderId="24" xfId="0" applyFont="1" applyFill="1" applyBorder="1" applyAlignment="1">
      <alignment horizontal="center" vertical="center" wrapText="1"/>
    </xf>
    <xf numFmtId="0" fontId="75" fillId="41" borderId="1" xfId="0" applyFont="1" applyFill="1" applyBorder="1" applyAlignment="1">
      <alignment horizontal="center" vertical="center" wrapText="1"/>
    </xf>
    <xf numFmtId="166" fontId="75" fillId="41" borderId="1" xfId="0" applyNumberFormat="1" applyFont="1" applyFill="1" applyBorder="1" applyAlignment="1">
      <alignment horizontal="center" vertical="center" wrapText="1"/>
    </xf>
    <xf numFmtId="0" fontId="21" fillId="0" borderId="0" xfId="0" applyFont="1"/>
    <xf numFmtId="0" fontId="19" fillId="0" borderId="0" xfId="0" applyFont="1"/>
    <xf numFmtId="166" fontId="1" fillId="0" borderId="1" xfId="101" applyNumberFormat="1" applyFont="1" applyBorder="1"/>
    <xf numFmtId="166" fontId="1" fillId="0" borderId="2" xfId="101" applyNumberFormat="1" applyFont="1" applyBorder="1"/>
    <xf numFmtId="166" fontId="1" fillId="40" borderId="68" xfId="101" applyNumberFormat="1" applyFont="1" applyFill="1" applyBorder="1" applyAlignment="1">
      <alignment horizontal="center" vertical="center"/>
    </xf>
    <xf numFmtId="0" fontId="14" fillId="0" borderId="0" xfId="0" applyFont="1"/>
    <xf numFmtId="0" fontId="15" fillId="0" borderId="0" xfId="0" applyFont="1" applyAlignment="1">
      <alignment vertical="center"/>
    </xf>
    <xf numFmtId="0" fontId="9" fillId="0" borderId="0" xfId="6" quotePrefix="1" applyBorder="1" applyAlignment="1" applyProtection="1">
      <alignment vertical="center"/>
    </xf>
    <xf numFmtId="0" fontId="15" fillId="0" borderId="0" xfId="0" applyFont="1"/>
    <xf numFmtId="20" fontId="20" fillId="10" borderId="89" xfId="0" applyNumberFormat="1" applyFont="1" applyFill="1" applyBorder="1" applyAlignment="1">
      <alignment horizontal="center" vertical="center" wrapText="1"/>
    </xf>
    <xf numFmtId="20" fontId="20" fillId="10" borderId="75" xfId="0" applyNumberFormat="1" applyFont="1" applyFill="1" applyBorder="1" applyAlignment="1">
      <alignment horizontal="center" vertical="center" wrapText="1"/>
    </xf>
    <xf numFmtId="20" fontId="20" fillId="10" borderId="86" xfId="0" applyNumberFormat="1" applyFont="1" applyFill="1" applyBorder="1" applyAlignment="1">
      <alignment horizontal="center" vertical="center" wrapText="1"/>
    </xf>
    <xf numFmtId="166" fontId="62" fillId="0" borderId="0" xfId="0" applyNumberFormat="1" applyFont="1" applyAlignment="1">
      <alignment vertical="center" wrapText="1"/>
    </xf>
    <xf numFmtId="166" fontId="99" fillId="0" borderId="0" xfId="0" applyNumberFormat="1" applyFont="1" applyAlignment="1">
      <alignment vertical="center" wrapText="1"/>
    </xf>
    <xf numFmtId="0" fontId="0" fillId="0" borderId="0" xfId="0" quotePrefix="1"/>
    <xf numFmtId="9" fontId="20" fillId="0" borderId="0" xfId="1" applyFont="1" applyFill="1" applyBorder="1" applyAlignment="1">
      <alignment vertical="center"/>
    </xf>
    <xf numFmtId="166" fontId="0" fillId="0" borderId="0" xfId="0" applyNumberFormat="1" applyAlignment="1" applyProtection="1">
      <alignment vertical="center"/>
      <protection locked="0"/>
    </xf>
    <xf numFmtId="0" fontId="100" fillId="12" borderId="75" xfId="0" applyFont="1" applyFill="1" applyBorder="1" applyAlignment="1">
      <alignment horizontal="center" vertical="center" wrapText="1"/>
    </xf>
    <xf numFmtId="0" fontId="100" fillId="10" borderId="75" xfId="0" applyFont="1" applyFill="1" applyBorder="1" applyAlignment="1">
      <alignment horizontal="center" vertical="center" wrapText="1"/>
    </xf>
    <xf numFmtId="0" fontId="103" fillId="0" borderId="0" xfId="0" applyFont="1" applyAlignment="1" applyProtection="1">
      <alignment horizontal="center" vertical="center" wrapText="1"/>
      <protection hidden="1"/>
    </xf>
    <xf numFmtId="0" fontId="3" fillId="0" borderId="0" xfId="0" applyFont="1" applyAlignment="1">
      <alignment vertical="center" wrapText="1"/>
    </xf>
    <xf numFmtId="166" fontId="104" fillId="0" borderId="75" xfId="0" applyNumberFormat="1" applyFont="1" applyBorder="1" applyAlignment="1" applyProtection="1">
      <alignment horizontal="center" vertical="center"/>
      <protection locked="0"/>
    </xf>
    <xf numFmtId="0" fontId="104" fillId="0" borderId="75" xfId="0" applyFont="1" applyBorder="1" applyAlignment="1" applyProtection="1">
      <alignment horizontal="center" vertical="center"/>
      <protection locked="0"/>
    </xf>
    <xf numFmtId="0" fontId="3" fillId="0" borderId="75" xfId="0" applyFont="1" applyBorder="1" applyAlignment="1" applyProtection="1">
      <alignment horizontal="center" vertical="center"/>
      <protection locked="0"/>
    </xf>
    <xf numFmtId="166" fontId="104" fillId="2" borderId="75" xfId="0" applyNumberFormat="1" applyFont="1" applyFill="1" applyBorder="1" applyAlignment="1" applyProtection="1">
      <alignment horizontal="center" vertical="center"/>
      <protection locked="0"/>
    </xf>
    <xf numFmtId="0" fontId="104" fillId="2" borderId="75" xfId="0" applyFont="1" applyFill="1" applyBorder="1" applyAlignment="1" applyProtection="1">
      <alignment horizontal="center" vertical="center"/>
      <protection locked="0"/>
    </xf>
    <xf numFmtId="0" fontId="3" fillId="2" borderId="75" xfId="0" applyFont="1" applyFill="1" applyBorder="1" applyAlignment="1" applyProtection="1">
      <alignment horizontal="center" vertical="center"/>
      <protection locked="0"/>
    </xf>
    <xf numFmtId="0" fontId="3" fillId="2" borderId="93" xfId="0" applyFont="1" applyFill="1" applyBorder="1" applyAlignment="1" applyProtection="1">
      <alignment horizontal="center" vertical="center"/>
      <protection locked="0"/>
    </xf>
    <xf numFmtId="0" fontId="3" fillId="0" borderId="93" xfId="0" applyFont="1" applyBorder="1" applyAlignment="1" applyProtection="1">
      <alignment horizontal="center" vertical="center"/>
      <protection locked="0"/>
    </xf>
    <xf numFmtId="166" fontId="20" fillId="4" borderId="75" xfId="0" applyNumberFormat="1" applyFont="1" applyFill="1" applyBorder="1" applyAlignment="1">
      <alignment horizontal="center" vertical="center"/>
    </xf>
    <xf numFmtId="0" fontId="15" fillId="0" borderId="0" xfId="0" applyFont="1" applyAlignment="1">
      <alignment horizontal="center"/>
    </xf>
    <xf numFmtId="166" fontId="14" fillId="0" borderId="0" xfId="0" applyNumberFormat="1" applyFont="1" applyAlignment="1">
      <alignment vertical="center"/>
    </xf>
    <xf numFmtId="7" fontId="70" fillId="0" borderId="0" xfId="0" applyNumberFormat="1" applyFont="1" applyAlignment="1" applyProtection="1">
      <alignment vertical="center" wrapText="1"/>
      <protection hidden="1"/>
    </xf>
    <xf numFmtId="0" fontId="69" fillId="0" borderId="0" xfId="0" applyFont="1" applyAlignment="1">
      <alignment vertical="center" wrapText="1"/>
    </xf>
    <xf numFmtId="0" fontId="47" fillId="10" borderId="14" xfId="0" applyFont="1" applyFill="1" applyBorder="1" applyAlignment="1">
      <alignment horizontal="center" vertical="center" wrapText="1"/>
    </xf>
    <xf numFmtId="0" fontId="106" fillId="10" borderId="11" xfId="0" applyFont="1" applyFill="1" applyBorder="1" applyAlignment="1">
      <alignment horizontal="center" vertical="center" wrapText="1"/>
    </xf>
    <xf numFmtId="0" fontId="47" fillId="10" borderId="11" xfId="0" applyFont="1" applyFill="1" applyBorder="1" applyAlignment="1">
      <alignment horizontal="center" vertical="center" wrapText="1"/>
    </xf>
    <xf numFmtId="0" fontId="107" fillId="4" borderId="89" xfId="0" applyFont="1" applyFill="1" applyBorder="1" applyAlignment="1">
      <alignment horizontal="center" vertical="center" wrapText="1"/>
    </xf>
    <xf numFmtId="166" fontId="69" fillId="4" borderId="75" xfId="101" applyNumberFormat="1" applyFont="1" applyFill="1" applyBorder="1" applyAlignment="1" applyProtection="1">
      <alignment horizontal="center" vertical="center"/>
    </xf>
    <xf numFmtId="10" fontId="69" fillId="4" borderId="75" xfId="1" applyNumberFormat="1" applyFont="1" applyFill="1" applyBorder="1" applyAlignment="1" applyProtection="1">
      <alignment horizontal="center" vertical="center"/>
    </xf>
    <xf numFmtId="10" fontId="69" fillId="0" borderId="75" xfId="1" applyNumberFormat="1" applyFont="1" applyFill="1" applyBorder="1" applyAlignment="1" applyProtection="1">
      <alignment horizontal="center" vertical="center"/>
      <protection locked="0"/>
    </xf>
    <xf numFmtId="7" fontId="69" fillId="4" borderId="75" xfId="0" applyNumberFormat="1" applyFont="1" applyFill="1" applyBorder="1" applyAlignment="1">
      <alignment horizontal="right" vertical="center"/>
    </xf>
    <xf numFmtId="166" fontId="69" fillId="4" borderId="75" xfId="0" applyNumberFormat="1" applyFont="1" applyFill="1" applyBorder="1" applyAlignment="1">
      <alignment vertical="center"/>
    </xf>
    <xf numFmtId="0" fontId="21" fillId="3" borderId="21" xfId="0" applyFont="1" applyFill="1" applyBorder="1" applyAlignment="1">
      <alignment horizontal="center" vertical="center"/>
    </xf>
    <xf numFmtId="7" fontId="21" fillId="3" borderId="50" xfId="0" applyNumberFormat="1" applyFont="1" applyFill="1" applyBorder="1" applyAlignment="1">
      <alignment horizontal="center" vertical="center"/>
    </xf>
    <xf numFmtId="9" fontId="21" fillId="3" borderId="54" xfId="1" applyFont="1" applyFill="1" applyBorder="1" applyAlignment="1" applyProtection="1">
      <alignment horizontal="center" vertical="center"/>
    </xf>
    <xf numFmtId="9" fontId="21" fillId="3" borderId="54" xfId="1" applyFont="1" applyFill="1" applyBorder="1" applyAlignment="1" applyProtection="1">
      <alignment vertical="center"/>
    </xf>
    <xf numFmtId="166" fontId="21" fillId="3" borderId="54" xfId="1" applyNumberFormat="1" applyFont="1" applyFill="1" applyBorder="1" applyAlignment="1" applyProtection="1">
      <alignment vertical="center"/>
    </xf>
    <xf numFmtId="166" fontId="108" fillId="0" borderId="0" xfId="0" applyNumberFormat="1" applyFont="1"/>
    <xf numFmtId="20" fontId="20" fillId="10" borderId="1" xfId="0" applyNumberFormat="1" applyFont="1" applyFill="1" applyBorder="1" applyAlignment="1">
      <alignment horizontal="left" vertical="center" wrapText="1"/>
    </xf>
    <xf numFmtId="166" fontId="21" fillId="4" borderId="1" xfId="101" applyNumberFormat="1" applyFont="1" applyFill="1" applyBorder="1" applyAlignment="1" applyProtection="1">
      <alignment horizontal="center" vertical="center"/>
    </xf>
    <xf numFmtId="20" fontId="20" fillId="10" borderId="1" xfId="0" applyNumberFormat="1" applyFont="1" applyFill="1" applyBorder="1" applyAlignment="1">
      <alignment horizontal="center" vertical="center" wrapText="1"/>
    </xf>
    <xf numFmtId="7" fontId="0" fillId="0" borderId="0" xfId="0" applyNumberFormat="1" applyAlignment="1">
      <alignment vertical="center"/>
    </xf>
    <xf numFmtId="0" fontId="20" fillId="12" borderId="1" xfId="0" applyFont="1" applyFill="1" applyBorder="1" applyAlignment="1">
      <alignment vertical="center" wrapText="1"/>
    </xf>
    <xf numFmtId="49" fontId="5" fillId="0" borderId="1" xfId="0" applyNumberFormat="1" applyFont="1" applyBorder="1" applyAlignment="1" applyProtection="1">
      <alignment horizontal="center" vertical="center" wrapText="1"/>
      <protection locked="0"/>
    </xf>
    <xf numFmtId="166" fontId="75" fillId="38" borderId="90" xfId="101" applyNumberFormat="1" applyFont="1" applyFill="1" applyBorder="1" applyAlignment="1" applyProtection="1">
      <alignment horizontal="center" vertical="center"/>
      <protection hidden="1"/>
    </xf>
    <xf numFmtId="0" fontId="75" fillId="42" borderId="94" xfId="0" applyFont="1" applyFill="1" applyBorder="1" applyAlignment="1" applyProtection="1">
      <alignment horizontal="center" vertical="center" wrapText="1"/>
      <protection hidden="1"/>
    </xf>
    <xf numFmtId="166" fontId="1" fillId="4" borderId="68" xfId="101" applyNumberFormat="1" applyFont="1" applyFill="1" applyBorder="1" applyAlignment="1" applyProtection="1">
      <alignment horizontal="center" vertical="center"/>
      <protection hidden="1"/>
    </xf>
    <xf numFmtId="166" fontId="75" fillId="38" borderId="58" xfId="101" applyNumberFormat="1" applyFont="1" applyFill="1" applyBorder="1" applyAlignment="1" applyProtection="1">
      <alignment horizontal="center" vertical="center"/>
      <protection hidden="1"/>
    </xf>
    <xf numFmtId="0" fontId="61" fillId="9" borderId="1" xfId="0" applyFont="1" applyFill="1" applyBorder="1" applyAlignment="1" applyProtection="1">
      <alignment horizontal="center" vertical="center" wrapText="1"/>
      <protection hidden="1"/>
    </xf>
    <xf numFmtId="0" fontId="61" fillId="9" borderId="16" xfId="0" applyFont="1" applyFill="1" applyBorder="1" applyAlignment="1" applyProtection="1">
      <alignment horizontal="center" vertical="center" wrapText="1"/>
      <protection hidden="1"/>
    </xf>
    <xf numFmtId="166" fontId="1" fillId="4" borderId="15" xfId="101" quotePrefix="1" applyNumberFormat="1" applyFont="1" applyFill="1" applyBorder="1" applyAlignment="1" applyProtection="1">
      <alignment horizontal="center" vertical="center"/>
      <protection hidden="1"/>
    </xf>
    <xf numFmtId="166" fontId="75" fillId="38" borderId="28" xfId="101" applyNumberFormat="1" applyFont="1" applyFill="1" applyBorder="1" applyAlignment="1" applyProtection="1">
      <alignment horizontal="center" vertical="center"/>
      <protection hidden="1"/>
    </xf>
    <xf numFmtId="166" fontId="1" fillId="0" borderId="2" xfId="101" applyNumberFormat="1" applyFont="1" applyBorder="1" applyAlignment="1" applyProtection="1">
      <alignment horizontal="center" vertical="center"/>
      <protection hidden="1"/>
    </xf>
    <xf numFmtId="0" fontId="3" fillId="6" borderId="56" xfId="0" applyFont="1" applyFill="1" applyBorder="1" applyAlignment="1">
      <alignment horizontal="center" vertical="center"/>
    </xf>
    <xf numFmtId="0" fontId="79" fillId="12" borderId="1" xfId="0" applyFont="1" applyFill="1" applyBorder="1" applyAlignment="1">
      <alignment horizontal="center" vertical="center" wrapText="1"/>
    </xf>
    <xf numFmtId="0" fontId="19" fillId="47" borderId="16" xfId="0" applyFont="1" applyFill="1" applyBorder="1" applyAlignment="1" applyProtection="1">
      <alignment horizontal="center" vertical="center" wrapText="1"/>
      <protection hidden="1"/>
    </xf>
    <xf numFmtId="0" fontId="79" fillId="12" borderId="27" xfId="0" applyFont="1" applyFill="1" applyBorder="1" applyAlignment="1" applyProtection="1">
      <alignment horizontal="center" vertical="center" wrapText="1"/>
      <protection hidden="1"/>
    </xf>
    <xf numFmtId="166" fontId="19" fillId="12" borderId="90" xfId="0" applyNumberFormat="1" applyFont="1" applyFill="1" applyBorder="1" applyAlignment="1" applyProtection="1">
      <alignment horizontal="center" vertical="center"/>
      <protection hidden="1"/>
    </xf>
    <xf numFmtId="166" fontId="19" fillId="47" borderId="1" xfId="0" applyNumberFormat="1" applyFont="1" applyFill="1" applyBorder="1" applyAlignment="1">
      <alignment horizontal="center" vertical="center" wrapText="1"/>
    </xf>
    <xf numFmtId="0" fontId="75" fillId="56" borderId="158" xfId="0" applyFont="1" applyFill="1" applyBorder="1" applyAlignment="1">
      <alignment vertical="center" wrapText="1"/>
    </xf>
    <xf numFmtId="0" fontId="75" fillId="56" borderId="4" xfId="0" applyFont="1" applyFill="1" applyBorder="1" applyAlignment="1">
      <alignment vertical="center" wrapText="1"/>
    </xf>
    <xf numFmtId="0" fontId="75" fillId="56" borderId="25" xfId="0" applyFont="1" applyFill="1" applyBorder="1" applyAlignment="1" applyProtection="1">
      <alignment horizontal="center" vertical="center" wrapText="1"/>
      <protection hidden="1"/>
    </xf>
    <xf numFmtId="0" fontId="75" fillId="56" borderId="137" xfId="0" applyFont="1" applyFill="1" applyBorder="1" applyAlignment="1" applyProtection="1">
      <alignment horizontal="center" vertical="center" wrapText="1"/>
      <protection hidden="1"/>
    </xf>
    <xf numFmtId="0" fontId="75" fillId="56" borderId="1" xfId="0" applyFont="1" applyFill="1" applyBorder="1" applyAlignment="1">
      <alignment horizontal="center" vertical="center" wrapText="1"/>
    </xf>
    <xf numFmtId="0" fontId="79" fillId="3" borderId="1" xfId="0" applyFont="1" applyFill="1" applyBorder="1" applyAlignment="1">
      <alignment horizontal="center" vertical="center" wrapText="1"/>
    </xf>
    <xf numFmtId="0" fontId="81" fillId="3" borderId="1" xfId="0" applyFont="1" applyFill="1" applyBorder="1" applyAlignment="1">
      <alignment horizontal="center" vertical="center" wrapText="1"/>
    </xf>
    <xf numFmtId="165" fontId="1" fillId="3" borderId="1" xfId="101" applyFont="1" applyFill="1" applyBorder="1" applyAlignment="1" applyProtection="1">
      <alignment horizontal="center" vertical="center"/>
      <protection locked="0"/>
    </xf>
    <xf numFmtId="166" fontId="19" fillId="3" borderId="71" xfId="0" applyNumberFormat="1" applyFont="1" applyFill="1" applyBorder="1" applyAlignment="1">
      <alignment vertical="center"/>
    </xf>
    <xf numFmtId="166" fontId="76" fillId="4" borderId="3" xfId="101" quotePrefix="1" applyNumberFormat="1" applyFont="1" applyFill="1" applyBorder="1" applyAlignment="1" applyProtection="1">
      <alignment horizontal="center" vertical="center"/>
      <protection hidden="1"/>
    </xf>
    <xf numFmtId="0" fontId="19" fillId="49" borderId="0" xfId="0" applyFont="1" applyFill="1" applyBorder="1" applyAlignment="1">
      <alignment horizontal="center" vertical="center" wrapText="1"/>
    </xf>
    <xf numFmtId="0" fontId="89" fillId="0" borderId="0" xfId="0" applyFont="1" applyAlignment="1">
      <alignment vertical="center"/>
    </xf>
    <xf numFmtId="0" fontId="0" fillId="0" borderId="0" xfId="0" applyAlignment="1"/>
    <xf numFmtId="166" fontId="1" fillId="0" borderId="15" xfId="101" applyNumberFormat="1" applyFont="1" applyFill="1" applyBorder="1" applyAlignment="1">
      <alignment horizontal="center" vertical="center"/>
    </xf>
    <xf numFmtId="166" fontId="19" fillId="40" borderId="16" xfId="0" applyNumberFormat="1" applyFont="1" applyFill="1" applyBorder="1" applyAlignment="1">
      <alignment horizontal="center" vertical="center"/>
    </xf>
    <xf numFmtId="166" fontId="19" fillId="40" borderId="27" xfId="0" applyNumberFormat="1" applyFont="1" applyFill="1" applyBorder="1" applyAlignment="1">
      <alignment horizontal="center" vertical="center" wrapText="1"/>
    </xf>
    <xf numFmtId="166" fontId="19" fillId="40" borderId="90" xfId="101" applyNumberFormat="1" applyFont="1" applyFill="1" applyBorder="1" applyAlignment="1">
      <alignment horizontal="center" vertical="center" wrapText="1"/>
    </xf>
    <xf numFmtId="166" fontId="19" fillId="49" borderId="27" xfId="101" applyNumberFormat="1" applyFont="1" applyFill="1" applyBorder="1" applyAlignment="1">
      <alignment horizontal="center" vertical="center" wrapText="1"/>
    </xf>
    <xf numFmtId="166" fontId="19" fillId="49" borderId="28" xfId="101" applyNumberFormat="1" applyFont="1" applyFill="1" applyBorder="1" applyAlignment="1">
      <alignment horizontal="center" vertical="center" wrapText="1"/>
    </xf>
    <xf numFmtId="166" fontId="19" fillId="49" borderId="29" xfId="101" applyNumberFormat="1" applyFont="1" applyFill="1" applyBorder="1" applyAlignment="1">
      <alignment horizontal="center" vertical="center" wrapText="1"/>
    </xf>
    <xf numFmtId="166" fontId="19" fillId="49" borderId="16" xfId="0" applyNumberFormat="1" applyFont="1" applyFill="1" applyBorder="1" applyAlignment="1">
      <alignment horizontal="center" vertical="center"/>
    </xf>
    <xf numFmtId="166" fontId="19" fillId="49" borderId="27" xfId="0" applyNumberFormat="1" applyFont="1" applyFill="1" applyBorder="1" applyAlignment="1">
      <alignment horizontal="center" vertical="center" wrapText="1"/>
    </xf>
    <xf numFmtId="166" fontId="1" fillId="40" borderId="2" xfId="101" applyNumberFormat="1" applyFont="1" applyFill="1" applyBorder="1"/>
    <xf numFmtId="0" fontId="19" fillId="40" borderId="17" xfId="0" applyFont="1" applyFill="1" applyBorder="1" applyAlignment="1">
      <alignment horizontal="center" vertical="center"/>
    </xf>
    <xf numFmtId="166" fontId="1" fillId="0" borderId="11" xfId="101" applyNumberFormat="1" applyFont="1" applyBorder="1"/>
    <xf numFmtId="166" fontId="1" fillId="0" borderId="51" xfId="101" applyNumberFormat="1" applyFont="1" applyBorder="1"/>
    <xf numFmtId="0" fontId="19" fillId="40" borderId="25" xfId="0" applyFont="1" applyFill="1" applyBorder="1" applyAlignment="1">
      <alignment horizontal="center" vertical="center" wrapText="1"/>
    </xf>
    <xf numFmtId="166" fontId="19" fillId="40" borderId="160" xfId="101" applyNumberFormat="1" applyFont="1" applyFill="1" applyBorder="1" applyAlignment="1">
      <alignment horizontal="center" vertical="center" wrapText="1"/>
    </xf>
    <xf numFmtId="166" fontId="19" fillId="40" borderId="55" xfId="101" applyNumberFormat="1" applyFont="1" applyFill="1" applyBorder="1" applyAlignment="1">
      <alignment horizontal="center" vertical="center" wrapText="1"/>
    </xf>
    <xf numFmtId="166" fontId="19" fillId="40" borderId="56" xfId="101" applyNumberFormat="1" applyFont="1" applyFill="1" applyBorder="1" applyAlignment="1">
      <alignment horizontal="center" vertical="center" wrapText="1"/>
    </xf>
    <xf numFmtId="166" fontId="19" fillId="40" borderId="95" xfId="101" applyNumberFormat="1" applyFont="1" applyFill="1" applyBorder="1" applyAlignment="1">
      <alignment horizontal="center" vertical="center" wrapText="1"/>
    </xf>
    <xf numFmtId="166" fontId="19" fillId="40" borderId="50" xfId="101" applyNumberFormat="1" applyFont="1" applyFill="1" applyBorder="1" applyAlignment="1">
      <alignment horizontal="center" vertical="center" wrapText="1"/>
    </xf>
    <xf numFmtId="166" fontId="19" fillId="40" borderId="158" xfId="101" applyNumberFormat="1" applyFont="1" applyFill="1" applyBorder="1" applyAlignment="1">
      <alignment horizontal="center" vertical="center" wrapText="1"/>
    </xf>
    <xf numFmtId="166" fontId="1" fillId="40" borderId="27" xfId="101" applyNumberFormat="1" applyFont="1" applyFill="1" applyBorder="1"/>
    <xf numFmtId="166" fontId="1" fillId="40" borderId="28" xfId="101" applyNumberFormat="1" applyFont="1" applyFill="1" applyBorder="1"/>
    <xf numFmtId="166" fontId="1" fillId="40" borderId="29" xfId="101" applyNumberFormat="1" applyFont="1" applyFill="1" applyBorder="1"/>
    <xf numFmtId="166" fontId="1" fillId="40" borderId="90" xfId="101" applyNumberFormat="1" applyFont="1" applyFill="1" applyBorder="1"/>
    <xf numFmtId="0" fontId="19" fillId="40" borderId="39" xfId="0" applyFont="1" applyFill="1" applyBorder="1" applyAlignment="1">
      <alignment horizontal="center" vertical="center" wrapText="1"/>
    </xf>
    <xf numFmtId="166" fontId="1" fillId="40" borderId="155" xfId="101" applyNumberFormat="1" applyFont="1" applyFill="1" applyBorder="1" applyAlignment="1">
      <alignment horizontal="center" vertical="center"/>
    </xf>
    <xf numFmtId="166" fontId="19" fillId="40" borderId="54" xfId="101" applyNumberFormat="1" applyFont="1" applyFill="1" applyBorder="1" applyAlignment="1">
      <alignment horizontal="center" vertical="center" wrapText="1"/>
    </xf>
    <xf numFmtId="0" fontId="11" fillId="12" borderId="13" xfId="0" applyFont="1" applyFill="1" applyBorder="1" applyAlignment="1">
      <alignment horizontal="center" vertical="center" wrapText="1"/>
    </xf>
    <xf numFmtId="0" fontId="11" fillId="12" borderId="8" xfId="0" applyFont="1" applyFill="1" applyBorder="1" applyAlignment="1">
      <alignment horizontal="center" vertical="center" wrapText="1"/>
    </xf>
    <xf numFmtId="14" fontId="5" fillId="0" borderId="1" xfId="0" applyNumberFormat="1" applyFont="1" applyBorder="1" applyAlignment="1" applyProtection="1">
      <alignment horizontal="center" vertical="center"/>
      <protection locked="0"/>
    </xf>
    <xf numFmtId="14" fontId="5" fillId="0" borderId="28" xfId="0" applyNumberFormat="1" applyFont="1" applyBorder="1" applyAlignment="1" applyProtection="1">
      <alignment horizontal="center" vertical="center"/>
      <protection locked="0"/>
    </xf>
    <xf numFmtId="0" fontId="3" fillId="0" borderId="7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5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155" xfId="0" applyFont="1" applyBorder="1" applyAlignment="1">
      <alignment horizontal="center" vertical="center" wrapText="1"/>
    </xf>
    <xf numFmtId="0" fontId="0" fillId="0" borderId="38" xfId="0" applyBorder="1" applyAlignment="1" applyProtection="1">
      <alignment horizontal="center" vertical="center" wrapText="1"/>
      <protection hidden="1"/>
    </xf>
    <xf numFmtId="0" fontId="0" fillId="0" borderId="9" xfId="0" applyBorder="1" applyAlignment="1" applyProtection="1">
      <alignment horizontal="center" vertical="center" wrapText="1"/>
      <protection hidden="1"/>
    </xf>
    <xf numFmtId="0" fontId="9" fillId="0" borderId="170" xfId="6" applyBorder="1" applyAlignment="1" applyProtection="1">
      <alignment horizontal="center" vertical="center" wrapText="1"/>
      <protection hidden="1"/>
    </xf>
    <xf numFmtId="0" fontId="0" fillId="0" borderId="26" xfId="0" applyBorder="1" applyAlignment="1" applyProtection="1">
      <alignment horizontal="center" vertical="center" wrapText="1"/>
      <protection hidden="1"/>
    </xf>
    <xf numFmtId="14" fontId="0" fillId="0" borderId="14" xfId="0" applyNumberFormat="1" applyBorder="1" applyAlignment="1" applyProtection="1">
      <alignment horizontal="center" vertical="center" wrapText="1"/>
      <protection hidden="1"/>
    </xf>
    <xf numFmtId="0" fontId="0" fillId="0" borderId="14"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2" xfId="0" applyBorder="1" applyAlignment="1" applyProtection="1">
      <alignment horizontal="center" vertical="center" wrapText="1"/>
      <protection hidden="1"/>
    </xf>
    <xf numFmtId="14" fontId="0" fillId="0" borderId="1" xfId="0" applyNumberFormat="1" applyBorder="1" applyAlignment="1" applyProtection="1">
      <alignment horizontal="center" vertical="center" wrapText="1"/>
      <protection hidden="1"/>
    </xf>
    <xf numFmtId="14" fontId="0" fillId="0" borderId="11" xfId="0" applyNumberFormat="1"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0" fillId="0" borderId="51" xfId="0" applyBorder="1" applyAlignment="1" applyProtection="1">
      <alignment horizontal="center" vertical="center" wrapText="1"/>
      <protection hidden="1"/>
    </xf>
    <xf numFmtId="166" fontId="19" fillId="6" borderId="1" xfId="0" applyNumberFormat="1" applyFont="1" applyFill="1" applyBorder="1" applyAlignment="1" applyProtection="1">
      <alignment horizontal="center" vertical="center" wrapText="1"/>
      <protection locked="0"/>
    </xf>
    <xf numFmtId="165" fontId="20" fillId="4" borderId="133" xfId="0" applyNumberFormat="1" applyFont="1" applyFill="1" applyBorder="1" applyAlignment="1" applyProtection="1">
      <alignment vertical="center" wrapText="1"/>
    </xf>
    <xf numFmtId="165" fontId="20" fillId="4" borderId="93" xfId="0" applyNumberFormat="1" applyFont="1" applyFill="1" applyBorder="1" applyAlignment="1" applyProtection="1">
      <alignment vertical="center" wrapText="1"/>
    </xf>
    <xf numFmtId="165" fontId="20" fillId="4" borderId="92" xfId="0" applyNumberFormat="1" applyFont="1" applyFill="1" applyBorder="1" applyAlignment="1" applyProtection="1">
      <alignment vertical="center" wrapText="1"/>
    </xf>
    <xf numFmtId="7" fontId="20" fillId="4" borderId="133" xfId="0" applyNumberFormat="1" applyFont="1" applyFill="1" applyBorder="1" applyAlignment="1" applyProtection="1">
      <alignment horizontal="center" vertical="center"/>
    </xf>
    <xf numFmtId="7" fontId="20" fillId="4" borderId="93" xfId="0" applyNumberFormat="1" applyFont="1" applyFill="1" applyBorder="1" applyAlignment="1" applyProtection="1">
      <alignment horizontal="center" vertical="center"/>
    </xf>
    <xf numFmtId="7" fontId="20" fillId="4" borderId="92" xfId="0" applyNumberFormat="1" applyFont="1" applyFill="1" applyBorder="1" applyAlignment="1" applyProtection="1">
      <alignment horizontal="center" vertical="center"/>
    </xf>
    <xf numFmtId="20" fontId="20" fillId="10" borderId="1" xfId="0" applyNumberFormat="1" applyFont="1" applyFill="1" applyBorder="1" applyAlignment="1" applyProtection="1">
      <alignment horizontal="left" vertical="center" wrapText="1"/>
    </xf>
    <xf numFmtId="20" fontId="20" fillId="10" borderId="1" xfId="0" applyNumberFormat="1" applyFont="1" applyFill="1" applyBorder="1" applyAlignment="1" applyProtection="1">
      <alignment horizontal="center" vertical="center" wrapText="1"/>
    </xf>
    <xf numFmtId="0" fontId="109" fillId="9" borderId="1" xfId="0" applyFont="1" applyFill="1" applyBorder="1" applyAlignment="1" applyProtection="1">
      <alignment horizontal="center" vertical="center" wrapText="1"/>
    </xf>
    <xf numFmtId="0" fontId="20" fillId="12" borderId="1" xfId="0" applyFont="1" applyFill="1" applyBorder="1" applyAlignment="1" applyProtection="1">
      <alignment vertical="center" wrapText="1"/>
    </xf>
    <xf numFmtId="166" fontId="20" fillId="4" borderId="1" xfId="6" applyNumberFormat="1" applyFont="1" applyFill="1" applyBorder="1" applyAlignment="1" applyProtection="1">
      <alignment horizontal="center" vertical="center" wrapText="1"/>
    </xf>
    <xf numFmtId="0" fontId="15" fillId="0" borderId="0" xfId="0" applyFont="1" applyProtection="1"/>
    <xf numFmtId="0" fontId="109" fillId="9" borderId="1" xfId="0" applyNumberFormat="1" applyFont="1" applyFill="1" applyBorder="1" applyAlignment="1" applyProtection="1">
      <alignment horizontal="center" vertical="center" wrapText="1"/>
    </xf>
    <xf numFmtId="0" fontId="52" fillId="26" borderId="7" xfId="0" applyFont="1" applyFill="1" applyBorder="1" applyAlignment="1" applyProtection="1">
      <alignment vertical="center"/>
      <protection hidden="1"/>
    </xf>
    <xf numFmtId="0" fontId="52" fillId="26" borderId="19" xfId="0" applyFont="1" applyFill="1" applyBorder="1" applyAlignment="1" applyProtection="1">
      <alignment vertical="center"/>
      <protection hidden="1"/>
    </xf>
    <xf numFmtId="0" fontId="11" fillId="26" borderId="6" xfId="0" applyFont="1" applyFill="1" applyBorder="1" applyAlignment="1" applyProtection="1">
      <alignment horizontal="center" vertical="center"/>
      <protection hidden="1"/>
    </xf>
    <xf numFmtId="0" fontId="43" fillId="9" borderId="48" xfId="0" applyFont="1" applyFill="1" applyBorder="1" applyAlignment="1" applyProtection="1">
      <alignment horizontal="center" vertical="center" wrapText="1"/>
      <protection hidden="1"/>
    </xf>
    <xf numFmtId="0" fontId="43" fillId="9" borderId="47" xfId="0" applyFont="1" applyFill="1" applyBorder="1" applyAlignment="1" applyProtection="1">
      <alignment horizontal="center" vertical="center" wrapText="1"/>
      <protection hidden="1"/>
    </xf>
    <xf numFmtId="0" fontId="43" fillId="9" borderId="49" xfId="0" applyFont="1" applyFill="1" applyBorder="1" applyAlignment="1" applyProtection="1">
      <alignment horizontal="center" vertical="center" wrapText="1"/>
      <protection hidden="1"/>
    </xf>
    <xf numFmtId="0" fontId="43" fillId="9" borderId="135" xfId="0" applyFont="1" applyFill="1" applyBorder="1" applyAlignment="1" applyProtection="1">
      <alignment horizontal="center" vertical="center" wrapText="1"/>
      <protection hidden="1"/>
    </xf>
    <xf numFmtId="0" fontId="43" fillId="9" borderId="107" xfId="0" applyFont="1" applyFill="1" applyBorder="1" applyAlignment="1" applyProtection="1">
      <alignment horizontal="center" vertical="center" wrapText="1"/>
      <protection hidden="1"/>
    </xf>
    <xf numFmtId="0" fontId="3" fillId="9" borderId="108" xfId="0" applyFont="1" applyFill="1" applyBorder="1" applyAlignment="1" applyProtection="1">
      <alignment horizontal="center" vertical="center" wrapText="1"/>
      <protection hidden="1"/>
    </xf>
    <xf numFmtId="0" fontId="3" fillId="9" borderId="106" xfId="0" applyFont="1" applyFill="1" applyBorder="1" applyAlignment="1" applyProtection="1">
      <alignment horizontal="center" vertical="center" wrapText="1"/>
      <protection hidden="1"/>
    </xf>
    <xf numFmtId="0" fontId="3" fillId="9" borderId="109" xfId="0" applyFont="1" applyFill="1" applyBorder="1" applyAlignment="1" applyProtection="1">
      <alignment horizontal="center" vertical="center" wrapText="1"/>
      <protection hidden="1"/>
    </xf>
    <xf numFmtId="0" fontId="43" fillId="9" borderId="108" xfId="0" applyFont="1" applyFill="1" applyBorder="1" applyAlignment="1" applyProtection="1">
      <alignment horizontal="center" vertical="center" wrapText="1"/>
      <protection hidden="1"/>
    </xf>
    <xf numFmtId="0" fontId="43" fillId="9" borderId="110" xfId="0" applyFont="1" applyFill="1" applyBorder="1" applyAlignment="1" applyProtection="1">
      <alignment horizontal="center" vertical="center" wrapText="1"/>
      <protection hidden="1"/>
    </xf>
    <xf numFmtId="0" fontId="3" fillId="9" borderId="111" xfId="0" applyFont="1" applyFill="1" applyBorder="1" applyAlignment="1" applyProtection="1">
      <alignment horizontal="center" vertical="center" wrapText="1"/>
      <protection hidden="1"/>
    </xf>
    <xf numFmtId="0" fontId="3" fillId="9" borderId="112" xfId="0" applyFont="1" applyFill="1" applyBorder="1" applyAlignment="1" applyProtection="1">
      <alignment horizontal="center" vertical="center" wrapText="1"/>
      <protection hidden="1"/>
    </xf>
    <xf numFmtId="0" fontId="43" fillId="30" borderId="113" xfId="0" applyFont="1" applyFill="1" applyBorder="1" applyAlignment="1" applyProtection="1">
      <alignment horizontal="center" vertical="center" wrapText="1"/>
      <protection hidden="1"/>
    </xf>
    <xf numFmtId="0" fontId="13" fillId="9" borderId="27" xfId="0" applyFont="1" applyFill="1" applyBorder="1" applyAlignment="1" applyProtection="1">
      <alignment horizontal="center" vertical="center" wrapText="1"/>
      <protection hidden="1"/>
    </xf>
    <xf numFmtId="0" fontId="13" fillId="9" borderId="46" xfId="0" applyFont="1" applyFill="1" applyBorder="1" applyAlignment="1" applyProtection="1">
      <alignment horizontal="center" vertical="center" wrapText="1"/>
      <protection hidden="1"/>
    </xf>
    <xf numFmtId="0" fontId="13" fillId="9" borderId="28" xfId="0" applyFont="1" applyFill="1" applyBorder="1" applyAlignment="1" applyProtection="1">
      <alignment horizontal="center" vertical="center" wrapText="1"/>
      <protection hidden="1"/>
    </xf>
    <xf numFmtId="0" fontId="13" fillId="9" borderId="29" xfId="0" applyFont="1" applyFill="1" applyBorder="1" applyAlignment="1" applyProtection="1">
      <alignment horizontal="center" vertical="center" wrapText="1"/>
      <protection hidden="1"/>
    </xf>
    <xf numFmtId="0" fontId="13" fillId="9" borderId="136" xfId="0" applyFont="1" applyFill="1" applyBorder="1" applyAlignment="1" applyProtection="1">
      <alignment horizontal="center" vertical="center" wrapText="1"/>
      <protection hidden="1"/>
    </xf>
    <xf numFmtId="0" fontId="13" fillId="9" borderId="115" xfId="0" applyFont="1" applyFill="1" applyBorder="1" applyAlignment="1" applyProtection="1">
      <alignment horizontal="center" vertical="center" wrapText="1"/>
      <protection hidden="1"/>
    </xf>
    <xf numFmtId="0" fontId="13" fillId="9" borderId="116" xfId="0" applyFont="1" applyFill="1" applyBorder="1" applyAlignment="1" applyProtection="1">
      <alignment horizontal="center" vertical="center" wrapText="1"/>
      <protection hidden="1"/>
    </xf>
    <xf numFmtId="0" fontId="13" fillId="9" borderId="114" xfId="0" applyFont="1" applyFill="1" applyBorder="1" applyAlignment="1" applyProtection="1">
      <alignment horizontal="center" vertical="center" wrapText="1"/>
      <protection hidden="1"/>
    </xf>
    <xf numFmtId="0" fontId="13" fillId="9" borderId="92" xfId="0" applyFont="1" applyFill="1" applyBorder="1" applyAlignment="1" applyProtection="1">
      <alignment horizontal="center" vertical="center" wrapText="1"/>
      <protection hidden="1"/>
    </xf>
    <xf numFmtId="0" fontId="13" fillId="9" borderId="90" xfId="0" applyFont="1" applyFill="1" applyBorder="1" applyAlignment="1" applyProtection="1">
      <alignment horizontal="center" vertical="center" wrapText="1"/>
      <protection hidden="1"/>
    </xf>
    <xf numFmtId="0" fontId="13" fillId="9" borderId="117" xfId="0" applyFont="1" applyFill="1" applyBorder="1" applyAlignment="1" applyProtection="1">
      <alignment horizontal="center" vertical="center" wrapText="1"/>
      <protection hidden="1"/>
    </xf>
    <xf numFmtId="0" fontId="13" fillId="9" borderId="118" xfId="0" applyFont="1" applyFill="1" applyBorder="1" applyAlignment="1" applyProtection="1">
      <alignment horizontal="center" vertical="center" wrapText="1"/>
      <protection hidden="1"/>
    </xf>
    <xf numFmtId="0" fontId="13" fillId="9" borderId="93" xfId="0" applyFont="1" applyFill="1" applyBorder="1" applyAlignment="1" applyProtection="1">
      <alignment horizontal="center" vertical="center" wrapText="1"/>
      <protection hidden="1"/>
    </xf>
    <xf numFmtId="0" fontId="13" fillId="31" borderId="119" xfId="0" applyFont="1" applyFill="1" applyBorder="1" applyAlignment="1" applyProtection="1">
      <alignment horizontal="center" vertical="center" wrapText="1"/>
      <protection hidden="1"/>
    </xf>
    <xf numFmtId="0" fontId="13" fillId="11" borderId="32" xfId="0" applyFont="1" applyFill="1" applyBorder="1" applyAlignment="1" applyProtection="1">
      <alignment horizontal="center" vertical="center" wrapText="1"/>
      <protection hidden="1"/>
    </xf>
    <xf numFmtId="0" fontId="13" fillId="11" borderId="24" xfId="0" applyFont="1" applyFill="1" applyBorder="1" applyAlignment="1" applyProtection="1">
      <alignment horizontal="center" vertical="center" wrapText="1"/>
      <protection hidden="1"/>
    </xf>
    <xf numFmtId="9" fontId="13" fillId="11" borderId="24" xfId="0" applyNumberFormat="1" applyFont="1" applyFill="1" applyBorder="1" applyAlignment="1" applyProtection="1">
      <alignment horizontal="center" vertical="center" wrapText="1"/>
      <protection hidden="1"/>
    </xf>
    <xf numFmtId="0" fontId="13" fillId="11" borderId="8" xfId="0" applyFont="1" applyFill="1" applyBorder="1" applyAlignment="1" applyProtection="1">
      <alignment horizontal="center" vertical="center" wrapText="1"/>
      <protection hidden="1"/>
    </xf>
    <xf numFmtId="0" fontId="13" fillId="11" borderId="30" xfId="0" applyFont="1" applyFill="1" applyBorder="1" applyAlignment="1" applyProtection="1">
      <alignment horizontal="center" vertical="center" wrapText="1"/>
      <protection hidden="1"/>
    </xf>
    <xf numFmtId="9" fontId="45" fillId="11" borderId="14" xfId="1" applyFont="1" applyFill="1" applyBorder="1" applyAlignment="1" applyProtection="1">
      <alignment horizontal="center" vertical="center"/>
      <protection hidden="1"/>
    </xf>
    <xf numFmtId="166" fontId="45" fillId="11" borderId="14" xfId="1" applyNumberFormat="1" applyFont="1" applyFill="1" applyBorder="1" applyAlignment="1" applyProtection="1">
      <alignment horizontal="center" vertical="center"/>
      <protection hidden="1"/>
    </xf>
    <xf numFmtId="10" fontId="13" fillId="11" borderId="14" xfId="0" applyNumberFormat="1" applyFont="1" applyFill="1" applyBorder="1" applyAlignment="1" applyProtection="1">
      <alignment horizontal="center" vertical="center" wrapText="1"/>
      <protection hidden="1"/>
    </xf>
    <xf numFmtId="10" fontId="13" fillId="11" borderId="5" xfId="0" applyNumberFormat="1" applyFont="1" applyFill="1" applyBorder="1" applyAlignment="1" applyProtection="1">
      <alignment horizontal="center" vertical="center" wrapText="1"/>
      <protection hidden="1"/>
    </xf>
    <xf numFmtId="0" fontId="13" fillId="11" borderId="146" xfId="0" applyFont="1" applyFill="1" applyBorder="1" applyAlignment="1" applyProtection="1">
      <alignment horizontal="center" vertical="center" wrapText="1"/>
      <protection hidden="1"/>
    </xf>
    <xf numFmtId="0" fontId="13" fillId="11" borderId="147" xfId="0" applyFont="1" applyFill="1" applyBorder="1" applyAlignment="1" applyProtection="1">
      <alignment horizontal="center" vertical="center" wrapText="1"/>
      <protection hidden="1"/>
    </xf>
    <xf numFmtId="166" fontId="13" fillId="11" borderId="67" xfId="0" applyNumberFormat="1" applyFont="1" applyFill="1" applyBorder="1" applyAlignment="1" applyProtection="1">
      <alignment horizontal="center" vertical="center"/>
      <protection hidden="1"/>
    </xf>
    <xf numFmtId="166" fontId="45" fillId="11" borderId="66" xfId="0" applyNumberFormat="1" applyFont="1" applyFill="1" applyBorder="1" applyAlignment="1" applyProtection="1">
      <alignment horizontal="center" vertical="center"/>
      <protection hidden="1"/>
    </xf>
    <xf numFmtId="166" fontId="13" fillId="11" borderId="105" xfId="0" applyNumberFormat="1" applyFont="1" applyFill="1" applyBorder="1" applyAlignment="1" applyProtection="1">
      <alignment horizontal="center" vertical="center"/>
      <protection hidden="1"/>
    </xf>
    <xf numFmtId="166" fontId="13" fillId="11" borderId="64" xfId="0" applyNumberFormat="1" applyFont="1" applyFill="1" applyBorder="1" applyAlignment="1" applyProtection="1">
      <alignment horizontal="center" vertical="center"/>
      <protection hidden="1"/>
    </xf>
    <xf numFmtId="166" fontId="13" fillId="11" borderId="76" xfId="0" applyNumberFormat="1" applyFont="1" applyFill="1" applyBorder="1" applyAlignment="1" applyProtection="1">
      <alignment horizontal="center" vertical="center"/>
      <protection hidden="1"/>
    </xf>
    <xf numFmtId="166" fontId="45" fillId="11" borderId="64" xfId="0" applyNumberFormat="1" applyFont="1" applyFill="1" applyBorder="1" applyAlignment="1" applyProtection="1">
      <alignment horizontal="center" vertical="center"/>
      <protection hidden="1"/>
    </xf>
    <xf numFmtId="166" fontId="45" fillId="11" borderId="65" xfId="0" applyNumberFormat="1" applyFont="1" applyFill="1" applyBorder="1" applyAlignment="1" applyProtection="1">
      <alignment horizontal="center" vertical="center"/>
      <protection hidden="1"/>
    </xf>
    <xf numFmtId="166" fontId="45" fillId="11" borderId="76" xfId="0" applyNumberFormat="1" applyFont="1" applyFill="1" applyBorder="1" applyAlignment="1" applyProtection="1">
      <alignment horizontal="center" vertical="center"/>
      <protection hidden="1"/>
    </xf>
    <xf numFmtId="0" fontId="5" fillId="4" borderId="16"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hidden="1"/>
    </xf>
    <xf numFmtId="9" fontId="5" fillId="4" borderId="1" xfId="1" applyFont="1" applyFill="1" applyBorder="1" applyAlignment="1" applyProtection="1">
      <alignment horizontal="center" vertical="center" wrapText="1"/>
      <protection hidden="1"/>
    </xf>
    <xf numFmtId="0" fontId="5" fillId="0" borderId="52" xfId="0" applyFont="1" applyBorder="1" applyAlignment="1" applyProtection="1">
      <alignment horizontal="center" vertical="center" wrapText="1"/>
      <protection hidden="1"/>
    </xf>
    <xf numFmtId="0" fontId="5" fillId="0" borderId="16" xfId="0" applyFont="1" applyBorder="1" applyAlignment="1" applyProtection="1">
      <alignment horizontal="center" vertical="center" wrapText="1"/>
      <protection hidden="1"/>
    </xf>
    <xf numFmtId="9" fontId="5" fillId="4" borderId="1" xfId="0" applyNumberFormat="1" applyFont="1" applyFill="1" applyBorder="1" applyAlignment="1" applyProtection="1">
      <alignment horizontal="center" vertical="center" wrapText="1"/>
      <protection hidden="1"/>
    </xf>
    <xf numFmtId="166" fontId="5" fillId="0" borderId="1" xfId="0" applyNumberFormat="1" applyFont="1" applyFill="1" applyBorder="1" applyAlignment="1" applyProtection="1">
      <alignment horizontal="center" vertical="center" wrapText="1"/>
      <protection hidden="1"/>
    </xf>
    <xf numFmtId="10" fontId="5" fillId="6" borderId="1" xfId="1" applyNumberFormat="1" applyFont="1" applyFill="1" applyBorder="1" applyAlignment="1" applyProtection="1">
      <alignment horizontal="center" vertical="center" wrapText="1"/>
      <protection hidden="1"/>
    </xf>
    <xf numFmtId="10" fontId="5" fillId="4" borderId="1" xfId="1" applyNumberFormat="1" applyFont="1" applyFill="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166" fontId="5" fillId="6" borderId="16" xfId="0" applyNumberFormat="1" applyFont="1" applyFill="1" applyBorder="1" applyAlignment="1" applyProtection="1">
      <alignment horizontal="center" vertical="center" wrapText="1"/>
      <protection hidden="1"/>
    </xf>
    <xf numFmtId="166" fontId="5" fillId="0" borderId="15" xfId="0" applyNumberFormat="1" applyFont="1" applyBorder="1" applyAlignment="1" applyProtection="1">
      <alignment horizontal="center" vertical="center" wrapText="1"/>
      <protection hidden="1"/>
    </xf>
    <xf numFmtId="166" fontId="5" fillId="4" borderId="3" xfId="0" applyNumberFormat="1" applyFont="1" applyFill="1" applyBorder="1" applyAlignment="1" applyProtection="1">
      <alignment horizontal="center" vertical="center" wrapText="1"/>
      <protection hidden="1"/>
    </xf>
    <xf numFmtId="166" fontId="5" fillId="4" borderId="1" xfId="0" applyNumberFormat="1" applyFont="1" applyFill="1" applyBorder="1" applyAlignment="1" applyProtection="1">
      <alignment horizontal="center" vertical="center" wrapText="1"/>
      <protection hidden="1"/>
    </xf>
    <xf numFmtId="164" fontId="5" fillId="4" borderId="78" xfId="0" applyNumberFormat="1" applyFont="1" applyFill="1" applyBorder="1" applyAlignment="1" applyProtection="1">
      <alignment horizontal="center" vertical="center" wrapText="1"/>
      <protection hidden="1"/>
    </xf>
    <xf numFmtId="166" fontId="53" fillId="4" borderId="77" xfId="0" applyNumberFormat="1" applyFont="1" applyFill="1" applyBorder="1" applyAlignment="1" applyProtection="1">
      <alignment horizontal="center" vertical="center" wrapText="1"/>
      <protection hidden="1"/>
    </xf>
    <xf numFmtId="166" fontId="5" fillId="4" borderId="2" xfId="0" applyNumberFormat="1" applyFont="1" applyFill="1" applyBorder="1" applyAlignment="1" applyProtection="1">
      <alignment horizontal="center" vertical="center" wrapText="1"/>
      <protection hidden="1"/>
    </xf>
    <xf numFmtId="1" fontId="5" fillId="0" borderId="78" xfId="0" applyNumberFormat="1" applyFont="1" applyBorder="1" applyAlignment="1" applyProtection="1">
      <alignment horizontal="center" vertical="center" wrapText="1"/>
      <protection hidden="1"/>
    </xf>
    <xf numFmtId="0" fontId="5" fillId="0" borderId="34" xfId="0" applyFont="1" applyBorder="1" applyAlignment="1" applyProtection="1">
      <alignment horizontal="center" vertical="center" wrapText="1"/>
      <protection hidden="1"/>
    </xf>
    <xf numFmtId="0" fontId="5" fillId="0" borderId="27" xfId="0" applyFont="1" applyBorder="1" applyAlignment="1" applyProtection="1">
      <alignment horizontal="center" vertical="center" wrapText="1"/>
      <protection hidden="1"/>
    </xf>
    <xf numFmtId="9" fontId="5" fillId="4" borderId="28" xfId="0" applyNumberFormat="1" applyFont="1" applyFill="1" applyBorder="1" applyAlignment="1" applyProtection="1">
      <alignment horizontal="center" vertical="center" wrapText="1"/>
      <protection hidden="1"/>
    </xf>
    <xf numFmtId="166" fontId="5" fillId="0" borderId="11" xfId="0" applyNumberFormat="1" applyFont="1" applyFill="1" applyBorder="1" applyAlignment="1" applyProtection="1">
      <alignment horizontal="center" vertical="center" wrapText="1"/>
      <protection hidden="1"/>
    </xf>
    <xf numFmtId="10" fontId="5" fillId="6" borderId="28" xfId="1" applyNumberFormat="1" applyFont="1" applyFill="1" applyBorder="1" applyAlignment="1" applyProtection="1">
      <alignment horizontal="center" vertical="center" wrapText="1"/>
      <protection hidden="1"/>
    </xf>
    <xf numFmtId="0" fontId="5" fillId="0" borderId="29" xfId="0" applyFont="1" applyBorder="1" applyAlignment="1" applyProtection="1">
      <alignment horizontal="center" vertical="center" wrapText="1"/>
      <protection hidden="1"/>
    </xf>
    <xf numFmtId="166" fontId="5" fillId="6" borderId="17" xfId="0" applyNumberFormat="1" applyFont="1" applyFill="1" applyBorder="1" applyAlignment="1" applyProtection="1">
      <alignment horizontal="center" vertical="center" wrapText="1"/>
      <protection hidden="1"/>
    </xf>
    <xf numFmtId="166" fontId="5" fillId="0" borderId="18" xfId="0" applyNumberFormat="1" applyFont="1" applyBorder="1" applyAlignment="1" applyProtection="1">
      <alignment horizontal="center" vertical="center" wrapText="1"/>
      <protection hidden="1"/>
    </xf>
    <xf numFmtId="166" fontId="5" fillId="4" borderId="36" xfId="0" applyNumberFormat="1" applyFont="1" applyFill="1" applyBorder="1" applyAlignment="1" applyProtection="1">
      <alignment horizontal="center" vertical="center" wrapText="1"/>
      <protection hidden="1"/>
    </xf>
    <xf numFmtId="166" fontId="5" fillId="4" borderId="11" xfId="0" applyNumberFormat="1" applyFont="1" applyFill="1" applyBorder="1" applyAlignment="1" applyProtection="1">
      <alignment horizontal="center" vertical="center" wrapText="1"/>
      <protection hidden="1"/>
    </xf>
    <xf numFmtId="164" fontId="5" fillId="4" borderId="87" xfId="0" applyNumberFormat="1" applyFont="1" applyFill="1" applyBorder="1" applyAlignment="1" applyProtection="1">
      <alignment horizontal="center" vertical="center" wrapText="1"/>
      <protection hidden="1"/>
    </xf>
    <xf numFmtId="166" fontId="5" fillId="4" borderId="51" xfId="0" applyNumberFormat="1" applyFont="1" applyFill="1" applyBorder="1" applyAlignment="1" applyProtection="1">
      <alignment horizontal="center" vertical="center" wrapText="1"/>
      <protection hidden="1"/>
    </xf>
    <xf numFmtId="1" fontId="5" fillId="0" borderId="87" xfId="0" applyNumberFormat="1" applyFont="1" applyBorder="1" applyAlignment="1" applyProtection="1">
      <alignment horizontal="center" vertical="center" wrapText="1"/>
      <protection hidden="1"/>
    </xf>
    <xf numFmtId="0" fontId="3" fillId="2" borderId="21" xfId="0" applyFont="1" applyFill="1" applyBorder="1" applyAlignment="1" applyProtection="1">
      <alignment vertical="center"/>
      <protection hidden="1"/>
    </xf>
    <xf numFmtId="0" fontId="3" fillId="2" borderId="4" xfId="0" applyFont="1" applyFill="1" applyBorder="1" applyAlignment="1" applyProtection="1">
      <alignment vertical="center"/>
      <protection hidden="1"/>
    </xf>
    <xf numFmtId="0" fontId="3" fillId="2" borderId="10" xfId="0" applyFont="1" applyFill="1" applyBorder="1" applyAlignment="1" applyProtection="1">
      <alignment vertical="center"/>
      <protection hidden="1"/>
    </xf>
    <xf numFmtId="166" fontId="3" fillId="2" borderId="12" xfId="0" applyNumberFormat="1" applyFont="1" applyFill="1" applyBorder="1" applyAlignment="1" applyProtection="1">
      <alignment vertical="center"/>
      <protection hidden="1"/>
    </xf>
    <xf numFmtId="166" fontId="3" fillId="2" borderId="88" xfId="0" applyNumberFormat="1" applyFont="1" applyFill="1" applyBorder="1" applyAlignment="1" applyProtection="1">
      <alignment vertical="center"/>
      <protection hidden="1"/>
    </xf>
    <xf numFmtId="166" fontId="3" fillId="2" borderId="12" xfId="101" applyNumberFormat="1" applyFont="1" applyFill="1" applyBorder="1" applyAlignment="1" applyProtection="1">
      <alignment vertical="center"/>
      <protection hidden="1"/>
    </xf>
    <xf numFmtId="0" fontId="3" fillId="2" borderId="13" xfId="0" applyFont="1" applyFill="1" applyBorder="1" applyAlignment="1" applyProtection="1">
      <alignment vertical="center"/>
      <protection hidden="1"/>
    </xf>
    <xf numFmtId="0" fontId="43" fillId="9" borderId="148" xfId="0" applyFont="1" applyFill="1" applyBorder="1" applyAlignment="1" applyProtection="1">
      <alignment horizontal="center" vertical="center" wrapText="1"/>
      <protection hidden="1"/>
    </xf>
    <xf numFmtId="0" fontId="3" fillId="9" borderId="149" xfId="0" applyFont="1" applyFill="1" applyBorder="1" applyAlignment="1" applyProtection="1">
      <alignment horizontal="center" vertical="center" wrapText="1"/>
      <protection hidden="1"/>
    </xf>
    <xf numFmtId="0" fontId="43" fillId="30" borderId="150" xfId="0" applyFont="1" applyFill="1" applyBorder="1" applyAlignment="1" applyProtection="1">
      <alignment horizontal="center" vertical="center" wrapText="1"/>
      <protection hidden="1"/>
    </xf>
    <xf numFmtId="0" fontId="5" fillId="11" borderId="30" xfId="0" applyFont="1" applyFill="1" applyBorder="1" applyAlignment="1" applyProtection="1">
      <alignment horizontal="center" vertical="center" wrapText="1"/>
      <protection hidden="1"/>
    </xf>
    <xf numFmtId="9" fontId="5" fillId="11" borderId="14" xfId="0" applyNumberFormat="1" applyFont="1" applyFill="1" applyBorder="1" applyAlignment="1" applyProtection="1">
      <alignment horizontal="center" vertical="center" wrapText="1"/>
      <protection hidden="1"/>
    </xf>
    <xf numFmtId="10" fontId="5" fillId="11" borderId="31" xfId="0" applyNumberFormat="1" applyFont="1" applyFill="1" applyBorder="1" applyAlignment="1" applyProtection="1">
      <alignment horizontal="center" vertical="center" wrapText="1"/>
      <protection hidden="1"/>
    </xf>
    <xf numFmtId="0" fontId="13" fillId="11" borderId="67" xfId="0" applyFont="1" applyFill="1" applyBorder="1" applyAlignment="1" applyProtection="1">
      <alignment horizontal="center" vertical="center" wrapText="1"/>
      <protection hidden="1"/>
    </xf>
    <xf numFmtId="0" fontId="13" fillId="11" borderId="66" xfId="0" applyFont="1" applyFill="1" applyBorder="1" applyAlignment="1" applyProtection="1">
      <alignment horizontal="center" vertical="center" wrapText="1"/>
      <protection hidden="1"/>
    </xf>
    <xf numFmtId="166" fontId="13" fillId="11" borderId="65" xfId="0" applyNumberFormat="1" applyFont="1" applyFill="1" applyBorder="1" applyAlignment="1" applyProtection="1">
      <alignment horizontal="center" vertical="center"/>
      <protection hidden="1"/>
    </xf>
    <xf numFmtId="0" fontId="5" fillId="4" borderId="15" xfId="0" applyFont="1" applyFill="1" applyBorder="1" applyAlignment="1" applyProtection="1">
      <alignment horizontal="center" vertical="center" wrapText="1"/>
      <protection hidden="1"/>
    </xf>
    <xf numFmtId="164" fontId="5" fillId="35" borderId="2" xfId="0" applyNumberFormat="1" applyFont="1" applyFill="1" applyBorder="1" applyAlignment="1" applyProtection="1">
      <alignment horizontal="center" vertical="center" wrapText="1"/>
      <protection hidden="1"/>
    </xf>
    <xf numFmtId="166" fontId="53" fillId="4" borderId="16" xfId="0" applyNumberFormat="1" applyFont="1" applyFill="1" applyBorder="1" applyAlignment="1" applyProtection="1">
      <alignment horizontal="center" vertical="center" wrapText="1"/>
      <protection hidden="1"/>
    </xf>
    <xf numFmtId="1" fontId="5" fillId="0" borderId="15" xfId="0" applyNumberFormat="1" applyFont="1" applyBorder="1" applyAlignment="1" applyProtection="1">
      <alignment horizontal="center" vertical="center" wrapText="1"/>
      <protection hidden="1"/>
    </xf>
    <xf numFmtId="0" fontId="0" fillId="0" borderId="20" xfId="0" applyBorder="1" applyProtection="1">
      <protection hidden="1"/>
    </xf>
    <xf numFmtId="0" fontId="5" fillId="4" borderId="27" xfId="0" applyFont="1" applyFill="1" applyBorder="1" applyAlignment="1" applyProtection="1">
      <alignment horizontal="center" vertical="center" wrapText="1"/>
      <protection hidden="1"/>
    </xf>
    <xf numFmtId="9" fontId="5" fillId="4" borderId="28" xfId="1" applyFont="1" applyFill="1" applyBorder="1" applyAlignment="1" applyProtection="1">
      <alignment horizontal="center" vertical="center" wrapText="1"/>
      <protection hidden="1"/>
    </xf>
    <xf numFmtId="0" fontId="5" fillId="4" borderId="29" xfId="0" applyFont="1" applyFill="1" applyBorder="1" applyAlignment="1" applyProtection="1">
      <alignment horizontal="center" vertical="center" wrapText="1"/>
      <protection hidden="1"/>
    </xf>
    <xf numFmtId="166" fontId="5" fillId="6" borderId="27" xfId="0" applyNumberFormat="1" applyFont="1" applyFill="1" applyBorder="1" applyAlignment="1" applyProtection="1">
      <alignment horizontal="center" vertical="center" wrapText="1"/>
      <protection hidden="1"/>
    </xf>
    <xf numFmtId="166" fontId="5" fillId="0" borderId="29" xfId="0" applyNumberFormat="1" applyFont="1" applyBorder="1" applyAlignment="1" applyProtection="1">
      <alignment horizontal="center" vertical="center" wrapText="1"/>
      <protection hidden="1"/>
    </xf>
    <xf numFmtId="166" fontId="5" fillId="4" borderId="46" xfId="0" applyNumberFormat="1" applyFont="1" applyFill="1" applyBorder="1" applyAlignment="1" applyProtection="1">
      <alignment horizontal="center" vertical="center" wrapText="1"/>
      <protection hidden="1"/>
    </xf>
    <xf numFmtId="166" fontId="5" fillId="4" borderId="28" xfId="0" applyNumberFormat="1" applyFont="1" applyFill="1" applyBorder="1" applyAlignment="1" applyProtection="1">
      <alignment horizontal="center" vertical="center" wrapText="1"/>
      <protection hidden="1"/>
    </xf>
    <xf numFmtId="166" fontId="5" fillId="4" borderId="90" xfId="0" applyNumberFormat="1" applyFont="1" applyFill="1" applyBorder="1" applyAlignment="1" applyProtection="1">
      <alignment horizontal="center" vertical="center" wrapText="1"/>
      <protection hidden="1"/>
    </xf>
    <xf numFmtId="0" fontId="3" fillId="2" borderId="23" xfId="0" applyFont="1" applyFill="1" applyBorder="1" applyAlignment="1" applyProtection="1">
      <alignment vertical="center"/>
      <protection hidden="1"/>
    </xf>
    <xf numFmtId="0" fontId="3" fillId="2" borderId="27" xfId="0" applyFont="1" applyFill="1" applyBorder="1" applyAlignment="1" applyProtection="1">
      <alignment vertical="center"/>
      <protection hidden="1"/>
    </xf>
    <xf numFmtId="0" fontId="3" fillId="2" borderId="28" xfId="0" applyFont="1" applyFill="1" applyBorder="1" applyAlignment="1" applyProtection="1">
      <alignment vertical="center"/>
      <protection hidden="1"/>
    </xf>
    <xf numFmtId="0" fontId="3" fillId="2" borderId="29" xfId="0" applyFont="1" applyFill="1" applyBorder="1" applyAlignment="1" applyProtection="1">
      <alignment vertical="center"/>
      <protection hidden="1"/>
    </xf>
    <xf numFmtId="166" fontId="3" fillId="2" borderId="23" xfId="0" applyNumberFormat="1" applyFont="1" applyFill="1" applyBorder="1" applyAlignment="1" applyProtection="1">
      <alignment vertical="center"/>
      <protection hidden="1"/>
    </xf>
    <xf numFmtId="1" fontId="5" fillId="0" borderId="29" xfId="0" applyNumberFormat="1" applyFont="1" applyBorder="1" applyAlignment="1" applyProtection="1">
      <alignment horizontal="center" vertical="center" wrapText="1"/>
      <protection hidden="1"/>
    </xf>
    <xf numFmtId="0" fontId="43" fillId="9" borderId="141" xfId="0" applyFont="1" applyFill="1" applyBorder="1" applyAlignment="1" applyProtection="1">
      <alignment horizontal="center" vertical="center" wrapText="1"/>
      <protection hidden="1"/>
    </xf>
    <xf numFmtId="0" fontId="43" fillId="32" borderId="38" xfId="0" applyFont="1" applyFill="1" applyBorder="1" applyAlignment="1" applyProtection="1">
      <alignment horizontal="center" vertical="center" wrapText="1"/>
      <protection hidden="1"/>
    </xf>
    <xf numFmtId="0" fontId="43" fillId="9" borderId="151" xfId="0" applyFont="1" applyFill="1" applyBorder="1" applyAlignment="1" applyProtection="1">
      <alignment horizontal="center" vertical="center" wrapText="1"/>
      <protection hidden="1"/>
    </xf>
    <xf numFmtId="0" fontId="43" fillId="9" borderId="152" xfId="0" applyFont="1" applyFill="1" applyBorder="1" applyAlignment="1" applyProtection="1">
      <alignment horizontal="center" vertical="center" wrapText="1"/>
      <protection hidden="1"/>
    </xf>
    <xf numFmtId="0" fontId="3" fillId="9" borderId="48" xfId="0" applyFont="1" applyFill="1" applyBorder="1" applyAlignment="1" applyProtection="1">
      <alignment horizontal="center" vertical="center" wrapText="1"/>
      <protection hidden="1"/>
    </xf>
    <xf numFmtId="0" fontId="3" fillId="9" borderId="47" xfId="0" applyFont="1" applyFill="1" applyBorder="1" applyAlignment="1" applyProtection="1">
      <alignment horizontal="center" vertical="center" wrapText="1"/>
      <protection hidden="1"/>
    </xf>
    <xf numFmtId="0" fontId="43" fillId="30" borderId="39" xfId="0" applyFont="1" applyFill="1" applyBorder="1" applyAlignment="1" applyProtection="1">
      <alignment horizontal="center" vertical="center" wrapText="1"/>
      <protection hidden="1"/>
    </xf>
    <xf numFmtId="0" fontId="13" fillId="9" borderId="153" xfId="0" applyFont="1" applyFill="1" applyBorder="1" applyAlignment="1" applyProtection="1">
      <alignment horizontal="center" vertical="center" wrapText="1"/>
      <protection hidden="1"/>
    </xf>
    <xf numFmtId="0" fontId="13" fillId="9" borderId="101" xfId="0" applyFont="1" applyFill="1" applyBorder="1" applyAlignment="1" applyProtection="1">
      <alignment horizontal="center" vertical="center" wrapText="1"/>
      <protection hidden="1"/>
    </xf>
    <xf numFmtId="0" fontId="13" fillId="9" borderId="102" xfId="0" applyFont="1" applyFill="1" applyBorder="1" applyAlignment="1" applyProtection="1">
      <alignment horizontal="center" vertical="center" wrapText="1"/>
      <protection hidden="1"/>
    </xf>
    <xf numFmtId="0" fontId="13" fillId="9" borderId="133" xfId="0" applyFont="1" applyFill="1" applyBorder="1" applyAlignment="1" applyProtection="1">
      <alignment horizontal="center" vertical="center" wrapText="1"/>
      <protection hidden="1"/>
    </xf>
    <xf numFmtId="0" fontId="13" fillId="31" borderId="58" xfId="0" applyFont="1" applyFill="1" applyBorder="1" applyAlignment="1" applyProtection="1">
      <alignment horizontal="center" vertical="center" wrapText="1"/>
      <protection hidden="1"/>
    </xf>
    <xf numFmtId="10" fontId="5" fillId="11" borderId="30" xfId="1" applyNumberFormat="1" applyFont="1" applyFill="1" applyBorder="1" applyAlignment="1" applyProtection="1">
      <alignment horizontal="center" vertical="center" wrapText="1"/>
      <protection hidden="1"/>
    </xf>
    <xf numFmtId="10" fontId="5" fillId="11" borderId="14" xfId="1" applyNumberFormat="1" applyFont="1" applyFill="1" applyBorder="1" applyAlignment="1" applyProtection="1">
      <alignment horizontal="center" vertical="center" wrapText="1"/>
      <protection hidden="1"/>
    </xf>
    <xf numFmtId="166" fontId="5" fillId="11" borderId="5" xfId="1" applyNumberFormat="1" applyFont="1" applyFill="1" applyBorder="1" applyAlignment="1" applyProtection="1">
      <alignment horizontal="center" vertical="center" wrapText="1"/>
      <protection hidden="1"/>
    </xf>
    <xf numFmtId="10" fontId="5" fillId="11" borderId="23" xfId="0" applyNumberFormat="1" applyFont="1" applyFill="1" applyBorder="1" applyAlignment="1" applyProtection="1">
      <alignment horizontal="center" vertical="center" wrapText="1"/>
      <protection hidden="1"/>
    </xf>
    <xf numFmtId="166" fontId="5" fillId="11" borderId="99" xfId="0" applyNumberFormat="1" applyFont="1" applyFill="1" applyBorder="1" applyAlignment="1" applyProtection="1">
      <alignment horizontal="center" vertical="center" wrapText="1"/>
      <protection hidden="1"/>
    </xf>
    <xf numFmtId="166" fontId="5" fillId="11" borderId="14" xfId="0" applyNumberFormat="1" applyFont="1" applyFill="1" applyBorder="1" applyAlignment="1" applyProtection="1">
      <alignment horizontal="center" vertical="center" wrapText="1"/>
      <protection hidden="1"/>
    </xf>
    <xf numFmtId="166" fontId="13" fillId="11" borderId="97" xfId="0" applyNumberFormat="1" applyFont="1" applyFill="1" applyBorder="1" applyAlignment="1" applyProtection="1">
      <alignment horizontal="center" vertical="center"/>
      <protection hidden="1"/>
    </xf>
    <xf numFmtId="166" fontId="13" fillId="11" borderId="79" xfId="0" applyNumberFormat="1" applyFont="1" applyFill="1" applyBorder="1" applyAlignment="1" applyProtection="1">
      <alignment horizontal="center" vertical="center"/>
      <protection hidden="1"/>
    </xf>
    <xf numFmtId="166" fontId="51" fillId="36" borderId="85" xfId="0" applyNumberFormat="1" applyFont="1" applyFill="1" applyBorder="1" applyAlignment="1" applyProtection="1">
      <alignment horizontal="center" vertical="center"/>
      <protection hidden="1"/>
    </xf>
    <xf numFmtId="166" fontId="45" fillId="11" borderId="30" xfId="0" applyNumberFormat="1" applyFont="1" applyFill="1" applyBorder="1" applyAlignment="1" applyProtection="1">
      <alignment horizontal="center" vertical="center"/>
      <protection hidden="1"/>
    </xf>
    <xf numFmtId="166" fontId="45" fillId="11" borderId="14" xfId="0" applyNumberFormat="1" applyFont="1" applyFill="1" applyBorder="1" applyAlignment="1" applyProtection="1">
      <alignment horizontal="center" vertical="center"/>
      <protection hidden="1"/>
    </xf>
    <xf numFmtId="166" fontId="45" fillId="11" borderId="94" xfId="0" applyNumberFormat="1" applyFont="1" applyFill="1" applyBorder="1" applyAlignment="1" applyProtection="1">
      <alignment horizontal="center" vertical="center"/>
      <protection hidden="1"/>
    </xf>
    <xf numFmtId="10" fontId="5" fillId="4" borderId="16" xfId="1" applyNumberFormat="1" applyFont="1" applyFill="1" applyBorder="1" applyAlignment="1" applyProtection="1">
      <alignment horizontal="center" vertical="center" wrapText="1"/>
      <protection hidden="1"/>
    </xf>
    <xf numFmtId="166" fontId="5" fillId="4" borderId="2" xfId="1" applyNumberFormat="1" applyFont="1" applyFill="1" applyBorder="1" applyAlignment="1" applyProtection="1">
      <alignment horizontal="center" vertical="center" wrapText="1"/>
      <protection hidden="1"/>
    </xf>
    <xf numFmtId="0" fontId="5" fillId="0" borderId="100"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166" fontId="5" fillId="4" borderId="98" xfId="0" applyNumberFormat="1" applyFont="1" applyFill="1" applyBorder="1" applyAlignment="1" applyProtection="1">
      <alignment horizontal="center" vertical="center" wrapText="1"/>
      <protection hidden="1"/>
    </xf>
    <xf numFmtId="166" fontId="5" fillId="6" borderId="75" xfId="0" applyNumberFormat="1" applyFont="1" applyFill="1" applyBorder="1" applyAlignment="1" applyProtection="1">
      <alignment horizontal="center" vertical="center" wrapText="1"/>
      <protection hidden="1"/>
    </xf>
    <xf numFmtId="166" fontId="5" fillId="0" borderId="86" xfId="0" applyNumberFormat="1" applyFont="1" applyBorder="1" applyAlignment="1" applyProtection="1">
      <alignment horizontal="center" vertical="center" wrapText="1"/>
      <protection hidden="1"/>
    </xf>
    <xf numFmtId="1" fontId="5" fillId="0" borderId="68" xfId="0" applyNumberFormat="1" applyFont="1" applyBorder="1" applyAlignment="1" applyProtection="1">
      <alignment horizontal="center" vertical="center" wrapText="1"/>
      <protection hidden="1"/>
    </xf>
    <xf numFmtId="0" fontId="65" fillId="0" borderId="86" xfId="0" applyFont="1" applyBorder="1" applyProtection="1">
      <protection hidden="1"/>
    </xf>
    <xf numFmtId="0" fontId="3" fillId="2" borderId="22" xfId="0" applyFont="1" applyFill="1" applyBorder="1" applyAlignment="1" applyProtection="1">
      <alignment vertical="center"/>
      <protection hidden="1"/>
    </xf>
    <xf numFmtId="0" fontId="3" fillId="2" borderId="101" xfId="0" applyFont="1" applyFill="1" applyBorder="1" applyAlignment="1" applyProtection="1">
      <alignment vertical="center"/>
      <protection hidden="1"/>
    </xf>
    <xf numFmtId="0" fontId="3" fillId="2" borderId="28" xfId="0" applyFont="1" applyFill="1" applyBorder="1" applyAlignment="1" applyProtection="1">
      <alignment horizontal="right" vertical="center"/>
      <protection hidden="1"/>
    </xf>
    <xf numFmtId="166" fontId="41" fillId="2" borderId="102" xfId="0" applyNumberFormat="1" applyFont="1" applyFill="1" applyBorder="1" applyAlignment="1" applyProtection="1">
      <alignment horizontal="center" vertical="center"/>
      <protection hidden="1"/>
    </xf>
    <xf numFmtId="166" fontId="41" fillId="2" borderId="93" xfId="0" applyNumberFormat="1" applyFont="1" applyFill="1" applyBorder="1" applyAlignment="1" applyProtection="1">
      <alignment horizontal="center" vertical="center"/>
      <protection hidden="1"/>
    </xf>
    <xf numFmtId="166" fontId="41" fillId="2" borderId="92" xfId="0" applyNumberFormat="1" applyFont="1" applyFill="1" applyBorder="1" applyAlignment="1" applyProtection="1">
      <alignment horizontal="center" vertical="center"/>
      <protection hidden="1"/>
    </xf>
    <xf numFmtId="166" fontId="41" fillId="2" borderId="95" xfId="0" applyNumberFormat="1" applyFont="1" applyFill="1" applyBorder="1" applyAlignment="1" applyProtection="1">
      <alignment horizontal="center" vertical="center"/>
      <protection hidden="1"/>
    </xf>
    <xf numFmtId="166" fontId="41" fillId="2" borderId="72" xfId="0" applyNumberFormat="1" applyFont="1" applyFill="1" applyBorder="1" applyAlignment="1" applyProtection="1">
      <alignment horizontal="center" vertical="center"/>
      <protection hidden="1"/>
    </xf>
    <xf numFmtId="166" fontId="41" fillId="2" borderId="28" xfId="0" applyNumberFormat="1" applyFont="1" applyFill="1" applyBorder="1" applyAlignment="1" applyProtection="1">
      <alignment horizontal="center" vertical="center"/>
      <protection hidden="1"/>
    </xf>
    <xf numFmtId="0" fontId="0" fillId="0" borderId="22" xfId="0" applyBorder="1" applyProtection="1">
      <protection hidden="1"/>
    </xf>
    <xf numFmtId="0" fontId="11" fillId="26" borderId="10" xfId="0" applyFont="1" applyFill="1" applyBorder="1" applyAlignment="1" applyProtection="1">
      <alignment horizontal="center" vertical="center"/>
      <protection hidden="1"/>
    </xf>
    <xf numFmtId="0" fontId="43" fillId="9" borderId="16" xfId="0" applyFont="1" applyFill="1" applyBorder="1" applyAlignment="1" applyProtection="1">
      <alignment horizontal="center" vertical="center" wrapText="1"/>
      <protection hidden="1"/>
    </xf>
    <xf numFmtId="0" fontId="43" fillId="9" borderId="1" xfId="0" applyFont="1" applyFill="1" applyBorder="1" applyAlignment="1" applyProtection="1">
      <alignment horizontal="center" vertical="center" wrapText="1"/>
      <protection hidden="1"/>
    </xf>
    <xf numFmtId="0" fontId="43" fillId="9" borderId="15" xfId="0" applyFont="1" applyFill="1" applyBorder="1" applyAlignment="1" applyProtection="1">
      <alignment horizontal="center" vertical="center" wrapText="1"/>
      <protection hidden="1"/>
    </xf>
    <xf numFmtId="0" fontId="43" fillId="32" borderId="52" xfId="0" applyFont="1" applyFill="1" applyBorder="1" applyAlignment="1" applyProtection="1">
      <alignment horizontal="center" vertical="center" wrapText="1"/>
      <protection hidden="1"/>
    </xf>
    <xf numFmtId="0" fontId="43" fillId="9" borderId="30" xfId="0" applyFont="1" applyFill="1" applyBorder="1" applyAlignment="1" applyProtection="1">
      <alignment horizontal="center" vertical="center" wrapText="1"/>
      <protection hidden="1"/>
    </xf>
    <xf numFmtId="0" fontId="43" fillId="9" borderId="5" xfId="0" applyFont="1" applyFill="1" applyBorder="1" applyAlignment="1" applyProtection="1">
      <alignment horizontal="center" vertical="center" wrapText="1"/>
      <protection hidden="1"/>
    </xf>
    <xf numFmtId="0" fontId="43" fillId="9" borderId="14" xfId="0" applyFont="1" applyFill="1" applyBorder="1" applyAlignment="1" applyProtection="1">
      <alignment horizontal="center" vertical="center" wrapText="1"/>
      <protection hidden="1"/>
    </xf>
    <xf numFmtId="0" fontId="43" fillId="9" borderId="94" xfId="0" applyFont="1" applyFill="1" applyBorder="1" applyAlignment="1" applyProtection="1">
      <alignment horizontal="center" vertical="center" wrapText="1"/>
      <protection hidden="1"/>
    </xf>
    <xf numFmtId="0" fontId="3" fillId="9" borderId="85" xfId="0" applyFont="1" applyFill="1" applyBorder="1" applyAlignment="1" applyProtection="1">
      <alignment horizontal="center" vertical="center" wrapText="1"/>
      <protection hidden="1"/>
    </xf>
    <xf numFmtId="0" fontId="3" fillId="9" borderId="26" xfId="0" applyFont="1" applyFill="1" applyBorder="1" applyAlignment="1" applyProtection="1">
      <alignment horizontal="center" vertical="center" wrapText="1"/>
      <protection hidden="1"/>
    </xf>
    <xf numFmtId="0" fontId="3" fillId="9" borderId="14" xfId="0" applyFont="1" applyFill="1" applyBorder="1" applyAlignment="1" applyProtection="1">
      <alignment horizontal="center" vertical="center" wrapText="1"/>
      <protection hidden="1"/>
    </xf>
    <xf numFmtId="0" fontId="3" fillId="9" borderId="79" xfId="0" applyFont="1" applyFill="1" applyBorder="1" applyAlignment="1" applyProtection="1">
      <alignment horizontal="center" vertical="center" wrapText="1"/>
      <protection hidden="1"/>
    </xf>
    <xf numFmtId="0" fontId="43" fillId="30" borderId="31" xfId="0" applyFont="1" applyFill="1" applyBorder="1" applyAlignment="1" applyProtection="1">
      <alignment horizontal="center" vertical="center" wrapText="1"/>
      <protection hidden="1"/>
    </xf>
    <xf numFmtId="0" fontId="13" fillId="9" borderId="16" xfId="0" applyFont="1" applyFill="1" applyBorder="1" applyAlignment="1" applyProtection="1">
      <alignment horizontal="center" vertical="center" wrapText="1"/>
      <protection hidden="1"/>
    </xf>
    <xf numFmtId="0" fontId="13" fillId="9" borderId="1" xfId="0" applyFont="1" applyFill="1" applyBorder="1" applyAlignment="1" applyProtection="1">
      <alignment horizontal="center" vertical="center" wrapText="1"/>
      <protection hidden="1"/>
    </xf>
    <xf numFmtId="0" fontId="13" fillId="9" borderId="15" xfId="0" applyFont="1" applyFill="1" applyBorder="1" applyAlignment="1" applyProtection="1">
      <alignment horizontal="center" vertical="center" wrapText="1"/>
      <protection hidden="1"/>
    </xf>
    <xf numFmtId="0" fontId="13" fillId="9" borderId="52" xfId="0" applyFont="1" applyFill="1" applyBorder="1" applyAlignment="1" applyProtection="1">
      <alignment horizontal="center" vertical="center" wrapText="1"/>
      <protection hidden="1"/>
    </xf>
    <xf numFmtId="0" fontId="13" fillId="9" borderId="2" xfId="0" applyFont="1" applyFill="1" applyBorder="1" applyAlignment="1" applyProtection="1">
      <alignment horizontal="center" vertical="center" wrapText="1"/>
      <protection hidden="1"/>
    </xf>
    <xf numFmtId="0" fontId="13" fillId="9" borderId="68" xfId="0" applyFont="1" applyFill="1" applyBorder="1" applyAlignment="1" applyProtection="1">
      <alignment horizontal="center" vertical="center" wrapText="1"/>
      <protection hidden="1"/>
    </xf>
    <xf numFmtId="0" fontId="13" fillId="9" borderId="86" xfId="0" applyFont="1" applyFill="1" applyBorder="1" applyAlignment="1" applyProtection="1">
      <alignment horizontal="center" vertical="center" wrapText="1"/>
      <protection hidden="1"/>
    </xf>
    <xf numFmtId="0" fontId="13" fillId="9" borderId="80" xfId="0" applyFont="1" applyFill="1" applyBorder="1" applyAlignment="1" applyProtection="1">
      <alignment horizontal="center" vertical="center" wrapText="1"/>
      <protection hidden="1"/>
    </xf>
    <xf numFmtId="0" fontId="13" fillId="9" borderId="75" xfId="0" applyFont="1" applyFill="1" applyBorder="1" applyAlignment="1" applyProtection="1">
      <alignment horizontal="center" vertical="center" wrapText="1"/>
      <protection hidden="1"/>
    </xf>
    <xf numFmtId="0" fontId="13" fillId="31" borderId="15" xfId="0" applyFont="1" applyFill="1" applyBorder="1" applyAlignment="1" applyProtection="1">
      <alignment horizontal="center" vertical="center" wrapText="1"/>
      <protection hidden="1"/>
    </xf>
    <xf numFmtId="49" fontId="13" fillId="11" borderId="16" xfId="100" applyNumberFormat="1" applyFont="1" applyFill="1" applyBorder="1" applyAlignment="1" applyProtection="1">
      <alignment horizontal="center" vertical="center" wrapText="1"/>
      <protection hidden="1"/>
    </xf>
    <xf numFmtId="9" fontId="13" fillId="11" borderId="1" xfId="100" applyNumberFormat="1" applyFont="1" applyFill="1" applyBorder="1" applyAlignment="1" applyProtection="1">
      <alignment horizontal="center" vertical="center" wrapText="1"/>
      <protection hidden="1"/>
    </xf>
    <xf numFmtId="49" fontId="13" fillId="11" borderId="15" xfId="1" applyNumberFormat="1" applyFont="1" applyFill="1" applyBorder="1" applyAlignment="1" applyProtection="1">
      <alignment horizontal="center" vertical="center" wrapText="1"/>
      <protection hidden="1"/>
    </xf>
    <xf numFmtId="0" fontId="13" fillId="11" borderId="52" xfId="100" applyFont="1" applyFill="1" applyBorder="1" applyAlignment="1" applyProtection="1">
      <alignment horizontal="center" vertical="center" wrapText="1"/>
      <protection hidden="1"/>
    </xf>
    <xf numFmtId="0" fontId="13" fillId="11" borderId="16" xfId="100" applyFont="1" applyFill="1" applyBorder="1" applyAlignment="1" applyProtection="1">
      <alignment horizontal="center" vertical="center" wrapText="1"/>
      <protection hidden="1"/>
    </xf>
    <xf numFmtId="49" fontId="13" fillId="11" borderId="2" xfId="1" applyNumberFormat="1" applyFont="1" applyFill="1" applyBorder="1" applyAlignment="1" applyProtection="1">
      <alignment horizontal="center" vertical="center" wrapText="1"/>
      <protection hidden="1"/>
    </xf>
    <xf numFmtId="166" fontId="45" fillId="11" borderId="16" xfId="0" applyNumberFormat="1" applyFont="1" applyFill="1" applyBorder="1" applyAlignment="1" applyProtection="1">
      <alignment horizontal="center" vertical="center"/>
      <protection hidden="1"/>
    </xf>
    <xf numFmtId="166" fontId="51" fillId="36" borderId="66" xfId="0" applyNumberFormat="1" applyFont="1" applyFill="1" applyBorder="1" applyAlignment="1" applyProtection="1">
      <alignment horizontal="center" vertical="center"/>
      <protection hidden="1"/>
    </xf>
    <xf numFmtId="166" fontId="45" fillId="11" borderId="3" xfId="0" applyNumberFormat="1" applyFont="1" applyFill="1" applyBorder="1" applyAlignment="1" applyProtection="1">
      <alignment horizontal="center" vertical="center"/>
      <protection hidden="1"/>
    </xf>
    <xf numFmtId="166" fontId="45" fillId="11" borderId="1" xfId="0" applyNumberFormat="1" applyFont="1" applyFill="1" applyBorder="1" applyAlignment="1" applyProtection="1">
      <alignment horizontal="center" vertical="center"/>
      <protection hidden="1"/>
    </xf>
    <xf numFmtId="166" fontId="51" fillId="36" borderId="65" xfId="0" applyNumberFormat="1" applyFont="1" applyFill="1" applyBorder="1" applyAlignment="1" applyProtection="1">
      <alignment horizontal="center" vertical="center"/>
      <protection hidden="1"/>
    </xf>
    <xf numFmtId="166" fontId="45" fillId="11" borderId="15" xfId="0" applyNumberFormat="1" applyFont="1" applyFill="1" applyBorder="1" applyAlignment="1" applyProtection="1">
      <alignment horizontal="center" vertical="center"/>
      <protection hidden="1"/>
    </xf>
    <xf numFmtId="14" fontId="5" fillId="4" borderId="16" xfId="0" applyNumberFormat="1" applyFont="1" applyFill="1" applyBorder="1" applyAlignment="1" applyProtection="1">
      <alignment horizontal="center" vertical="center" wrapText="1"/>
      <protection hidden="1"/>
    </xf>
    <xf numFmtId="14" fontId="5" fillId="4" borderId="15" xfId="0" applyNumberFormat="1" applyFont="1" applyFill="1" applyBorder="1" applyAlignment="1" applyProtection="1">
      <alignment horizontal="center" vertical="center" wrapText="1"/>
      <protection hidden="1"/>
    </xf>
    <xf numFmtId="14" fontId="5" fillId="4" borderId="2" xfId="0" applyNumberFormat="1" applyFont="1" applyFill="1" applyBorder="1" applyAlignment="1" applyProtection="1">
      <alignment horizontal="center" vertical="center" wrapText="1"/>
      <protection hidden="1"/>
    </xf>
    <xf numFmtId="166" fontId="5" fillId="4" borderId="68" xfId="0" applyNumberFormat="1" applyFont="1" applyFill="1" applyBorder="1" applyAlignment="1" applyProtection="1">
      <alignment horizontal="center" vertical="center" wrapText="1"/>
      <protection hidden="1"/>
    </xf>
    <xf numFmtId="166" fontId="53" fillId="4" borderId="3" xfId="0" applyNumberFormat="1" applyFont="1" applyFill="1" applyBorder="1" applyAlignment="1" applyProtection="1">
      <alignment horizontal="center" vertical="center" wrapText="1"/>
      <protection hidden="1"/>
    </xf>
    <xf numFmtId="166" fontId="5" fillId="0" borderId="31" xfId="0" applyNumberFormat="1" applyFont="1" applyBorder="1" applyAlignment="1" applyProtection="1">
      <alignment horizontal="center" vertical="center" wrapText="1"/>
      <protection hidden="1"/>
    </xf>
    <xf numFmtId="0" fontId="65" fillId="0" borderId="20" xfId="0" applyFont="1" applyBorder="1" applyProtection="1">
      <protection hidden="1"/>
    </xf>
    <xf numFmtId="166" fontId="5" fillId="0" borderId="33" xfId="0" applyNumberFormat="1" applyFont="1" applyBorder="1" applyAlignment="1" applyProtection="1">
      <alignment horizontal="center" vertical="center" wrapText="1"/>
      <protection hidden="1"/>
    </xf>
    <xf numFmtId="166" fontId="3" fillId="2" borderId="22" xfId="0" applyNumberFormat="1" applyFont="1" applyFill="1" applyBorder="1" applyAlignment="1" applyProtection="1">
      <alignment vertical="center"/>
      <protection hidden="1"/>
    </xf>
    <xf numFmtId="166" fontId="3" fillId="2" borderId="21" xfId="0" applyNumberFormat="1" applyFont="1" applyFill="1" applyBorder="1" applyAlignment="1" applyProtection="1">
      <alignment vertical="center"/>
      <protection hidden="1"/>
    </xf>
    <xf numFmtId="166" fontId="3" fillId="2" borderId="4" xfId="0" applyNumberFormat="1" applyFont="1" applyFill="1" applyBorder="1" applyAlignment="1" applyProtection="1">
      <alignment vertical="center"/>
      <protection hidden="1"/>
    </xf>
    <xf numFmtId="0" fontId="43" fillId="9" borderId="69" xfId="0" applyFont="1" applyFill="1" applyBorder="1" applyAlignment="1" applyProtection="1">
      <alignment horizontal="center" vertical="center" wrapText="1"/>
      <protection hidden="1"/>
    </xf>
    <xf numFmtId="0" fontId="3" fillId="9" borderId="75" xfId="0" applyFont="1" applyFill="1" applyBorder="1" applyAlignment="1" applyProtection="1">
      <alignment horizontal="center" vertical="center" wrapText="1"/>
      <protection hidden="1"/>
    </xf>
    <xf numFmtId="0" fontId="43" fillId="9" borderId="31" xfId="0" applyFont="1" applyFill="1" applyBorder="1" applyAlignment="1" applyProtection="1">
      <alignment horizontal="center" vertical="center" wrapText="1"/>
      <protection hidden="1"/>
    </xf>
    <xf numFmtId="0" fontId="13" fillId="9" borderId="3" xfId="0" applyFont="1" applyFill="1" applyBorder="1" applyAlignment="1" applyProtection="1">
      <alignment horizontal="center" vertical="center" wrapText="1"/>
      <protection hidden="1"/>
    </xf>
    <xf numFmtId="0" fontId="13" fillId="9" borderId="96" xfId="0" applyFont="1" applyFill="1" applyBorder="1" applyAlignment="1" applyProtection="1">
      <alignment horizontal="center" vertical="center" wrapText="1"/>
      <protection hidden="1"/>
    </xf>
    <xf numFmtId="0" fontId="13" fillId="9" borderId="91" xfId="0" applyFont="1" applyFill="1" applyBorder="1" applyAlignment="1" applyProtection="1">
      <alignment horizontal="center" vertical="center" wrapText="1"/>
      <protection hidden="1"/>
    </xf>
    <xf numFmtId="0" fontId="5" fillId="11" borderId="16" xfId="0" applyFont="1" applyFill="1" applyBorder="1" applyAlignment="1" applyProtection="1">
      <alignment horizontal="center" vertical="center" wrapText="1"/>
      <protection hidden="1"/>
    </xf>
    <xf numFmtId="0" fontId="5" fillId="11" borderId="14" xfId="0" applyFont="1" applyFill="1" applyBorder="1" applyAlignment="1" applyProtection="1">
      <alignment horizontal="center" vertical="center" wrapText="1"/>
      <protection hidden="1"/>
    </xf>
    <xf numFmtId="0" fontId="5" fillId="11" borderId="24" xfId="0" applyFont="1" applyFill="1" applyBorder="1" applyAlignment="1" applyProtection="1">
      <alignment horizontal="center" vertical="center" wrapText="1"/>
      <protection hidden="1"/>
    </xf>
    <xf numFmtId="166" fontId="10" fillId="11" borderId="1" xfId="0" applyNumberFormat="1" applyFont="1" applyFill="1" applyBorder="1" applyAlignment="1" applyProtection="1">
      <alignment horizontal="center" vertical="center" wrapText="1"/>
      <protection hidden="1"/>
    </xf>
    <xf numFmtId="166" fontId="5" fillId="11" borderId="1" xfId="0" applyNumberFormat="1" applyFont="1" applyFill="1" applyBorder="1" applyAlignment="1" applyProtection="1">
      <alignment horizontal="center" vertical="center" wrapText="1"/>
      <protection hidden="1"/>
    </xf>
    <xf numFmtId="0" fontId="13" fillId="11" borderId="15" xfId="0" applyFont="1" applyFill="1" applyBorder="1" applyAlignment="1" applyProtection="1">
      <alignment horizontal="center" vertical="center" wrapText="1"/>
      <protection hidden="1"/>
    </xf>
    <xf numFmtId="0" fontId="5" fillId="4" borderId="16" xfId="1" applyNumberFormat="1" applyFont="1" applyFill="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166" fontId="5" fillId="0" borderId="75" xfId="0" applyNumberFormat="1" applyFont="1" applyBorder="1" applyAlignment="1" applyProtection="1">
      <alignment horizontal="center" vertical="center" wrapText="1"/>
      <protection hidden="1"/>
    </xf>
    <xf numFmtId="166" fontId="5" fillId="4" borderId="1" xfId="1" applyNumberFormat="1" applyFont="1" applyFill="1" applyBorder="1" applyAlignment="1" applyProtection="1">
      <alignment horizontal="center" vertical="center" wrapText="1"/>
      <protection hidden="1"/>
    </xf>
    <xf numFmtId="166" fontId="43" fillId="4" borderId="1" xfId="1" applyNumberFormat="1" applyFont="1" applyFill="1" applyBorder="1" applyAlignment="1" applyProtection="1">
      <alignment horizontal="center" vertical="center" wrapText="1"/>
      <protection hidden="1"/>
    </xf>
    <xf numFmtId="0" fontId="3" fillId="2" borderId="34" xfId="0" applyFont="1" applyFill="1" applyBorder="1" applyAlignment="1" applyProtection="1">
      <alignment vertical="center" wrapText="1"/>
      <protection hidden="1"/>
    </xf>
    <xf numFmtId="0" fontId="3" fillId="2" borderId="4" xfId="0" applyFont="1" applyFill="1" applyBorder="1" applyAlignment="1" applyProtection="1">
      <alignment horizontal="right" vertical="center"/>
      <protection hidden="1"/>
    </xf>
    <xf numFmtId="166" fontId="3" fillId="2" borderId="4" xfId="0" applyNumberFormat="1" applyFont="1" applyFill="1" applyBorder="1" applyAlignment="1" applyProtection="1">
      <alignment horizontal="center" vertical="center"/>
      <protection hidden="1"/>
    </xf>
    <xf numFmtId="166" fontId="3" fillId="2" borderId="35" xfId="0" applyNumberFormat="1" applyFont="1" applyFill="1" applyBorder="1" applyAlignment="1" applyProtection="1">
      <alignment horizontal="center" vertical="center" wrapText="1"/>
      <protection hidden="1"/>
    </xf>
    <xf numFmtId="0" fontId="0" fillId="0" borderId="29" xfId="0" applyBorder="1" applyAlignment="1" applyProtection="1">
      <alignment wrapText="1"/>
      <protection hidden="1"/>
    </xf>
    <xf numFmtId="0" fontId="0" fillId="0" borderId="0" xfId="0" applyAlignment="1" applyProtection="1">
      <alignment wrapText="1"/>
      <protection hidden="1"/>
    </xf>
    <xf numFmtId="0" fontId="43" fillId="9" borderId="37" xfId="0" applyFont="1" applyFill="1" applyBorder="1" applyAlignment="1" applyProtection="1">
      <alignment horizontal="center" vertical="center" wrapText="1"/>
      <protection hidden="1"/>
    </xf>
    <xf numFmtId="0" fontId="43" fillId="9" borderId="145" xfId="0" applyFont="1" applyFill="1" applyBorder="1" applyAlignment="1" applyProtection="1">
      <alignment horizontal="center" vertical="center" wrapText="1"/>
      <protection hidden="1"/>
    </xf>
    <xf numFmtId="0" fontId="43" fillId="32" borderId="48" xfId="0" applyFont="1" applyFill="1" applyBorder="1" applyAlignment="1" applyProtection="1">
      <alignment horizontal="center" vertical="center" wrapText="1"/>
      <protection hidden="1"/>
    </xf>
    <xf numFmtId="0" fontId="43" fillId="9" borderId="39" xfId="0" applyFont="1" applyFill="1" applyBorder="1" applyAlignment="1" applyProtection="1">
      <alignment horizontal="center" vertical="center" wrapText="1"/>
      <protection hidden="1"/>
    </xf>
    <xf numFmtId="0" fontId="3" fillId="9" borderId="152" xfId="0" applyFont="1" applyFill="1" applyBorder="1" applyAlignment="1" applyProtection="1">
      <alignment horizontal="center" vertical="center" wrapText="1"/>
      <protection hidden="1"/>
    </xf>
    <xf numFmtId="0" fontId="43" fillId="9" borderId="74" xfId="0" applyFont="1" applyFill="1" applyBorder="1" applyAlignment="1" applyProtection="1">
      <alignment horizontal="center" vertical="center" wrapText="1"/>
      <protection hidden="1"/>
    </xf>
    <xf numFmtId="0" fontId="13" fillId="9" borderId="34" xfId="0" applyFont="1" applyFill="1" applyBorder="1" applyAlignment="1" applyProtection="1">
      <alignment horizontal="center" vertical="center" wrapText="1"/>
      <protection hidden="1"/>
    </xf>
    <xf numFmtId="0" fontId="13" fillId="9" borderId="60" xfId="0" applyFont="1" applyFill="1" applyBorder="1" applyAlignment="1" applyProtection="1">
      <alignment horizontal="center" vertical="center" wrapText="1"/>
      <protection hidden="1"/>
    </xf>
    <xf numFmtId="0" fontId="13" fillId="32" borderId="27" xfId="0" applyFont="1" applyFill="1" applyBorder="1" applyAlignment="1" applyProtection="1">
      <alignment horizontal="center" vertical="center" wrapText="1"/>
      <protection hidden="1"/>
    </xf>
    <xf numFmtId="0" fontId="13" fillId="32" borderId="58" xfId="0" applyFont="1" applyFill="1" applyBorder="1" applyAlignment="1" applyProtection="1">
      <alignment horizontal="center" vertical="center" wrapText="1"/>
      <protection hidden="1"/>
    </xf>
    <xf numFmtId="0" fontId="13" fillId="32" borderId="46" xfId="0" applyFont="1" applyFill="1" applyBorder="1" applyAlignment="1" applyProtection="1">
      <alignment horizontal="center" vertical="center" wrapText="1"/>
      <protection hidden="1"/>
    </xf>
    <xf numFmtId="0" fontId="13" fillId="32" borderId="28" xfId="0" applyFont="1" applyFill="1" applyBorder="1" applyAlignment="1" applyProtection="1">
      <alignment horizontal="center" vertical="center" wrapText="1"/>
      <protection hidden="1"/>
    </xf>
    <xf numFmtId="0" fontId="13" fillId="11" borderId="57" xfId="0" applyFont="1" applyFill="1" applyBorder="1" applyAlignment="1" applyProtection="1">
      <alignment horizontal="center" vertical="center" wrapText="1"/>
      <protection hidden="1"/>
    </xf>
    <xf numFmtId="0" fontId="5" fillId="36" borderId="14" xfId="0" applyFont="1" applyFill="1" applyBorder="1" applyAlignment="1" applyProtection="1">
      <alignment horizontal="center" vertical="center" wrapText="1"/>
      <protection hidden="1"/>
    </xf>
    <xf numFmtId="14" fontId="13" fillId="11" borderId="14" xfId="0" applyNumberFormat="1" applyFont="1" applyFill="1" applyBorder="1" applyAlignment="1" applyProtection="1">
      <alignment horizontal="center" vertical="center" wrapText="1"/>
      <protection hidden="1"/>
    </xf>
    <xf numFmtId="0" fontId="13" fillId="11" borderId="73" xfId="0" applyFont="1" applyFill="1" applyBorder="1" applyAlignment="1" applyProtection="1">
      <alignment horizontal="center" vertical="center" wrapText="1"/>
      <protection hidden="1"/>
    </xf>
    <xf numFmtId="166" fontId="10" fillId="11" borderId="30" xfId="0" applyNumberFormat="1" applyFont="1" applyFill="1" applyBorder="1" applyAlignment="1" applyProtection="1">
      <alignment horizontal="center" vertical="center" wrapText="1"/>
      <protection hidden="1"/>
    </xf>
    <xf numFmtId="166" fontId="51" fillId="36" borderId="20" xfId="0" applyNumberFormat="1" applyFont="1" applyFill="1" applyBorder="1" applyAlignment="1" applyProtection="1">
      <alignment horizontal="center" vertical="center"/>
      <protection hidden="1"/>
    </xf>
    <xf numFmtId="166" fontId="13" fillId="11" borderId="14" xfId="0" applyNumberFormat="1" applyFont="1" applyFill="1" applyBorder="1" applyAlignment="1" applyProtection="1">
      <alignment horizontal="center" vertical="center" wrapText="1"/>
      <protection hidden="1"/>
    </xf>
    <xf numFmtId="0" fontId="13" fillId="11" borderId="31" xfId="0" applyFont="1" applyFill="1" applyBorder="1" applyAlignment="1" applyProtection="1">
      <alignment horizontal="center" vertical="center" wrapText="1"/>
      <protection hidden="1"/>
    </xf>
    <xf numFmtId="0" fontId="5" fillId="4" borderId="52" xfId="1" applyNumberFormat="1" applyFont="1" applyFill="1" applyBorder="1" applyAlignment="1" applyProtection="1">
      <alignment horizontal="center" vertical="center" wrapText="1"/>
      <protection hidden="1"/>
    </xf>
    <xf numFmtId="0" fontId="5" fillId="4" borderId="1" xfId="1" applyNumberFormat="1" applyFont="1" applyFill="1" applyBorder="1" applyAlignment="1" applyProtection="1">
      <alignment horizontal="center" vertical="center" wrapText="1"/>
      <protection hidden="1"/>
    </xf>
    <xf numFmtId="2" fontId="5" fillId="4" borderId="1" xfId="1" applyNumberFormat="1" applyFont="1" applyFill="1" applyBorder="1" applyAlignment="1" applyProtection="1">
      <alignment horizontal="center" vertical="center" wrapText="1"/>
      <protection hidden="1"/>
    </xf>
    <xf numFmtId="14" fontId="5" fillId="4" borderId="1" xfId="1" applyNumberFormat="1" applyFont="1" applyFill="1" applyBorder="1" applyAlignment="1" applyProtection="1">
      <alignment horizontal="center" vertical="center" wrapText="1"/>
      <protection hidden="1"/>
    </xf>
    <xf numFmtId="0" fontId="5" fillId="0" borderId="2" xfId="1" applyNumberFormat="1" applyFont="1" applyFill="1" applyBorder="1" applyAlignment="1" applyProtection="1">
      <alignment horizontal="center" vertical="center" wrapText="1"/>
      <protection hidden="1"/>
    </xf>
    <xf numFmtId="0" fontId="5" fillId="0" borderId="59" xfId="0" applyFont="1" applyBorder="1" applyAlignment="1" applyProtection="1">
      <alignment horizontal="center" vertical="center" wrapText="1"/>
      <protection hidden="1"/>
    </xf>
    <xf numFmtId="166" fontId="5" fillId="0" borderId="94" xfId="0" applyNumberFormat="1" applyFont="1" applyBorder="1" applyAlignment="1" applyProtection="1">
      <alignment horizontal="center" vertical="center" wrapText="1"/>
      <protection hidden="1"/>
    </xf>
    <xf numFmtId="166" fontId="5" fillId="0" borderId="68" xfId="0" applyNumberFormat="1" applyFont="1" applyBorder="1" applyAlignment="1" applyProtection="1">
      <alignment horizontal="center" vertical="center" wrapText="1"/>
      <protection hidden="1"/>
    </xf>
    <xf numFmtId="166" fontId="43" fillId="35" borderId="3" xfId="0" applyNumberFormat="1" applyFont="1" applyFill="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9" xfId="1" applyNumberFormat="1" applyFont="1" applyFill="1" applyBorder="1" applyAlignment="1" applyProtection="1">
      <alignment horizontal="center" vertical="center" wrapText="1"/>
      <protection hidden="1"/>
    </xf>
    <xf numFmtId="166" fontId="3" fillId="2" borderId="22" xfId="0" applyNumberFormat="1" applyFont="1" applyFill="1" applyBorder="1" applyAlignment="1" applyProtection="1">
      <alignment horizontal="right" vertical="center"/>
      <protection hidden="1"/>
    </xf>
    <xf numFmtId="166" fontId="3" fillId="2" borderId="4" xfId="0" applyNumberFormat="1" applyFont="1" applyFill="1" applyBorder="1" applyAlignment="1" applyProtection="1">
      <alignment horizontal="right" vertical="center"/>
      <protection hidden="1"/>
    </xf>
    <xf numFmtId="166" fontId="3" fillId="2" borderId="71" xfId="0" applyNumberFormat="1" applyFont="1" applyFill="1" applyBorder="1" applyAlignment="1" applyProtection="1">
      <alignment horizontal="right" vertical="center"/>
      <protection hidden="1"/>
    </xf>
    <xf numFmtId="0" fontId="58" fillId="37" borderId="27" xfId="0" applyFont="1" applyFill="1" applyBorder="1" applyAlignment="1" applyProtection="1">
      <alignment horizontal="right" vertical="center"/>
      <protection hidden="1"/>
    </xf>
    <xf numFmtId="0" fontId="3" fillId="2" borderId="27" xfId="0" applyFont="1" applyFill="1" applyBorder="1" applyAlignment="1" applyProtection="1">
      <alignment horizontal="right" vertical="center"/>
      <protection hidden="1"/>
    </xf>
    <xf numFmtId="166" fontId="3" fillId="2" borderId="22" xfId="0" applyNumberFormat="1" applyFont="1" applyFill="1" applyBorder="1" applyAlignment="1" applyProtection="1">
      <alignment horizontal="center" vertical="center"/>
      <protection hidden="1"/>
    </xf>
    <xf numFmtId="0" fontId="43" fillId="10" borderId="19" xfId="0" applyFont="1" applyFill="1" applyBorder="1" applyAlignment="1">
      <alignment horizontal="center" vertical="center" wrapText="1"/>
    </xf>
    <xf numFmtId="0" fontId="13" fillId="10" borderId="58" xfId="0" applyFont="1" applyFill="1" applyBorder="1" applyAlignment="1">
      <alignment horizontal="center" vertical="center" wrapText="1"/>
    </xf>
    <xf numFmtId="0" fontId="13" fillId="11" borderId="94" xfId="0" applyFont="1" applyFill="1" applyBorder="1" applyAlignment="1">
      <alignment horizontal="center" vertical="center" wrapText="1"/>
    </xf>
    <xf numFmtId="0" fontId="5" fillId="0" borderId="68" xfId="0" applyFont="1" applyBorder="1" applyAlignment="1" applyProtection="1">
      <alignment horizontal="center" vertical="center"/>
      <protection locked="0"/>
    </xf>
    <xf numFmtId="0" fontId="11" fillId="26" borderId="13" xfId="0" applyFont="1" applyFill="1" applyBorder="1" applyAlignment="1" applyProtection="1">
      <alignment horizontal="center" vertical="center"/>
      <protection hidden="1"/>
    </xf>
    <xf numFmtId="0" fontId="43" fillId="9" borderId="73" xfId="0" applyFont="1" applyFill="1" applyBorder="1" applyAlignment="1" applyProtection="1">
      <alignment horizontal="center" vertical="center" wrapText="1"/>
      <protection hidden="1"/>
    </xf>
    <xf numFmtId="0" fontId="3" fillId="9" borderId="96" xfId="0" applyFont="1" applyFill="1" applyBorder="1" applyAlignment="1" applyProtection="1">
      <alignment horizontal="center" vertical="center" wrapText="1"/>
      <protection hidden="1"/>
    </xf>
    <xf numFmtId="0" fontId="43" fillId="9" borderId="57" xfId="0" applyFont="1" applyFill="1" applyBorder="1" applyAlignment="1" applyProtection="1">
      <alignment horizontal="center" vertical="center" wrapText="1"/>
      <protection hidden="1"/>
    </xf>
    <xf numFmtId="0" fontId="13" fillId="9" borderId="53" xfId="0" applyFont="1" applyFill="1" applyBorder="1" applyAlignment="1" applyProtection="1">
      <alignment horizontal="center" vertical="center" wrapText="1"/>
      <protection hidden="1"/>
    </xf>
    <xf numFmtId="0" fontId="13" fillId="9" borderId="11" xfId="0" applyFont="1" applyFill="1" applyBorder="1" applyAlignment="1" applyProtection="1">
      <alignment horizontal="center" vertical="center" wrapText="1"/>
      <protection hidden="1"/>
    </xf>
    <xf numFmtId="0" fontId="13" fillId="9" borderId="51" xfId="0" applyFont="1" applyFill="1" applyBorder="1" applyAlignment="1" applyProtection="1">
      <alignment horizontal="center" vertical="center" wrapText="1"/>
      <protection hidden="1"/>
    </xf>
    <xf numFmtId="0" fontId="13" fillId="9" borderId="103" xfId="0" applyFont="1" applyFill="1" applyBorder="1" applyAlignment="1" applyProtection="1">
      <alignment horizontal="center" vertical="center" wrapText="1"/>
      <protection hidden="1"/>
    </xf>
    <xf numFmtId="0" fontId="13" fillId="9" borderId="17" xfId="0" applyFont="1" applyFill="1" applyBorder="1" applyAlignment="1" applyProtection="1">
      <alignment horizontal="center" vertical="center" wrapText="1"/>
      <protection hidden="1"/>
    </xf>
    <xf numFmtId="0" fontId="13" fillId="9" borderId="155" xfId="0" applyFont="1" applyFill="1" applyBorder="1" applyAlignment="1" applyProtection="1">
      <alignment horizontal="center" vertical="center" wrapText="1"/>
      <protection hidden="1"/>
    </xf>
    <xf numFmtId="0" fontId="13" fillId="9" borderId="142" xfId="0" applyFont="1" applyFill="1" applyBorder="1" applyAlignment="1" applyProtection="1">
      <alignment horizontal="center" vertical="center" wrapText="1"/>
      <protection hidden="1"/>
    </xf>
    <xf numFmtId="0" fontId="13" fillId="32" borderId="53" xfId="0" applyFont="1" applyFill="1" applyBorder="1" applyAlignment="1" applyProtection="1">
      <alignment horizontal="center" vertical="center" wrapText="1"/>
      <protection hidden="1"/>
    </xf>
    <xf numFmtId="0" fontId="13" fillId="9" borderId="129" xfId="0" applyFont="1" applyFill="1" applyBorder="1" applyAlignment="1" applyProtection="1">
      <alignment horizontal="center" vertical="center" wrapText="1"/>
      <protection hidden="1"/>
    </xf>
    <xf numFmtId="0" fontId="13" fillId="9" borderId="18" xfId="0" applyFont="1" applyFill="1" applyBorder="1" applyAlignment="1" applyProtection="1">
      <alignment horizontal="center" vertical="center" wrapText="1"/>
      <protection hidden="1"/>
    </xf>
    <xf numFmtId="0" fontId="13" fillId="11" borderId="37" xfId="1" applyNumberFormat="1" applyFont="1" applyFill="1" applyBorder="1" applyAlignment="1" applyProtection="1">
      <alignment horizontal="center" vertical="center" wrapText="1"/>
      <protection hidden="1"/>
    </xf>
    <xf numFmtId="0" fontId="13" fillId="36" borderId="47" xfId="0" applyFont="1" applyFill="1" applyBorder="1" applyAlignment="1" applyProtection="1">
      <alignment horizontal="center" vertical="center" wrapText="1"/>
      <protection hidden="1"/>
    </xf>
    <xf numFmtId="0" fontId="13" fillId="11" borderId="47" xfId="0" applyFont="1" applyFill="1" applyBorder="1" applyAlignment="1" applyProtection="1">
      <alignment horizontal="center" vertical="center" wrapText="1"/>
      <protection hidden="1"/>
    </xf>
    <xf numFmtId="2" fontId="13" fillId="11" borderId="47" xfId="1" applyNumberFormat="1" applyFont="1" applyFill="1" applyBorder="1" applyAlignment="1" applyProtection="1">
      <alignment horizontal="center" vertical="center" wrapText="1"/>
      <protection hidden="1"/>
    </xf>
    <xf numFmtId="0" fontId="13" fillId="11" borderId="47" xfId="1" applyNumberFormat="1" applyFont="1" applyFill="1" applyBorder="1" applyAlignment="1" applyProtection="1">
      <alignment horizontal="center" vertical="center" wrapText="1"/>
      <protection hidden="1"/>
    </xf>
    <xf numFmtId="14" fontId="13" fillId="11" borderId="47" xfId="0" applyNumberFormat="1" applyFont="1" applyFill="1" applyBorder="1" applyAlignment="1" applyProtection="1">
      <alignment horizontal="center" vertical="center" wrapText="1"/>
      <protection hidden="1"/>
    </xf>
    <xf numFmtId="166" fontId="10" fillId="11" borderId="47" xfId="0" applyNumberFormat="1" applyFont="1" applyFill="1" applyBorder="1" applyAlignment="1" applyProtection="1">
      <alignment horizontal="center" vertical="center" wrapText="1"/>
      <protection hidden="1"/>
    </xf>
    <xf numFmtId="166" fontId="13" fillId="11" borderId="47" xfId="0" applyNumberFormat="1" applyFont="1" applyFill="1" applyBorder="1" applyAlignment="1" applyProtection="1">
      <alignment horizontal="center" vertical="center" wrapText="1"/>
      <protection hidden="1"/>
    </xf>
    <xf numFmtId="166" fontId="51" fillId="36" borderId="157" xfId="0" applyNumberFormat="1" applyFont="1" applyFill="1" applyBorder="1" applyAlignment="1" applyProtection="1">
      <alignment horizontal="center" vertical="center"/>
      <protection hidden="1"/>
    </xf>
    <xf numFmtId="0" fontId="13" fillId="11" borderId="49" xfId="0" applyFont="1" applyFill="1" applyBorder="1" applyAlignment="1" applyProtection="1">
      <alignment horizontal="center" vertical="center" wrapText="1"/>
      <protection hidden="1"/>
    </xf>
    <xf numFmtId="0" fontId="5" fillId="0" borderId="2" xfId="1" applyNumberFormat="1" applyFont="1" applyBorder="1" applyAlignment="1" applyProtection="1">
      <alignment horizontal="center" vertical="center" wrapText="1"/>
      <protection hidden="1"/>
    </xf>
    <xf numFmtId="166" fontId="43" fillId="4" borderId="68" xfId="1" applyNumberFormat="1" applyFont="1" applyFill="1" applyBorder="1" applyAlignment="1" applyProtection="1">
      <alignment horizontal="center" vertical="center" wrapText="1"/>
      <protection hidden="1"/>
    </xf>
    <xf numFmtId="166" fontId="5" fillId="0" borderId="1" xfId="0" applyNumberFormat="1" applyFont="1" applyBorder="1" applyAlignment="1" applyProtection="1">
      <alignment horizontal="center" vertical="center"/>
      <protection hidden="1"/>
    </xf>
    <xf numFmtId="166" fontId="5" fillId="0" borderId="2" xfId="0" applyNumberFormat="1" applyFont="1" applyBorder="1" applyAlignment="1" applyProtection="1">
      <alignment horizontal="center" vertical="center" wrapText="1"/>
      <protection hidden="1"/>
    </xf>
    <xf numFmtId="166" fontId="43" fillId="4" borderId="52" xfId="0" applyNumberFormat="1" applyFont="1" applyFill="1" applyBorder="1" applyAlignment="1" applyProtection="1">
      <alignment horizontal="center" vertical="center" wrapText="1"/>
      <protection hidden="1"/>
    </xf>
    <xf numFmtId="166" fontId="5" fillId="0" borderId="5" xfId="0" applyNumberFormat="1" applyFont="1" applyBorder="1" applyAlignment="1" applyProtection="1">
      <alignment horizontal="center" vertical="center" wrapText="1"/>
      <protection hidden="1"/>
    </xf>
    <xf numFmtId="0" fontId="65" fillId="0" borderId="0" xfId="0" applyFont="1" applyProtection="1">
      <protection hidden="1"/>
    </xf>
    <xf numFmtId="0" fontId="5" fillId="4" borderId="27" xfId="1" applyNumberFormat="1" applyFont="1" applyFill="1" applyBorder="1" applyAlignment="1" applyProtection="1">
      <alignment horizontal="center" vertical="center" wrapText="1"/>
      <protection hidden="1"/>
    </xf>
    <xf numFmtId="0" fontId="5" fillId="4" borderId="28" xfId="1" applyNumberFormat="1" applyFont="1" applyFill="1" applyBorder="1" applyAlignment="1" applyProtection="1">
      <alignment horizontal="center" vertical="center" wrapText="1"/>
      <protection hidden="1"/>
    </xf>
    <xf numFmtId="2" fontId="5" fillId="4" borderId="28" xfId="1" applyNumberFormat="1" applyFont="1" applyFill="1" applyBorder="1" applyAlignment="1" applyProtection="1">
      <alignment horizontal="center" vertical="center" wrapText="1"/>
      <protection hidden="1"/>
    </xf>
    <xf numFmtId="0" fontId="5" fillId="0" borderId="35" xfId="1" applyNumberFormat="1" applyFont="1" applyBorder="1" applyAlignment="1" applyProtection="1">
      <alignment horizontal="center" vertical="center" wrapText="1"/>
      <protection hidden="1"/>
    </xf>
    <xf numFmtId="0" fontId="5" fillId="0" borderId="60" xfId="0" applyFont="1" applyBorder="1" applyAlignment="1" applyProtection="1">
      <alignment horizontal="center" vertical="center" wrapText="1"/>
      <protection hidden="1"/>
    </xf>
    <xf numFmtId="166" fontId="5" fillId="0" borderId="28" xfId="0" applyNumberFormat="1" applyFont="1" applyBorder="1" applyAlignment="1" applyProtection="1">
      <alignment horizontal="center" vertical="center"/>
      <protection hidden="1"/>
    </xf>
    <xf numFmtId="166" fontId="5" fillId="0" borderId="158" xfId="0" applyNumberFormat="1" applyFont="1" applyBorder="1" applyAlignment="1" applyProtection="1">
      <alignment horizontal="center" vertical="center" wrapText="1"/>
      <protection hidden="1"/>
    </xf>
    <xf numFmtId="166" fontId="5" fillId="0" borderId="29" xfId="0" applyNumberFormat="1" applyFont="1" applyBorder="1" applyAlignment="1" applyProtection="1">
      <alignment horizontal="center" vertical="center"/>
      <protection hidden="1"/>
    </xf>
    <xf numFmtId="0" fontId="3" fillId="2" borderId="71" xfId="0" applyFont="1" applyFill="1" applyBorder="1" applyAlignment="1" applyProtection="1">
      <alignment horizontal="right" vertical="center"/>
      <protection hidden="1"/>
    </xf>
    <xf numFmtId="0" fontId="3" fillId="2" borderId="95" xfId="0" applyFont="1" applyFill="1" applyBorder="1" applyAlignment="1" applyProtection="1">
      <alignment horizontal="right" vertical="center"/>
      <protection hidden="1"/>
    </xf>
    <xf numFmtId="0" fontId="3" fillId="2" borderId="22" xfId="0" applyFont="1" applyFill="1" applyBorder="1" applyAlignment="1" applyProtection="1">
      <alignment horizontal="right" vertical="center"/>
      <protection hidden="1"/>
    </xf>
    <xf numFmtId="0" fontId="5" fillId="6" borderId="18" xfId="0" applyFont="1" applyFill="1" applyBorder="1" applyAlignment="1" applyProtection="1">
      <alignment horizontal="center" vertical="center" wrapText="1"/>
      <protection hidden="1"/>
    </xf>
    <xf numFmtId="2" fontId="5" fillId="6" borderId="18" xfId="0" applyNumberFormat="1" applyFont="1" applyFill="1" applyBorder="1" applyAlignment="1" applyProtection="1">
      <alignment horizontal="center" vertical="center" wrapText="1"/>
      <protection hidden="1"/>
    </xf>
    <xf numFmtId="14" fontId="5" fillId="6" borderId="18" xfId="0" applyNumberFormat="1" applyFont="1" applyFill="1" applyBorder="1" applyAlignment="1" applyProtection="1">
      <alignment horizontal="center" vertical="center" wrapText="1"/>
      <protection hidden="1"/>
    </xf>
    <xf numFmtId="2" fontId="5" fillId="6" borderId="138" xfId="0" applyNumberFormat="1" applyFont="1" applyFill="1" applyBorder="1" applyAlignment="1" applyProtection="1">
      <alignment horizontal="center" vertical="center" wrapText="1"/>
      <protection hidden="1"/>
    </xf>
    <xf numFmtId="0" fontId="5" fillId="6" borderId="29" xfId="0" applyFont="1" applyFill="1" applyBorder="1" applyAlignment="1" applyProtection="1">
      <alignment horizontal="center" vertical="center" wrapText="1"/>
      <protection hidden="1"/>
    </xf>
    <xf numFmtId="2" fontId="5" fillId="6" borderId="29" xfId="0" applyNumberFormat="1" applyFont="1" applyFill="1" applyBorder="1" applyAlignment="1" applyProtection="1">
      <alignment horizontal="center" vertical="center" wrapText="1"/>
      <protection hidden="1"/>
    </xf>
    <xf numFmtId="14" fontId="5" fillId="6" borderId="29" xfId="0" applyNumberFormat="1" applyFont="1" applyFill="1" applyBorder="1" applyAlignment="1" applyProtection="1">
      <alignment horizontal="center" vertical="center" wrapText="1"/>
      <protection hidden="1"/>
    </xf>
    <xf numFmtId="14" fontId="5" fillId="0" borderId="15" xfId="1" applyNumberFormat="1" applyFont="1" applyBorder="1" applyAlignment="1" applyProtection="1">
      <alignment horizontal="center" vertical="center" wrapText="1"/>
      <protection locked="0"/>
    </xf>
    <xf numFmtId="14" fontId="5" fillId="0" borderId="29" xfId="1" applyNumberFormat="1" applyFont="1" applyBorder="1" applyAlignment="1" applyProtection="1">
      <alignment horizontal="center" vertical="center" wrapText="1"/>
      <protection locked="0"/>
    </xf>
    <xf numFmtId="0" fontId="43" fillId="10" borderId="5" xfId="0" applyFont="1" applyFill="1" applyBorder="1" applyAlignment="1">
      <alignment horizontal="center" vertical="center" wrapText="1"/>
    </xf>
    <xf numFmtId="0" fontId="13" fillId="11" borderId="2" xfId="0" applyFont="1" applyFill="1" applyBorder="1" applyAlignment="1">
      <alignment horizontal="center" vertical="center" wrapText="1"/>
    </xf>
    <xf numFmtId="166" fontId="43" fillId="4" borderId="2" xfId="1" applyNumberFormat="1" applyFont="1" applyFill="1" applyBorder="1" applyAlignment="1" applyProtection="1">
      <alignment horizontal="center" vertical="center" wrapText="1"/>
    </xf>
    <xf numFmtId="166" fontId="1" fillId="49" borderId="1" xfId="101" applyNumberFormat="1" applyFont="1" applyFill="1" applyBorder="1"/>
    <xf numFmtId="0" fontId="19" fillId="47" borderId="30" xfId="0" applyNumberFormat="1" applyFont="1" applyFill="1" applyBorder="1" applyAlignment="1" applyProtection="1">
      <alignment horizontal="center" vertical="center" wrapText="1"/>
    </xf>
    <xf numFmtId="0" fontId="76" fillId="0" borderId="170" xfId="0" applyFont="1" applyFill="1" applyBorder="1" applyAlignment="1">
      <alignment vertical="center" wrapText="1"/>
    </xf>
    <xf numFmtId="0" fontId="11" fillId="12" borderId="8" xfId="0" applyFont="1" applyFill="1" applyBorder="1" applyAlignment="1">
      <alignment horizontal="center" vertical="center" wrapText="1"/>
    </xf>
    <xf numFmtId="0" fontId="43" fillId="10" borderId="30" xfId="0" applyFont="1" applyFill="1" applyBorder="1" applyAlignment="1">
      <alignment horizontal="center" vertical="center" wrapText="1"/>
    </xf>
    <xf numFmtId="0" fontId="43" fillId="10" borderId="26" xfId="0" applyFont="1" applyFill="1" applyBorder="1" applyAlignment="1">
      <alignment horizontal="center" vertical="center" wrapText="1"/>
    </xf>
    <xf numFmtId="0" fontId="13" fillId="10" borderId="36" xfId="0" applyFont="1" applyFill="1" applyBorder="1" applyAlignment="1">
      <alignment horizontal="center" vertical="center" wrapText="1"/>
    </xf>
    <xf numFmtId="0" fontId="5" fillId="11" borderId="74" xfId="0" applyFont="1" applyFill="1" applyBorder="1" applyAlignment="1">
      <alignment horizontal="center" vertical="center" wrapText="1"/>
    </xf>
    <xf numFmtId="0" fontId="11" fillId="12" borderId="4" xfId="0" applyFont="1" applyFill="1" applyBorder="1" applyAlignment="1">
      <alignment horizontal="center" vertical="center" wrapText="1"/>
    </xf>
    <xf numFmtId="2" fontId="5" fillId="4" borderId="3" xfId="0" applyNumberFormat="1" applyFont="1" applyFill="1" applyBorder="1" applyAlignment="1">
      <alignment horizontal="center" vertical="center"/>
    </xf>
    <xf numFmtId="0" fontId="0" fillId="0" borderId="36" xfId="0" applyBorder="1" applyAlignment="1" applyProtection="1">
      <alignment horizontal="center" vertical="center" wrapText="1"/>
      <protection hidden="1"/>
    </xf>
    <xf numFmtId="14" fontId="5" fillId="4" borderId="28" xfId="1" applyNumberFormat="1" applyFont="1" applyFill="1" applyBorder="1" applyAlignment="1" applyProtection="1">
      <alignment horizontal="center" vertical="center" wrapText="1"/>
      <protection hidden="1"/>
    </xf>
    <xf numFmtId="0" fontId="2" fillId="12" borderId="0" xfId="0" applyFont="1" applyFill="1" applyAlignment="1">
      <alignment horizontal="left" vertical="top" wrapText="1"/>
    </xf>
    <xf numFmtId="0" fontId="17" fillId="0" borderId="8" xfId="0" applyFont="1" applyBorder="1" applyAlignment="1">
      <alignment horizontal="center" vertical="top" wrapText="1"/>
    </xf>
    <xf numFmtId="0" fontId="17" fillId="0" borderId="0" xfId="0" applyFont="1" applyAlignment="1">
      <alignment horizontal="center" vertical="top"/>
    </xf>
    <xf numFmtId="0" fontId="17" fillId="0" borderId="20" xfId="0" applyFont="1" applyBorder="1" applyAlignment="1">
      <alignment horizontal="center" vertical="top"/>
    </xf>
    <xf numFmtId="0" fontId="1" fillId="12" borderId="0" xfId="0" applyFont="1" applyFill="1" applyAlignment="1">
      <alignment horizontal="left" vertical="top" wrapText="1"/>
    </xf>
    <xf numFmtId="0" fontId="62" fillId="0" borderId="8" xfId="0" applyFont="1" applyBorder="1" applyAlignment="1">
      <alignment horizontal="center" vertical="top"/>
    </xf>
    <xf numFmtId="0" fontId="62" fillId="0" borderId="0" xfId="0" applyFont="1" applyAlignment="1">
      <alignment horizontal="center" vertical="top"/>
    </xf>
    <xf numFmtId="0" fontId="62" fillId="0" borderId="20" xfId="0" applyFont="1" applyBorder="1" applyAlignment="1">
      <alignment horizontal="center" vertical="top"/>
    </xf>
    <xf numFmtId="0" fontId="61" fillId="7" borderId="55" xfId="0" applyFont="1" applyFill="1" applyBorder="1" applyAlignment="1" applyProtection="1">
      <alignment horizontal="center" vertical="center" wrapText="1"/>
      <protection locked="0"/>
    </xf>
    <xf numFmtId="0" fontId="61" fillId="7" borderId="12" xfId="0" applyFont="1" applyFill="1" applyBorder="1" applyAlignment="1" applyProtection="1">
      <alignment horizontal="center" vertical="center" wrapText="1"/>
      <protection locked="0"/>
    </xf>
    <xf numFmtId="0" fontId="61" fillId="7" borderId="13" xfId="0" applyFont="1" applyFill="1" applyBorder="1" applyAlignment="1" applyProtection="1">
      <alignment horizontal="center" vertical="center" wrapText="1"/>
      <protection locked="0"/>
    </xf>
    <xf numFmtId="0" fontId="63" fillId="6" borderId="0" xfId="0" applyFont="1" applyFill="1" applyAlignment="1">
      <alignment horizontal="left" vertical="center" wrapText="1"/>
    </xf>
    <xf numFmtId="0" fontId="14" fillId="0" borderId="37" xfId="0" applyFont="1" applyBorder="1" applyAlignment="1">
      <alignment horizontal="left" vertical="center" wrapText="1"/>
    </xf>
    <xf numFmtId="0" fontId="14" fillId="0" borderId="74" xfId="0" applyFont="1" applyBorder="1" applyAlignment="1">
      <alignment horizontal="left" vertical="center" wrapText="1"/>
    </xf>
    <xf numFmtId="0" fontId="63" fillId="0" borderId="0" xfId="0" applyFont="1" applyAlignment="1">
      <alignment horizontal="left" vertical="center"/>
    </xf>
    <xf numFmtId="0" fontId="18" fillId="0" borderId="0" xfId="0" applyFont="1" applyAlignment="1">
      <alignment horizontal="center" vertical="center" wrapText="1"/>
    </xf>
    <xf numFmtId="0" fontId="3" fillId="28" borderId="0" xfId="0" applyFont="1" applyFill="1" applyAlignment="1">
      <alignment horizontal="center" vertical="center" wrapText="1"/>
    </xf>
    <xf numFmtId="0" fontId="3" fillId="28" borderId="0" xfId="0" applyFont="1" applyFill="1" applyAlignment="1">
      <alignment horizontal="center" vertical="center"/>
    </xf>
    <xf numFmtId="0" fontId="3" fillId="28" borderId="20" xfId="0" applyFont="1" applyFill="1" applyBorder="1" applyAlignment="1">
      <alignment horizontal="center" vertical="center"/>
    </xf>
    <xf numFmtId="0" fontId="19" fillId="12" borderId="0" xfId="0" applyFont="1" applyFill="1" applyAlignment="1">
      <alignment horizontal="left" vertical="center" wrapText="1"/>
    </xf>
    <xf numFmtId="0" fontId="19" fillId="12" borderId="0" xfId="0" applyFont="1" applyFill="1" applyAlignment="1">
      <alignment horizontal="left" vertical="center"/>
    </xf>
    <xf numFmtId="0" fontId="61" fillId="7" borderId="55" xfId="0" applyFont="1" applyFill="1" applyBorder="1" applyAlignment="1" applyProtection="1">
      <alignment horizontal="left" vertical="center"/>
      <protection locked="0"/>
    </xf>
    <xf numFmtId="0" fontId="61" fillId="7" borderId="12" xfId="0" applyFont="1" applyFill="1" applyBorder="1" applyAlignment="1" applyProtection="1">
      <alignment horizontal="left" vertical="center"/>
      <protection locked="0"/>
    </xf>
    <xf numFmtId="0" fontId="61" fillId="7" borderId="13" xfId="0" applyFont="1" applyFill="1" applyBorder="1" applyAlignment="1" applyProtection="1">
      <alignment horizontal="left" vertical="center"/>
      <protection locked="0"/>
    </xf>
    <xf numFmtId="0" fontId="14" fillId="0" borderId="10" xfId="0" applyFont="1" applyBorder="1" applyAlignment="1">
      <alignment horizontal="left" vertical="center" wrapText="1"/>
    </xf>
    <xf numFmtId="0" fontId="14" fillId="0" borderId="13" xfId="0" applyFont="1" applyBorder="1" applyAlignment="1">
      <alignment horizontal="left" vertical="center" wrapText="1"/>
    </xf>
    <xf numFmtId="0" fontId="71" fillId="7" borderId="55" xfId="0" applyFont="1" applyFill="1" applyBorder="1" applyAlignment="1" applyProtection="1">
      <alignment horizontal="left" vertical="center" wrapText="1"/>
      <protection locked="0"/>
    </xf>
    <xf numFmtId="0" fontId="61" fillId="7" borderId="12" xfId="0" applyFont="1" applyFill="1" applyBorder="1" applyAlignment="1" applyProtection="1">
      <alignment horizontal="left" vertical="center" wrapText="1"/>
      <protection locked="0"/>
    </xf>
    <xf numFmtId="0" fontId="61" fillId="7" borderId="13" xfId="0" applyFont="1" applyFill="1" applyBorder="1" applyAlignment="1" applyProtection="1">
      <alignment horizontal="left" vertical="center" wrapText="1"/>
      <protection locked="0"/>
    </xf>
    <xf numFmtId="0" fontId="61" fillId="7" borderId="55" xfId="0" applyFont="1" applyFill="1" applyBorder="1" applyAlignment="1" applyProtection="1">
      <alignment horizontal="left" vertical="center" wrapText="1"/>
      <protection locked="0"/>
    </xf>
    <xf numFmtId="0" fontId="0" fillId="0" borderId="0" xfId="0" applyAlignment="1">
      <alignment horizontal="center" vertical="center"/>
    </xf>
    <xf numFmtId="0" fontId="42" fillId="12" borderId="0" xfId="0" applyFont="1" applyFill="1" applyAlignment="1">
      <alignment horizontal="left" vertical="top" wrapText="1"/>
    </xf>
    <xf numFmtId="0" fontId="14" fillId="0" borderId="0" xfId="0" applyFont="1" applyAlignment="1">
      <alignment horizontal="left" vertical="center"/>
    </xf>
    <xf numFmtId="0" fontId="61" fillId="12" borderId="0" xfId="0" applyFont="1" applyFill="1" applyAlignment="1">
      <alignment horizontal="left" vertical="center" wrapText="1"/>
    </xf>
    <xf numFmtId="0" fontId="61" fillId="12" borderId="0" xfId="0" applyFont="1" applyFill="1" applyAlignment="1">
      <alignment horizontal="left" vertical="center"/>
    </xf>
    <xf numFmtId="14" fontId="61" fillId="7" borderId="55" xfId="0" applyNumberFormat="1" applyFont="1" applyFill="1" applyBorder="1" applyAlignment="1" applyProtection="1">
      <alignment horizontal="left" vertical="center" wrapText="1"/>
      <protection locked="0"/>
    </xf>
    <xf numFmtId="14" fontId="61" fillId="7" borderId="12" xfId="0" applyNumberFormat="1" applyFont="1" applyFill="1" applyBorder="1" applyAlignment="1" applyProtection="1">
      <alignment horizontal="left" vertical="center"/>
      <protection locked="0"/>
    </xf>
    <xf numFmtId="14" fontId="61" fillId="7" borderId="13" xfId="0" applyNumberFormat="1" applyFont="1" applyFill="1" applyBorder="1" applyAlignment="1" applyProtection="1">
      <alignment horizontal="left" vertical="center"/>
      <protection locked="0"/>
    </xf>
    <xf numFmtId="0" fontId="20" fillId="12" borderId="10" xfId="0" applyFont="1" applyFill="1" applyBorder="1" applyAlignment="1">
      <alignment horizontal="center" vertical="center" wrapText="1"/>
    </xf>
    <xf numFmtId="0" fontId="20" fillId="12" borderId="12" xfId="0" applyFont="1" applyFill="1" applyBorder="1" applyAlignment="1">
      <alignment horizontal="center" vertical="center" wrapText="1"/>
    </xf>
    <xf numFmtId="0" fontId="20" fillId="12" borderId="13" xfId="0" applyFont="1" applyFill="1" applyBorder="1" applyAlignment="1">
      <alignment horizontal="center" vertical="center" wrapText="1"/>
    </xf>
    <xf numFmtId="0" fontId="85" fillId="11" borderId="120" xfId="0" applyFont="1" applyFill="1" applyBorder="1" applyAlignment="1">
      <alignment horizontal="center" vertical="center" wrapText="1"/>
    </xf>
    <xf numFmtId="0" fontId="85" fillId="11" borderId="32" xfId="0" applyFont="1" applyFill="1" applyBorder="1" applyAlignment="1">
      <alignment horizontal="center" vertical="center" wrapText="1"/>
    </xf>
    <xf numFmtId="0" fontId="85" fillId="11" borderId="95" xfId="0" applyFont="1" applyFill="1" applyBorder="1" applyAlignment="1">
      <alignment horizontal="center" vertical="center" wrapText="1"/>
    </xf>
    <xf numFmtId="0" fontId="85" fillId="11" borderId="120" xfId="0" applyFont="1" applyFill="1" applyBorder="1" applyAlignment="1">
      <alignment horizontal="center" vertical="top" wrapText="1"/>
    </xf>
    <xf numFmtId="0" fontId="85" fillId="11" borderId="32" xfId="0" applyFont="1" applyFill="1" applyBorder="1" applyAlignment="1">
      <alignment horizontal="center" vertical="top" wrapText="1"/>
    </xf>
    <xf numFmtId="0" fontId="85" fillId="11" borderId="95" xfId="0" applyFont="1" applyFill="1" applyBorder="1" applyAlignment="1">
      <alignment horizontal="center" vertical="top" wrapText="1"/>
    </xf>
    <xf numFmtId="0" fontId="54" fillId="12" borderId="10" xfId="0" applyFont="1" applyFill="1" applyBorder="1" applyAlignment="1">
      <alignment horizontal="center" vertical="center" wrapText="1"/>
    </xf>
    <xf numFmtId="0" fontId="54" fillId="12" borderId="12" xfId="0" applyFont="1" applyFill="1" applyBorder="1" applyAlignment="1">
      <alignment horizontal="center" vertical="center" wrapText="1"/>
    </xf>
    <xf numFmtId="0" fontId="54" fillId="12" borderId="13" xfId="0" applyFont="1" applyFill="1" applyBorder="1" applyAlignment="1">
      <alignment horizontal="center" vertical="center" wrapText="1"/>
    </xf>
    <xf numFmtId="0" fontId="14" fillId="29" borderId="6" xfId="0" applyFont="1" applyFill="1" applyBorder="1" applyAlignment="1">
      <alignment horizontal="left" vertical="center"/>
    </xf>
    <xf numFmtId="0" fontId="14" fillId="29" borderId="7" xfId="0" applyFont="1" applyFill="1" applyBorder="1" applyAlignment="1">
      <alignment horizontal="left" vertical="center"/>
    </xf>
    <xf numFmtId="0" fontId="14" fillId="29" borderId="19" xfId="0" applyFont="1" applyFill="1" applyBorder="1" applyAlignment="1">
      <alignment horizontal="left" vertical="center"/>
    </xf>
    <xf numFmtId="0" fontId="50" fillId="29" borderId="21" xfId="0" applyFont="1" applyFill="1" applyBorder="1" applyAlignment="1">
      <alignment horizontal="left" vertical="center" wrapText="1"/>
    </xf>
    <xf numFmtId="0" fontId="0" fillId="29" borderId="4" xfId="0" applyFill="1" applyBorder="1" applyAlignment="1">
      <alignment horizontal="left" vertical="center"/>
    </xf>
    <xf numFmtId="0" fontId="0" fillId="29" borderId="22" xfId="0" applyFill="1" applyBorder="1" applyAlignment="1">
      <alignment horizontal="left" vertical="center"/>
    </xf>
    <xf numFmtId="0" fontId="11" fillId="26" borderId="7" xfId="0" applyFont="1" applyFill="1" applyBorder="1" applyAlignment="1" applyProtection="1">
      <alignment horizontal="center" vertical="center" wrapText="1"/>
      <protection hidden="1"/>
    </xf>
    <xf numFmtId="0" fontId="11" fillId="26" borderId="6" xfId="0" applyFont="1" applyFill="1" applyBorder="1" applyAlignment="1" applyProtection="1">
      <alignment horizontal="center" vertical="center"/>
      <protection hidden="1"/>
    </xf>
    <xf numFmtId="0" fontId="11" fillId="26" borderId="7" xfId="0" applyFont="1" applyFill="1" applyBorder="1" applyAlignment="1" applyProtection="1">
      <alignment horizontal="center" vertical="center"/>
      <protection hidden="1"/>
    </xf>
    <xf numFmtId="0" fontId="11" fillId="26" borderId="19" xfId="0" applyFont="1" applyFill="1" applyBorder="1" applyAlignment="1" applyProtection="1">
      <alignment horizontal="center" vertical="center"/>
      <protection hidden="1"/>
    </xf>
    <xf numFmtId="0" fontId="11" fillId="26" borderId="84" xfId="0" applyFont="1" applyFill="1" applyBorder="1" applyAlignment="1" applyProtection="1">
      <alignment horizontal="center" vertical="center" wrapText="1"/>
      <protection hidden="1"/>
    </xf>
    <xf numFmtId="0" fontId="11" fillId="26" borderId="6" xfId="0" applyFont="1" applyFill="1" applyBorder="1" applyAlignment="1" applyProtection="1">
      <alignment horizontal="center" vertical="center" wrapText="1"/>
      <protection hidden="1"/>
    </xf>
    <xf numFmtId="0" fontId="11" fillId="26" borderId="19" xfId="0" applyFont="1" applyFill="1" applyBorder="1" applyAlignment="1" applyProtection="1">
      <alignment horizontal="center" vertical="center" wrapText="1"/>
      <protection hidden="1"/>
    </xf>
    <xf numFmtId="0" fontId="11" fillId="26" borderId="10" xfId="0" applyFont="1" applyFill="1" applyBorder="1" applyAlignment="1" applyProtection="1">
      <alignment horizontal="center" vertical="center" wrapText="1"/>
      <protection hidden="1"/>
    </xf>
    <xf numFmtId="0" fontId="11" fillId="26" borderId="12" xfId="0" applyFont="1" applyFill="1" applyBorder="1" applyAlignment="1" applyProtection="1">
      <alignment horizontal="center" vertical="center" wrapText="1"/>
      <protection hidden="1"/>
    </xf>
    <xf numFmtId="0" fontId="11" fillId="26" borderId="13" xfId="0" applyFont="1" applyFill="1" applyBorder="1" applyAlignment="1" applyProtection="1">
      <alignment horizontal="center" vertical="center" wrapText="1"/>
      <protection hidden="1"/>
    </xf>
    <xf numFmtId="0" fontId="43" fillId="10" borderId="57" xfId="0" applyFont="1" applyFill="1" applyBorder="1" applyAlignment="1">
      <alignment horizontal="center" vertical="center" wrapText="1"/>
    </xf>
    <xf numFmtId="0" fontId="43" fillId="10" borderId="34" xfId="0" applyFont="1" applyFill="1" applyBorder="1" applyAlignment="1">
      <alignment horizontal="center" vertical="center" wrapText="1"/>
    </xf>
    <xf numFmtId="0" fontId="11" fillId="12" borderId="10" xfId="0" applyFont="1" applyFill="1" applyBorder="1" applyAlignment="1">
      <alignment horizontal="center" vertical="center" wrapText="1"/>
    </xf>
    <xf numFmtId="0" fontId="11" fillId="12" borderId="12" xfId="0" applyFont="1" applyFill="1" applyBorder="1" applyAlignment="1">
      <alignment horizontal="center" vertical="center" wrapText="1"/>
    </xf>
    <xf numFmtId="0" fontId="11" fillId="12" borderId="13" xfId="0" applyFont="1" applyFill="1" applyBorder="1" applyAlignment="1">
      <alignment horizontal="center" vertical="center" wrapText="1"/>
    </xf>
    <xf numFmtId="0" fontId="11" fillId="12" borderId="0" xfId="0" applyFont="1" applyFill="1" applyAlignment="1">
      <alignment horizontal="center" vertical="center" wrapText="1"/>
    </xf>
    <xf numFmtId="0" fontId="11" fillId="12" borderId="20"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11" fillId="12" borderId="6" xfId="0" applyFont="1" applyFill="1" applyBorder="1" applyAlignment="1">
      <alignment horizontal="center" vertical="center" wrapText="1"/>
    </xf>
    <xf numFmtId="0" fontId="11" fillId="12" borderId="7" xfId="0" applyFont="1" applyFill="1" applyBorder="1" applyAlignment="1">
      <alignment horizontal="center" vertical="center" wrapText="1"/>
    </xf>
    <xf numFmtId="0" fontId="11" fillId="12" borderId="19" xfId="0" applyFont="1" applyFill="1" applyBorder="1" applyAlignment="1">
      <alignment horizontal="center" vertical="center" wrapText="1"/>
    </xf>
    <xf numFmtId="0" fontId="54" fillId="12" borderId="8" xfId="0" applyFont="1" applyFill="1" applyBorder="1" applyAlignment="1">
      <alignment horizontal="center" vertical="center" wrapText="1"/>
    </xf>
    <xf numFmtId="0" fontId="54" fillId="12" borderId="0" xfId="0" applyFont="1" applyFill="1" applyAlignment="1">
      <alignment horizontal="center" vertical="center" wrapText="1"/>
    </xf>
    <xf numFmtId="0" fontId="54" fillId="12" borderId="20" xfId="0" applyFont="1" applyFill="1" applyBorder="1" applyAlignment="1">
      <alignment horizontal="center" vertical="center" wrapText="1"/>
    </xf>
    <xf numFmtId="0" fontId="52" fillId="26" borderId="8" xfId="0" applyFont="1" applyFill="1" applyBorder="1" applyAlignment="1" applyProtection="1">
      <alignment horizontal="center" vertical="center" wrapText="1"/>
      <protection hidden="1"/>
    </xf>
    <xf numFmtId="0" fontId="52" fillId="26" borderId="0" xfId="0" applyFont="1" applyFill="1" applyAlignment="1" applyProtection="1">
      <alignment horizontal="center" vertical="center" wrapText="1"/>
      <protection hidden="1"/>
    </xf>
    <xf numFmtId="0" fontId="52" fillId="26" borderId="62" xfId="0" applyFont="1" applyFill="1" applyBorder="1" applyAlignment="1" applyProtection="1">
      <alignment horizontal="center" vertical="center" wrapText="1"/>
      <protection hidden="1"/>
    </xf>
    <xf numFmtId="0" fontId="43" fillId="10" borderId="2" xfId="0" applyFont="1" applyFill="1" applyBorder="1" applyAlignment="1">
      <alignment horizontal="center" vertical="center" wrapText="1"/>
    </xf>
    <xf numFmtId="0" fontId="43" fillId="10" borderId="52" xfId="0" applyFont="1" applyFill="1" applyBorder="1" applyAlignment="1">
      <alignment horizontal="center" vertical="center" wrapText="1"/>
    </xf>
    <xf numFmtId="0" fontId="43" fillId="10" borderId="53" xfId="0" applyFont="1" applyFill="1" applyBorder="1" applyAlignment="1">
      <alignment horizontal="center" vertical="center" wrapText="1"/>
    </xf>
    <xf numFmtId="0" fontId="11" fillId="12" borderId="37" xfId="0" applyFont="1" applyFill="1" applyBorder="1" applyAlignment="1">
      <alignment horizontal="center" vertical="center" wrapText="1"/>
    </xf>
    <xf numFmtId="0" fontId="11" fillId="26" borderId="10" xfId="0" applyFont="1" applyFill="1" applyBorder="1" applyAlignment="1" applyProtection="1">
      <alignment horizontal="center" vertical="center"/>
      <protection hidden="1"/>
    </xf>
    <xf numFmtId="0" fontId="11" fillId="26" borderId="12" xfId="0" applyFont="1" applyFill="1" applyBorder="1" applyAlignment="1" applyProtection="1">
      <alignment horizontal="center" vertical="center"/>
      <protection hidden="1"/>
    </xf>
    <xf numFmtId="0" fontId="11" fillId="26" borderId="13" xfId="0" applyFont="1" applyFill="1" applyBorder="1" applyAlignment="1" applyProtection="1">
      <alignment horizontal="center" vertical="center"/>
      <protection hidden="1"/>
    </xf>
    <xf numFmtId="0" fontId="13" fillId="0" borderId="11" xfId="1" applyNumberFormat="1" applyFont="1" applyFill="1" applyBorder="1" applyAlignment="1" applyProtection="1">
      <alignment horizontal="center" vertical="center" wrapText="1"/>
      <protection locked="0"/>
    </xf>
    <xf numFmtId="0" fontId="13" fillId="0" borderId="24" xfId="1" applyNumberFormat="1" applyFont="1" applyFill="1" applyBorder="1" applyAlignment="1" applyProtection="1">
      <alignment horizontal="center" vertical="center" wrapText="1"/>
      <protection locked="0"/>
    </xf>
    <xf numFmtId="0" fontId="13" fillId="0" borderId="14" xfId="1" applyNumberFormat="1" applyFont="1" applyFill="1" applyBorder="1" applyAlignment="1" applyProtection="1">
      <alignment horizontal="center" vertical="center" wrapText="1"/>
      <protection locked="0"/>
    </xf>
    <xf numFmtId="0" fontId="43" fillId="10" borderId="32" xfId="0" applyFont="1" applyFill="1" applyBorder="1" applyAlignment="1">
      <alignment horizontal="center" vertical="center" wrapText="1"/>
    </xf>
    <xf numFmtId="0" fontId="43" fillId="10" borderId="30" xfId="0" applyFont="1" applyFill="1" applyBorder="1" applyAlignment="1">
      <alignment horizontal="center" vertical="center" wrapText="1"/>
    </xf>
    <xf numFmtId="0" fontId="43" fillId="10" borderId="8" xfId="0" applyFont="1" applyFill="1" applyBorder="1" applyAlignment="1">
      <alignment horizontal="center" vertical="center" wrapText="1"/>
    </xf>
    <xf numFmtId="0" fontId="11" fillId="12" borderId="0" xfId="0" applyFont="1" applyFill="1" applyBorder="1" applyAlignment="1">
      <alignment horizontal="center" vertical="center" wrapText="1"/>
    </xf>
    <xf numFmtId="0" fontId="69" fillId="27" borderId="10" xfId="0" applyFont="1" applyFill="1" applyBorder="1" applyAlignment="1">
      <alignment horizontal="center" vertical="center" wrapText="1"/>
    </xf>
    <xf numFmtId="0" fontId="69" fillId="27" borderId="12" xfId="0" applyFont="1" applyFill="1" applyBorder="1" applyAlignment="1">
      <alignment horizontal="center" vertical="center" wrapText="1"/>
    </xf>
    <xf numFmtId="7" fontId="95" fillId="43" borderId="10" xfId="0" applyNumberFormat="1" applyFont="1" applyFill="1" applyBorder="1" applyAlignment="1" applyProtection="1">
      <alignment horizontal="center" vertical="center" wrapText="1"/>
      <protection hidden="1"/>
    </xf>
    <xf numFmtId="7" fontId="95" fillId="43" borderId="12" xfId="0" applyNumberFormat="1" applyFont="1" applyFill="1" applyBorder="1" applyAlignment="1" applyProtection="1">
      <alignment horizontal="center" vertical="center" wrapText="1"/>
      <protection hidden="1"/>
    </xf>
    <xf numFmtId="0" fontId="20" fillId="12" borderId="1" xfId="0" applyFont="1" applyFill="1" applyBorder="1" applyAlignment="1" applyProtection="1">
      <alignment horizontal="center" vertical="center" wrapText="1"/>
    </xf>
    <xf numFmtId="0" fontId="105" fillId="0" borderId="4" xfId="0" applyFont="1" applyBorder="1" applyAlignment="1">
      <alignment horizontal="center" vertical="center" wrapText="1"/>
    </xf>
    <xf numFmtId="0" fontId="68" fillId="12" borderId="144" xfId="0" applyFont="1" applyFill="1" applyBorder="1" applyAlignment="1">
      <alignment horizontal="center" vertical="center" wrapText="1"/>
    </xf>
    <xf numFmtId="0" fontId="68" fillId="12" borderId="79" xfId="0" applyFont="1" applyFill="1" applyBorder="1" applyAlignment="1">
      <alignment horizontal="center" vertical="center" wrapText="1"/>
    </xf>
    <xf numFmtId="0" fontId="68" fillId="12" borderId="131" xfId="0" applyFont="1" applyFill="1" applyBorder="1" applyAlignment="1">
      <alignment horizontal="center" vertical="center" wrapText="1"/>
    </xf>
    <xf numFmtId="0" fontId="47" fillId="10" borderId="32" xfId="0" applyFont="1" applyFill="1" applyBorder="1" applyAlignment="1">
      <alignment horizontal="center" vertical="center" wrapText="1"/>
    </xf>
    <xf numFmtId="0" fontId="47" fillId="10" borderId="40" xfId="0" applyFont="1" applyFill="1" applyBorder="1" applyAlignment="1">
      <alignment horizontal="center" vertical="center" wrapText="1"/>
    </xf>
    <xf numFmtId="0" fontId="47" fillId="10" borderId="24" xfId="0" applyFont="1" applyFill="1" applyBorder="1" applyAlignment="1">
      <alignment horizontal="center" vertical="center" wrapText="1"/>
    </xf>
    <xf numFmtId="0" fontId="47" fillId="10" borderId="143" xfId="0" applyFont="1" applyFill="1" applyBorder="1" applyAlignment="1">
      <alignment horizontal="center" vertical="center" wrapText="1"/>
    </xf>
    <xf numFmtId="0" fontId="47" fillId="10" borderId="168" xfId="0" applyFont="1" applyFill="1" applyBorder="1" applyAlignment="1">
      <alignment horizontal="center" vertical="center" wrapText="1"/>
    </xf>
    <xf numFmtId="7" fontId="95" fillId="43" borderId="1" xfId="0" applyNumberFormat="1" applyFont="1" applyFill="1" applyBorder="1" applyAlignment="1" applyProtection="1">
      <alignment horizontal="center" vertical="center" wrapText="1"/>
      <protection hidden="1"/>
    </xf>
    <xf numFmtId="7" fontId="95" fillId="43" borderId="96" xfId="0" applyNumberFormat="1" applyFont="1" applyFill="1" applyBorder="1" applyAlignment="1" applyProtection="1">
      <alignment horizontal="center" vertical="center" wrapText="1"/>
      <protection hidden="1"/>
    </xf>
    <xf numFmtId="7" fontId="95" fillId="43" borderId="130" xfId="0" applyNumberFormat="1" applyFont="1" applyFill="1" applyBorder="1" applyAlignment="1" applyProtection="1">
      <alignment horizontal="center" vertical="center" wrapText="1"/>
      <protection hidden="1"/>
    </xf>
    <xf numFmtId="7" fontId="95" fillId="43" borderId="91" xfId="0" applyNumberFormat="1" applyFont="1" applyFill="1" applyBorder="1" applyAlignment="1" applyProtection="1">
      <alignment horizontal="center" vertical="center" wrapText="1"/>
      <protection hidden="1"/>
    </xf>
    <xf numFmtId="0" fontId="47" fillId="12" borderId="10" xfId="0" applyFont="1" applyFill="1" applyBorder="1" applyAlignment="1">
      <alignment horizontal="center" vertical="center" wrapText="1"/>
    </xf>
    <xf numFmtId="0" fontId="47" fillId="12" borderId="12" xfId="0" applyFont="1" applyFill="1" applyBorder="1" applyAlignment="1">
      <alignment horizontal="center" vertical="center" wrapText="1"/>
    </xf>
    <xf numFmtId="0" fontId="47" fillId="12" borderId="13" xfId="0" applyFont="1" applyFill="1" applyBorder="1" applyAlignment="1">
      <alignment horizontal="center" vertical="center" wrapText="1"/>
    </xf>
    <xf numFmtId="7" fontId="95" fillId="43" borderId="75" xfId="0" applyNumberFormat="1" applyFont="1" applyFill="1" applyBorder="1" applyAlignment="1" applyProtection="1">
      <alignment horizontal="center" vertical="center" wrapText="1"/>
      <protection hidden="1"/>
    </xf>
    <xf numFmtId="20" fontId="98" fillId="44" borderId="129" xfId="0" applyNumberFormat="1" applyFont="1" applyFill="1" applyBorder="1" applyAlignment="1">
      <alignment horizontal="center" vertical="center" wrapText="1"/>
    </xf>
    <xf numFmtId="20" fontId="20" fillId="45" borderId="132" xfId="0" applyNumberFormat="1" applyFont="1" applyFill="1" applyBorder="1" applyAlignment="1">
      <alignment horizontal="center" vertical="center" wrapText="1"/>
    </xf>
    <xf numFmtId="20" fontId="20" fillId="45" borderId="112" xfId="0" applyNumberFormat="1" applyFont="1" applyFill="1" applyBorder="1" applyAlignment="1">
      <alignment horizontal="center" vertical="center" wrapText="1"/>
    </xf>
    <xf numFmtId="20" fontId="20" fillId="45" borderId="109" xfId="0" applyNumberFormat="1" applyFont="1" applyFill="1" applyBorder="1" applyAlignment="1">
      <alignment horizontal="center" vertical="center" wrapText="1"/>
    </xf>
    <xf numFmtId="20" fontId="20" fillId="46" borderId="132" xfId="0" applyNumberFormat="1" applyFont="1" applyFill="1" applyBorder="1" applyAlignment="1">
      <alignment horizontal="center" vertical="center" wrapText="1"/>
    </xf>
    <xf numFmtId="20" fontId="20" fillId="46" borderId="112" xfId="0" applyNumberFormat="1" applyFont="1" applyFill="1" applyBorder="1" applyAlignment="1">
      <alignment horizontal="center" vertical="center" wrapText="1"/>
    </xf>
    <xf numFmtId="20" fontId="20" fillId="46" borderId="109" xfId="0" applyNumberFormat="1" applyFont="1" applyFill="1" applyBorder="1" applyAlignment="1">
      <alignment horizontal="center" vertical="center" wrapText="1"/>
    </xf>
    <xf numFmtId="0" fontId="20" fillId="12" borderId="1" xfId="0" applyFont="1" applyFill="1" applyBorder="1" applyAlignment="1">
      <alignment horizontal="center" vertical="center" wrapText="1"/>
    </xf>
    <xf numFmtId="0" fontId="75" fillId="56" borderId="1" xfId="0" applyFont="1" applyFill="1" applyBorder="1" applyAlignment="1">
      <alignment horizontal="center" vertical="center" wrapText="1"/>
    </xf>
    <xf numFmtId="0" fontId="73" fillId="56"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79" fillId="3" borderId="2" xfId="0" applyFont="1" applyFill="1" applyBorder="1" applyAlignment="1">
      <alignment horizontal="center" vertical="center" wrapText="1"/>
    </xf>
    <xf numFmtId="0" fontId="79" fillId="3" borderId="9" xfId="0" applyFont="1" applyFill="1" applyBorder="1" applyAlignment="1">
      <alignment horizontal="center" vertical="center" wrapText="1"/>
    </xf>
    <xf numFmtId="0" fontId="79" fillId="3" borderId="3" xfId="0" applyFont="1" applyFill="1" applyBorder="1" applyAlignment="1">
      <alignment horizontal="center" vertical="center" wrapText="1"/>
    </xf>
    <xf numFmtId="0" fontId="19" fillId="42" borderId="90" xfId="0" applyFont="1" applyFill="1" applyBorder="1" applyAlignment="1">
      <alignment horizontal="center" vertical="center" wrapText="1"/>
    </xf>
    <xf numFmtId="0" fontId="19" fillId="42" borderId="35" xfId="0" applyFont="1" applyFill="1" applyBorder="1" applyAlignment="1">
      <alignment horizontal="center" vertical="center" wrapText="1"/>
    </xf>
    <xf numFmtId="0" fontId="19" fillId="42" borderId="46" xfId="0" applyFont="1" applyFill="1" applyBorder="1" applyAlignment="1">
      <alignment horizontal="center" vertical="center" wrapText="1"/>
    </xf>
    <xf numFmtId="0" fontId="19" fillId="52" borderId="10" xfId="0" applyFont="1" applyFill="1" applyBorder="1" applyAlignment="1">
      <alignment horizontal="center" vertical="center" wrapText="1"/>
    </xf>
    <xf numFmtId="0" fontId="19" fillId="52" borderId="12" xfId="0" applyFont="1" applyFill="1" applyBorder="1" applyAlignment="1">
      <alignment horizontal="center" vertical="center" wrapText="1"/>
    </xf>
    <xf numFmtId="0" fontId="19" fillId="52" borderId="13" xfId="0" applyFont="1" applyFill="1" applyBorder="1" applyAlignment="1">
      <alignment horizontal="center" vertical="center" wrapText="1"/>
    </xf>
    <xf numFmtId="0" fontId="19" fillId="2" borderId="1" xfId="0" applyFont="1" applyFill="1" applyBorder="1" applyAlignment="1" applyProtection="1">
      <alignment horizontal="center"/>
      <protection hidden="1"/>
    </xf>
    <xf numFmtId="0" fontId="84" fillId="0" borderId="0" xfId="0" applyFont="1" applyAlignment="1">
      <alignment horizontal="center" vertical="center" wrapText="1"/>
    </xf>
    <xf numFmtId="0" fontId="19" fillId="0" borderId="0" xfId="0" applyFont="1" applyAlignment="1" applyProtection="1">
      <alignment horizontal="center" vertical="center" wrapText="1"/>
      <protection hidden="1"/>
    </xf>
    <xf numFmtId="0" fontId="15" fillId="2" borderId="23" xfId="0" applyFont="1" applyFill="1" applyBorder="1" applyAlignment="1" applyProtection="1">
      <alignment horizontal="center" vertical="center"/>
      <protection hidden="1"/>
    </xf>
    <xf numFmtId="166" fontId="75" fillId="41" borderId="166" xfId="0" applyNumberFormat="1" applyFont="1" applyFill="1" applyBorder="1" applyAlignment="1">
      <alignment horizontal="center" vertical="center" wrapText="1"/>
    </xf>
    <xf numFmtId="166" fontId="75" fillId="41" borderId="167" xfId="0" applyNumberFormat="1" applyFont="1" applyFill="1" applyBorder="1" applyAlignment="1">
      <alignment horizontal="center" vertical="center" wrapText="1"/>
    </xf>
    <xf numFmtId="166" fontId="75" fillId="41" borderId="169" xfId="0" applyNumberFormat="1" applyFont="1" applyFill="1" applyBorder="1" applyAlignment="1">
      <alignment horizontal="center" vertical="center" wrapText="1"/>
    </xf>
    <xf numFmtId="166" fontId="75" fillId="41" borderId="48" xfId="0" applyNumberFormat="1" applyFont="1" applyFill="1" applyBorder="1" applyAlignment="1">
      <alignment horizontal="center" vertical="center" wrapText="1"/>
    </xf>
    <xf numFmtId="166" fontId="75" fillId="41" borderId="49" xfId="0" applyNumberFormat="1" applyFont="1" applyFill="1" applyBorder="1" applyAlignment="1">
      <alignment horizontal="center" vertical="center" wrapText="1"/>
    </xf>
    <xf numFmtId="166" fontId="75" fillId="41" borderId="74" xfId="0" applyNumberFormat="1" applyFont="1" applyFill="1" applyBorder="1" applyAlignment="1">
      <alignment horizontal="center" vertical="center" wrapText="1"/>
    </xf>
    <xf numFmtId="166" fontId="75" fillId="41" borderId="47" xfId="0" applyNumberFormat="1" applyFont="1" applyFill="1" applyBorder="1" applyAlignment="1">
      <alignment horizontal="center" vertical="center" wrapText="1"/>
    </xf>
    <xf numFmtId="0" fontId="19" fillId="40" borderId="145" xfId="0" applyFont="1" applyFill="1" applyBorder="1" applyAlignment="1">
      <alignment horizontal="center" vertical="center" wrapText="1"/>
    </xf>
    <xf numFmtId="0" fontId="19" fillId="40" borderId="59" xfId="0" applyFont="1" applyFill="1" applyBorder="1" applyAlignment="1">
      <alignment horizontal="center" vertical="center" wrapText="1"/>
    </xf>
    <xf numFmtId="0" fontId="61" fillId="9" borderId="74" xfId="0" applyFont="1" applyFill="1" applyBorder="1" applyAlignment="1" applyProtection="1">
      <alignment horizontal="center" vertical="center" wrapText="1"/>
      <protection hidden="1"/>
    </xf>
    <xf numFmtId="0" fontId="61" fillId="9" borderId="3" xfId="0" applyFont="1" applyFill="1" applyBorder="1" applyAlignment="1" applyProtection="1">
      <alignment horizontal="center" vertical="center" wrapText="1"/>
      <protection hidden="1"/>
    </xf>
    <xf numFmtId="0" fontId="61" fillId="9" borderId="141" xfId="0" applyFont="1" applyFill="1" applyBorder="1" applyAlignment="1" applyProtection="1">
      <alignment horizontal="center" vertical="center" wrapText="1"/>
      <protection hidden="1"/>
    </xf>
    <xf numFmtId="0" fontId="61" fillId="9" borderId="2" xfId="0" applyFont="1" applyFill="1" applyBorder="1" applyAlignment="1" applyProtection="1">
      <alignment horizontal="center" vertical="center" wrapText="1"/>
      <protection hidden="1"/>
    </xf>
    <xf numFmtId="0" fontId="19" fillId="26" borderId="16" xfId="0" applyFont="1" applyFill="1" applyBorder="1" applyAlignment="1">
      <alignment horizontal="center" vertical="center" wrapText="1"/>
    </xf>
    <xf numFmtId="0" fontId="19" fillId="26" borderId="15" xfId="0" applyFont="1" applyFill="1" applyBorder="1" applyAlignment="1">
      <alignment horizontal="center" vertical="center" wrapText="1"/>
    </xf>
    <xf numFmtId="0" fontId="19" fillId="26" borderId="3" xfId="0" applyFont="1" applyFill="1" applyBorder="1" applyAlignment="1">
      <alignment horizontal="center" vertical="center" wrapText="1"/>
    </xf>
    <xf numFmtId="0" fontId="19" fillId="26" borderId="1" xfId="0" applyFont="1" applyFill="1" applyBorder="1" applyAlignment="1">
      <alignment horizontal="center" vertical="center" wrapText="1"/>
    </xf>
    <xf numFmtId="0" fontId="73" fillId="41" borderId="0" xfId="0" applyFont="1" applyFill="1" applyAlignment="1" applyProtection="1">
      <alignment horizontal="center" vertical="center" wrapText="1"/>
      <protection hidden="1"/>
    </xf>
    <xf numFmtId="0" fontId="74" fillId="0" borderId="0" xfId="0" applyFont="1" applyAlignment="1" applyProtection="1">
      <alignment horizontal="center" vertical="center" wrapText="1"/>
      <protection hidden="1"/>
    </xf>
    <xf numFmtId="0" fontId="3" fillId="40" borderId="1" xfId="0" applyFont="1" applyFill="1" applyBorder="1" applyAlignment="1">
      <alignment horizontal="center"/>
    </xf>
    <xf numFmtId="0" fontId="3" fillId="40" borderId="2" xfId="0" applyFont="1" applyFill="1" applyBorder="1" applyAlignment="1">
      <alignment horizontal="center"/>
    </xf>
    <xf numFmtId="0" fontId="82" fillId="26" borderId="1" xfId="0" applyFont="1" applyFill="1" applyBorder="1" applyAlignment="1">
      <alignment horizontal="center" vertical="center" wrapText="1"/>
    </xf>
    <xf numFmtId="0" fontId="89" fillId="0" borderId="1" xfId="0" applyFont="1" applyBorder="1" applyAlignment="1">
      <alignment horizontal="center"/>
    </xf>
    <xf numFmtId="0" fontId="89" fillId="0" borderId="2" xfId="0" applyFont="1" applyBorder="1" applyAlignment="1">
      <alignment horizontal="left" wrapText="1"/>
    </xf>
    <xf numFmtId="0" fontId="89" fillId="0" borderId="3" xfId="0" applyFont="1" applyBorder="1" applyAlignment="1">
      <alignment horizontal="left" wrapText="1"/>
    </xf>
    <xf numFmtId="0" fontId="20" fillId="40" borderId="37" xfId="0" applyFont="1" applyFill="1" applyBorder="1" applyAlignment="1">
      <alignment horizontal="center" vertical="center"/>
    </xf>
    <xf numFmtId="0" fontId="20" fillId="40" borderId="38" xfId="0" applyFont="1" applyFill="1" applyBorder="1" applyAlignment="1">
      <alignment horizontal="center" vertical="center"/>
    </xf>
    <xf numFmtId="0" fontId="0" fillId="0" borderId="10"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20" fillId="40" borderId="48" xfId="0" applyFont="1" applyFill="1" applyBorder="1" applyAlignment="1">
      <alignment horizontal="center" vertical="center"/>
    </xf>
    <xf numFmtId="0" fontId="20" fillId="40" borderId="47" xfId="0" applyFont="1" applyFill="1" applyBorder="1" applyAlignment="1">
      <alignment horizontal="center" vertical="center"/>
    </xf>
    <xf numFmtId="0" fontId="20" fillId="40" borderId="141" xfId="0" applyFont="1" applyFill="1" applyBorder="1" applyAlignment="1">
      <alignment horizontal="center" vertical="center"/>
    </xf>
    <xf numFmtId="0" fontId="20" fillId="40" borderId="49" xfId="0" applyFont="1" applyFill="1" applyBorder="1" applyAlignment="1">
      <alignment horizontal="center" vertical="center"/>
    </xf>
    <xf numFmtId="0" fontId="20" fillId="40" borderId="39" xfId="0" applyFont="1" applyFill="1" applyBorder="1" applyAlignment="1">
      <alignment horizontal="center" vertical="center"/>
    </xf>
    <xf numFmtId="0" fontId="20" fillId="2" borderId="37" xfId="0" applyFont="1" applyFill="1" applyBorder="1" applyAlignment="1">
      <alignment horizontal="center" vertical="center"/>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43" fillId="49" borderId="0" xfId="0" applyFont="1" applyFill="1" applyAlignment="1">
      <alignment horizontal="center"/>
    </xf>
    <xf numFmtId="0" fontId="20" fillId="49" borderId="38" xfId="0" applyFont="1" applyFill="1" applyBorder="1" applyAlignment="1">
      <alignment horizontal="center" vertical="center"/>
    </xf>
    <xf numFmtId="0" fontId="20" fillId="49" borderId="39" xfId="0" applyFont="1" applyFill="1" applyBorder="1" applyAlignment="1">
      <alignment horizontal="center" vertical="center"/>
    </xf>
    <xf numFmtId="0" fontId="67" fillId="50" borderId="48" xfId="0" applyFont="1" applyFill="1" applyBorder="1" applyAlignment="1">
      <alignment horizontal="center" vertical="center" wrapText="1"/>
    </xf>
    <xf numFmtId="0" fontId="67" fillId="50" borderId="49" xfId="0" applyFont="1" applyFill="1" applyBorder="1" applyAlignment="1">
      <alignment horizontal="center" vertical="center"/>
    </xf>
    <xf numFmtId="0" fontId="89" fillId="6" borderId="0" xfId="0" applyFont="1" applyFill="1" applyBorder="1" applyAlignment="1">
      <alignment horizontal="center" vertical="center"/>
    </xf>
    <xf numFmtId="0" fontId="67" fillId="42" borderId="48" xfId="0" applyFont="1" applyFill="1" applyBorder="1" applyAlignment="1">
      <alignment horizontal="center" vertical="center" wrapText="1"/>
    </xf>
    <xf numFmtId="0" fontId="67" fillId="42" borderId="49" xfId="0" applyFont="1" applyFill="1" applyBorder="1" applyAlignment="1">
      <alignment horizontal="center" vertical="center" wrapText="1"/>
    </xf>
    <xf numFmtId="0" fontId="20" fillId="49" borderId="37" xfId="0" applyFont="1" applyFill="1" applyBorder="1" applyAlignment="1">
      <alignment horizontal="center" vertical="center"/>
    </xf>
  </cellXfs>
  <cellStyles count="111">
    <cellStyle name="2" xfId="11" xr:uid="{04E0009C-42EB-404F-BB61-CF460429193E}"/>
    <cellStyle name="2_DÉPENSES - Syn pf Instructeur" xfId="109" xr:uid="{22396050-EA07-4044-82DC-47DEDF989369}"/>
    <cellStyle name="Borne VE" xfId="12" xr:uid="{717B46F4-96BD-4CED-A875-97E262C0BA5C}"/>
    <cellStyle name="cellule blanche" xfId="13" xr:uid="{31E09DCA-025B-4774-9785-F06B55B66555}"/>
    <cellStyle name="cellule grise" xfId="14" xr:uid="{2F005B5C-8E7A-44F1-AF68-24CE7C20DCA2}"/>
    <cellStyle name="Cellule grise + rouge italique" xfId="15" xr:uid="{46D5B942-6AD3-42C6-B2E5-3779B3129908}"/>
    <cellStyle name="Cellule grise orange" xfId="16" xr:uid="{D4470B65-FBFD-4ACA-BCB5-41307D0D92DD}"/>
    <cellStyle name="cellule grise_DÉPENSES - Syn pf Instructeur" xfId="108" xr:uid="{B951CFEC-3828-455C-B2FA-75FC4976848B}"/>
    <cellStyle name="cellule jaune" xfId="17" xr:uid="{EA04BAC5-0FD8-44FF-BBBA-64247A8FFA80}"/>
    <cellStyle name="celluleUpgradeV2.01" xfId="18" xr:uid="{BD279B21-9A24-4FCC-947F-4F13B3CCBCA8}"/>
    <cellStyle name="celluleUpgradeV2.02" xfId="19" xr:uid="{5863FE55-585B-4C6B-B8CC-F5271AB45FC2}"/>
    <cellStyle name="celluleUpgradeV2.03" xfId="20" xr:uid="{053D2684-FE53-421F-9420-0DAB9E8847DE}"/>
    <cellStyle name="celluleUpgradeV3.00" xfId="21" xr:uid="{E1266104-8EEA-4364-B06E-5EE5AC34B53E}"/>
    <cellStyle name="celluleUpgradeV3.01" xfId="22" xr:uid="{1FFFF7B5-9918-425F-84F9-8D8816BAE4B6}"/>
    <cellStyle name="celluleUpgradeV3.02" xfId="23" xr:uid="{4340D659-29F9-46CE-9B8F-F1207CB3F2A9}"/>
    <cellStyle name="celluleUpgradeV3.03" xfId="24" xr:uid="{4B24100F-4884-4422-9262-588BF2A3C1AF}"/>
    <cellStyle name="celluleUpgradeV3.04" xfId="25" xr:uid="{5027F31E-A293-4F86-88F0-D71531890F8C}"/>
    <cellStyle name="celluleUpgradeV4.00" xfId="26" xr:uid="{31A0BF47-069C-4D1A-BF9C-68DF9E07C829}"/>
    <cellStyle name="colonne dénomination FdCR" xfId="27" xr:uid="{69641495-7989-460E-A678-D351F66B3C52}"/>
    <cellStyle name="colonne dénomination MAJ" xfId="28" xr:uid="{7DDF0C7F-B8D6-4DEE-A3D2-C5791B512E6D}"/>
    <cellStyle name="colonne identifiant FdCR" xfId="29" xr:uid="{B6253641-E2BC-4631-AA61-2832459611C0}"/>
    <cellStyle name="colonne identifiant MAJ" xfId="30" xr:uid="{71E85CDE-6795-4EFE-8E74-ABAFAD8E7321}"/>
    <cellStyle name="colonne libellé FdCR" xfId="31" xr:uid="{70E32FA4-60B2-4397-9B65-B6C1A3666624}"/>
    <cellStyle name="colonne libellé MAJ" xfId="32" xr:uid="{D4E81E02-D063-4A91-BBE5-AEC8D3EC0D59}"/>
    <cellStyle name="date liste financeurs" xfId="33" xr:uid="{EEF8A83B-8F2F-4921-8734-224A3F118C27}"/>
    <cellStyle name="date MAJ financeurs" xfId="34" xr:uid="{43F2722B-8062-49E2-A44D-40682E81873D}"/>
    <cellStyle name="décompte lignes Data" xfId="35" xr:uid="{8F7AADBF-1DD1-47DA-A94B-90A7B955CF9D}"/>
    <cellStyle name="décompte lignes UC" xfId="36" xr:uid="{93EEC932-AC05-4D30-850E-E758EEBD3931}"/>
    <cellStyle name="Euro" xfId="37" xr:uid="{288C5ED2-69B1-4BBB-B5D5-6E724BB7DBEA}"/>
    <cellStyle name="Excel_BuiltIn_Percent" xfId="38" xr:uid="{6F6BA74A-9CD0-4F7F-BBAC-87989EC3A0A3}"/>
    <cellStyle name="FEADER et rouge" xfId="39" xr:uid="{9CC615EF-45CA-45CA-88FE-6B3CDEC3FD7D}"/>
    <cellStyle name="FEADER_2" xfId="40" xr:uid="{E25F9528-DCE7-41FB-B584-8A416FA262C0}"/>
    <cellStyle name="feuilleUpgradeV2.01" xfId="41" xr:uid="{522278C1-5FAB-4287-B203-2067EFF747FE}"/>
    <cellStyle name="feuilleUpgradeV2.02" xfId="42" xr:uid="{D7F0679B-F90B-4E3C-93FA-2EE5BC744080}"/>
    <cellStyle name="feuilleUpgradeV2.03" xfId="43" xr:uid="{07D21BF2-5B79-4BDC-92E3-10FB7AE811CD}"/>
    <cellStyle name="feuilleUpgradeV3.00" xfId="44" xr:uid="{4330A7B7-392A-4B44-94AE-19DE0FDFD38E}"/>
    <cellStyle name="feuilleUpgradeV3.01" xfId="45" xr:uid="{607B6FAA-A2FE-4973-899E-F93D07E8EE80}"/>
    <cellStyle name="feuilleUpgradeV3.02" xfId="46" xr:uid="{ECB5F15C-F30F-4772-BD42-1C28C16130D2}"/>
    <cellStyle name="feuilleUpgradeV3.03" xfId="47" xr:uid="{CD1D4C5B-558A-4D05-BA78-1094AC100F8B}"/>
    <cellStyle name="feuilleUpgradeV3.04" xfId="48" xr:uid="{C13AB2DE-3AFE-490B-9D98-9A668E87F9DD}"/>
    <cellStyle name="feuilleUpgradeV4.00" xfId="49" xr:uid="{160C2967-3A48-4645-AF9E-0CFDE157ECA6}"/>
    <cellStyle name="Gris" xfId="50" xr:uid="{7783786A-8398-4C2D-9183-86E16745BBB0}"/>
    <cellStyle name="Gris rose" xfId="51" xr:uid="{607F641A-ADBA-42F6-8988-18B6A815DAF0}"/>
    <cellStyle name="Gris_DÉPENSES - Syn pf Instructeur" xfId="110" xr:uid="{A92EC073-9007-438C-A1F8-EA511CB0A552}"/>
    <cellStyle name="Heading" xfId="52" xr:uid="{CCD4EE56-0F4B-4081-B676-F382B5B535A3}"/>
    <cellStyle name="Heading1" xfId="53" xr:uid="{47E5C29B-60A8-49E2-BFE6-7F0F86735BD5}"/>
    <cellStyle name="Installation patch automatique" xfId="54" xr:uid="{CA9113B9-4DAB-46ED-ADB4-2508AE8B7EC7}"/>
    <cellStyle name="jusDeCitronBleu" xfId="55" xr:uid="{94EE1E82-7D87-438A-B1F9-D4DF7D66BA2A}"/>
    <cellStyle name="KO" xfId="56" xr:uid="{F6066D03-418E-4DAC-A17E-4F30C88FE614}"/>
    <cellStyle name="Lien hypertexte" xfId="6" builtinId="8"/>
    <cellStyle name="MC Dépenses ss opé" xfId="57" xr:uid="{DC3A77EC-8E3B-4121-8DBA-8A051B8FB5E6}"/>
    <cellStyle name="MC GUC calcul sub" xfId="58" xr:uid="{A7AEBF45-9085-43FE-BE35-A710F90BCE84}"/>
    <cellStyle name="Milliers 2" xfId="8" xr:uid="{00000000-0005-0000-0000-000035000000}"/>
    <cellStyle name="Milliers 2 2" xfId="59" xr:uid="{2E3906E1-FFC5-4C93-BF87-F58B0ACC636F}"/>
    <cellStyle name="Milliers 2 3" xfId="104" xr:uid="{00000000-0005-0000-0000-000035000000}"/>
    <cellStyle name="modif_en_vert" xfId="60" xr:uid="{1FF914EA-BCEB-4F35-B563-5223FCDEA39E}"/>
    <cellStyle name="Monétaire" xfId="101" builtinId="4"/>
    <cellStyle name="Monétaire 2" xfId="3" xr:uid="{00000000-0005-0000-0000-000002000000}"/>
    <cellStyle name="Monétaire 2 2" xfId="7" xr:uid="{00000000-0005-0000-0000-000002000000}"/>
    <cellStyle name="Monétaire 2 2 2" xfId="103" xr:uid="{00000000-0005-0000-0000-000002000000}"/>
    <cellStyle name="Monétaire 2 3" xfId="102" xr:uid="{00000000-0005-0000-0000-000002000000}"/>
    <cellStyle name="Monétaire 3" xfId="9" xr:uid="{00000000-0005-0000-0000-000036000000}"/>
    <cellStyle name="Monétaire 3 2" xfId="105" xr:uid="{00000000-0005-0000-0000-000036000000}"/>
    <cellStyle name="New" xfId="61" xr:uid="{969005A8-8F38-45E2-BF3F-30EDBDF2F390}"/>
    <cellStyle name="Normal" xfId="0" builtinId="0"/>
    <cellStyle name="Normal 2" xfId="2" xr:uid="{00000000-0005-0000-0000-000004000000}"/>
    <cellStyle name="Normal 2 2" xfId="62" xr:uid="{76A2657A-F60E-4144-8F20-C3DA4C920E5F}"/>
    <cellStyle name="Normal 3" xfId="4" xr:uid="{00000000-0005-0000-0000-000005000000}"/>
    <cellStyle name="Normal 4" xfId="10" xr:uid="{EB170D02-90C7-4AC1-9850-BFD3C2EE31BE}"/>
    <cellStyle name="Normal_demande de subvention FSE yc forfaitisation des coûts indirects sans protection" xfId="100" xr:uid="{07C8730F-99AD-4E09-9EA5-701A4931A3D3}"/>
    <cellStyle name="offset ligne contrôle moteur formules" xfId="63" xr:uid="{33B47F17-1BDC-43EF-8846-14B7BA43270A}"/>
    <cellStyle name="offset ligne contrôle Sub*" xfId="64" xr:uid="{A3037A5B-392F-4855-BA60-D1CF01FE5B27}"/>
    <cellStyle name="OK" xfId="65" xr:uid="{871DD451-21BE-4EAE-81C8-64DED1C6C9A4}"/>
    <cellStyle name="orange parme" xfId="66" xr:uid="{AACE495A-C257-4B2A-9BFD-480BF4252368}"/>
    <cellStyle name="plage étirement Assiette TO - Data" xfId="67" xr:uid="{8CFFCD84-6750-4CFE-AD51-61003B72E3CE}"/>
    <cellStyle name="plage étirement Assiette TO - UC" xfId="68" xr:uid="{26FE2F96-D362-4926-AAD8-417CE54731B4}"/>
    <cellStyle name="plage étirement Sub*" xfId="69" xr:uid="{186BA4E8-0C8F-41B5-971C-5EF23109E762}"/>
    <cellStyle name="plage MAJ libellés financeurs" xfId="70" xr:uid="{F9A1D9FB-8F6C-4192-9DD4-944CEE6FCDD2}"/>
    <cellStyle name="plage moteur formules" xfId="71" xr:uid="{20647E00-854D-4E57-9B45-2E54D20F673F}"/>
    <cellStyle name="plage moteur formules obligatoire" xfId="72" xr:uid="{76A675F9-56B5-44A2-A237-518E882E78BB}"/>
    <cellStyle name="plage moteur formules_DÉPENSES - Syn pf Instructeur" xfId="107" xr:uid="{1C7A47C8-29DB-4068-9D2A-3BED41116551}"/>
    <cellStyle name="Position cellule note patch" xfId="73" xr:uid="{A939A732-49F8-4373-AF9F-39FA1B53A04C}"/>
    <cellStyle name="Position cellule version FDCR" xfId="74" xr:uid="{1FF40AEE-4027-469D-AB3B-4A3C050793DD}"/>
    <cellStyle name="position cellule version patch" xfId="75" xr:uid="{B7FAB01F-DA34-4293-B7C0-D10B3AC0BE77}"/>
    <cellStyle name="position colonne contrôle moteur formules" xfId="76" xr:uid="{37122EFF-CF1C-436B-9293-F74DD01C9EF8}"/>
    <cellStyle name="position colonne contrôle Sub*" xfId="77" xr:uid="{4D6A4752-ADE2-41ED-946F-82079F49C8A5}"/>
    <cellStyle name="Pourcentage" xfId="1" builtinId="5"/>
    <cellStyle name="Pourcentage 2" xfId="78" xr:uid="{8A94931A-6F4E-4C1C-8014-32E10318AAAC}"/>
    <cellStyle name="Princ" xfId="79" xr:uid="{86C26E0D-9D58-48B6-94F6-C8C3D68807EB}"/>
    <cellStyle name="Princ et rouge" xfId="80" xr:uid="{6D025FF4-4CE2-42AE-8F39-965275EB166D}"/>
    <cellStyle name="Princ_DÉPENSES - Syn pf Instructeur" xfId="106" xr:uid="{E6DB027E-825F-4292-8621-743A762E7E6F}"/>
    <cellStyle name="Result" xfId="81" xr:uid="{9715B7EC-C879-48DA-8EE2-A5DAA3981697}"/>
    <cellStyle name="Result2" xfId="82" xr:uid="{4CEADEDA-CEE1-47FE-831B-4ED401AA4AB4}"/>
    <cellStyle name="Rose Test ATO" xfId="83" xr:uid="{88EACBE7-C654-4EA0-A44D-EA47268B1005}"/>
    <cellStyle name="rouge_2" xfId="84" xr:uid="{6F6BDC27-28DD-4CAE-8158-ACBDDB6308D4}"/>
    <cellStyle name="Sans nom1" xfId="85" xr:uid="{07DCB6D3-3B77-4570-BF47-107D9F3DED4E}"/>
    <cellStyle name="Sans nom2" xfId="86" xr:uid="{9999AADE-5161-4655-82E7-E174A8D0D485}"/>
    <cellStyle name="Sans nom3" xfId="87" xr:uid="{03E3AF92-E840-40F7-A1E1-23061F7E1003}"/>
    <cellStyle name="Sans nom4" xfId="88" xr:uid="{F3DB3104-8BB4-4E87-A83C-73164F5C8D73}"/>
    <cellStyle name="Sans nom5" xfId="89" xr:uid="{CB8366A7-E4ED-4ADA-942A-311859DFCA3C}"/>
    <cellStyle name="Sans nom6" xfId="90" xr:uid="{4B2A77C5-8699-4CC0-9764-3009C803B5F9}"/>
    <cellStyle name="Sans nom7" xfId="91" xr:uid="{63675C14-9F03-497D-8199-2643124AF773}"/>
    <cellStyle name="status connexion sécurisée" xfId="92" xr:uid="{651F22DD-E317-4993-9B95-0AE49296738D}"/>
    <cellStyle name="statut connexion sécurisée" xfId="93" xr:uid="{5782F067-9724-42DC-BC57-38188AACA7B4}"/>
    <cellStyle name="TableStyleLight1" xfId="94" xr:uid="{51ADD55B-3EC2-43D2-8A67-E1E8CCC94C9E}"/>
    <cellStyle name="test" xfId="95" xr:uid="{422211AC-2946-4BD7-801E-9E7F801C69AC}"/>
    <cellStyle name="Texte explicatif 2" xfId="5" xr:uid="{00000000-0005-0000-0000-000007000000}"/>
    <cellStyle name="Tout blanc" xfId="96" xr:uid="{6170235F-B6F2-4B06-B1F4-57547D39A6D2}"/>
    <cellStyle name="typeCollageUpgrade" xfId="97" xr:uid="{CA9878CA-D4A0-44AF-A3C5-DF7E54AE02C7}"/>
    <cellStyle name="URL liste financeurs" xfId="98" xr:uid="{EE86A3A6-3F88-40ED-9138-AD581F5C3CAC}"/>
    <cellStyle name="URL liste patch" xfId="99" xr:uid="{3E7C89C2-776E-4541-A061-F45017478925}"/>
  </cellStyles>
  <dxfs count="81">
    <dxf>
      <fill>
        <patternFill>
          <bgColor rgb="FFFF0000"/>
        </patternFill>
      </fill>
    </dxf>
    <dxf>
      <fill>
        <patternFill>
          <bgColor rgb="FF92D050"/>
        </patternFill>
      </fill>
    </dxf>
    <dxf>
      <fill>
        <patternFill>
          <bgColor rgb="FF92D050"/>
        </patternFill>
      </fill>
    </dxf>
    <dxf>
      <fill>
        <patternFill>
          <bgColor rgb="FFFF0000"/>
        </patternFill>
      </fill>
    </dxf>
    <dxf>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protection locked="1" hidden="1"/>
    </dxf>
    <dxf>
      <border diagonalUp="0" diagonalDown="0">
        <left style="medium">
          <color indexed="64"/>
        </left>
        <right style="medium">
          <color indexed="64"/>
        </right>
        <top style="medium">
          <color indexed="64"/>
        </top>
        <bottom style="medium">
          <color indexed="64"/>
        </bottom>
      </border>
      <protection locked="1" hidden="1"/>
    </dxf>
    <dxf>
      <numFmt numFmtId="19" formatCode="dd/mm/yyyy"/>
      <border diagonalUp="0" diagonalDown="0">
        <left style="medium">
          <color indexed="64"/>
        </left>
        <right style="medium">
          <color indexed="64"/>
        </right>
        <top style="medium">
          <color indexed="64"/>
        </top>
        <bottom style="medium">
          <color indexed="64"/>
        </bottom>
      </border>
      <protection locked="1" hidden="1"/>
    </dxf>
    <dxf>
      <border diagonalUp="0" diagonalDown="0">
        <left style="medium">
          <color indexed="64"/>
        </left>
        <right style="thin">
          <color indexed="64"/>
        </right>
        <top style="medium">
          <color indexed="64"/>
        </top>
        <bottom style="medium">
          <color indexed="64"/>
        </bottom>
      </border>
      <protection locked="1" hidden="1"/>
    </dxf>
    <dxf>
      <numFmt numFmtId="0" formatCode="General"/>
      <border diagonalUp="0" diagonalDown="0">
        <left/>
        <right style="medium">
          <color indexed="64"/>
        </right>
        <top style="medium">
          <color indexed="64"/>
        </top>
        <bottom style="medium">
          <color indexed="64"/>
        </bottom>
      </border>
      <protection locked="1" hidden="1"/>
    </dxf>
    <dxf>
      <border>
        <top style="medium">
          <color indexed="64"/>
        </top>
      </border>
    </dxf>
    <dxf>
      <border diagonalUp="0" diagonalDown="0">
        <left style="medium">
          <color indexed="64"/>
        </left>
        <right style="medium">
          <color indexed="64"/>
        </right>
        <top style="medium">
          <color indexed="64"/>
        </top>
        <bottom style="medium">
          <color indexed="64"/>
        </bottom>
      </border>
    </dxf>
    <dxf>
      <protection locked="1" hidden="1"/>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center" textRotation="0" wrapText="1" indent="0" justifyLastLine="0" shrinkToFit="0" readingOrder="0"/>
      <protection locked="1" hidden="1"/>
    </dxf>
    <dxf>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border diagonalUp="0" diagonalDown="0">
        <left style="medium">
          <color indexed="64"/>
        </left>
        <right style="medium">
          <color indexed="64"/>
        </right>
        <top style="medium">
          <color indexed="64"/>
        </top>
        <bottom style="medium">
          <color indexed="64"/>
        </bottom>
      </border>
    </dxf>
    <dxf>
      <numFmt numFmtId="19" formatCode="dd/mm/yyyy"/>
      <border diagonalUp="0" diagonalDown="0">
        <left style="medium">
          <color indexed="64"/>
        </left>
        <right style="medium">
          <color indexed="64"/>
        </right>
        <top style="medium">
          <color indexed="64"/>
        </top>
        <bottom style="medium">
          <color indexed="64"/>
        </bottom>
      </border>
    </dxf>
    <dxf>
      <numFmt numFmtId="0" formatCode="General"/>
      <border diagonalUp="0" diagonalDown="0">
        <left style="medium">
          <color indexed="64"/>
        </left>
        <right style="thin">
          <color indexed="64"/>
        </right>
        <top style="medium">
          <color indexed="64"/>
        </top>
        <bottom style="medium">
          <color indexed="64"/>
        </bottom>
      </border>
    </dxf>
    <dxf>
      <numFmt numFmtId="0" formatCode="General"/>
      <border diagonalUp="0" diagonalDown="0">
        <left/>
        <right style="thin">
          <color indexed="64"/>
        </right>
        <top style="medium">
          <color indexed="64"/>
        </top>
        <bottom style="medium">
          <color indexed="64"/>
        </bottom>
      </border>
    </dxf>
    <dxf>
      <border>
        <top style="medium">
          <color indexed="64"/>
        </top>
      </border>
    </dxf>
    <dxf>
      <border diagonalUp="0" diagonalDown="0">
        <left style="medium">
          <color indexed="64"/>
        </left>
        <right style="medium">
          <color indexed="64"/>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6" tint="0.79998168889431442"/>
        </patternFill>
      </fill>
      <alignment horizontal="center" vertical="center" textRotation="0" wrapText="1" indent="0" justifyLastLine="0" shrinkToFit="0" readingOrder="0"/>
    </dxf>
    <dxf>
      <font>
        <color rgb="FF9C0006"/>
      </font>
      <fill>
        <patternFill>
          <bgColor rgb="FFFFC7CE"/>
        </patternFill>
      </fill>
    </dxf>
    <dxf>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9C5700"/>
      </font>
      <fill>
        <patternFill>
          <bgColor rgb="FFFFEB9C"/>
        </patternFill>
      </fill>
    </dxf>
    <dxf>
      <font>
        <b/>
        <i val="0"/>
        <strike val="0"/>
        <color rgb="FFC00000"/>
      </font>
      <fill>
        <patternFill patternType="solid">
          <fgColor rgb="FFFFFF00"/>
          <bgColor rgb="FFFFFF00"/>
        </patternFill>
      </fill>
      <border>
        <vertical/>
        <horizontal/>
      </border>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alignment horizontal="center" vertical="center" textRotation="0" wrapText="1" indent="0" justifyLastLine="0" shrinkToFit="0" readingOrder="0"/>
      <border diagonalUp="0" diagonalDown="0" outline="0">
        <left/>
        <right/>
        <top/>
        <bottom/>
      </border>
    </dxf>
    <dxf>
      <alignment horizontal="center" vertical="center" textRotation="0" wrapText="1" indent="0" justifyLastLine="0" shrinkToFit="0" readingOrder="0"/>
      <border diagonalUp="0" diagonalDown="0">
        <left/>
        <right/>
        <top style="thin">
          <color indexed="64"/>
        </top>
        <bottom style="thin">
          <color indexed="64"/>
        </bottom>
        <vertical/>
        <horizontal/>
      </border>
      <protection locked="1" hidden="1"/>
    </dxf>
    <dxf>
      <alignment horizontal="center"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right style="medium">
          <color indexed="64"/>
        </right>
        <top/>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right style="medium">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right style="medium">
          <color indexed="64"/>
        </right>
        <top/>
        <bottom style="thin">
          <color indexed="64"/>
        </bottom>
      </border>
    </dxf>
    <dxf>
      <border outline="0">
        <left style="medium">
          <color indexed="64"/>
        </left>
        <right style="medium">
          <color indexed="64"/>
        </right>
        <top style="medium">
          <color indexed="64"/>
        </top>
        <bottom style="medium">
          <color indexed="64"/>
        </bottom>
      </border>
    </dxf>
    <dxf>
      <border outline="0">
        <bottom style="thin">
          <color indexed="64"/>
        </bottom>
      </border>
    </dxf>
    <dxf>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1"/>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protection locked="1" hidden="1"/>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1"/>
    </dxf>
    <dxf>
      <border outline="0">
        <left style="medium">
          <color indexed="64"/>
        </left>
        <right style="medium">
          <color indexed="64"/>
        </right>
        <top style="medium">
          <color indexed="64"/>
        </top>
        <bottom style="medium">
          <color indexed="64"/>
        </bottom>
      </border>
    </dxf>
    <dxf>
      <protection locked="1" hidden="1"/>
    </dxf>
    <dxf>
      <border outline="0">
        <bottom style="medium">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00"/>
      <color rgb="FF9C5E5E"/>
      <color rgb="FFDB9065"/>
      <color rgb="FFC00000"/>
      <color rgb="FFF5903D"/>
      <color rgb="FFFF4F4F"/>
      <color rgb="FFFFE699"/>
      <color rgb="FFF2D8CA"/>
      <color rgb="FFEAC0A9"/>
      <color rgb="FFDE9A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41181</xdr:rowOff>
    </xdr:from>
    <xdr:to>
      <xdr:col>2</xdr:col>
      <xdr:colOff>21867</xdr:colOff>
      <xdr:row>7</xdr:row>
      <xdr:rowOff>256051</xdr:rowOff>
    </xdr:to>
    <xdr:pic>
      <xdr:nvPicPr>
        <xdr:cNvPr id="3" name="Image 2">
          <a:extLst>
            <a:ext uri="{FF2B5EF4-FFF2-40B4-BE49-F238E27FC236}">
              <a16:creationId xmlns:a16="http://schemas.microsoft.com/office/drawing/2014/main" id="{EECB5CFE-9E7C-4A52-9241-8E61C1228E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1965" y="398369"/>
          <a:ext cx="1615876" cy="1098313"/>
        </a:xfrm>
        <a:prstGeom prst="rect">
          <a:avLst/>
        </a:prstGeom>
      </xdr:spPr>
    </xdr:pic>
    <xdr:clientData/>
  </xdr:twoCellAnchor>
  <xdr:oneCellAnchor>
    <xdr:from>
      <xdr:col>19</xdr:col>
      <xdr:colOff>267891</xdr:colOff>
      <xdr:row>16</xdr:row>
      <xdr:rowOff>342305</xdr:rowOff>
    </xdr:from>
    <xdr:ext cx="184731" cy="264560"/>
    <xdr:sp macro="" textlink="">
      <xdr:nvSpPr>
        <xdr:cNvPr id="2" name="ZoneTexte 1">
          <a:extLst>
            <a:ext uri="{FF2B5EF4-FFF2-40B4-BE49-F238E27FC236}">
              <a16:creationId xmlns:a16="http://schemas.microsoft.com/office/drawing/2014/main" id="{799A825D-1841-8EF5-8D7B-B19BD4E95A14}"/>
            </a:ext>
          </a:extLst>
        </xdr:cNvPr>
        <xdr:cNvSpPr txBox="1"/>
      </xdr:nvSpPr>
      <xdr:spPr>
        <a:xfrm>
          <a:off x="17234297" y="49262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63501</xdr:colOff>
      <xdr:row>0</xdr:row>
      <xdr:rowOff>5080</xdr:rowOff>
    </xdr:from>
    <xdr:to>
      <xdr:col>0</xdr:col>
      <xdr:colOff>645999</xdr:colOff>
      <xdr:row>0</xdr:row>
      <xdr:rowOff>510540</xdr:rowOff>
    </xdr:to>
    <xdr:pic>
      <xdr:nvPicPr>
        <xdr:cNvPr id="6" name="Image 3">
          <a:extLst>
            <a:ext uri="{FF2B5EF4-FFF2-40B4-BE49-F238E27FC236}">
              <a16:creationId xmlns:a16="http://schemas.microsoft.com/office/drawing/2014/main" id="{7C73898E-CC0D-DD45-81EC-6D239BF0DC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1" y="5080"/>
          <a:ext cx="582498" cy="4978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903817</xdr:colOff>
      <xdr:row>0</xdr:row>
      <xdr:rowOff>420733</xdr:rowOff>
    </xdr:to>
    <xdr:pic>
      <xdr:nvPicPr>
        <xdr:cNvPr id="2" name="Image 1">
          <a:extLst>
            <a:ext uri="{FF2B5EF4-FFF2-40B4-BE49-F238E27FC236}">
              <a16:creationId xmlns:a16="http://schemas.microsoft.com/office/drawing/2014/main" id="{5CB62DCF-7DD1-488C-872E-83D5A0C56B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10167" cy="419100"/>
        </a:xfrm>
        <a:prstGeom prst="rect">
          <a:avLst/>
        </a:prstGeom>
      </xdr:spPr>
    </xdr:pic>
    <xdr:clientData/>
  </xdr:twoCellAnchor>
  <xdr:twoCellAnchor editAs="oneCell">
    <xdr:from>
      <xdr:col>0</xdr:col>
      <xdr:colOff>0</xdr:colOff>
      <xdr:row>0</xdr:row>
      <xdr:rowOff>0</xdr:rowOff>
    </xdr:from>
    <xdr:to>
      <xdr:col>0</xdr:col>
      <xdr:colOff>903817</xdr:colOff>
      <xdr:row>1</xdr:row>
      <xdr:rowOff>1659</xdr:rowOff>
    </xdr:to>
    <xdr:pic>
      <xdr:nvPicPr>
        <xdr:cNvPr id="3" name="Image 2">
          <a:extLst>
            <a:ext uri="{FF2B5EF4-FFF2-40B4-BE49-F238E27FC236}">
              <a16:creationId xmlns:a16="http://schemas.microsoft.com/office/drawing/2014/main" id="{E41093C8-5129-47BE-A642-4E472FC143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96832" cy="707325"/>
        </a:xfrm>
        <a:prstGeom prst="rect">
          <a:avLst/>
        </a:prstGeom>
      </xdr:spPr>
    </xdr:pic>
    <xdr:clientData/>
  </xdr:twoCellAnchor>
  <xdr:twoCellAnchor editAs="oneCell">
    <xdr:from>
      <xdr:col>0</xdr:col>
      <xdr:colOff>0</xdr:colOff>
      <xdr:row>0</xdr:row>
      <xdr:rowOff>0</xdr:rowOff>
    </xdr:from>
    <xdr:to>
      <xdr:col>0</xdr:col>
      <xdr:colOff>903817</xdr:colOff>
      <xdr:row>1</xdr:row>
      <xdr:rowOff>9914</xdr:rowOff>
    </xdr:to>
    <xdr:pic>
      <xdr:nvPicPr>
        <xdr:cNvPr id="4" name="Image 3">
          <a:extLst>
            <a:ext uri="{FF2B5EF4-FFF2-40B4-BE49-F238E27FC236}">
              <a16:creationId xmlns:a16="http://schemas.microsoft.com/office/drawing/2014/main" id="{C5FE31DC-271C-41BD-B27B-A6044AEA2C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96832" cy="7073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1211326</xdr:colOff>
      <xdr:row>0</xdr:row>
      <xdr:rowOff>793116</xdr:rowOff>
    </xdr:to>
    <xdr:pic>
      <xdr:nvPicPr>
        <xdr:cNvPr id="2" name="Image 1">
          <a:extLst>
            <a:ext uri="{FF2B5EF4-FFF2-40B4-BE49-F238E27FC236}">
              <a16:creationId xmlns:a16="http://schemas.microsoft.com/office/drawing/2014/main" id="{26A5186D-DB95-4FF5-A428-D668CFC252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900" y="1"/>
          <a:ext cx="1214501" cy="792480"/>
        </a:xfrm>
        <a:prstGeom prst="rect">
          <a:avLst/>
        </a:prstGeom>
      </xdr:spPr>
    </xdr:pic>
    <xdr:clientData/>
  </xdr:twoCellAnchor>
  <xdr:twoCellAnchor editAs="oneCell">
    <xdr:from>
      <xdr:col>1</xdr:col>
      <xdr:colOff>0</xdr:colOff>
      <xdr:row>0</xdr:row>
      <xdr:rowOff>0</xdr:rowOff>
    </xdr:from>
    <xdr:to>
      <xdr:col>1</xdr:col>
      <xdr:colOff>1211326</xdr:colOff>
      <xdr:row>0</xdr:row>
      <xdr:rowOff>984038</xdr:rowOff>
    </xdr:to>
    <xdr:pic>
      <xdr:nvPicPr>
        <xdr:cNvPr id="3" name="Image 2">
          <a:extLst>
            <a:ext uri="{FF2B5EF4-FFF2-40B4-BE49-F238E27FC236}">
              <a16:creationId xmlns:a16="http://schemas.microsoft.com/office/drawing/2014/main" id="{E9D41487-2BC3-4E54-A3DA-2F3B85E70A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900" y="0"/>
          <a:ext cx="1212596" cy="987213"/>
        </a:xfrm>
        <a:prstGeom prst="rect">
          <a:avLst/>
        </a:prstGeom>
      </xdr:spPr>
    </xdr:pic>
    <xdr:clientData/>
  </xdr:twoCellAnchor>
  <xdr:twoCellAnchor editAs="oneCell">
    <xdr:from>
      <xdr:col>1</xdr:col>
      <xdr:colOff>0</xdr:colOff>
      <xdr:row>0</xdr:row>
      <xdr:rowOff>0</xdr:rowOff>
    </xdr:from>
    <xdr:to>
      <xdr:col>1</xdr:col>
      <xdr:colOff>1211326</xdr:colOff>
      <xdr:row>0</xdr:row>
      <xdr:rowOff>984038</xdr:rowOff>
    </xdr:to>
    <xdr:pic>
      <xdr:nvPicPr>
        <xdr:cNvPr id="4" name="Image 3">
          <a:extLst>
            <a:ext uri="{FF2B5EF4-FFF2-40B4-BE49-F238E27FC236}">
              <a16:creationId xmlns:a16="http://schemas.microsoft.com/office/drawing/2014/main" id="{0B198943-91AB-4DA8-8351-2025F9B087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900" y="0"/>
          <a:ext cx="1212596" cy="987213"/>
        </a:xfrm>
        <a:prstGeom prst="rect">
          <a:avLst/>
        </a:prstGeom>
      </xdr:spPr>
    </xdr:pic>
    <xdr:clientData/>
  </xdr:twoCellAnchor>
  <xdr:twoCellAnchor>
    <xdr:from>
      <xdr:col>2</xdr:col>
      <xdr:colOff>2360085</xdr:colOff>
      <xdr:row>1</xdr:row>
      <xdr:rowOff>178593</xdr:rowOff>
    </xdr:from>
    <xdr:to>
      <xdr:col>7</xdr:col>
      <xdr:colOff>1107281</xdr:colOff>
      <xdr:row>6</xdr:row>
      <xdr:rowOff>560916</xdr:rowOff>
    </xdr:to>
    <xdr:sp macro="" textlink="">
      <xdr:nvSpPr>
        <xdr:cNvPr id="5" name="ZoneTexte 4">
          <a:extLst>
            <a:ext uri="{FF2B5EF4-FFF2-40B4-BE49-F238E27FC236}">
              <a16:creationId xmlns:a16="http://schemas.microsoft.com/office/drawing/2014/main" id="{5BF596B1-823A-D3E2-42B2-6BAEAED2F09B}"/>
            </a:ext>
          </a:extLst>
        </xdr:cNvPr>
        <xdr:cNvSpPr txBox="1"/>
      </xdr:nvSpPr>
      <xdr:spPr>
        <a:xfrm>
          <a:off x="7682179" y="1916906"/>
          <a:ext cx="11594040" cy="3966104"/>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B5</a:t>
          </a:r>
          <a:r>
            <a:rPr lang="fr-FR" sz="1100"/>
            <a:t> : reprise de la valeur de l'objet</a:t>
          </a:r>
          <a:r>
            <a:rPr lang="fr-FR" sz="1100" baseline="0"/>
            <a:t> de paiement de l'onglet Accueil</a:t>
          </a:r>
          <a:endParaRPr lang="fr-FR" sz="1100"/>
        </a:p>
        <a:p>
          <a:endParaRPr lang="fr-FR" sz="1100"/>
        </a:p>
        <a:p>
          <a:r>
            <a:rPr lang="fr-FR" sz="1100" b="1"/>
            <a:t>L6 à M14 </a:t>
          </a:r>
          <a:r>
            <a:rPr lang="fr-FR" sz="1100"/>
            <a:t>: formules de calcul</a:t>
          </a:r>
          <a:r>
            <a:rPr lang="fr-FR" sz="1100" baseline="0"/>
            <a:t> pour plafonnment de l'achat de terrain et des Frais généraux, prise en compte des plafonnements au Solde dans les cellules G13 et G14</a:t>
          </a:r>
        </a:p>
        <a:p>
          <a:endParaRPr lang="fr-FR" sz="1100" baseline="0"/>
        </a:p>
        <a:p>
          <a:r>
            <a:rPr lang="fr-FR" sz="1100" b="1" baseline="0"/>
            <a:t>Montant éligible retenu pour montant subvention </a:t>
          </a:r>
          <a:r>
            <a:rPr lang="fr-FR" sz="1100" baseline="0"/>
            <a:t>(J11)</a:t>
          </a:r>
        </a:p>
        <a:p>
          <a:r>
            <a:rPr lang="fr-FR" sz="1100" baseline="0"/>
            <a:t>Avance le montant est à 0</a:t>
          </a:r>
        </a:p>
        <a:p>
          <a:r>
            <a:rPr lang="fr-FR" sz="1100" baseline="0"/>
            <a:t>Acompte le montant est le minimum entre le montant éligible cumulé (colonne F) et le montant conventionné (colonne C)</a:t>
          </a:r>
        </a:p>
        <a:p>
          <a:r>
            <a:rPr lang="fr-FR" sz="1100" baseline="0"/>
            <a:t>Solde montant sur la base des RIF dans la limite du montant conventionné</a:t>
          </a:r>
        </a:p>
        <a:p>
          <a:endParaRPr lang="fr-FR" sz="1100" baseline="0"/>
        </a:p>
        <a:p>
          <a:endParaRPr lang="fr-FR" sz="1100" baseline="0"/>
        </a:p>
        <a:p>
          <a:r>
            <a:rPr lang="fr-FR" sz="1100" b="1" baseline="0"/>
            <a:t>Plafond de dépenses </a:t>
          </a:r>
          <a:r>
            <a:rPr lang="fr-FR" sz="1100" baseline="0"/>
            <a:t>(G11) : plafonnement des dépenses d'achat de terrain et de Frais généraux pris en compte uniquement au Solde</a:t>
          </a:r>
        </a:p>
        <a:p>
          <a:endParaRPr lang="fr-FR" sz="1100" baseline="0"/>
        </a:p>
        <a:p>
          <a:r>
            <a:rPr lang="fr-FR" sz="1100" b="1" baseline="0"/>
            <a:t>Montants instruits en cumulés (B51)</a:t>
          </a:r>
        </a:p>
        <a:p>
          <a:r>
            <a:rPr lang="fr-FR" sz="1100" baseline="0"/>
            <a:t>Ce tableau permet de re-répartir les dépenses par actions après avoir appliqué les règles sur les postes de dépenses</a:t>
          </a:r>
        </a:p>
        <a:p>
          <a:endParaRPr lang="fr-FR" sz="1100" baseline="0"/>
        </a:p>
        <a:p>
          <a:r>
            <a:rPr lang="fr-FR" sz="1100" b="1" baseline="0">
              <a:solidFill>
                <a:schemeClr val="dk1"/>
              </a:solidFill>
              <a:effectLst/>
              <a:latin typeface="+mn-lt"/>
              <a:ea typeface="+mn-ea"/>
              <a:cs typeface="+mn-cs"/>
            </a:rPr>
            <a:t>Montants dépenses plafonnés et Montant de subvention calculé (B65)</a:t>
          </a:r>
          <a:endParaRPr lang="fr-FR">
            <a:effectLst/>
          </a:endParaRPr>
        </a:p>
        <a:p>
          <a:r>
            <a:rPr lang="fr-FR" sz="1100" baseline="0">
              <a:solidFill>
                <a:schemeClr val="dk1"/>
              </a:solidFill>
              <a:effectLst/>
              <a:latin typeface="+mn-lt"/>
              <a:ea typeface="+mn-ea"/>
              <a:cs typeface="+mn-cs"/>
            </a:rPr>
            <a:t>Application d'un ratio sur la base des montants plafonnés de chaque postes de dépenses</a:t>
          </a:r>
          <a:endParaRPr lang="fr-FR">
            <a:effectLst/>
          </a:endParaRPr>
        </a:p>
        <a:p>
          <a:endParaRPr lang="fr-FR" sz="1100" baseline="0"/>
        </a:p>
        <a:p>
          <a:r>
            <a:rPr lang="fr-FR" sz="1100" b="1" baseline="0"/>
            <a:t>Montant de subvention </a:t>
          </a:r>
          <a:r>
            <a:rPr lang="fr-FR" sz="1100" baseline="0"/>
            <a:t>(M67 à M75) </a:t>
          </a:r>
        </a:p>
        <a:p>
          <a:r>
            <a:rPr lang="fr-FR" sz="1100" baseline="0"/>
            <a:t>Montant de subvention théorique en cumulé correspondant au montant par action x par le TAP de chaque action</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1215771</xdr:colOff>
      <xdr:row>0</xdr:row>
      <xdr:rowOff>758190</xdr:rowOff>
    </xdr:to>
    <xdr:pic>
      <xdr:nvPicPr>
        <xdr:cNvPr id="2" name="Image 1">
          <a:extLst>
            <a:ext uri="{FF2B5EF4-FFF2-40B4-BE49-F238E27FC236}">
              <a16:creationId xmlns:a16="http://schemas.microsoft.com/office/drawing/2014/main" id="{FAB9A9FA-DF31-4BA5-A113-661412AC24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3480" y="0"/>
          <a:ext cx="1215771" cy="754380"/>
        </a:xfrm>
        <a:prstGeom prst="rect">
          <a:avLst/>
        </a:prstGeom>
      </xdr:spPr>
    </xdr:pic>
    <xdr:clientData/>
  </xdr:twoCellAnchor>
  <xdr:twoCellAnchor editAs="oneCell">
    <xdr:from>
      <xdr:col>1</xdr:col>
      <xdr:colOff>0</xdr:colOff>
      <xdr:row>0</xdr:row>
      <xdr:rowOff>0</xdr:rowOff>
    </xdr:from>
    <xdr:to>
      <xdr:col>1</xdr:col>
      <xdr:colOff>1215771</xdr:colOff>
      <xdr:row>0</xdr:row>
      <xdr:rowOff>986578</xdr:rowOff>
    </xdr:to>
    <xdr:pic>
      <xdr:nvPicPr>
        <xdr:cNvPr id="3" name="Image 2">
          <a:extLst>
            <a:ext uri="{FF2B5EF4-FFF2-40B4-BE49-F238E27FC236}">
              <a16:creationId xmlns:a16="http://schemas.microsoft.com/office/drawing/2014/main" id="{98D21789-1286-4809-BFF7-324DE7EE5F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1575" y="0"/>
          <a:ext cx="1210056" cy="97895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396240</xdr:colOff>
      <xdr:row>0</xdr:row>
      <xdr:rowOff>158115</xdr:rowOff>
    </xdr:from>
    <xdr:to>
      <xdr:col>8</xdr:col>
      <xdr:colOff>723900</xdr:colOff>
      <xdr:row>11</xdr:row>
      <xdr:rowOff>462915</xdr:rowOff>
    </xdr:to>
    <xdr:sp macro="" textlink="">
      <xdr:nvSpPr>
        <xdr:cNvPr id="2" name="ZoneTexte 1">
          <a:extLst>
            <a:ext uri="{FF2B5EF4-FFF2-40B4-BE49-F238E27FC236}">
              <a16:creationId xmlns:a16="http://schemas.microsoft.com/office/drawing/2014/main" id="{F550C07D-B123-F120-2872-6D674DA64D14}"/>
            </a:ext>
          </a:extLst>
        </xdr:cNvPr>
        <xdr:cNvSpPr txBox="1"/>
      </xdr:nvSpPr>
      <xdr:spPr>
        <a:xfrm>
          <a:off x="5356860" y="158115"/>
          <a:ext cx="7551420" cy="337566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ASP 26/05/26</a:t>
          </a:r>
          <a:r>
            <a:rPr lang="fr-FR" sz="1100" b="1" baseline="0"/>
            <a:t> corrections sur l'identification des cellules*</a:t>
          </a:r>
        </a:p>
        <a:p>
          <a:endParaRPr lang="fr-FR" sz="1100" b="1"/>
        </a:p>
        <a:p>
          <a:r>
            <a:rPr lang="fr-FR" sz="1100" b="1"/>
            <a:t>Montant conventionnés (B2) </a:t>
          </a:r>
          <a:r>
            <a:rPr lang="fr-FR" sz="1100"/>
            <a:t>: Tableau</a:t>
          </a:r>
          <a:r>
            <a:rPr lang="fr-FR" sz="1100" baseline="0"/>
            <a:t> à compléter par le SI correspondant au plan de financement de la demande d'aide</a:t>
          </a:r>
        </a:p>
        <a:p>
          <a:endParaRPr lang="fr-FR" sz="1100" baseline="0"/>
        </a:p>
        <a:p>
          <a:r>
            <a:rPr lang="fr-FR" sz="1100" b="1" baseline="0"/>
            <a:t>C11</a:t>
          </a:r>
          <a:r>
            <a:rPr lang="fr-FR" sz="1100" baseline="0"/>
            <a:t> : Mise en place d'un contrôle pour identifier un montant de subvention calculé inférieur au montant déjà payé</a:t>
          </a:r>
        </a:p>
        <a:p>
          <a:endParaRPr lang="fr-FR" sz="1100" baseline="0"/>
        </a:p>
        <a:p>
          <a:r>
            <a:rPr lang="fr-FR" sz="1100" b="1" baseline="0"/>
            <a:t>Demande de paiement </a:t>
          </a:r>
          <a:r>
            <a:rPr lang="fr-FR" sz="1100" baseline="0"/>
            <a:t>(B13) : Les données de ce tableau sont complétées automatiquement sur la base des éléments des onglets précédents. </a:t>
          </a:r>
        </a:p>
        <a:p>
          <a:r>
            <a:rPr lang="fr-FR" sz="1100" baseline="0"/>
            <a:t>Règle de plafonnement à 90% des acomptes en C20</a:t>
          </a:r>
        </a:p>
        <a:p>
          <a:r>
            <a:rPr lang="fr-FR" sz="1100" baseline="0"/>
            <a:t>Règle de non profit en C21 appliqué uniquement au Solde</a:t>
          </a:r>
        </a:p>
        <a:p>
          <a:r>
            <a:rPr lang="fr-FR" sz="1100" baseline="0"/>
            <a:t>Règle plafonnement Contribution en nature C22 appliqué à toutes les DP</a:t>
          </a:r>
        </a:p>
        <a:p>
          <a:r>
            <a:rPr lang="fr-FR" sz="1100" baseline="0"/>
            <a:t>C23 prise en compte des plafonds des cellules C20 à C22 en fonction de l'objet de paiement</a:t>
          </a:r>
        </a:p>
        <a:p>
          <a:endParaRPr lang="fr-FR" sz="1100" baseline="0"/>
        </a:p>
        <a:p>
          <a:r>
            <a:rPr lang="fr-FR" sz="1100" b="1" baseline="0"/>
            <a:t>E32</a:t>
          </a:r>
          <a:r>
            <a:rPr lang="fr-FR" sz="1100" baseline="0"/>
            <a:t> "SI régularisation des montants nécessaire sélectionner "Oui" ce tableau permet au SI de régulariser le plan de financement si nécessaire avec des contrôles lignes 39 à 42</a:t>
          </a:r>
        </a:p>
        <a:p>
          <a:endParaRPr lang="fr-FR" sz="1100" baseline="0"/>
        </a:p>
        <a:p>
          <a:r>
            <a:rPr lang="fr-FR" sz="1100" b="1" baseline="0"/>
            <a:t>P16 et P17 </a:t>
          </a:r>
          <a:r>
            <a:rPr lang="fr-FR" sz="1100" baseline="0"/>
            <a:t>: contrôle du respect du Taux de cofinancement à la DP</a:t>
          </a:r>
        </a:p>
        <a:p>
          <a:endParaRPr lang="fr-FR" sz="1100" baseline="0"/>
        </a:p>
        <a:p>
          <a:endParaRPr lang="fr-FR" sz="1100"/>
        </a:p>
      </xdr:txBody>
    </xdr:sp>
    <xdr:clientData/>
  </xdr:twoCellAnchor>
  <xdr:twoCellAnchor>
    <xdr:from>
      <xdr:col>8</xdr:col>
      <xdr:colOff>1022985</xdr:colOff>
      <xdr:row>0</xdr:row>
      <xdr:rowOff>179070</xdr:rowOff>
    </xdr:from>
    <xdr:to>
      <xdr:col>11</xdr:col>
      <xdr:colOff>883920</xdr:colOff>
      <xdr:row>11</xdr:row>
      <xdr:rowOff>114300</xdr:rowOff>
    </xdr:to>
    <xdr:sp macro="" textlink="">
      <xdr:nvSpPr>
        <xdr:cNvPr id="3" name="ZoneTexte 2">
          <a:extLst>
            <a:ext uri="{FF2B5EF4-FFF2-40B4-BE49-F238E27FC236}">
              <a16:creationId xmlns:a16="http://schemas.microsoft.com/office/drawing/2014/main" id="{DFB454B0-7970-5B41-E516-BEE215CDDB69}"/>
            </a:ext>
          </a:extLst>
        </xdr:cNvPr>
        <xdr:cNvSpPr txBox="1"/>
      </xdr:nvSpPr>
      <xdr:spPr>
        <a:xfrm>
          <a:off x="13207365" y="179070"/>
          <a:ext cx="4958715" cy="300609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t>ASP 26/05/26 :</a:t>
          </a:r>
          <a:r>
            <a:rPr lang="fr-FR" sz="1100"/>
            <a:t> </a:t>
          </a:r>
        </a:p>
        <a:p>
          <a:r>
            <a:rPr lang="fr-FR" sz="1100"/>
            <a:t>Modification de la formule de calcul en T12 pour prendre en compte les différents plafonnements (cellule C23)</a:t>
          </a:r>
        </a:p>
        <a:p>
          <a:endParaRPr lang="fr-FR" sz="1100"/>
        </a:p>
        <a:p>
          <a:r>
            <a:rPr lang="fr-FR" sz="1100"/>
            <a:t>Tableau Montant à prendre en compte DP suivant, même</a:t>
          </a:r>
          <a:r>
            <a:rPr lang="fr-FR" sz="1100" baseline="0"/>
            <a:t> si cela n'a aucune conséquence sur le calcul ajout d'un conditionnement pour qu'aucune valeur ne s'affiche en cas de solde</a:t>
          </a:r>
          <a:endParaRPr lang="fr-FR" sz="1100"/>
        </a:p>
        <a:p>
          <a:endParaRPr lang="fr-FR" sz="1100"/>
        </a:p>
        <a:p>
          <a:r>
            <a:rPr lang="fr-FR" sz="1100"/>
            <a:t>Modification de la formule en AA15 pour ne pas avoir de Top-up en négatif en cas de non versement du financeur Dissocié</a:t>
          </a:r>
        </a:p>
        <a:p>
          <a:endParaRPr lang="fr-FR" sz="1100"/>
        </a:p>
        <a:p>
          <a:r>
            <a:rPr lang="fr-FR" sz="1100"/>
            <a:t>Ajout d'une</a:t>
          </a:r>
          <a:r>
            <a:rPr lang="fr-FR" sz="1100" baseline="0"/>
            <a:t> formulae en B12 dans le cas où P15 ou P16 est KO (régularisation du plan de financement nécessaire)</a:t>
          </a:r>
        </a:p>
        <a:p>
          <a:endParaRPr lang="fr-FR" sz="1100" baseline="0"/>
        </a:p>
        <a:p>
          <a:r>
            <a:rPr lang="fr-FR" sz="1100" baseline="0"/>
            <a:t>Ajout d'une formule en E23 dans le cas où il n'y a pas de fianceur dissocié</a:t>
          </a:r>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74083</xdr:rowOff>
    </xdr:from>
    <xdr:to>
      <xdr:col>0</xdr:col>
      <xdr:colOff>941917</xdr:colOff>
      <xdr:row>1</xdr:row>
      <xdr:rowOff>602001</xdr:rowOff>
    </xdr:to>
    <xdr:pic>
      <xdr:nvPicPr>
        <xdr:cNvPr id="2" name="Image 1">
          <a:extLst>
            <a:ext uri="{FF2B5EF4-FFF2-40B4-BE49-F238E27FC236}">
              <a16:creationId xmlns:a16="http://schemas.microsoft.com/office/drawing/2014/main" id="{6586536F-D8FC-4BB0-8C95-7555EA7301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4083"/>
          <a:ext cx="945092" cy="7184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234221</xdr:colOff>
      <xdr:row>2</xdr:row>
      <xdr:rowOff>1327256</xdr:rowOff>
    </xdr:from>
    <xdr:to>
      <xdr:col>0</xdr:col>
      <xdr:colOff>1394683</xdr:colOff>
      <xdr:row>3</xdr:row>
      <xdr:rowOff>751280</xdr:rowOff>
    </xdr:to>
    <xdr:pic>
      <xdr:nvPicPr>
        <xdr:cNvPr id="2" name="Image 1">
          <a:extLst>
            <a:ext uri="{FF2B5EF4-FFF2-40B4-BE49-F238E27FC236}">
              <a16:creationId xmlns:a16="http://schemas.microsoft.com/office/drawing/2014/main" id="{18C8985F-67E9-46E0-B1E3-C02AB01471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4221" y="1951846"/>
          <a:ext cx="1200815" cy="9084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45084</xdr:colOff>
      <xdr:row>0</xdr:row>
      <xdr:rowOff>902577</xdr:rowOff>
    </xdr:to>
    <xdr:pic>
      <xdr:nvPicPr>
        <xdr:cNvPr id="2" name="Image 1">
          <a:extLst>
            <a:ext uri="{FF2B5EF4-FFF2-40B4-BE49-F238E27FC236}">
              <a16:creationId xmlns:a16="http://schemas.microsoft.com/office/drawing/2014/main" id="{87E3C982-255F-7C48-A593-A22DAB9300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933701"/>
          <a:ext cx="1278889" cy="904480"/>
        </a:xfrm>
        <a:prstGeom prst="rect">
          <a:avLst/>
        </a:prstGeom>
      </xdr:spPr>
    </xdr:pic>
    <xdr:clientData/>
  </xdr:twoCellAnchor>
  <xdr:twoCellAnchor editAs="oneCell">
    <xdr:from>
      <xdr:col>0</xdr:col>
      <xdr:colOff>0</xdr:colOff>
      <xdr:row>0</xdr:row>
      <xdr:rowOff>1</xdr:rowOff>
    </xdr:from>
    <xdr:to>
      <xdr:col>1</xdr:col>
      <xdr:colOff>19049</xdr:colOff>
      <xdr:row>0</xdr:row>
      <xdr:rowOff>902153</xdr:rowOff>
    </xdr:to>
    <xdr:pic>
      <xdr:nvPicPr>
        <xdr:cNvPr id="6" name="Image 5">
          <a:extLst>
            <a:ext uri="{FF2B5EF4-FFF2-40B4-BE49-F238E27FC236}">
              <a16:creationId xmlns:a16="http://schemas.microsoft.com/office/drawing/2014/main" id="{00D333BC-2689-2143-B1B4-A8E32DBD4A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257299" cy="8907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619125</xdr:colOff>
      <xdr:row>0</xdr:row>
      <xdr:rowOff>1</xdr:rowOff>
    </xdr:from>
    <xdr:to>
      <xdr:col>0</xdr:col>
      <xdr:colOff>1222171</xdr:colOff>
      <xdr:row>0</xdr:row>
      <xdr:rowOff>484552</xdr:rowOff>
    </xdr:to>
    <xdr:pic>
      <xdr:nvPicPr>
        <xdr:cNvPr id="2" name="Image 1">
          <a:extLst>
            <a:ext uri="{FF2B5EF4-FFF2-40B4-BE49-F238E27FC236}">
              <a16:creationId xmlns:a16="http://schemas.microsoft.com/office/drawing/2014/main" id="{41598730-48A6-4527-BC45-ECC870C3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1"/>
          <a:ext cx="619125" cy="4610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344145</xdr:colOff>
      <xdr:row>0</xdr:row>
      <xdr:rowOff>886913</xdr:rowOff>
    </xdr:to>
    <xdr:pic>
      <xdr:nvPicPr>
        <xdr:cNvPr id="2" name="Image 1">
          <a:extLst>
            <a:ext uri="{FF2B5EF4-FFF2-40B4-BE49-F238E27FC236}">
              <a16:creationId xmlns:a16="http://schemas.microsoft.com/office/drawing/2014/main" id="{2D4B40C2-42BB-4751-A406-02BDC4A816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152524" cy="88437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72571</xdr:colOff>
      <xdr:row>0</xdr:row>
      <xdr:rowOff>364991</xdr:rowOff>
    </xdr:from>
    <xdr:to>
      <xdr:col>0</xdr:col>
      <xdr:colOff>695224</xdr:colOff>
      <xdr:row>0</xdr:row>
      <xdr:rowOff>918600</xdr:rowOff>
    </xdr:to>
    <xdr:pic>
      <xdr:nvPicPr>
        <xdr:cNvPr id="2" name="Image 1">
          <a:extLst>
            <a:ext uri="{FF2B5EF4-FFF2-40B4-BE49-F238E27FC236}">
              <a16:creationId xmlns:a16="http://schemas.microsoft.com/office/drawing/2014/main" id="{12F3138C-4DA7-4EA2-A7D1-710B557472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71" y="364991"/>
          <a:ext cx="622653" cy="5536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28</xdr:row>
      <xdr:rowOff>0</xdr:rowOff>
    </xdr:from>
    <xdr:to>
      <xdr:col>6</xdr:col>
      <xdr:colOff>658704</xdr:colOff>
      <xdr:row>38</xdr:row>
      <xdr:rowOff>156623</xdr:rowOff>
    </xdr:to>
    <xdr:sp macro="" textlink="">
      <xdr:nvSpPr>
        <xdr:cNvPr id="3" name="Rectangle 2">
          <a:extLst>
            <a:ext uri="{FF2B5EF4-FFF2-40B4-BE49-F238E27FC236}">
              <a16:creationId xmlns:a16="http://schemas.microsoft.com/office/drawing/2014/main" id="{8452F1D9-E3CE-4348-ABA8-949B90E30C55}"/>
            </a:ext>
          </a:extLst>
        </xdr:cNvPr>
        <xdr:cNvSpPr/>
      </xdr:nvSpPr>
      <xdr:spPr>
        <a:xfrm>
          <a:off x="3017108" y="11224054"/>
          <a:ext cx="4180380" cy="201013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Cette formule est fausse car il faut que la densité soit proportionnelle aux hectares </a:t>
          </a:r>
        </a:p>
        <a:p>
          <a:pPr algn="l"/>
          <a:r>
            <a:rPr lang="fr-FR" sz="1100"/>
            <a:t>Si 2 hectares = 1850 x</a:t>
          </a:r>
          <a:r>
            <a:rPr lang="fr-FR" sz="1100" baseline="0"/>
            <a:t> 2 </a:t>
          </a:r>
        </a:p>
        <a:p>
          <a:pPr algn="l"/>
          <a:r>
            <a:rPr lang="fr-FR" sz="1100" baseline="0"/>
            <a:t>Si 3 hectares = 1850 x 3 </a:t>
          </a:r>
        </a:p>
        <a:p>
          <a:pPr algn="l"/>
          <a:r>
            <a:rPr lang="fr-FR" sz="1100" baseline="0"/>
            <a:t>Sinon le coût unitaire doit être proratisé </a:t>
          </a:r>
        </a:p>
        <a:p>
          <a:pPr algn="l"/>
          <a:r>
            <a:rPr lang="fr-FR" sz="1100" baseline="0"/>
            <a:t>Donc quelque chose comme si densité/surface demandé = 1850, alors 8600 ou 10 400 </a:t>
          </a:r>
          <a:endParaRPr lang="fr-FR"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84666</xdr:colOff>
      <xdr:row>0</xdr:row>
      <xdr:rowOff>23285</xdr:rowOff>
    </xdr:from>
    <xdr:to>
      <xdr:col>0</xdr:col>
      <xdr:colOff>1134008</xdr:colOff>
      <xdr:row>0</xdr:row>
      <xdr:rowOff>829522</xdr:rowOff>
    </xdr:to>
    <xdr:pic>
      <xdr:nvPicPr>
        <xdr:cNvPr id="2" name="Image 1">
          <a:extLst>
            <a:ext uri="{FF2B5EF4-FFF2-40B4-BE49-F238E27FC236}">
              <a16:creationId xmlns:a16="http://schemas.microsoft.com/office/drawing/2014/main" id="{2C85D8DF-5C96-4901-8151-6434B85203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 y="23285"/>
          <a:ext cx="1042357" cy="81068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FA18AD-36E0-48F8-A8EE-16B67BA62323}" name="Tableau1" displayName="Tableau1" ref="E2:I10" totalsRowShown="0" headerRowDxfId="80" dataDxfId="78" headerRowBorderDxfId="79" tableBorderDxfId="77">
  <autoFilter ref="E2:I10" xr:uid="{747C92F6-5CED-4D04-9290-97A7168FA409}"/>
  <tableColumns count="5">
    <tableColumn id="1" xr3:uid="{FD80C34C-5C54-4AFD-83F5-AB17970F5C78}" name="Nom" dataDxfId="76"/>
    <tableColumn id="2" xr3:uid="{88110F02-C480-4729-8FFF-650BD49F403F}" name="Date de la modification" dataDxfId="75"/>
    <tableColumn id="3" xr3:uid="{B142F6C3-1E69-40E4-9FFC-0D6213BCEFC7}" name="Version" dataDxfId="74"/>
    <tableColumn id="4" xr3:uid="{E07CF8D2-C0E9-4FC9-8348-A825AE58498C}" name="Validé par" dataDxfId="73"/>
    <tableColumn id="5" xr3:uid="{A17C68B2-1135-4A48-B8D4-B06F1BDC6A7B}" name="Commentaires" dataDxfId="7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459B83-49B8-4274-B455-97E640647552}" name="Tableau2" displayName="Tableau2" ref="B3:C9" headerRowCount="0" headerRowBorderDxfId="71" tableBorderDxfId="70">
  <tableColumns count="2">
    <tableColumn id="1" xr3:uid="{65E75326-8BAF-4B1E-82CB-1B605754EFCD}" name="Colonne1" totalsRowLabel="Total" headerRowDxfId="69" dataDxfId="68" totalsRowDxfId="67"/>
    <tableColumn id="2" xr3:uid="{89922F07-C20A-4260-8A49-EEE63085DA26}" name="Colonne2" totalsRowFunction="count" headerRowDxfId="66" dataDxfId="65" totalsRowDxfId="64"/>
  </tableColumns>
  <tableStyleInfo name="TableStyleMedium16"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A5AFADF-C8F4-5A45-A4AE-2FA0195FA662}" name="Table1" displayName="Table1" ref="A2:E13" totalsRowShown="0" headerRowDxfId="22" headerRowBorderDxfId="21" tableBorderDxfId="20" totalsRowBorderDxfId="19">
  <autoFilter ref="A2:E13" xr:uid="{4A5AFADF-C8F4-5A45-A4AE-2FA0195FA662}"/>
  <tableColumns count="5">
    <tableColumn id="6" xr3:uid="{0C975636-4623-904E-AF03-6BC72884AA80}" name="Nom du marché" dataDxfId="18"/>
    <tableColumn id="8" xr3:uid="{01C16C70-CAC2-6640-8484-0B54FE024BD0}" name="Pièces transmises de marchés " dataDxfId="17"/>
    <tableColumn id="10" xr3:uid="{25EEF0C3-A85A-4142-A825-1D6FEFB17C0F}" name="Date du marché" dataDxfId="16"/>
    <tableColumn id="9" xr3:uid="{F3CABA98-8647-E243-A926-1311126C737B}" name="Montant HT du marché " dataDxfId="15"/>
    <tableColumn id="7" xr3:uid="{BC941704-E3E7-F241-886F-DDC36F47E3CB}" name="Le marché est-il lié à une dépense couverte par une OCS ?" dataDxfId="1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FA1E602-646C-6A4F-A06A-B031606E96BC}" name="Table13" displayName="Table13" ref="F2:J13" totalsRowShown="0" headerRowDxfId="13" dataDxfId="11" headerRowBorderDxfId="12" tableBorderDxfId="10" totalsRowBorderDxfId="9">
  <autoFilter ref="F2:J13" xr:uid="{1FA1E602-646C-6A4F-A06A-B031606E96BC}"/>
  <tableColumns count="5">
    <tableColumn id="6" xr3:uid="{0DFC7BF9-8EA0-6544-8BBB-725B5D968DEE}" name="Nom du marché" dataDxfId="8"/>
    <tableColumn id="8" xr3:uid="{C70FA47F-B45D-1245-A637-A4686F5DA82B}" name="Pièces transmises de marchés " dataDxfId="7"/>
    <tableColumn id="10" xr3:uid="{FF53C423-B431-414B-AEF5-ECEA6E784F34}" name="Date du marché" dataDxfId="6"/>
    <tableColumn id="9" xr3:uid="{B9EB590C-CEA1-9143-845A-72006A07253F}" name="Montant HT du marché " dataDxfId="5"/>
    <tableColumn id="7" xr3:uid="{8DE36D94-DE3A-C344-8AB5-B8B996CC7BE0}" name="Le marché est-il lié à une dépense couverte par une OCS ?" dataDxfId="4"/>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hyperlink" Target="https://laguadeloupe.sharepoint.com/:f:/r/sites/PARTAGEINTERFONDS-PartagedocumentaireFEADER/Shared%20Documents/FEADER%2023-27/DSGC/Documents%20types/Demandes%20d%27aide/73.01?csf=1&amp;web=1&amp;e=rDmgM1"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5EAAE-43B2-456A-A8C2-FCAD246C52E9}">
  <sheetPr codeName="Feuil2">
    <pageSetUpPr fitToPage="1"/>
  </sheetPr>
  <dimension ref="A1:AC36"/>
  <sheetViews>
    <sheetView showGridLines="0" zoomScale="64" zoomScaleNormal="100" workbookViewId="0">
      <selection activeCell="F16" sqref="F16:G16"/>
    </sheetView>
  </sheetViews>
  <sheetFormatPr baseColWidth="10" defaultColWidth="11.453125" defaultRowHeight="14.5"/>
  <cols>
    <col min="1" max="1" width="8.453125" style="16" customWidth="1"/>
    <col min="2" max="2" width="14.453125" style="16" customWidth="1"/>
    <col min="3" max="3" width="11.453125" style="16"/>
    <col min="4" max="4" width="11.1796875" style="16" customWidth="1"/>
    <col min="5" max="5" width="11.453125" style="16"/>
    <col min="6" max="6" width="28.453125" style="16" customWidth="1"/>
    <col min="7" max="7" width="27.453125" style="16" customWidth="1"/>
    <col min="8" max="9" width="11.453125" style="16"/>
    <col min="10" max="10" width="16.453125" style="16" customWidth="1"/>
    <col min="11" max="28" width="11.453125" style="16"/>
    <col min="29" max="29" width="0" style="16" hidden="1" customWidth="1"/>
    <col min="30" max="16384" width="11.453125" style="16"/>
  </cols>
  <sheetData>
    <row r="1" spans="1:29">
      <c r="A1" s="14"/>
      <c r="B1" s="14"/>
      <c r="C1" s="14"/>
      <c r="D1" s="14"/>
      <c r="E1" s="14"/>
      <c r="F1" s="14"/>
      <c r="G1" s="14"/>
      <c r="H1" s="14"/>
      <c r="I1" s="14"/>
      <c r="J1" s="14"/>
      <c r="K1" s="14"/>
      <c r="L1" s="14"/>
      <c r="M1" s="14"/>
      <c r="N1" s="14"/>
      <c r="O1" s="14"/>
      <c r="P1" s="14"/>
      <c r="Q1" s="14"/>
      <c r="R1" s="14"/>
      <c r="S1" s="14"/>
      <c r="T1" s="14"/>
      <c r="U1" s="14"/>
      <c r="V1" s="14"/>
      <c r="W1" s="14"/>
      <c r="X1" s="15"/>
    </row>
    <row r="2" spans="1:29">
      <c r="X2" s="17"/>
      <c r="AC2" s="16" t="s">
        <v>277</v>
      </c>
    </row>
    <row r="3" spans="1:29">
      <c r="X3" s="17"/>
      <c r="AC3" s="16" t="s">
        <v>278</v>
      </c>
    </row>
    <row r="4" spans="1:29">
      <c r="X4" s="17"/>
      <c r="AC4" s="16" t="s">
        <v>279</v>
      </c>
    </row>
    <row r="5" spans="1:29">
      <c r="X5" s="17"/>
      <c r="AC5" s="16" t="s">
        <v>280</v>
      </c>
    </row>
    <row r="6" spans="1:29">
      <c r="X6" s="17"/>
    </row>
    <row r="7" spans="1:29">
      <c r="V7" s="971"/>
      <c r="W7" s="971"/>
      <c r="X7" s="17"/>
    </row>
    <row r="8" spans="1:29" ht="28.5">
      <c r="A8" s="946" t="s">
        <v>0</v>
      </c>
      <c r="B8" s="947"/>
      <c r="C8" s="947"/>
      <c r="D8" s="947"/>
      <c r="E8" s="947"/>
      <c r="F8" s="947"/>
      <c r="G8" s="947"/>
      <c r="H8" s="947"/>
      <c r="I8" s="947"/>
      <c r="J8" s="947"/>
      <c r="K8" s="947"/>
      <c r="L8" s="947"/>
      <c r="M8" s="947"/>
      <c r="N8" s="947"/>
      <c r="O8" s="947"/>
      <c r="P8" s="947"/>
      <c r="Q8" s="947"/>
      <c r="R8" s="947"/>
      <c r="S8" s="947"/>
      <c r="T8" s="947"/>
      <c r="U8" s="947"/>
      <c r="V8" s="947"/>
      <c r="W8" s="947"/>
      <c r="X8" s="948"/>
    </row>
    <row r="9" spans="1:29" ht="37" customHeight="1">
      <c r="A9" s="946" t="s">
        <v>1</v>
      </c>
      <c r="B9" s="947"/>
      <c r="C9" s="947"/>
      <c r="D9" s="947"/>
      <c r="E9" s="947"/>
      <c r="F9" s="947"/>
      <c r="G9" s="947"/>
      <c r="H9" s="947"/>
      <c r="I9" s="947"/>
      <c r="J9" s="947"/>
      <c r="K9" s="947"/>
      <c r="L9" s="947"/>
      <c r="M9" s="947"/>
      <c r="N9" s="947"/>
      <c r="O9" s="947"/>
      <c r="P9" s="947"/>
      <c r="Q9" s="947"/>
      <c r="R9" s="947"/>
      <c r="S9" s="947"/>
      <c r="T9" s="947"/>
      <c r="U9" s="947"/>
      <c r="V9" s="947"/>
      <c r="W9" s="947"/>
      <c r="X9" s="948"/>
    </row>
    <row r="10" spans="1:29" ht="48" customHeight="1">
      <c r="A10" s="942" t="s">
        <v>490</v>
      </c>
      <c r="B10" s="943"/>
      <c r="C10" s="943"/>
      <c r="D10" s="943"/>
      <c r="E10" s="943"/>
      <c r="F10" s="943"/>
      <c r="G10" s="943"/>
      <c r="H10" s="943"/>
      <c r="I10" s="943"/>
      <c r="J10" s="943"/>
      <c r="K10" s="943"/>
      <c r="L10" s="943"/>
      <c r="M10" s="943"/>
      <c r="N10" s="943"/>
      <c r="O10" s="943"/>
      <c r="P10" s="943"/>
      <c r="Q10" s="943"/>
      <c r="R10" s="943"/>
      <c r="S10" s="943"/>
      <c r="T10" s="943"/>
      <c r="U10" s="943"/>
      <c r="V10" s="943"/>
      <c r="W10" s="943"/>
      <c r="X10" s="944"/>
    </row>
    <row r="11" spans="1:29">
      <c r="A11" s="957" t="s">
        <v>288</v>
      </c>
      <c r="B11" s="958"/>
      <c r="C11" s="958"/>
      <c r="D11" s="958"/>
      <c r="E11" s="958"/>
      <c r="F11" s="958"/>
      <c r="G11" s="958"/>
      <c r="H11" s="958"/>
      <c r="I11" s="958"/>
      <c r="J11" s="958"/>
      <c r="K11" s="958"/>
      <c r="L11" s="958"/>
      <c r="M11" s="958"/>
      <c r="N11" s="958"/>
      <c r="O11" s="958"/>
      <c r="P11" s="958"/>
      <c r="Q11" s="958"/>
      <c r="R11" s="958"/>
      <c r="S11" s="958"/>
      <c r="T11" s="958"/>
      <c r="U11" s="958"/>
      <c r="V11" s="958"/>
      <c r="W11" s="958"/>
      <c r="X11" s="959"/>
    </row>
    <row r="12" spans="1:29" s="132" customFormat="1">
      <c r="A12" s="129"/>
      <c r="B12" s="130"/>
      <c r="C12" s="130"/>
      <c r="D12" s="130"/>
      <c r="E12" s="130"/>
      <c r="F12" s="130"/>
      <c r="G12" s="130"/>
      <c r="H12" s="130"/>
      <c r="I12" s="130"/>
      <c r="J12" s="130"/>
      <c r="K12" s="130"/>
      <c r="L12" s="130"/>
      <c r="M12" s="130"/>
      <c r="N12" s="130"/>
      <c r="O12" s="130"/>
      <c r="P12" s="130"/>
      <c r="Q12" s="130"/>
      <c r="R12" s="130"/>
      <c r="S12" s="130"/>
      <c r="T12" s="130"/>
      <c r="U12" s="130"/>
      <c r="V12" s="130"/>
      <c r="W12" s="130"/>
      <c r="X12" s="131"/>
    </row>
    <row r="13" spans="1:29" s="132" customFormat="1" ht="19.5" customHeight="1">
      <c r="A13" s="129"/>
      <c r="B13" s="130"/>
      <c r="C13" s="130"/>
      <c r="D13" s="130"/>
      <c r="E13" s="130"/>
      <c r="F13" s="952" t="s">
        <v>295</v>
      </c>
      <c r="G13" s="952"/>
      <c r="H13" s="952"/>
      <c r="I13" s="952"/>
      <c r="J13" s="952"/>
      <c r="K13" s="952"/>
      <c r="L13" s="952"/>
      <c r="M13" s="952"/>
      <c r="N13" s="952"/>
      <c r="O13" s="952"/>
      <c r="P13" s="952"/>
      <c r="Q13" s="952"/>
      <c r="R13" s="130"/>
      <c r="S13" s="130"/>
      <c r="T13" s="130"/>
      <c r="U13" s="130"/>
      <c r="V13" s="130"/>
      <c r="W13" s="130"/>
      <c r="X13" s="131"/>
    </row>
    <row r="14" spans="1:29" s="132" customFormat="1" ht="8.5" customHeight="1" thickBot="1">
      <c r="A14" s="129"/>
      <c r="B14" s="130"/>
      <c r="C14" s="130"/>
      <c r="D14" s="130"/>
      <c r="E14" s="130"/>
      <c r="F14" s="133"/>
      <c r="G14" s="133"/>
      <c r="H14" s="130"/>
      <c r="I14" s="130"/>
      <c r="J14" s="130"/>
      <c r="K14" s="130"/>
      <c r="L14" s="130"/>
      <c r="M14" s="130"/>
      <c r="N14" s="130"/>
      <c r="O14" s="130"/>
      <c r="P14" s="130"/>
      <c r="Q14" s="130"/>
      <c r="R14" s="130"/>
      <c r="S14" s="130"/>
      <c r="T14" s="130"/>
      <c r="U14" s="130"/>
      <c r="V14" s="130"/>
      <c r="W14" s="130"/>
      <c r="X14" s="131"/>
    </row>
    <row r="15" spans="1:29" ht="26.25" customHeight="1" thickBot="1">
      <c r="F15" s="953" t="s">
        <v>2</v>
      </c>
      <c r="G15" s="954"/>
      <c r="H15" s="962"/>
      <c r="I15" s="963"/>
      <c r="J15" s="963"/>
      <c r="K15" s="963"/>
      <c r="L15" s="963"/>
      <c r="M15" s="963"/>
      <c r="N15" s="963"/>
      <c r="O15" s="963"/>
      <c r="P15" s="963"/>
      <c r="Q15" s="964"/>
      <c r="R15" s="127"/>
      <c r="S15" s="127"/>
      <c r="T15" s="127"/>
      <c r="U15" s="127"/>
      <c r="V15" s="127"/>
      <c r="W15" s="127"/>
      <c r="X15" s="128"/>
    </row>
    <row r="16" spans="1:29" ht="41.25" customHeight="1" thickBot="1">
      <c r="F16" s="953" t="s">
        <v>3</v>
      </c>
      <c r="G16" s="954"/>
      <c r="H16" s="962"/>
      <c r="I16" s="963"/>
      <c r="J16" s="963"/>
      <c r="K16" s="963"/>
      <c r="L16" s="963"/>
      <c r="M16" s="963"/>
      <c r="N16" s="963"/>
      <c r="O16" s="963"/>
      <c r="P16" s="963"/>
      <c r="Q16" s="964"/>
      <c r="R16" s="127"/>
      <c r="S16" s="127"/>
      <c r="T16" s="127"/>
      <c r="U16" s="127"/>
      <c r="V16" s="127"/>
      <c r="W16" s="127"/>
      <c r="X16" s="128"/>
    </row>
    <row r="17" spans="1:24" ht="38.25" customHeight="1" thickBot="1">
      <c r="F17" s="953" t="s">
        <v>4</v>
      </c>
      <c r="G17" s="954"/>
      <c r="H17" s="962"/>
      <c r="I17" s="963"/>
      <c r="J17" s="963"/>
      <c r="K17" s="963"/>
      <c r="L17" s="963"/>
      <c r="M17" s="963"/>
      <c r="N17" s="963"/>
      <c r="O17" s="963"/>
      <c r="P17" s="963"/>
      <c r="Q17" s="964"/>
      <c r="R17" s="127"/>
      <c r="S17" s="127"/>
      <c r="T17" s="127"/>
      <c r="U17" s="127"/>
      <c r="V17" s="127"/>
      <c r="W17" s="127"/>
      <c r="X17" s="131"/>
    </row>
    <row r="18" spans="1:24" ht="39" customHeight="1" thickBot="1">
      <c r="F18" s="953" t="s">
        <v>5</v>
      </c>
      <c r="G18" s="954"/>
      <c r="H18" s="962"/>
      <c r="I18" s="963"/>
      <c r="J18" s="963"/>
      <c r="K18" s="963"/>
      <c r="L18" s="963"/>
      <c r="M18" s="963"/>
      <c r="N18" s="963"/>
      <c r="O18" s="963"/>
      <c r="P18" s="963"/>
      <c r="Q18" s="964"/>
      <c r="X18" s="131"/>
    </row>
    <row r="19" spans="1:24" ht="39" customHeight="1" thickBot="1">
      <c r="F19" s="953" t="s">
        <v>6</v>
      </c>
      <c r="G19" s="954"/>
      <c r="H19" s="970"/>
      <c r="I19" s="963"/>
      <c r="J19" s="963"/>
      <c r="K19" s="963"/>
      <c r="L19" s="963"/>
      <c r="M19" s="963"/>
      <c r="N19" s="963"/>
      <c r="O19" s="963"/>
      <c r="P19" s="963"/>
      <c r="Q19" s="964"/>
      <c r="X19" s="131"/>
    </row>
    <row r="20" spans="1:24" ht="39" customHeight="1" thickBot="1">
      <c r="F20" s="953" t="s">
        <v>486</v>
      </c>
      <c r="G20" s="954"/>
      <c r="H20" s="949"/>
      <c r="I20" s="950"/>
      <c r="J20" s="950"/>
      <c r="K20" s="950"/>
      <c r="L20" s="950"/>
      <c r="M20" s="950"/>
      <c r="N20" s="950"/>
      <c r="O20" s="950"/>
      <c r="P20" s="950"/>
      <c r="Q20" s="951"/>
      <c r="X20" s="131"/>
    </row>
    <row r="21" spans="1:24" ht="41.25" customHeight="1" thickBot="1">
      <c r="F21" s="953" t="s">
        <v>7</v>
      </c>
      <c r="G21" s="954"/>
      <c r="H21" s="976"/>
      <c r="I21" s="977"/>
      <c r="J21" s="977"/>
      <c r="K21" s="977"/>
      <c r="L21" s="977"/>
      <c r="M21" s="977"/>
      <c r="N21" s="977"/>
      <c r="O21" s="977"/>
      <c r="P21" s="977"/>
      <c r="Q21" s="978"/>
      <c r="R21" s="127"/>
      <c r="S21" s="127"/>
      <c r="T21" s="127"/>
      <c r="U21" s="127"/>
      <c r="V21" s="127"/>
      <c r="W21" s="127"/>
      <c r="X21" s="128"/>
    </row>
    <row r="22" spans="1:24" ht="35.25" customHeight="1" thickBot="1">
      <c r="A22" s="18"/>
      <c r="B22" s="18"/>
      <c r="C22" s="18"/>
      <c r="D22" s="18"/>
      <c r="E22" s="18"/>
      <c r="F22" s="965" t="s">
        <v>8</v>
      </c>
      <c r="G22" s="966"/>
      <c r="H22" s="967"/>
      <c r="I22" s="968"/>
      <c r="J22" s="968"/>
      <c r="K22" s="968"/>
      <c r="L22" s="968"/>
      <c r="M22" s="968"/>
      <c r="N22" s="968"/>
      <c r="O22" s="968"/>
      <c r="P22" s="968"/>
      <c r="Q22" s="969"/>
      <c r="R22" s="18"/>
      <c r="S22" s="18"/>
      <c r="T22" s="18"/>
      <c r="U22" s="18"/>
      <c r="V22" s="18"/>
      <c r="W22" s="18"/>
      <c r="X22" s="19"/>
    </row>
    <row r="23" spans="1:24" ht="35.25" customHeight="1" thickBot="1">
      <c r="A23" s="18"/>
      <c r="B23" s="18"/>
      <c r="C23" s="18"/>
      <c r="D23" s="18"/>
      <c r="E23" s="18"/>
      <c r="F23" s="965" t="s">
        <v>484</v>
      </c>
      <c r="G23" s="966"/>
      <c r="H23" s="967"/>
      <c r="I23" s="968"/>
      <c r="J23" s="968"/>
      <c r="K23" s="968"/>
      <c r="L23" s="968"/>
      <c r="M23" s="968"/>
      <c r="N23" s="968"/>
      <c r="O23" s="968"/>
      <c r="P23" s="968"/>
      <c r="Q23" s="969"/>
      <c r="R23" s="18"/>
      <c r="S23" s="18"/>
      <c r="T23" s="18"/>
      <c r="U23" s="18"/>
      <c r="V23" s="18"/>
      <c r="W23" s="18"/>
      <c r="X23" s="19"/>
    </row>
    <row r="24" spans="1:24" ht="35.25" customHeight="1">
      <c r="A24" s="18"/>
      <c r="B24" s="18"/>
      <c r="C24" s="18"/>
      <c r="D24" s="18"/>
      <c r="E24" s="18"/>
      <c r="F24" s="134"/>
      <c r="G24" s="134"/>
      <c r="H24" s="18"/>
      <c r="I24" s="18"/>
      <c r="J24" s="18"/>
      <c r="K24" s="126"/>
      <c r="L24" s="126"/>
      <c r="M24" s="126"/>
      <c r="N24" s="18"/>
      <c r="O24" s="18"/>
      <c r="P24" s="18"/>
      <c r="Q24" s="18"/>
      <c r="R24" s="18"/>
      <c r="S24" s="18"/>
      <c r="T24" s="18"/>
      <c r="U24" s="18"/>
      <c r="V24" s="18"/>
      <c r="W24" s="18"/>
      <c r="X24" s="19"/>
    </row>
    <row r="25" spans="1:24" ht="18.5">
      <c r="B25" s="956" t="s">
        <v>9</v>
      </c>
      <c r="C25" s="956"/>
      <c r="D25" s="956"/>
      <c r="E25" s="956"/>
      <c r="F25" s="956"/>
      <c r="G25" s="956"/>
      <c r="H25" s="956"/>
      <c r="I25" s="956"/>
      <c r="J25" s="956"/>
      <c r="K25" s="956"/>
      <c r="L25" s="956"/>
      <c r="M25" s="956"/>
      <c r="N25" s="956"/>
      <c r="O25" s="956"/>
      <c r="P25" s="956"/>
      <c r="Q25" s="956"/>
      <c r="R25" s="956"/>
      <c r="S25" s="956"/>
      <c r="T25" s="956"/>
      <c r="U25" s="956"/>
      <c r="V25" s="956"/>
      <c r="W25" s="956"/>
      <c r="X25" s="17"/>
    </row>
    <row r="26" spans="1:24" ht="28.5" customHeight="1">
      <c r="X26" s="17"/>
    </row>
    <row r="27" spans="1:24" ht="45" customHeight="1">
      <c r="B27" s="973" t="s">
        <v>10</v>
      </c>
      <c r="C27" s="973"/>
      <c r="D27" s="973"/>
      <c r="E27" s="973"/>
      <c r="F27" s="973"/>
      <c r="G27" s="973"/>
      <c r="H27" s="973"/>
      <c r="I27" s="973"/>
      <c r="J27" s="973"/>
      <c r="K27" s="973"/>
      <c r="L27" s="973"/>
      <c r="M27" s="973"/>
      <c r="N27" s="973"/>
      <c r="O27" s="973"/>
      <c r="P27" s="973"/>
      <c r="Q27" s="973"/>
      <c r="R27" s="973"/>
      <c r="S27" s="973"/>
      <c r="T27" s="973"/>
      <c r="U27" s="973"/>
      <c r="V27" s="973"/>
      <c r="W27" s="973"/>
      <c r="X27" s="17"/>
    </row>
    <row r="28" spans="1:24" ht="88" customHeight="1">
      <c r="B28" s="960" t="s">
        <v>433</v>
      </c>
      <c r="C28" s="961"/>
      <c r="D28" s="961"/>
      <c r="E28" s="961"/>
      <c r="F28" s="961"/>
      <c r="G28" s="961"/>
      <c r="H28" s="961"/>
      <c r="I28" s="961"/>
      <c r="J28" s="961"/>
      <c r="K28" s="961"/>
      <c r="L28" s="961"/>
      <c r="M28" s="961"/>
      <c r="N28" s="961"/>
      <c r="O28" s="961"/>
      <c r="P28" s="961"/>
      <c r="Q28" s="961"/>
      <c r="R28" s="961"/>
      <c r="S28" s="961"/>
      <c r="T28" s="961"/>
      <c r="U28" s="961"/>
      <c r="V28" s="961"/>
      <c r="W28" s="961"/>
      <c r="X28" s="17"/>
    </row>
    <row r="29" spans="1:24" ht="77.5" customHeight="1">
      <c r="B29" s="974" t="s">
        <v>11</v>
      </c>
      <c r="C29" s="975"/>
      <c r="D29" s="975"/>
      <c r="E29" s="975"/>
      <c r="F29" s="975"/>
      <c r="G29" s="975"/>
      <c r="H29" s="975"/>
      <c r="I29" s="975"/>
      <c r="J29" s="975"/>
      <c r="K29" s="975"/>
      <c r="L29" s="975"/>
      <c r="M29" s="975"/>
      <c r="N29" s="975"/>
      <c r="O29" s="975"/>
      <c r="P29" s="975"/>
      <c r="Q29" s="975"/>
      <c r="R29" s="975"/>
      <c r="S29" s="975"/>
      <c r="T29" s="975"/>
      <c r="U29" s="975"/>
      <c r="V29" s="975"/>
      <c r="W29" s="975"/>
      <c r="X29" s="17"/>
    </row>
    <row r="30" spans="1:24" ht="124.5" customHeight="1">
      <c r="B30" s="972" t="s">
        <v>12</v>
      </c>
      <c r="C30" s="972"/>
      <c r="D30" s="972"/>
      <c r="E30" s="972"/>
      <c r="F30" s="972"/>
      <c r="G30" s="972"/>
      <c r="H30" s="972"/>
      <c r="I30" s="972"/>
      <c r="J30" s="972"/>
      <c r="K30" s="972"/>
      <c r="L30" s="972"/>
      <c r="M30" s="972"/>
      <c r="N30" s="972"/>
      <c r="O30" s="972"/>
      <c r="P30" s="972"/>
      <c r="Q30" s="972"/>
      <c r="R30" s="972"/>
      <c r="S30" s="972"/>
      <c r="T30" s="972"/>
      <c r="U30" s="972"/>
      <c r="V30" s="972"/>
      <c r="W30" s="972"/>
      <c r="X30" s="17"/>
    </row>
    <row r="31" spans="1:24" ht="137.25" customHeight="1">
      <c r="A31" s="20"/>
      <c r="B31" s="945" t="s">
        <v>487</v>
      </c>
      <c r="C31" s="941"/>
      <c r="D31" s="941"/>
      <c r="E31" s="941"/>
      <c r="F31" s="941"/>
      <c r="G31" s="941"/>
      <c r="H31" s="941"/>
      <c r="I31" s="941"/>
      <c r="J31" s="941"/>
      <c r="K31" s="941"/>
      <c r="L31" s="941"/>
      <c r="M31" s="941"/>
      <c r="N31" s="941"/>
      <c r="O31" s="941"/>
      <c r="P31" s="941"/>
      <c r="Q31" s="941"/>
      <c r="R31" s="941"/>
      <c r="S31" s="941"/>
      <c r="T31" s="941"/>
      <c r="U31" s="941"/>
      <c r="V31" s="941"/>
      <c r="W31" s="941"/>
      <c r="X31" s="17"/>
    </row>
    <row r="32" spans="1:24" ht="49" customHeight="1">
      <c r="A32" s="20"/>
      <c r="B32" s="945" t="s">
        <v>488</v>
      </c>
      <c r="C32" s="941"/>
      <c r="D32" s="941"/>
      <c r="E32" s="941"/>
      <c r="F32" s="941"/>
      <c r="G32" s="941"/>
      <c r="H32" s="941"/>
      <c r="I32" s="941"/>
      <c r="J32" s="941"/>
      <c r="K32" s="941"/>
      <c r="L32" s="941"/>
      <c r="M32" s="941"/>
      <c r="N32" s="941"/>
      <c r="O32" s="941"/>
      <c r="P32" s="941"/>
      <c r="Q32" s="941"/>
      <c r="R32" s="941"/>
      <c r="S32" s="941"/>
      <c r="T32" s="941"/>
      <c r="U32" s="941"/>
      <c r="V32" s="941"/>
      <c r="W32" s="941"/>
      <c r="X32" s="17"/>
    </row>
    <row r="33" spans="1:24" ht="30.75" customHeight="1">
      <c r="X33" s="17"/>
    </row>
    <row r="34" spans="1:24" ht="18.5">
      <c r="B34" s="955" t="s">
        <v>13</v>
      </c>
      <c r="C34" s="955"/>
      <c r="D34" s="955"/>
      <c r="E34" s="955"/>
      <c r="F34" s="955"/>
      <c r="G34" s="955"/>
      <c r="H34" s="955"/>
      <c r="I34" s="955"/>
      <c r="J34" s="955"/>
      <c r="K34" s="955"/>
      <c r="L34" s="955"/>
      <c r="M34" s="955"/>
      <c r="N34" s="955"/>
      <c r="O34" s="955"/>
      <c r="P34" s="955"/>
      <c r="Q34" s="955"/>
      <c r="R34" s="955"/>
      <c r="S34" s="955"/>
      <c r="T34" s="955"/>
      <c r="U34" s="955"/>
      <c r="V34" s="955"/>
      <c r="W34" s="955"/>
      <c r="X34" s="17"/>
    </row>
    <row r="35" spans="1:24" ht="84" customHeight="1">
      <c r="B35" s="941" t="s">
        <v>14</v>
      </c>
      <c r="C35" s="941"/>
      <c r="D35" s="941"/>
      <c r="E35" s="941"/>
      <c r="F35" s="941"/>
      <c r="G35" s="941"/>
      <c r="H35" s="941"/>
      <c r="I35" s="941"/>
      <c r="J35" s="941"/>
      <c r="K35" s="941"/>
      <c r="L35" s="941"/>
      <c r="M35" s="941"/>
      <c r="N35" s="941"/>
      <c r="O35" s="941"/>
      <c r="P35" s="941"/>
      <c r="Q35" s="941"/>
      <c r="R35" s="941"/>
      <c r="S35" s="941"/>
      <c r="T35" s="941"/>
      <c r="U35" s="941"/>
      <c r="V35" s="941"/>
      <c r="W35" s="941"/>
      <c r="X35" s="17"/>
    </row>
    <row r="36" spans="1:24" ht="21.5" thickBot="1">
      <c r="A36" s="21"/>
      <c r="B36" s="22"/>
      <c r="C36" s="21"/>
      <c r="D36" s="21"/>
      <c r="E36" s="21"/>
      <c r="F36" s="21"/>
      <c r="G36" s="21"/>
      <c r="H36" s="21"/>
      <c r="I36" s="21"/>
      <c r="J36" s="21"/>
      <c r="K36" s="21"/>
      <c r="L36" s="21"/>
      <c r="M36" s="21"/>
      <c r="N36" s="21"/>
      <c r="O36" s="21"/>
      <c r="P36" s="21"/>
      <c r="Q36" s="21"/>
      <c r="R36" s="21"/>
      <c r="S36" s="21"/>
      <c r="T36" s="21"/>
      <c r="U36" s="21"/>
      <c r="V36" s="21"/>
      <c r="W36" s="21"/>
      <c r="X36" s="23"/>
    </row>
  </sheetData>
  <sheetProtection formatCells="0" formatColumns="0" formatRows="0" insertColumns="0" insertRows="0" insertHyperlinks="0" deleteColumns="0" deleteRows="0" sort="0" autoFilter="0" pivotTables="0"/>
  <mergeCells count="33">
    <mergeCell ref="A8:X8"/>
    <mergeCell ref="H19:Q19"/>
    <mergeCell ref="V7:W7"/>
    <mergeCell ref="B30:W30"/>
    <mergeCell ref="B27:W27"/>
    <mergeCell ref="F15:G15"/>
    <mergeCell ref="H15:Q15"/>
    <mergeCell ref="B29:W29"/>
    <mergeCell ref="H21:Q21"/>
    <mergeCell ref="H16:Q16"/>
    <mergeCell ref="H18:Q18"/>
    <mergeCell ref="F16:G16"/>
    <mergeCell ref="F17:G17"/>
    <mergeCell ref="F18:G18"/>
    <mergeCell ref="F21:G21"/>
    <mergeCell ref="F23:G23"/>
    <mergeCell ref="H23:Q23"/>
    <mergeCell ref="B35:W35"/>
    <mergeCell ref="A10:X10"/>
    <mergeCell ref="B32:W32"/>
    <mergeCell ref="B31:W31"/>
    <mergeCell ref="A9:X9"/>
    <mergeCell ref="H20:Q20"/>
    <mergeCell ref="F13:Q13"/>
    <mergeCell ref="F20:G20"/>
    <mergeCell ref="B34:W34"/>
    <mergeCell ref="B25:W25"/>
    <mergeCell ref="A11:X11"/>
    <mergeCell ref="B28:W28"/>
    <mergeCell ref="H17:Q17"/>
    <mergeCell ref="F22:G22"/>
    <mergeCell ref="H22:Q22"/>
    <mergeCell ref="F19:G19"/>
  </mergeCells>
  <dataValidations count="3">
    <dataValidation type="list" allowBlank="1" showInputMessage="1" showErrorMessage="1" sqref="T17:W17 R17 G18:G19" xr:uid="{2D5885D1-17EE-41F0-AB09-E984841A4498}">
      <formula1>"CHOISIR LA NATURE DE LA DEMANDE DE PAIEMENT,Première demande de paiement,Demande de paiement intermédiaire,Demande de paiement de solde"</formula1>
    </dataValidation>
    <dataValidation type="list" allowBlank="1" showInputMessage="1" showErrorMessage="1" sqref="H18:Q18" xr:uid="{B1B2835E-C248-40DD-B3EC-322350D3D341}">
      <formula1>"CHOISIR LA NATURE DE LA DEMANDE DE PAIEMENT,Avance,Acompte,Solde"</formula1>
    </dataValidation>
    <dataValidation type="list" allowBlank="1" showInputMessage="1" showErrorMessage="1" sqref="H23:Q23" xr:uid="{F6FCD93C-753A-4AFE-9F3D-F030C7B0A1B6}">
      <formula1>"Avance,Acompte,Solde"</formula1>
    </dataValidation>
  </dataValidations>
  <pageMargins left="6.6666666666666671E-3" right="0.7" top="3.3333333333333335E-3" bottom="0.75" header="0.3" footer="0.3"/>
  <pageSetup paperSize="9" scale="3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C7731-D13E-4062-949A-0C74E065BD70}">
  <sheetPr>
    <pageSetUpPr fitToPage="1"/>
  </sheetPr>
  <dimension ref="A1:AK26"/>
  <sheetViews>
    <sheetView showGridLines="0" topLeftCell="A3" zoomScale="80" zoomScaleNormal="80" workbookViewId="0">
      <selection activeCell="Z14" sqref="Z14"/>
    </sheetView>
  </sheetViews>
  <sheetFormatPr baseColWidth="10" defaultColWidth="11.453125" defaultRowHeight="14.5" outlineLevelCol="1"/>
  <cols>
    <col min="1" max="1" width="18" bestFit="1" customWidth="1"/>
    <col min="2" max="4" width="23.453125" style="30" customWidth="1"/>
    <col min="5" max="5" width="21.453125" style="30" customWidth="1"/>
    <col min="6" max="6" width="19.453125" style="30" customWidth="1"/>
    <col min="7" max="9" width="20" style="30" customWidth="1"/>
    <col min="10" max="10" width="20" style="26" customWidth="1"/>
    <col min="11" max="12" width="20" customWidth="1"/>
    <col min="13" max="13" width="23.453125" customWidth="1"/>
    <col min="14" max="14" width="21.453125" customWidth="1"/>
    <col min="15" max="15" width="30.453125" customWidth="1"/>
    <col min="16" max="21" width="18.453125" style="33" hidden="1" customWidth="1" outlineLevel="1"/>
    <col min="22" max="22" width="20" style="30" hidden="1" customWidth="1" outlineLevel="1"/>
    <col min="23" max="27" width="18.453125" style="33" hidden="1" customWidth="1" outlineLevel="1"/>
    <col min="28" max="28" width="35" style="33" hidden="1" customWidth="1" outlineLevel="1"/>
    <col min="29" max="30" width="18.453125" style="33" hidden="1" customWidth="1" outlineLevel="1"/>
    <col min="31" max="31" width="21.1796875" style="33" hidden="1" customWidth="1" outlineLevel="1"/>
    <col min="32" max="32" width="41.81640625" style="33" hidden="1" customWidth="1" outlineLevel="1"/>
    <col min="33" max="35" width="21.1796875" style="33" hidden="1" customWidth="1" outlineLevel="1"/>
    <col min="36" max="36" width="32.453125" style="33" hidden="1" customWidth="1" outlineLevel="1"/>
    <col min="37" max="37" width="11.453125" collapsed="1"/>
  </cols>
  <sheetData>
    <row r="1" spans="1:36" ht="70.5" customHeight="1" thickBot="1">
      <c r="A1" s="1009" t="s">
        <v>207</v>
      </c>
      <c r="B1" s="1010"/>
      <c r="C1" s="1010"/>
      <c r="D1" s="1010"/>
      <c r="E1" s="1010"/>
      <c r="F1" s="1010"/>
      <c r="G1" s="1010"/>
      <c r="H1" s="1010"/>
      <c r="I1" s="1010"/>
      <c r="J1" s="1010"/>
      <c r="K1" s="1010"/>
      <c r="L1" s="1010"/>
      <c r="M1" s="1010"/>
      <c r="N1" s="1010"/>
      <c r="O1" s="1011"/>
      <c r="P1" s="1004" t="s">
        <v>208</v>
      </c>
      <c r="Q1" s="1005"/>
      <c r="R1" s="1005"/>
      <c r="S1" s="1005"/>
      <c r="T1" s="1005"/>
      <c r="U1" s="1005"/>
      <c r="V1" s="1005"/>
      <c r="W1" s="1005"/>
      <c r="X1" s="1005"/>
      <c r="Y1" s="1005"/>
      <c r="Z1" s="1005"/>
      <c r="AA1" s="1005"/>
      <c r="AB1" s="1005"/>
      <c r="AC1" s="1005"/>
      <c r="AD1" s="1005"/>
      <c r="AE1" s="1005"/>
      <c r="AF1" s="1005"/>
      <c r="AG1" s="1005"/>
      <c r="AH1" s="1005"/>
      <c r="AI1" s="1005"/>
      <c r="AJ1" s="1006"/>
    </row>
    <row r="2" spans="1:36" s="30" customFormat="1" ht="98.25" customHeight="1" thickBot="1">
      <c r="A2" s="55"/>
      <c r="B2" s="1009" t="s">
        <v>19</v>
      </c>
      <c r="C2" s="1010"/>
      <c r="D2" s="1010"/>
      <c r="E2" s="1010"/>
      <c r="F2" s="1010"/>
      <c r="G2" s="1010"/>
      <c r="H2" s="1010"/>
      <c r="I2" s="1010"/>
      <c r="J2" s="1010"/>
      <c r="K2" s="1010"/>
      <c r="L2" s="1011"/>
      <c r="M2" s="1037" t="s">
        <v>108</v>
      </c>
      <c r="N2" s="1013"/>
      <c r="O2" s="937" t="s">
        <v>23</v>
      </c>
      <c r="P2" s="1004" t="s">
        <v>19</v>
      </c>
      <c r="Q2" s="1005"/>
      <c r="R2" s="1005"/>
      <c r="S2" s="1005"/>
      <c r="T2" s="1005"/>
      <c r="U2" s="1005"/>
      <c r="V2" s="1005"/>
      <c r="W2" s="1005"/>
      <c r="X2" s="1005"/>
      <c r="Y2" s="1005"/>
      <c r="Z2" s="1005"/>
      <c r="AA2" s="1006"/>
      <c r="AB2" s="875" t="s">
        <v>24</v>
      </c>
      <c r="AC2" s="1004" t="s">
        <v>132</v>
      </c>
      <c r="AD2" s="1006"/>
      <c r="AE2" s="1004" t="s">
        <v>27</v>
      </c>
      <c r="AF2" s="1006"/>
      <c r="AG2" s="1028" t="s">
        <v>29</v>
      </c>
      <c r="AH2" s="1029"/>
      <c r="AI2" s="1029"/>
      <c r="AJ2" s="1030"/>
    </row>
    <row r="3" spans="1:36" s="1" customFormat="1" ht="74.5" customHeight="1">
      <c r="A3" s="1036" t="s">
        <v>181</v>
      </c>
      <c r="B3" s="933" t="s">
        <v>476</v>
      </c>
      <c r="C3" s="934" t="s">
        <v>477</v>
      </c>
      <c r="D3" s="57" t="s">
        <v>34</v>
      </c>
      <c r="E3" s="13" t="s">
        <v>182</v>
      </c>
      <c r="F3" s="113" t="s">
        <v>183</v>
      </c>
      <c r="G3" s="13" t="s">
        <v>209</v>
      </c>
      <c r="H3" s="13" t="s">
        <v>478</v>
      </c>
      <c r="I3" s="13" t="s">
        <v>185</v>
      </c>
      <c r="J3" s="13" t="s">
        <v>210</v>
      </c>
      <c r="K3" s="13" t="s">
        <v>211</v>
      </c>
      <c r="L3" s="13" t="s">
        <v>262</v>
      </c>
      <c r="M3" s="140" t="s">
        <v>212</v>
      </c>
      <c r="N3" s="191" t="s">
        <v>188</v>
      </c>
      <c r="O3" s="207" t="s">
        <v>189</v>
      </c>
      <c r="P3" s="769" t="s">
        <v>476</v>
      </c>
      <c r="Q3" s="771" t="s">
        <v>477</v>
      </c>
      <c r="R3" s="769" t="s">
        <v>34</v>
      </c>
      <c r="S3" s="771" t="s">
        <v>182</v>
      </c>
      <c r="T3" s="771" t="s">
        <v>183</v>
      </c>
      <c r="U3" s="771" t="s">
        <v>184</v>
      </c>
      <c r="V3" s="770" t="s">
        <v>478</v>
      </c>
      <c r="W3" s="770" t="s">
        <v>185</v>
      </c>
      <c r="X3" s="771" t="s">
        <v>210</v>
      </c>
      <c r="Y3" s="771" t="s">
        <v>211</v>
      </c>
      <c r="Z3" s="771" t="s">
        <v>262</v>
      </c>
      <c r="AA3" s="771" t="s">
        <v>260</v>
      </c>
      <c r="AB3" s="876" t="s">
        <v>190</v>
      </c>
      <c r="AC3" s="769" t="s">
        <v>213</v>
      </c>
      <c r="AD3" s="772" t="s">
        <v>187</v>
      </c>
      <c r="AE3" s="771" t="s">
        <v>214</v>
      </c>
      <c r="AF3" s="877" t="s">
        <v>52</v>
      </c>
      <c r="AG3" s="878" t="s">
        <v>215</v>
      </c>
      <c r="AH3" s="771" t="s">
        <v>54</v>
      </c>
      <c r="AI3" s="776" t="s">
        <v>55</v>
      </c>
      <c r="AJ3" s="813" t="s">
        <v>56</v>
      </c>
    </row>
    <row r="4" spans="1:36" s="1" customFormat="1" ht="249" customHeight="1" thickBot="1">
      <c r="A4" s="1007"/>
      <c r="B4" s="211"/>
      <c r="C4" s="935"/>
      <c r="D4" s="211" t="s">
        <v>194</v>
      </c>
      <c r="E4" s="212" t="s">
        <v>195</v>
      </c>
      <c r="F4" s="212" t="s">
        <v>196</v>
      </c>
      <c r="G4" s="213" t="s">
        <v>197</v>
      </c>
      <c r="H4" s="213" t="s">
        <v>479</v>
      </c>
      <c r="I4" s="213" t="s">
        <v>216</v>
      </c>
      <c r="J4" s="213" t="s">
        <v>217</v>
      </c>
      <c r="K4" s="213" t="s">
        <v>218</v>
      </c>
      <c r="L4" s="213" t="s">
        <v>263</v>
      </c>
      <c r="M4" s="211" t="s">
        <v>219</v>
      </c>
      <c r="N4" s="208" t="s">
        <v>201</v>
      </c>
      <c r="O4" s="214" t="s">
        <v>69</v>
      </c>
      <c r="P4" s="879"/>
      <c r="Q4" s="880"/>
      <c r="R4" s="879" t="s">
        <v>202</v>
      </c>
      <c r="S4" s="880" t="s">
        <v>195</v>
      </c>
      <c r="T4" s="880" t="s">
        <v>196</v>
      </c>
      <c r="U4" s="880" t="s">
        <v>202</v>
      </c>
      <c r="V4" s="881" t="s">
        <v>479</v>
      </c>
      <c r="W4" s="881" t="s">
        <v>216</v>
      </c>
      <c r="X4" s="880" t="s">
        <v>202</v>
      </c>
      <c r="Y4" s="880" t="s">
        <v>202</v>
      </c>
      <c r="Z4" s="880" t="s">
        <v>202</v>
      </c>
      <c r="AA4" s="880" t="s">
        <v>261</v>
      </c>
      <c r="AB4" s="882" t="s">
        <v>203</v>
      </c>
      <c r="AC4" s="883" t="s">
        <v>149</v>
      </c>
      <c r="AD4" s="884" t="s">
        <v>202</v>
      </c>
      <c r="AE4" s="880" t="s">
        <v>204</v>
      </c>
      <c r="AF4" s="885" t="s">
        <v>76</v>
      </c>
      <c r="AG4" s="886" t="s">
        <v>202</v>
      </c>
      <c r="AH4" s="880" t="s">
        <v>66</v>
      </c>
      <c r="AI4" s="887" t="s">
        <v>102</v>
      </c>
      <c r="AJ4" s="888" t="s">
        <v>173</v>
      </c>
    </row>
    <row r="5" spans="1:36" s="1" customFormat="1" ht="30" customHeight="1">
      <c r="A5" s="98" t="s">
        <v>82</v>
      </c>
      <c r="B5" s="215"/>
      <c r="C5" s="936"/>
      <c r="D5" s="215" t="s">
        <v>174</v>
      </c>
      <c r="E5" s="216">
        <v>1</v>
      </c>
      <c r="F5" s="216">
        <v>1</v>
      </c>
      <c r="G5" s="217">
        <v>1</v>
      </c>
      <c r="H5" s="217">
        <v>8</v>
      </c>
      <c r="I5" s="217">
        <f>IF(G5=0,"",H5/G5)</f>
        <v>8</v>
      </c>
      <c r="J5" s="218" t="s">
        <v>205</v>
      </c>
      <c r="K5" s="218" t="s">
        <v>220</v>
      </c>
      <c r="L5" s="219">
        <v>45658</v>
      </c>
      <c r="M5" s="223">
        <f>IFERROR(IF(J5="NON",IF(K5="Simple",2976*IF(I5&gt;=8,1,I5/8),IF(K5="Double",4114*IF(I5&gt;=15,1,I5/15),"")),IF(J5="OUI",IF(K5="Simple",3650*IF(I5&gt;=8,1,I5/8),IF(K5="Double",4554*IF(I5&gt;=15,1,I5/15),"")),""))*G5,"")</f>
        <v>3650</v>
      </c>
      <c r="N5" s="220" t="s">
        <v>91</v>
      </c>
      <c r="O5" s="221"/>
      <c r="P5" s="889"/>
      <c r="Q5" s="890"/>
      <c r="R5" s="889" t="s">
        <v>174</v>
      </c>
      <c r="S5" s="890">
        <v>1</v>
      </c>
      <c r="T5" s="891">
        <v>1</v>
      </c>
      <c r="U5" s="892">
        <f>IF(G5="","",G5)</f>
        <v>1</v>
      </c>
      <c r="V5" s="217">
        <v>8</v>
      </c>
      <c r="W5" s="217">
        <f>IF(U5=0,"",V5/U5)</f>
        <v>8</v>
      </c>
      <c r="X5" s="893" t="str">
        <f t="shared" ref="X5:X25" si="0">IF(J5="","",J5)</f>
        <v>OUI</v>
      </c>
      <c r="Y5" s="893" t="str">
        <f t="shared" ref="Y5:Y25" si="1">IF(K5="","",K5)</f>
        <v>Simple</v>
      </c>
      <c r="Z5" s="894">
        <v>45658</v>
      </c>
      <c r="AA5" s="893" t="s">
        <v>90</v>
      </c>
      <c r="AB5" s="893" t="s">
        <v>90</v>
      </c>
      <c r="AC5" s="893" t="s">
        <v>90</v>
      </c>
      <c r="AD5" s="895">
        <f>IFERROR(
    IF(X5="NON",
        IF(Y5="Simple",
            2976 * IF(W5&gt;=8, 1, W5/8),
            IF(Y5="Double",
                4114 * IF(W5&gt;=15, 1, W5/15),
                ""
            )
        ),
        IF(X5="OUI",
            IF(Y5="Simple",
                3650 * IF(W5&gt;=8, 1, W5/8),
                IF(Y5="Double",
                    4554 * IF(W5&gt;=15, 1, W5/15),
                    ""
                )
            ),
            ""
        )
    ) * U5,
"")</f>
        <v>3650</v>
      </c>
      <c r="AE5" s="896">
        <v>3650</v>
      </c>
      <c r="AF5" s="897">
        <v>0</v>
      </c>
      <c r="AG5" s="896">
        <f>IF(U5="","",IF(AB5="Non",0,IF(AA5="Non",0,IF(AC5="Non",0,IF(AD5&lt;=(AE5-AF5),AD5,IF(AD5&gt;(AE5-AF5),(AE5-AF5)))))))</f>
        <v>3650</v>
      </c>
      <c r="AH5" s="896">
        <f t="shared" ref="AH5:AH25" si="2">IF(OR(AD5="",AG5=""),"",ROUND(IFERROR(VALUE(TRIM(SUBSTITUTE(AD5,CHAR(160),""))),0),2)-ROUND(IFERROR(VALUE(TRIM(SUBSTITUTE(AG5,CHAR(160),""))),0),2))</f>
        <v>0</v>
      </c>
      <c r="AI5" s="896">
        <f t="shared" ref="AI5:AI25" si="3">IF(AND(AF5="",AG5=""),"",AG5+AF5)</f>
        <v>3650</v>
      </c>
      <c r="AJ5" s="898"/>
    </row>
    <row r="6" spans="1:36" s="1" customFormat="1" ht="15" customHeight="1">
      <c r="A6" s="49">
        <v>1</v>
      </c>
      <c r="B6" s="68"/>
      <c r="C6" s="64"/>
      <c r="D6" s="68"/>
      <c r="E6" s="5"/>
      <c r="F6" s="5"/>
      <c r="G6" s="12"/>
      <c r="H6" s="12"/>
      <c r="I6" s="938" t="str">
        <f>IF(G6=0,"",H6/G6)</f>
        <v/>
      </c>
      <c r="J6" s="11"/>
      <c r="K6" s="11"/>
      <c r="L6" s="569"/>
      <c r="M6" s="209" t="str">
        <f>IFERROR(IF(J6="NON",IF(K6="Simple",2976*IF(I6&gt;=8,1,I6/8),IF(K6="Double",4114*IF(I6&gt;=15,1,I6/15),"")),IF(J6="OUI",IF(K6="Simple",3650*IF(I6&gt;=8,1,I6/8),IF(K6="Double",4554*IF(I6&gt;=15,1,I6/15),"")),""))*G6,"")</f>
        <v/>
      </c>
      <c r="N6" s="37"/>
      <c r="O6" s="124"/>
      <c r="P6" s="823" t="str">
        <f t="shared" ref="P6:Q21" si="4">IF(B6="","",B6)</f>
        <v/>
      </c>
      <c r="Q6" s="823" t="str">
        <f t="shared" si="4"/>
        <v/>
      </c>
      <c r="R6" s="823" t="str">
        <f t="shared" ref="R6:R25" si="5">IF(D6="","",D6)</f>
        <v/>
      </c>
      <c r="S6" s="855" t="str">
        <f t="shared" ref="S6:S25" si="6">IF(E6="","",E6)</f>
        <v/>
      </c>
      <c r="T6" s="855" t="str">
        <f t="shared" ref="T6:T25" si="7">IF(F6="","",F6)</f>
        <v/>
      </c>
      <c r="U6" s="856">
        <f>IF(Y6="Simple",IF(I6&lt;8,V6/8,G6),IF(I6&lt;15,V6/15,G6))</f>
        <v>0</v>
      </c>
      <c r="V6" s="856" t="str">
        <f t="shared" ref="V6:V25" si="8">IF(H6="","",H6)</f>
        <v/>
      </c>
      <c r="W6" s="856" t="str">
        <f>IF(U6=0,"",V6/U6)</f>
        <v/>
      </c>
      <c r="X6" s="855" t="str">
        <f t="shared" si="0"/>
        <v/>
      </c>
      <c r="Y6" s="855" t="str">
        <f t="shared" si="1"/>
        <v/>
      </c>
      <c r="Z6" s="857" t="str">
        <f t="shared" ref="Z6:Z25" si="9">IF(L6="","",L6)</f>
        <v/>
      </c>
      <c r="AA6" s="899"/>
      <c r="AB6" s="859"/>
      <c r="AC6" s="658"/>
      <c r="AD6" s="900" t="str">
        <f>IFERROR(
    _xlfn.IFS(
        X6="NON",
            _xlfn.IFS(
                Y6="Simple", 2976 * U6,
                Y6="Double", 4114 * U6
            ),
        X6="OUI",
            _xlfn.IFS(
                Y6="Simple", 3650 * U6,
                Y6="Double", 4554 * U6
            )
    ),
"")</f>
        <v/>
      </c>
      <c r="AE6" s="901"/>
      <c r="AF6" s="902"/>
      <c r="AG6" s="903">
        <f>IF(
    AND(U6&lt;&gt;"", AB6="Oui", AA6="Oui", AC6="Oui"),
    MIN(AD6, AE6-AF6),
    0
)</f>
        <v>0</v>
      </c>
      <c r="AH6" s="668" t="str">
        <f t="shared" si="2"/>
        <v/>
      </c>
      <c r="AI6" s="671">
        <f t="shared" si="3"/>
        <v>0</v>
      </c>
      <c r="AJ6" s="863"/>
    </row>
    <row r="7" spans="1:36" s="1" customFormat="1" ht="15" customHeight="1">
      <c r="A7" s="49">
        <v>2</v>
      </c>
      <c r="B7" s="68"/>
      <c r="C7" s="64"/>
      <c r="D7" s="68"/>
      <c r="E7" s="5"/>
      <c r="F7" s="5"/>
      <c r="G7" s="12"/>
      <c r="H7" s="12"/>
      <c r="I7" s="938" t="str">
        <f t="shared" ref="I7:I25" si="10">IF(G7=0,"",H7/G7)</f>
        <v/>
      </c>
      <c r="J7" s="11"/>
      <c r="K7" s="11"/>
      <c r="L7" s="569"/>
      <c r="M7" s="209" t="str">
        <f t="shared" ref="M7:M25" si="11">IFERROR(IF(J7="NON",IF(K7="Simple",2976*IF(I7&gt;=8,1,I7/8),IF(K7="Double",4114*IF(I7&gt;=15,1,I7/15),"")),IF(J7="OUI",IF(K7="Simple",3650*IF(I7&gt;=8,1,I7/8),IF(K7="Double",4554*IF(I7&gt;=15,1,I7/15),"")),""))*G7,"")</f>
        <v/>
      </c>
      <c r="N7" s="37"/>
      <c r="O7" s="124"/>
      <c r="P7" s="823" t="str">
        <f t="shared" si="4"/>
        <v/>
      </c>
      <c r="Q7" s="823" t="str">
        <f t="shared" si="4"/>
        <v/>
      </c>
      <c r="R7" s="823" t="str">
        <f t="shared" si="5"/>
        <v/>
      </c>
      <c r="S7" s="855" t="str">
        <f t="shared" si="6"/>
        <v/>
      </c>
      <c r="T7" s="856" t="str">
        <f t="shared" si="7"/>
        <v/>
      </c>
      <c r="U7" s="856">
        <f t="shared" ref="U7:U25" si="12">IF(Y7="Simple",IF(I7&lt;8,V7/8,G7),IF(I7&lt;15,V7/15,G7))</f>
        <v>0</v>
      </c>
      <c r="V7" s="856" t="str">
        <f t="shared" si="8"/>
        <v/>
      </c>
      <c r="W7" s="856" t="str">
        <f t="shared" ref="W7:W25" si="13">IF(U7=0,"",V7/U7)</f>
        <v/>
      </c>
      <c r="X7" s="855" t="str">
        <f t="shared" si="0"/>
        <v/>
      </c>
      <c r="Y7" s="855" t="str">
        <f t="shared" si="1"/>
        <v/>
      </c>
      <c r="Z7" s="857" t="str">
        <f t="shared" si="9"/>
        <v/>
      </c>
      <c r="AA7" s="899"/>
      <c r="AB7" s="859"/>
      <c r="AC7" s="658"/>
      <c r="AD7" s="900" t="str">
        <f t="shared" ref="AD7:AD25" si="14">IFERROR(
    _xlfn.IFS(
        X7="NON",
            _xlfn.IFS(
                Y7="Simple", 2976 * U7,
                Y7="Double", 4114 * U7
            ),
        X7="OUI",
            _xlfn.IFS(
                Y7="Simple", 3650 * U7,
                Y7="Double", 4554 * U7
            )
    ),
"")</f>
        <v/>
      </c>
      <c r="AE7" s="901"/>
      <c r="AF7" s="904"/>
      <c r="AG7" s="903">
        <f t="shared" ref="AG7:AG25" si="15">IF(
    AND(U7&lt;&gt;"", AB7="Oui", AA7="Oui", AC7="Oui"),
    MIN(AD7, AE7-AF7),
    0
)</f>
        <v>0</v>
      </c>
      <c r="AH7" s="668" t="str">
        <f t="shared" si="2"/>
        <v/>
      </c>
      <c r="AI7" s="671">
        <f t="shared" si="3"/>
        <v>0</v>
      </c>
      <c r="AJ7" s="863"/>
    </row>
    <row r="8" spans="1:36" s="1" customFormat="1" ht="15" customHeight="1">
      <c r="A8" s="49">
        <v>3</v>
      </c>
      <c r="B8" s="68"/>
      <c r="C8" s="64"/>
      <c r="D8" s="68"/>
      <c r="E8" s="5"/>
      <c r="F8" s="5"/>
      <c r="G8" s="12"/>
      <c r="H8" s="12"/>
      <c r="I8" s="938" t="str">
        <f t="shared" si="10"/>
        <v/>
      </c>
      <c r="J8" s="11"/>
      <c r="K8" s="11"/>
      <c r="L8" s="569"/>
      <c r="M8" s="209" t="str">
        <f t="shared" si="11"/>
        <v/>
      </c>
      <c r="N8" s="37"/>
      <c r="O8" s="124"/>
      <c r="P8" s="823" t="str">
        <f t="shared" si="4"/>
        <v/>
      </c>
      <c r="Q8" s="823" t="str">
        <f t="shared" si="4"/>
        <v/>
      </c>
      <c r="R8" s="823" t="str">
        <f t="shared" si="5"/>
        <v/>
      </c>
      <c r="S8" s="855" t="str">
        <f t="shared" si="6"/>
        <v/>
      </c>
      <c r="T8" s="856" t="str">
        <f t="shared" si="7"/>
        <v/>
      </c>
      <c r="U8" s="856">
        <f t="shared" si="12"/>
        <v>0</v>
      </c>
      <c r="V8" s="856" t="str">
        <f t="shared" si="8"/>
        <v/>
      </c>
      <c r="W8" s="856" t="str">
        <f t="shared" si="13"/>
        <v/>
      </c>
      <c r="X8" s="855" t="str">
        <f t="shared" si="0"/>
        <v/>
      </c>
      <c r="Y8" s="855" t="str">
        <f t="shared" si="1"/>
        <v/>
      </c>
      <c r="Z8" s="857" t="str">
        <f t="shared" si="9"/>
        <v/>
      </c>
      <c r="AA8" s="899"/>
      <c r="AB8" s="859"/>
      <c r="AC8" s="658"/>
      <c r="AD8" s="900" t="str">
        <f t="shared" si="14"/>
        <v/>
      </c>
      <c r="AE8" s="901"/>
      <c r="AF8" s="904"/>
      <c r="AG8" s="903">
        <f t="shared" si="15"/>
        <v>0</v>
      </c>
      <c r="AH8" s="668" t="str">
        <f t="shared" si="2"/>
        <v/>
      </c>
      <c r="AI8" s="671">
        <f t="shared" si="3"/>
        <v>0</v>
      </c>
      <c r="AJ8" s="863"/>
    </row>
    <row r="9" spans="1:36" s="1" customFormat="1" ht="15" customHeight="1">
      <c r="A9" s="49">
        <v>4</v>
      </c>
      <c r="B9" s="68"/>
      <c r="C9" s="64"/>
      <c r="D9" s="68"/>
      <c r="E9" s="5"/>
      <c r="F9" s="5"/>
      <c r="G9" s="12"/>
      <c r="H9" s="12"/>
      <c r="I9" s="938" t="str">
        <f t="shared" si="10"/>
        <v/>
      </c>
      <c r="J9" s="11"/>
      <c r="K9" s="11"/>
      <c r="L9" s="569"/>
      <c r="M9" s="209" t="str">
        <f t="shared" si="11"/>
        <v/>
      </c>
      <c r="N9" s="37"/>
      <c r="O9" s="124"/>
      <c r="P9" s="823" t="str">
        <f t="shared" si="4"/>
        <v/>
      </c>
      <c r="Q9" s="823" t="str">
        <f t="shared" si="4"/>
        <v/>
      </c>
      <c r="R9" s="823" t="str">
        <f t="shared" si="5"/>
        <v/>
      </c>
      <c r="S9" s="855" t="str">
        <f t="shared" si="6"/>
        <v/>
      </c>
      <c r="T9" s="856" t="str">
        <f t="shared" si="7"/>
        <v/>
      </c>
      <c r="U9" s="856">
        <f t="shared" si="12"/>
        <v>0</v>
      </c>
      <c r="V9" s="856" t="str">
        <f t="shared" si="8"/>
        <v/>
      </c>
      <c r="W9" s="856" t="str">
        <f t="shared" si="13"/>
        <v/>
      </c>
      <c r="X9" s="855" t="str">
        <f t="shared" si="0"/>
        <v/>
      </c>
      <c r="Y9" s="855" t="str">
        <f t="shared" si="1"/>
        <v/>
      </c>
      <c r="Z9" s="857" t="str">
        <f t="shared" si="9"/>
        <v/>
      </c>
      <c r="AA9" s="899"/>
      <c r="AB9" s="859"/>
      <c r="AC9" s="658"/>
      <c r="AD9" s="900" t="str">
        <f t="shared" si="14"/>
        <v/>
      </c>
      <c r="AE9" s="901"/>
      <c r="AF9" s="904"/>
      <c r="AG9" s="903">
        <f t="shared" si="15"/>
        <v>0</v>
      </c>
      <c r="AH9" s="668" t="str">
        <f t="shared" si="2"/>
        <v/>
      </c>
      <c r="AI9" s="671">
        <f t="shared" si="3"/>
        <v>0</v>
      </c>
      <c r="AJ9" s="863"/>
    </row>
    <row r="10" spans="1:36" s="1" customFormat="1" ht="15" customHeight="1">
      <c r="A10" s="49">
        <v>5</v>
      </c>
      <c r="B10" s="68"/>
      <c r="C10" s="64"/>
      <c r="D10" s="68"/>
      <c r="E10" s="5"/>
      <c r="F10" s="5"/>
      <c r="G10" s="12"/>
      <c r="H10" s="12"/>
      <c r="I10" s="938" t="str">
        <f t="shared" si="10"/>
        <v/>
      </c>
      <c r="J10" s="11"/>
      <c r="K10" s="11"/>
      <c r="L10" s="569"/>
      <c r="M10" s="209" t="str">
        <f t="shared" si="11"/>
        <v/>
      </c>
      <c r="N10" s="37"/>
      <c r="O10" s="124"/>
      <c r="P10" s="823" t="str">
        <f t="shared" si="4"/>
        <v/>
      </c>
      <c r="Q10" s="823" t="str">
        <f t="shared" si="4"/>
        <v/>
      </c>
      <c r="R10" s="823" t="str">
        <f t="shared" si="5"/>
        <v/>
      </c>
      <c r="S10" s="855" t="str">
        <f t="shared" si="6"/>
        <v/>
      </c>
      <c r="T10" s="856" t="str">
        <f t="shared" si="7"/>
        <v/>
      </c>
      <c r="U10" s="856">
        <f t="shared" si="12"/>
        <v>0</v>
      </c>
      <c r="V10" s="856" t="str">
        <f t="shared" si="8"/>
        <v/>
      </c>
      <c r="W10" s="856" t="str">
        <f t="shared" si="13"/>
        <v/>
      </c>
      <c r="X10" s="855" t="str">
        <f t="shared" si="0"/>
        <v/>
      </c>
      <c r="Y10" s="855" t="str">
        <f t="shared" si="1"/>
        <v/>
      </c>
      <c r="Z10" s="857" t="str">
        <f t="shared" si="9"/>
        <v/>
      </c>
      <c r="AA10" s="899"/>
      <c r="AB10" s="859"/>
      <c r="AC10" s="658"/>
      <c r="AD10" s="900" t="str">
        <f t="shared" si="14"/>
        <v/>
      </c>
      <c r="AE10" s="901"/>
      <c r="AF10" s="905"/>
      <c r="AG10" s="903">
        <f t="shared" si="15"/>
        <v>0</v>
      </c>
      <c r="AH10" s="668" t="str">
        <f t="shared" si="2"/>
        <v/>
      </c>
      <c r="AI10" s="671">
        <f t="shared" si="3"/>
        <v>0</v>
      </c>
      <c r="AJ10" s="863"/>
    </row>
    <row r="11" spans="1:36" s="1" customFormat="1" ht="15" customHeight="1">
      <c r="A11" s="49">
        <v>6</v>
      </c>
      <c r="B11" s="68"/>
      <c r="C11" s="64"/>
      <c r="D11" s="68"/>
      <c r="E11" s="5"/>
      <c r="F11" s="5"/>
      <c r="G11" s="12"/>
      <c r="H11" s="12"/>
      <c r="I11" s="938" t="str">
        <f t="shared" si="10"/>
        <v/>
      </c>
      <c r="J11" s="11"/>
      <c r="K11" s="11"/>
      <c r="L11" s="569"/>
      <c r="M11" s="209" t="str">
        <f t="shared" si="11"/>
        <v/>
      </c>
      <c r="N11" s="37"/>
      <c r="O11" s="124"/>
      <c r="P11" s="823" t="str">
        <f t="shared" si="4"/>
        <v/>
      </c>
      <c r="Q11" s="823" t="str">
        <f t="shared" si="4"/>
        <v/>
      </c>
      <c r="R11" s="823" t="str">
        <f t="shared" si="5"/>
        <v/>
      </c>
      <c r="S11" s="855" t="str">
        <f t="shared" si="6"/>
        <v/>
      </c>
      <c r="T11" s="856" t="str">
        <f t="shared" si="7"/>
        <v/>
      </c>
      <c r="U11" s="856">
        <f t="shared" si="12"/>
        <v>0</v>
      </c>
      <c r="V11" s="856" t="str">
        <f t="shared" si="8"/>
        <v/>
      </c>
      <c r="W11" s="856" t="str">
        <f t="shared" si="13"/>
        <v/>
      </c>
      <c r="X11" s="855" t="str">
        <f t="shared" si="0"/>
        <v/>
      </c>
      <c r="Y11" s="855" t="str">
        <f t="shared" si="1"/>
        <v/>
      </c>
      <c r="Z11" s="857" t="str">
        <f t="shared" si="9"/>
        <v/>
      </c>
      <c r="AA11" s="899"/>
      <c r="AB11" s="859"/>
      <c r="AC11" s="658"/>
      <c r="AD11" s="900" t="str">
        <f t="shared" si="14"/>
        <v/>
      </c>
      <c r="AE11" s="901"/>
      <c r="AF11" s="902"/>
      <c r="AG11" s="903">
        <f t="shared" si="15"/>
        <v>0</v>
      </c>
      <c r="AH11" s="668" t="str">
        <f t="shared" si="2"/>
        <v/>
      </c>
      <c r="AI11" s="671">
        <f t="shared" si="3"/>
        <v>0</v>
      </c>
      <c r="AJ11" s="863"/>
    </row>
    <row r="12" spans="1:36" s="1" customFormat="1" ht="15" customHeight="1">
      <c r="A12" s="49">
        <v>7</v>
      </c>
      <c r="B12" s="68"/>
      <c r="C12" s="64"/>
      <c r="D12" s="68"/>
      <c r="E12" s="5"/>
      <c r="F12" s="5"/>
      <c r="G12" s="12"/>
      <c r="H12" s="12"/>
      <c r="I12" s="938" t="str">
        <f t="shared" si="10"/>
        <v/>
      </c>
      <c r="J12" s="11"/>
      <c r="K12" s="11"/>
      <c r="L12" s="569"/>
      <c r="M12" s="209" t="str">
        <f t="shared" si="11"/>
        <v/>
      </c>
      <c r="N12" s="37"/>
      <c r="O12" s="124"/>
      <c r="P12" s="823" t="str">
        <f t="shared" si="4"/>
        <v/>
      </c>
      <c r="Q12" s="823" t="str">
        <f t="shared" si="4"/>
        <v/>
      </c>
      <c r="R12" s="823" t="str">
        <f t="shared" si="5"/>
        <v/>
      </c>
      <c r="S12" s="855" t="str">
        <f t="shared" si="6"/>
        <v/>
      </c>
      <c r="T12" s="856" t="str">
        <f t="shared" si="7"/>
        <v/>
      </c>
      <c r="U12" s="856">
        <f t="shared" si="12"/>
        <v>0</v>
      </c>
      <c r="V12" s="856" t="str">
        <f t="shared" si="8"/>
        <v/>
      </c>
      <c r="W12" s="856" t="str">
        <f t="shared" si="13"/>
        <v/>
      </c>
      <c r="X12" s="855" t="str">
        <f t="shared" si="0"/>
        <v/>
      </c>
      <c r="Y12" s="855" t="str">
        <f t="shared" si="1"/>
        <v/>
      </c>
      <c r="Z12" s="857" t="str">
        <f t="shared" si="9"/>
        <v/>
      </c>
      <c r="AA12" s="899"/>
      <c r="AB12" s="859"/>
      <c r="AC12" s="658"/>
      <c r="AD12" s="900" t="str">
        <f t="shared" si="14"/>
        <v/>
      </c>
      <c r="AE12" s="901"/>
      <c r="AF12" s="904"/>
      <c r="AG12" s="903">
        <f t="shared" si="15"/>
        <v>0</v>
      </c>
      <c r="AH12" s="668" t="str">
        <f t="shared" si="2"/>
        <v/>
      </c>
      <c r="AI12" s="671">
        <f t="shared" si="3"/>
        <v>0</v>
      </c>
      <c r="AJ12" s="863"/>
    </row>
    <row r="13" spans="1:36" s="1" customFormat="1" ht="15" customHeight="1">
      <c r="A13" s="49">
        <v>8</v>
      </c>
      <c r="B13" s="68"/>
      <c r="C13" s="64"/>
      <c r="D13" s="68"/>
      <c r="E13" s="5"/>
      <c r="F13" s="5"/>
      <c r="G13" s="12"/>
      <c r="H13" s="12"/>
      <c r="I13" s="938" t="str">
        <f t="shared" si="10"/>
        <v/>
      </c>
      <c r="J13" s="11"/>
      <c r="K13" s="11"/>
      <c r="L13" s="569"/>
      <c r="M13" s="209" t="str">
        <f t="shared" si="11"/>
        <v/>
      </c>
      <c r="N13" s="37"/>
      <c r="O13" s="124"/>
      <c r="P13" s="823" t="str">
        <f t="shared" si="4"/>
        <v/>
      </c>
      <c r="Q13" s="823" t="str">
        <f t="shared" si="4"/>
        <v/>
      </c>
      <c r="R13" s="823" t="str">
        <f t="shared" si="5"/>
        <v/>
      </c>
      <c r="S13" s="855" t="str">
        <f t="shared" si="6"/>
        <v/>
      </c>
      <c r="T13" s="856" t="str">
        <f t="shared" si="7"/>
        <v/>
      </c>
      <c r="U13" s="856">
        <f t="shared" si="12"/>
        <v>0</v>
      </c>
      <c r="V13" s="856" t="str">
        <f t="shared" si="8"/>
        <v/>
      </c>
      <c r="W13" s="856" t="str">
        <f t="shared" si="13"/>
        <v/>
      </c>
      <c r="X13" s="855" t="str">
        <f t="shared" si="0"/>
        <v/>
      </c>
      <c r="Y13" s="855" t="str">
        <f t="shared" si="1"/>
        <v/>
      </c>
      <c r="Z13" s="857" t="str">
        <f t="shared" si="9"/>
        <v/>
      </c>
      <c r="AA13" s="899"/>
      <c r="AB13" s="859"/>
      <c r="AC13" s="658"/>
      <c r="AD13" s="900" t="str">
        <f t="shared" si="14"/>
        <v/>
      </c>
      <c r="AE13" s="901"/>
      <c r="AF13" s="904"/>
      <c r="AG13" s="903">
        <f t="shared" si="15"/>
        <v>0</v>
      </c>
      <c r="AH13" s="668" t="str">
        <f t="shared" si="2"/>
        <v/>
      </c>
      <c r="AI13" s="671">
        <f t="shared" si="3"/>
        <v>0</v>
      </c>
      <c r="AJ13" s="863"/>
    </row>
    <row r="14" spans="1:36" s="1" customFormat="1" ht="15" customHeight="1">
      <c r="A14" s="49">
        <v>9</v>
      </c>
      <c r="B14" s="68"/>
      <c r="C14" s="64"/>
      <c r="D14" s="68"/>
      <c r="E14" s="5"/>
      <c r="F14" s="5"/>
      <c r="G14" s="12"/>
      <c r="H14" s="12"/>
      <c r="I14" s="938" t="str">
        <f t="shared" si="10"/>
        <v/>
      </c>
      <c r="J14" s="11"/>
      <c r="K14" s="11"/>
      <c r="L14" s="569"/>
      <c r="M14" s="209" t="str">
        <f t="shared" si="11"/>
        <v/>
      </c>
      <c r="N14" s="37"/>
      <c r="O14" s="124"/>
      <c r="P14" s="823" t="str">
        <f t="shared" si="4"/>
        <v/>
      </c>
      <c r="Q14" s="823" t="str">
        <f t="shared" si="4"/>
        <v/>
      </c>
      <c r="R14" s="823" t="str">
        <f t="shared" si="5"/>
        <v/>
      </c>
      <c r="S14" s="855" t="str">
        <f t="shared" si="6"/>
        <v/>
      </c>
      <c r="T14" s="856" t="str">
        <f t="shared" si="7"/>
        <v/>
      </c>
      <c r="U14" s="856">
        <f t="shared" si="12"/>
        <v>0</v>
      </c>
      <c r="V14" s="856" t="str">
        <f t="shared" si="8"/>
        <v/>
      </c>
      <c r="W14" s="856" t="str">
        <f t="shared" si="13"/>
        <v/>
      </c>
      <c r="X14" s="855" t="str">
        <f t="shared" si="0"/>
        <v/>
      </c>
      <c r="Y14" s="855" t="str">
        <f t="shared" si="1"/>
        <v/>
      </c>
      <c r="Z14" s="857" t="str">
        <f t="shared" si="9"/>
        <v/>
      </c>
      <c r="AA14" s="899"/>
      <c r="AB14" s="859"/>
      <c r="AC14" s="658"/>
      <c r="AD14" s="900" t="str">
        <f t="shared" si="14"/>
        <v/>
      </c>
      <c r="AE14" s="901"/>
      <c r="AF14" s="904"/>
      <c r="AG14" s="903">
        <f t="shared" si="15"/>
        <v>0</v>
      </c>
      <c r="AH14" s="668" t="str">
        <f t="shared" si="2"/>
        <v/>
      </c>
      <c r="AI14" s="671">
        <f t="shared" si="3"/>
        <v>0</v>
      </c>
      <c r="AJ14" s="863"/>
    </row>
    <row r="15" spans="1:36" s="1" customFormat="1" ht="15" customHeight="1">
      <c r="A15" s="49">
        <v>10</v>
      </c>
      <c r="B15" s="68"/>
      <c r="C15" s="64"/>
      <c r="D15" s="68"/>
      <c r="E15" s="5"/>
      <c r="F15" s="5"/>
      <c r="G15" s="12"/>
      <c r="H15" s="12"/>
      <c r="I15" s="938" t="str">
        <f t="shared" si="10"/>
        <v/>
      </c>
      <c r="J15" s="11"/>
      <c r="K15" s="11"/>
      <c r="L15" s="569"/>
      <c r="M15" s="209" t="str">
        <f t="shared" si="11"/>
        <v/>
      </c>
      <c r="N15" s="37"/>
      <c r="O15" s="124"/>
      <c r="P15" s="823" t="str">
        <f t="shared" si="4"/>
        <v/>
      </c>
      <c r="Q15" s="823" t="str">
        <f t="shared" si="4"/>
        <v/>
      </c>
      <c r="R15" s="823" t="str">
        <f t="shared" si="5"/>
        <v/>
      </c>
      <c r="S15" s="855" t="str">
        <f t="shared" si="6"/>
        <v/>
      </c>
      <c r="T15" s="856" t="str">
        <f t="shared" si="7"/>
        <v/>
      </c>
      <c r="U15" s="856">
        <f t="shared" si="12"/>
        <v>0</v>
      </c>
      <c r="V15" s="856" t="str">
        <f t="shared" si="8"/>
        <v/>
      </c>
      <c r="W15" s="856" t="str">
        <f t="shared" si="13"/>
        <v/>
      </c>
      <c r="X15" s="855" t="str">
        <f t="shared" si="0"/>
        <v/>
      </c>
      <c r="Y15" s="855" t="str">
        <f t="shared" si="1"/>
        <v/>
      </c>
      <c r="Z15" s="857" t="str">
        <f t="shared" si="9"/>
        <v/>
      </c>
      <c r="AA15" s="899"/>
      <c r="AB15" s="859"/>
      <c r="AC15" s="658"/>
      <c r="AD15" s="900" t="str">
        <f t="shared" si="14"/>
        <v/>
      </c>
      <c r="AE15" s="901"/>
      <c r="AF15" s="904"/>
      <c r="AG15" s="903">
        <f t="shared" si="15"/>
        <v>0</v>
      </c>
      <c r="AH15" s="668" t="str">
        <f t="shared" si="2"/>
        <v/>
      </c>
      <c r="AI15" s="671">
        <f t="shared" si="3"/>
        <v>0</v>
      </c>
      <c r="AJ15" s="863"/>
    </row>
    <row r="16" spans="1:36" s="1" customFormat="1" ht="15" customHeight="1">
      <c r="A16" s="49">
        <v>11</v>
      </c>
      <c r="B16" s="68"/>
      <c r="C16" s="64"/>
      <c r="D16" s="68"/>
      <c r="E16" s="5"/>
      <c r="F16" s="5"/>
      <c r="G16" s="12"/>
      <c r="H16" s="12"/>
      <c r="I16" s="938" t="str">
        <f t="shared" si="10"/>
        <v/>
      </c>
      <c r="J16" s="11"/>
      <c r="K16" s="11"/>
      <c r="L16" s="569"/>
      <c r="M16" s="209" t="str">
        <f t="shared" si="11"/>
        <v/>
      </c>
      <c r="N16" s="37"/>
      <c r="O16" s="124"/>
      <c r="P16" s="823" t="str">
        <f t="shared" si="4"/>
        <v/>
      </c>
      <c r="Q16" s="823" t="str">
        <f t="shared" si="4"/>
        <v/>
      </c>
      <c r="R16" s="823" t="str">
        <f t="shared" si="5"/>
        <v/>
      </c>
      <c r="S16" s="855" t="str">
        <f t="shared" si="6"/>
        <v/>
      </c>
      <c r="T16" s="856" t="str">
        <f t="shared" si="7"/>
        <v/>
      </c>
      <c r="U16" s="856">
        <f t="shared" si="12"/>
        <v>0</v>
      </c>
      <c r="V16" s="856" t="str">
        <f t="shared" si="8"/>
        <v/>
      </c>
      <c r="W16" s="856" t="str">
        <f t="shared" si="13"/>
        <v/>
      </c>
      <c r="X16" s="855" t="str">
        <f t="shared" si="0"/>
        <v/>
      </c>
      <c r="Y16" s="855" t="str">
        <f t="shared" si="1"/>
        <v/>
      </c>
      <c r="Z16" s="857" t="str">
        <f t="shared" si="9"/>
        <v/>
      </c>
      <c r="AA16" s="899"/>
      <c r="AB16" s="859"/>
      <c r="AC16" s="658"/>
      <c r="AD16" s="900" t="str">
        <f t="shared" si="14"/>
        <v/>
      </c>
      <c r="AE16" s="901"/>
      <c r="AF16" s="904"/>
      <c r="AG16" s="903">
        <f t="shared" si="15"/>
        <v>0</v>
      </c>
      <c r="AH16" s="668" t="str">
        <f t="shared" si="2"/>
        <v/>
      </c>
      <c r="AI16" s="671">
        <f t="shared" si="3"/>
        <v>0</v>
      </c>
      <c r="AJ16" s="863"/>
    </row>
    <row r="17" spans="1:36" s="1" customFormat="1" ht="15" customHeight="1">
      <c r="A17" s="49">
        <v>12</v>
      </c>
      <c r="B17" s="68"/>
      <c r="C17" s="64"/>
      <c r="D17" s="68"/>
      <c r="E17" s="5"/>
      <c r="F17" s="5"/>
      <c r="G17" s="12"/>
      <c r="H17" s="12"/>
      <c r="I17" s="938" t="str">
        <f t="shared" si="10"/>
        <v/>
      </c>
      <c r="J17" s="11"/>
      <c r="K17" s="11"/>
      <c r="L17" s="569"/>
      <c r="M17" s="209" t="str">
        <f t="shared" si="11"/>
        <v/>
      </c>
      <c r="N17" s="37"/>
      <c r="O17" s="124"/>
      <c r="P17" s="823" t="str">
        <f t="shared" si="4"/>
        <v/>
      </c>
      <c r="Q17" s="823" t="str">
        <f t="shared" si="4"/>
        <v/>
      </c>
      <c r="R17" s="823" t="str">
        <f t="shared" si="5"/>
        <v/>
      </c>
      <c r="S17" s="855" t="str">
        <f t="shared" si="6"/>
        <v/>
      </c>
      <c r="T17" s="856" t="str">
        <f t="shared" si="7"/>
        <v/>
      </c>
      <c r="U17" s="856">
        <f t="shared" si="12"/>
        <v>0</v>
      </c>
      <c r="V17" s="856" t="str">
        <f t="shared" si="8"/>
        <v/>
      </c>
      <c r="W17" s="856" t="str">
        <f t="shared" si="13"/>
        <v/>
      </c>
      <c r="X17" s="855" t="str">
        <f t="shared" si="0"/>
        <v/>
      </c>
      <c r="Y17" s="855" t="str">
        <f t="shared" si="1"/>
        <v/>
      </c>
      <c r="Z17" s="857" t="str">
        <f t="shared" si="9"/>
        <v/>
      </c>
      <c r="AA17" s="899"/>
      <c r="AB17" s="859"/>
      <c r="AC17" s="658"/>
      <c r="AD17" s="900" t="str">
        <f t="shared" si="14"/>
        <v/>
      </c>
      <c r="AE17" s="901"/>
      <c r="AF17" s="904"/>
      <c r="AG17" s="903">
        <f t="shared" si="15"/>
        <v>0</v>
      </c>
      <c r="AH17" s="668" t="str">
        <f t="shared" si="2"/>
        <v/>
      </c>
      <c r="AI17" s="671">
        <f t="shared" si="3"/>
        <v>0</v>
      </c>
      <c r="AJ17" s="863"/>
    </row>
    <row r="18" spans="1:36" s="1" customFormat="1" ht="15" customHeight="1">
      <c r="A18" s="49">
        <v>13</v>
      </c>
      <c r="B18" s="68"/>
      <c r="C18" s="64"/>
      <c r="D18" s="68"/>
      <c r="E18" s="5"/>
      <c r="F18" s="5"/>
      <c r="G18" s="12"/>
      <c r="H18" s="12"/>
      <c r="I18" s="938" t="str">
        <f t="shared" si="10"/>
        <v/>
      </c>
      <c r="J18" s="11"/>
      <c r="K18" s="11"/>
      <c r="L18" s="569"/>
      <c r="M18" s="209" t="str">
        <f t="shared" si="11"/>
        <v/>
      </c>
      <c r="N18" s="37"/>
      <c r="O18" s="124"/>
      <c r="P18" s="823" t="str">
        <f t="shared" si="4"/>
        <v/>
      </c>
      <c r="Q18" s="823" t="str">
        <f t="shared" si="4"/>
        <v/>
      </c>
      <c r="R18" s="823" t="str">
        <f t="shared" si="5"/>
        <v/>
      </c>
      <c r="S18" s="855" t="str">
        <f t="shared" si="6"/>
        <v/>
      </c>
      <c r="T18" s="856" t="str">
        <f t="shared" si="7"/>
        <v/>
      </c>
      <c r="U18" s="856">
        <f t="shared" si="12"/>
        <v>0</v>
      </c>
      <c r="V18" s="856" t="str">
        <f t="shared" si="8"/>
        <v/>
      </c>
      <c r="W18" s="856" t="str">
        <f t="shared" si="13"/>
        <v/>
      </c>
      <c r="X18" s="855" t="str">
        <f t="shared" si="0"/>
        <v/>
      </c>
      <c r="Y18" s="855" t="str">
        <f t="shared" si="1"/>
        <v/>
      </c>
      <c r="Z18" s="857" t="str">
        <f t="shared" si="9"/>
        <v/>
      </c>
      <c r="AA18" s="899"/>
      <c r="AB18" s="859"/>
      <c r="AC18" s="658"/>
      <c r="AD18" s="900" t="str">
        <f t="shared" si="14"/>
        <v/>
      </c>
      <c r="AE18" s="901"/>
      <c r="AF18" s="904"/>
      <c r="AG18" s="903">
        <f t="shared" si="15"/>
        <v>0</v>
      </c>
      <c r="AH18" s="668" t="str">
        <f t="shared" si="2"/>
        <v/>
      </c>
      <c r="AI18" s="671">
        <f t="shared" si="3"/>
        <v>0</v>
      </c>
      <c r="AJ18" s="863"/>
    </row>
    <row r="19" spans="1:36" s="1" customFormat="1" ht="15" customHeight="1">
      <c r="A19" s="49">
        <v>14</v>
      </c>
      <c r="B19" s="68"/>
      <c r="C19" s="64"/>
      <c r="D19" s="68"/>
      <c r="E19" s="5"/>
      <c r="F19" s="5"/>
      <c r="G19" s="12"/>
      <c r="H19" s="12"/>
      <c r="I19" s="938" t="str">
        <f t="shared" si="10"/>
        <v/>
      </c>
      <c r="J19" s="11"/>
      <c r="K19" s="11"/>
      <c r="L19" s="569"/>
      <c r="M19" s="209" t="str">
        <f t="shared" si="11"/>
        <v/>
      </c>
      <c r="N19" s="37"/>
      <c r="O19" s="124"/>
      <c r="P19" s="823" t="str">
        <f t="shared" si="4"/>
        <v/>
      </c>
      <c r="Q19" s="823" t="str">
        <f t="shared" si="4"/>
        <v/>
      </c>
      <c r="R19" s="823" t="str">
        <f t="shared" si="5"/>
        <v/>
      </c>
      <c r="S19" s="855" t="str">
        <f t="shared" si="6"/>
        <v/>
      </c>
      <c r="T19" s="856" t="str">
        <f t="shared" si="7"/>
        <v/>
      </c>
      <c r="U19" s="856">
        <f t="shared" si="12"/>
        <v>0</v>
      </c>
      <c r="V19" s="856" t="str">
        <f t="shared" si="8"/>
        <v/>
      </c>
      <c r="W19" s="856" t="str">
        <f t="shared" si="13"/>
        <v/>
      </c>
      <c r="X19" s="855" t="str">
        <f t="shared" si="0"/>
        <v/>
      </c>
      <c r="Y19" s="855" t="str">
        <f t="shared" si="1"/>
        <v/>
      </c>
      <c r="Z19" s="857" t="str">
        <f t="shared" si="9"/>
        <v/>
      </c>
      <c r="AA19" s="899"/>
      <c r="AB19" s="859"/>
      <c r="AC19" s="658"/>
      <c r="AD19" s="900" t="str">
        <f t="shared" si="14"/>
        <v/>
      </c>
      <c r="AE19" s="901"/>
      <c r="AF19" s="904"/>
      <c r="AG19" s="903">
        <f t="shared" si="15"/>
        <v>0</v>
      </c>
      <c r="AH19" s="668" t="str">
        <f t="shared" si="2"/>
        <v/>
      </c>
      <c r="AI19" s="671">
        <f t="shared" si="3"/>
        <v>0</v>
      </c>
      <c r="AJ19" s="863"/>
    </row>
    <row r="20" spans="1:36" s="1" customFormat="1" ht="15" customHeight="1">
      <c r="A20" s="49">
        <v>15</v>
      </c>
      <c r="B20" s="68"/>
      <c r="C20" s="64"/>
      <c r="D20" s="68"/>
      <c r="E20" s="5"/>
      <c r="F20" s="5"/>
      <c r="G20" s="12"/>
      <c r="H20" s="12"/>
      <c r="I20" s="938" t="str">
        <f t="shared" si="10"/>
        <v/>
      </c>
      <c r="J20" s="11"/>
      <c r="K20" s="11"/>
      <c r="L20" s="569"/>
      <c r="M20" s="209" t="str">
        <f t="shared" si="11"/>
        <v/>
      </c>
      <c r="N20" s="37"/>
      <c r="O20" s="124"/>
      <c r="P20" s="823" t="str">
        <f t="shared" si="4"/>
        <v/>
      </c>
      <c r="Q20" s="823" t="str">
        <f t="shared" si="4"/>
        <v/>
      </c>
      <c r="R20" s="823" t="str">
        <f t="shared" si="5"/>
        <v/>
      </c>
      <c r="S20" s="855" t="str">
        <f t="shared" si="6"/>
        <v/>
      </c>
      <c r="T20" s="856" t="str">
        <f t="shared" si="7"/>
        <v/>
      </c>
      <c r="U20" s="856">
        <f t="shared" si="12"/>
        <v>0</v>
      </c>
      <c r="V20" s="856" t="str">
        <f t="shared" si="8"/>
        <v/>
      </c>
      <c r="W20" s="856" t="str">
        <f t="shared" si="13"/>
        <v/>
      </c>
      <c r="X20" s="855" t="str">
        <f t="shared" si="0"/>
        <v/>
      </c>
      <c r="Y20" s="855" t="str">
        <f t="shared" si="1"/>
        <v/>
      </c>
      <c r="Z20" s="857" t="str">
        <f t="shared" si="9"/>
        <v/>
      </c>
      <c r="AA20" s="899"/>
      <c r="AB20" s="859"/>
      <c r="AC20" s="658"/>
      <c r="AD20" s="900" t="str">
        <f t="shared" si="14"/>
        <v/>
      </c>
      <c r="AE20" s="901"/>
      <c r="AF20" s="904"/>
      <c r="AG20" s="903">
        <f t="shared" si="15"/>
        <v>0</v>
      </c>
      <c r="AH20" s="668" t="str">
        <f t="shared" si="2"/>
        <v/>
      </c>
      <c r="AI20" s="671">
        <f t="shared" si="3"/>
        <v>0</v>
      </c>
      <c r="AJ20" s="863"/>
    </row>
    <row r="21" spans="1:36" s="1" customFormat="1" ht="15" customHeight="1">
      <c r="A21" s="49">
        <v>16</v>
      </c>
      <c r="B21" s="68"/>
      <c r="C21" s="64"/>
      <c r="D21" s="68"/>
      <c r="E21" s="5"/>
      <c r="F21" s="5"/>
      <c r="G21" s="12"/>
      <c r="H21" s="12"/>
      <c r="I21" s="938" t="str">
        <f t="shared" si="10"/>
        <v/>
      </c>
      <c r="J21" s="11"/>
      <c r="K21" s="11"/>
      <c r="L21" s="569"/>
      <c r="M21" s="209" t="str">
        <f t="shared" si="11"/>
        <v/>
      </c>
      <c r="N21" s="37"/>
      <c r="O21" s="124"/>
      <c r="P21" s="823" t="str">
        <f t="shared" si="4"/>
        <v/>
      </c>
      <c r="Q21" s="823" t="str">
        <f t="shared" si="4"/>
        <v/>
      </c>
      <c r="R21" s="823" t="str">
        <f t="shared" si="5"/>
        <v/>
      </c>
      <c r="S21" s="855" t="str">
        <f t="shared" si="6"/>
        <v/>
      </c>
      <c r="T21" s="856" t="str">
        <f t="shared" si="7"/>
        <v/>
      </c>
      <c r="U21" s="856">
        <f t="shared" si="12"/>
        <v>0</v>
      </c>
      <c r="V21" s="856" t="str">
        <f t="shared" si="8"/>
        <v/>
      </c>
      <c r="W21" s="856" t="str">
        <f t="shared" si="13"/>
        <v/>
      </c>
      <c r="X21" s="855" t="str">
        <f t="shared" si="0"/>
        <v/>
      </c>
      <c r="Y21" s="855" t="str">
        <f t="shared" si="1"/>
        <v/>
      </c>
      <c r="Z21" s="857" t="str">
        <f t="shared" si="9"/>
        <v/>
      </c>
      <c r="AA21" s="899"/>
      <c r="AB21" s="859"/>
      <c r="AC21" s="658"/>
      <c r="AD21" s="900" t="str">
        <f t="shared" si="14"/>
        <v/>
      </c>
      <c r="AE21" s="901"/>
      <c r="AF21" s="904"/>
      <c r="AG21" s="903">
        <f t="shared" si="15"/>
        <v>0</v>
      </c>
      <c r="AH21" s="668" t="str">
        <f t="shared" si="2"/>
        <v/>
      </c>
      <c r="AI21" s="671">
        <f t="shared" si="3"/>
        <v>0</v>
      </c>
      <c r="AJ21" s="863"/>
    </row>
    <row r="22" spans="1:36" s="1" customFormat="1" ht="15" customHeight="1">
      <c r="A22" s="49">
        <v>17</v>
      </c>
      <c r="B22" s="68"/>
      <c r="C22" s="64"/>
      <c r="D22" s="68"/>
      <c r="E22" s="5"/>
      <c r="F22" s="5"/>
      <c r="G22" s="12"/>
      <c r="H22" s="12"/>
      <c r="I22" s="938" t="str">
        <f t="shared" si="10"/>
        <v/>
      </c>
      <c r="J22" s="11"/>
      <c r="K22" s="11"/>
      <c r="L22" s="569"/>
      <c r="M22" s="209" t="str">
        <f t="shared" si="11"/>
        <v/>
      </c>
      <c r="N22" s="37"/>
      <c r="O22" s="124"/>
      <c r="P22" s="823" t="str">
        <f t="shared" ref="P22:Q25" si="16">IF(B22="","",B22)</f>
        <v/>
      </c>
      <c r="Q22" s="823" t="str">
        <f t="shared" si="16"/>
        <v/>
      </c>
      <c r="R22" s="823" t="str">
        <f t="shared" si="5"/>
        <v/>
      </c>
      <c r="S22" s="855" t="str">
        <f t="shared" si="6"/>
        <v/>
      </c>
      <c r="T22" s="856" t="str">
        <f t="shared" si="7"/>
        <v/>
      </c>
      <c r="U22" s="856">
        <f t="shared" si="12"/>
        <v>0</v>
      </c>
      <c r="V22" s="856" t="str">
        <f t="shared" si="8"/>
        <v/>
      </c>
      <c r="W22" s="856" t="str">
        <f t="shared" si="13"/>
        <v/>
      </c>
      <c r="X22" s="855" t="str">
        <f t="shared" si="0"/>
        <v/>
      </c>
      <c r="Y22" s="855" t="str">
        <f t="shared" si="1"/>
        <v/>
      </c>
      <c r="Z22" s="857" t="str">
        <f t="shared" si="9"/>
        <v/>
      </c>
      <c r="AA22" s="899"/>
      <c r="AB22" s="859"/>
      <c r="AC22" s="658"/>
      <c r="AD22" s="900" t="str">
        <f t="shared" si="14"/>
        <v/>
      </c>
      <c r="AE22" s="901"/>
      <c r="AF22" s="904"/>
      <c r="AG22" s="903">
        <f t="shared" si="15"/>
        <v>0</v>
      </c>
      <c r="AH22" s="668" t="str">
        <f t="shared" si="2"/>
        <v/>
      </c>
      <c r="AI22" s="671">
        <f t="shared" si="3"/>
        <v>0</v>
      </c>
      <c r="AJ22" s="863"/>
    </row>
    <row r="23" spans="1:36" s="1" customFormat="1" ht="15" customHeight="1">
      <c r="A23" s="49">
        <v>18</v>
      </c>
      <c r="B23" s="68"/>
      <c r="C23" s="64"/>
      <c r="D23" s="68"/>
      <c r="E23" s="5"/>
      <c r="F23" s="5"/>
      <c r="G23" s="12"/>
      <c r="H23" s="12"/>
      <c r="I23" s="938" t="str">
        <f t="shared" si="10"/>
        <v/>
      </c>
      <c r="J23" s="11"/>
      <c r="K23" s="11"/>
      <c r="L23" s="569"/>
      <c r="M23" s="209" t="str">
        <f t="shared" si="11"/>
        <v/>
      </c>
      <c r="N23" s="37"/>
      <c r="O23" s="124"/>
      <c r="P23" s="823" t="str">
        <f t="shared" si="16"/>
        <v/>
      </c>
      <c r="Q23" s="823" t="str">
        <f t="shared" si="16"/>
        <v/>
      </c>
      <c r="R23" s="823" t="str">
        <f t="shared" si="5"/>
        <v/>
      </c>
      <c r="S23" s="855" t="str">
        <f t="shared" si="6"/>
        <v/>
      </c>
      <c r="T23" s="856" t="str">
        <f t="shared" si="7"/>
        <v/>
      </c>
      <c r="U23" s="856">
        <f t="shared" si="12"/>
        <v>0</v>
      </c>
      <c r="V23" s="856" t="str">
        <f t="shared" si="8"/>
        <v/>
      </c>
      <c r="W23" s="856" t="str">
        <f t="shared" si="13"/>
        <v/>
      </c>
      <c r="X23" s="855" t="str">
        <f t="shared" si="0"/>
        <v/>
      </c>
      <c r="Y23" s="855" t="str">
        <f t="shared" si="1"/>
        <v/>
      </c>
      <c r="Z23" s="857" t="str">
        <f t="shared" si="9"/>
        <v/>
      </c>
      <c r="AA23" s="899"/>
      <c r="AB23" s="859"/>
      <c r="AC23" s="658"/>
      <c r="AD23" s="900" t="str">
        <f t="shared" si="14"/>
        <v/>
      </c>
      <c r="AE23" s="901"/>
      <c r="AF23" s="904"/>
      <c r="AG23" s="903">
        <f t="shared" si="15"/>
        <v>0</v>
      </c>
      <c r="AH23" s="668" t="str">
        <f t="shared" si="2"/>
        <v/>
      </c>
      <c r="AI23" s="671">
        <f t="shared" si="3"/>
        <v>0</v>
      </c>
      <c r="AJ23" s="863"/>
    </row>
    <row r="24" spans="1:36" s="1" customFormat="1" ht="15" customHeight="1">
      <c r="A24" s="49">
        <v>19</v>
      </c>
      <c r="B24" s="68"/>
      <c r="C24" s="64"/>
      <c r="D24" s="68"/>
      <c r="E24" s="5"/>
      <c r="F24" s="5"/>
      <c r="G24" s="12"/>
      <c r="H24" s="12"/>
      <c r="I24" s="938" t="str">
        <f t="shared" si="10"/>
        <v/>
      </c>
      <c r="J24" s="11"/>
      <c r="K24" s="11"/>
      <c r="L24" s="569"/>
      <c r="M24" s="209" t="str">
        <f t="shared" si="11"/>
        <v/>
      </c>
      <c r="N24" s="37"/>
      <c r="O24" s="124"/>
      <c r="P24" s="823" t="str">
        <f t="shared" si="16"/>
        <v/>
      </c>
      <c r="Q24" s="823" t="str">
        <f t="shared" si="16"/>
        <v/>
      </c>
      <c r="R24" s="823" t="str">
        <f t="shared" si="5"/>
        <v/>
      </c>
      <c r="S24" s="855" t="str">
        <f t="shared" si="6"/>
        <v/>
      </c>
      <c r="T24" s="856" t="str">
        <f t="shared" si="7"/>
        <v/>
      </c>
      <c r="U24" s="856">
        <f t="shared" si="12"/>
        <v>0</v>
      </c>
      <c r="V24" s="856" t="str">
        <f t="shared" si="8"/>
        <v/>
      </c>
      <c r="W24" s="856" t="str">
        <f t="shared" si="13"/>
        <v/>
      </c>
      <c r="X24" s="855" t="str">
        <f t="shared" si="0"/>
        <v/>
      </c>
      <c r="Y24" s="855" t="str">
        <f t="shared" si="1"/>
        <v/>
      </c>
      <c r="Z24" s="857" t="str">
        <f t="shared" si="9"/>
        <v/>
      </c>
      <c r="AA24" s="899"/>
      <c r="AB24" s="859"/>
      <c r="AC24" s="658"/>
      <c r="AD24" s="900" t="str">
        <f t="shared" si="14"/>
        <v/>
      </c>
      <c r="AE24" s="901"/>
      <c r="AF24" s="904"/>
      <c r="AG24" s="903">
        <f t="shared" si="15"/>
        <v>0</v>
      </c>
      <c r="AH24" s="668" t="str">
        <f t="shared" si="2"/>
        <v/>
      </c>
      <c r="AI24" s="671">
        <f t="shared" si="3"/>
        <v>0</v>
      </c>
      <c r="AJ24" s="863"/>
    </row>
    <row r="25" spans="1:36" s="1" customFormat="1" ht="15" customHeight="1" thickBot="1">
      <c r="A25" s="154">
        <v>20</v>
      </c>
      <c r="B25" s="70"/>
      <c r="C25" s="94"/>
      <c r="D25" s="70"/>
      <c r="E25" s="71"/>
      <c r="F25" s="71"/>
      <c r="G25" s="155"/>
      <c r="H25" s="155"/>
      <c r="I25" s="938" t="str">
        <f t="shared" si="10"/>
        <v/>
      </c>
      <c r="J25" s="156"/>
      <c r="K25" s="156"/>
      <c r="L25" s="570"/>
      <c r="M25" s="210" t="str">
        <f t="shared" si="11"/>
        <v/>
      </c>
      <c r="N25" s="157"/>
      <c r="O25" s="222"/>
      <c r="P25" s="823" t="str">
        <f t="shared" si="16"/>
        <v/>
      </c>
      <c r="Q25" s="823" t="str">
        <f t="shared" si="16"/>
        <v/>
      </c>
      <c r="R25" s="906" t="str">
        <f t="shared" si="5"/>
        <v/>
      </c>
      <c r="S25" s="907" t="str">
        <f t="shared" si="6"/>
        <v/>
      </c>
      <c r="T25" s="908" t="str">
        <f t="shared" si="7"/>
        <v/>
      </c>
      <c r="U25" s="856">
        <f t="shared" si="12"/>
        <v>0</v>
      </c>
      <c r="V25" s="856" t="str">
        <f t="shared" si="8"/>
        <v/>
      </c>
      <c r="W25" s="856" t="str">
        <f t="shared" si="13"/>
        <v/>
      </c>
      <c r="X25" s="907" t="str">
        <f t="shared" si="0"/>
        <v/>
      </c>
      <c r="Y25" s="855" t="str">
        <f t="shared" si="1"/>
        <v/>
      </c>
      <c r="Z25" s="940" t="str">
        <f t="shared" si="9"/>
        <v/>
      </c>
      <c r="AA25" s="909"/>
      <c r="AB25" s="910"/>
      <c r="AC25" s="674"/>
      <c r="AD25" s="900" t="str">
        <f t="shared" si="14"/>
        <v/>
      </c>
      <c r="AE25" s="911"/>
      <c r="AF25" s="912"/>
      <c r="AG25" s="903">
        <f t="shared" si="15"/>
        <v>0</v>
      </c>
      <c r="AH25" s="713" t="str">
        <f t="shared" si="2"/>
        <v/>
      </c>
      <c r="AI25" s="714">
        <f t="shared" si="3"/>
        <v>0</v>
      </c>
      <c r="AJ25" s="913"/>
    </row>
    <row r="26" spans="1:36" ht="15" thickBot="1">
      <c r="A26" s="38"/>
      <c r="B26" s="39"/>
      <c r="C26" s="39"/>
      <c r="D26" s="39"/>
      <c r="E26" s="39"/>
      <c r="F26" s="39"/>
      <c r="G26" s="39"/>
      <c r="H26" s="39"/>
      <c r="I26" s="39"/>
      <c r="J26" s="39"/>
      <c r="K26" s="39" t="s">
        <v>206</v>
      </c>
      <c r="L26" s="39"/>
      <c r="M26" s="52">
        <f>SUM(M6:M25)</f>
        <v>0</v>
      </c>
      <c r="N26" s="52"/>
      <c r="O26" s="42"/>
      <c r="P26" s="686"/>
      <c r="Q26" s="687"/>
      <c r="R26" s="686"/>
      <c r="S26" s="687"/>
      <c r="T26" s="687"/>
      <c r="U26" s="687"/>
      <c r="V26" s="39"/>
      <c r="W26" s="687"/>
      <c r="X26" s="829"/>
      <c r="Y26" s="829"/>
      <c r="Z26" s="829"/>
      <c r="AA26" s="829"/>
      <c r="AB26" s="914"/>
      <c r="AC26" s="915" t="s">
        <v>94</v>
      </c>
      <c r="AD26" s="808">
        <f>SUM(AD6:AD25)</f>
        <v>0</v>
      </c>
      <c r="AE26" s="810">
        <f>SUM(AE6:AE25)</f>
        <v>0</v>
      </c>
      <c r="AF26" s="830">
        <f t="shared" ref="AF26" si="17">SUM(AF6:AF25)</f>
        <v>0</v>
      </c>
      <c r="AG26" s="809">
        <f>SUM(AG6:AG25)</f>
        <v>0</v>
      </c>
      <c r="AH26" s="810">
        <f>SUM(AH6:AH25)</f>
        <v>0</v>
      </c>
      <c r="AI26" s="830">
        <f>SUM(AI6:AI25)</f>
        <v>0</v>
      </c>
      <c r="AJ26" s="916"/>
    </row>
  </sheetData>
  <sheetProtection algorithmName="SHA-512" hashValue="PSStDz+TfelqZe1pR1c473lXAI4yAfI7UT9/TqjYuQFILKOGB2i9MLX2I2exsIjNILT771R2wtw7E2tVo9Z9+A==" saltValue="y6Qxksih8U2VLwR4ySjcUQ==" spinCount="100000" sheet="1" formatCells="0" formatColumns="0" formatRows="0" insertColumns="0" insertRows="0" insertHyperlinks="0" deleteColumns="0" deleteRows="0" sort="0" autoFilter="0" pivotTables="0"/>
  <mergeCells count="9">
    <mergeCell ref="A1:O1"/>
    <mergeCell ref="A3:A4"/>
    <mergeCell ref="AG2:AJ2"/>
    <mergeCell ref="AE2:AF2"/>
    <mergeCell ref="AC2:AD2"/>
    <mergeCell ref="M2:N2"/>
    <mergeCell ref="B2:L2"/>
    <mergeCell ref="P1:AJ1"/>
    <mergeCell ref="P2:AA2"/>
  </mergeCells>
  <phoneticPr fontId="12" type="noConversion"/>
  <conditionalFormatting sqref="AI6:AI25">
    <cfRule type="expression" dxfId="30" priority="8" stopIfTrue="1">
      <formula>AI6&lt;&gt;#REF!</formula>
    </cfRule>
  </conditionalFormatting>
  <conditionalFormatting sqref="R6:T25">
    <cfRule type="expression" dxfId="29" priority="326">
      <formula>R6&lt;&gt;D6</formula>
    </cfRule>
  </conditionalFormatting>
  <conditionalFormatting sqref="P6:Q25">
    <cfRule type="expression" dxfId="28" priority="6" stopIfTrue="1">
      <formula>P6&lt;&gt;B6</formula>
    </cfRule>
  </conditionalFormatting>
  <conditionalFormatting sqref="X6:Z25">
    <cfRule type="expression" dxfId="27" priority="328">
      <formula>X6&lt;&gt;I6</formula>
    </cfRule>
  </conditionalFormatting>
  <conditionalFormatting sqref="U6:V25">
    <cfRule type="expression" dxfId="26" priority="4" stopIfTrue="1">
      <formula>U6&lt;&gt;G6</formula>
    </cfRule>
  </conditionalFormatting>
  <conditionalFormatting sqref="W6:W25">
    <cfRule type="expression" dxfId="25" priority="3" stopIfTrue="1">
      <formula>W6&lt;&gt;I6</formula>
    </cfRule>
  </conditionalFormatting>
  <conditionalFormatting sqref="AD6:AD26">
    <cfRule type="expression" dxfId="24" priority="2">
      <formula>AD6&lt;&gt;M6</formula>
    </cfRule>
  </conditionalFormatting>
  <conditionalFormatting sqref="AG6:AG25">
    <cfRule type="expression" dxfId="23" priority="1">
      <formula>AG6&lt;&gt;AD6</formula>
    </cfRule>
  </conditionalFormatting>
  <dataValidations count="5">
    <dataValidation type="list" allowBlank="1" showInputMessage="1" showErrorMessage="1" sqref="J6:J25 X5:X25" xr:uid="{5F27EC46-3C27-4FCA-BD76-FCE758E9E809}">
      <formula1>"OUI,NON"</formula1>
    </dataValidation>
    <dataValidation type="list" allowBlank="1" showInputMessage="1" showErrorMessage="1" sqref="Y5:Y25 K6:K25" xr:uid="{8AA907C5-94A8-4CF9-85A0-2F1FB38202A1}">
      <formula1>"Simple,Double"</formula1>
    </dataValidation>
    <dataValidation allowBlank="1" showErrorMessage="1" promptTitle="Sélectionnez un type d'action" sqref="E6:I25 I5 W5:W25" xr:uid="{93739B07-A47E-437C-AEB4-0EB4A6B93D76}"/>
    <dataValidation type="list" allowBlank="1" showInputMessage="1" showErrorMessage="1" sqref="AB5:AC25" xr:uid="{FC3D6109-3CE4-9E46-BDC1-DE86EDCB7085}">
      <formula1>"Oui,Non"</formula1>
    </dataValidation>
    <dataValidation type="list" allowBlank="1" showInputMessage="1" showErrorMessage="1" sqref="AA5:AA25" xr:uid="{56FE8A20-D169-4C27-B8FB-DFBED40AAE66}">
      <formula1>"Oui, Non"</formula1>
    </dataValidation>
  </dataValidations>
  <pageMargins left="0.7" right="0.7" top="0.75" bottom="0.75" header="0.3" footer="0.3"/>
  <pageSetup paperSize="9" scale="10" orientation="portrait" r:id="rId1"/>
  <drawing r:id="rId2"/>
  <extLst>
    <ext xmlns:x14="http://schemas.microsoft.com/office/spreadsheetml/2009/9/main" uri="{CCE6A557-97BC-4b89-ADB6-D9C93CAAB3DF}">
      <x14:dataValidations xmlns:xm="http://schemas.microsoft.com/office/excel/2006/main" count="2">
        <x14:dataValidation type="list" allowBlank="1" showErrorMessage="1" promptTitle="Sélectionnez un type d'action" xr:uid="{0E5EDE4C-B108-490D-91D6-DA1F5622AEAF}">
          <x14:formula1>
            <xm:f>'0-Présentation typeaction'!$H$4:$H$12</xm:f>
          </x14:formula1>
          <xm:sqref>D5:D25</xm:sqref>
        </x14:dataValidation>
        <x14:dataValidation type="list" allowBlank="1" showInputMessage="1" showErrorMessage="1" xr:uid="{7BEA277B-713D-4A95-8A6D-258A7E9CE561}">
          <x14:formula1>
            <xm:f>'0-Présentation typeaction'!$H$4:$H$12</xm:f>
          </x14:formula1>
          <xm:sqref>R5:R25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45CFD-120E-2347-AC21-308CD98145C1}">
  <dimension ref="A1:L13"/>
  <sheetViews>
    <sheetView showGridLines="0" zoomScale="93" workbookViewId="0">
      <selection activeCell="N21" sqref="N21"/>
    </sheetView>
  </sheetViews>
  <sheetFormatPr baseColWidth="10" defaultColWidth="10.81640625" defaultRowHeight="14.5" outlineLevelCol="1"/>
  <cols>
    <col min="1" max="5" width="26.453125" customWidth="1"/>
    <col min="6" max="9" width="16.453125" style="33" hidden="1" customWidth="1" outlineLevel="1"/>
    <col min="10" max="11" width="24.1796875" style="33" hidden="1" customWidth="1" outlineLevel="1"/>
    <col min="12" max="12" width="10.81640625" collapsed="1"/>
  </cols>
  <sheetData>
    <row r="1" spans="1:11" ht="122.5" customHeight="1" thickBot="1">
      <c r="A1" s="1009" t="s">
        <v>265</v>
      </c>
      <c r="B1" s="1010"/>
      <c r="C1" s="1010"/>
      <c r="D1" s="1010"/>
      <c r="E1" s="1010"/>
      <c r="F1" s="1004" t="s">
        <v>266</v>
      </c>
      <c r="G1" s="1005"/>
      <c r="H1" s="1005"/>
      <c r="I1" s="1005"/>
      <c r="J1" s="1005"/>
      <c r="K1" s="1006"/>
    </row>
    <row r="2" spans="1:11" ht="43.5">
      <c r="A2" s="57" t="s">
        <v>267</v>
      </c>
      <c r="B2" s="57" t="s">
        <v>268</v>
      </c>
      <c r="C2" s="57" t="s">
        <v>269</v>
      </c>
      <c r="D2" s="57" t="s">
        <v>270</v>
      </c>
      <c r="E2" s="57" t="s">
        <v>271</v>
      </c>
      <c r="F2" s="769" t="s">
        <v>267</v>
      </c>
      <c r="G2" s="769" t="s">
        <v>268</v>
      </c>
      <c r="H2" s="769" t="s">
        <v>269</v>
      </c>
      <c r="I2" s="769" t="s">
        <v>270</v>
      </c>
      <c r="J2" s="769" t="s">
        <v>271</v>
      </c>
      <c r="K2" s="876" t="s">
        <v>272</v>
      </c>
    </row>
    <row r="3" spans="1:11">
      <c r="A3" s="161"/>
      <c r="B3" s="158"/>
      <c r="C3" s="159"/>
      <c r="D3" s="160"/>
      <c r="E3" s="160"/>
      <c r="F3" s="917"/>
      <c r="G3" s="918"/>
      <c r="H3" s="919"/>
      <c r="I3" s="918"/>
      <c r="J3" s="918"/>
      <c r="K3" s="920"/>
    </row>
    <row r="4" spans="1:11">
      <c r="A4" s="161"/>
      <c r="B4" s="158"/>
      <c r="C4" s="159"/>
      <c r="D4" s="160"/>
      <c r="E4" s="160"/>
      <c r="F4" s="917"/>
      <c r="G4" s="918"/>
      <c r="H4" s="919"/>
      <c r="I4" s="918"/>
      <c r="J4" s="918"/>
      <c r="K4" s="920"/>
    </row>
    <row r="5" spans="1:11">
      <c r="A5" s="161"/>
      <c r="B5" s="158"/>
      <c r="C5" s="159"/>
      <c r="D5" s="160"/>
      <c r="E5" s="160"/>
      <c r="F5" s="917"/>
      <c r="G5" s="918"/>
      <c r="H5" s="919"/>
      <c r="I5" s="918"/>
      <c r="J5" s="918"/>
      <c r="K5" s="920"/>
    </row>
    <row r="6" spans="1:11">
      <c r="A6" s="161"/>
      <c r="B6" s="158"/>
      <c r="C6" s="159"/>
      <c r="D6" s="160"/>
      <c r="E6" s="160"/>
      <c r="F6" s="917"/>
      <c r="G6" s="918"/>
      <c r="H6" s="919"/>
      <c r="I6" s="918"/>
      <c r="J6" s="918"/>
      <c r="K6" s="920"/>
    </row>
    <row r="7" spans="1:11">
      <c r="A7" s="161"/>
      <c r="B7" s="158"/>
      <c r="C7" s="159"/>
      <c r="D7" s="160"/>
      <c r="E7" s="160"/>
      <c r="F7" s="917"/>
      <c r="G7" s="918"/>
      <c r="H7" s="919"/>
      <c r="I7" s="918"/>
      <c r="J7" s="918"/>
      <c r="K7" s="920"/>
    </row>
    <row r="8" spans="1:11">
      <c r="A8" s="161"/>
      <c r="B8" s="158"/>
      <c r="C8" s="159"/>
      <c r="D8" s="160"/>
      <c r="E8" s="160"/>
      <c r="F8" s="917"/>
      <c r="G8" s="918"/>
      <c r="H8" s="919"/>
      <c r="I8" s="918"/>
      <c r="J8" s="918"/>
      <c r="K8" s="920"/>
    </row>
    <row r="9" spans="1:11">
      <c r="A9" s="161"/>
      <c r="B9" s="158"/>
      <c r="C9" s="159"/>
      <c r="D9" s="160"/>
      <c r="E9" s="160"/>
      <c r="F9" s="917"/>
      <c r="G9" s="918"/>
      <c r="H9" s="919"/>
      <c r="I9" s="918"/>
      <c r="J9" s="918"/>
      <c r="K9" s="920"/>
    </row>
    <row r="10" spans="1:11">
      <c r="A10" s="161"/>
      <c r="B10" s="158"/>
      <c r="C10" s="159"/>
      <c r="D10" s="160"/>
      <c r="E10" s="160"/>
      <c r="F10" s="917"/>
      <c r="G10" s="918"/>
      <c r="H10" s="919"/>
      <c r="I10" s="918"/>
      <c r="J10" s="918"/>
      <c r="K10" s="920"/>
    </row>
    <row r="11" spans="1:11">
      <c r="A11" s="161"/>
      <c r="B11" s="158"/>
      <c r="C11" s="159"/>
      <c r="D11" s="160"/>
      <c r="E11" s="160"/>
      <c r="F11" s="917"/>
      <c r="G11" s="918"/>
      <c r="H11" s="919"/>
      <c r="I11" s="918"/>
      <c r="J11" s="918"/>
      <c r="K11" s="920"/>
    </row>
    <row r="12" spans="1:11">
      <c r="A12" s="161"/>
      <c r="B12" s="158"/>
      <c r="C12" s="159"/>
      <c r="D12" s="160"/>
      <c r="E12" s="160"/>
      <c r="F12" s="917"/>
      <c r="G12" s="918"/>
      <c r="H12" s="919"/>
      <c r="I12" s="918"/>
      <c r="J12" s="918"/>
      <c r="K12" s="920"/>
    </row>
    <row r="13" spans="1:11" ht="15" thickBot="1">
      <c r="A13" s="162"/>
      <c r="B13" s="163"/>
      <c r="C13" s="164"/>
      <c r="D13" s="165"/>
      <c r="E13" s="165"/>
      <c r="F13" s="921"/>
      <c r="G13" s="922"/>
      <c r="H13" s="923"/>
      <c r="I13" s="922"/>
      <c r="J13" s="922"/>
      <c r="K13" s="922"/>
    </row>
  </sheetData>
  <sheetProtection algorithmName="SHA-512" hashValue="kGhUsJ9TsDeLvRgzYZYyGvJ4XOImDLomLHlrJmvfxHwkRP3E5O3ji99kyLachp6XEutGQ1VhvlYMIjwtC4IM9w==" saltValue="s2d1xN9ZRn0c9giP2v2Lzw==" spinCount="100000" sheet="1" objects="1" scenarios="1"/>
  <mergeCells count="2">
    <mergeCell ref="A1:E1"/>
    <mergeCell ref="F1:K1"/>
  </mergeCells>
  <dataValidations count="1">
    <dataValidation type="list" allowBlank="1" showInputMessage="1" showErrorMessage="1" sqref="E3:E13 J3:J13" xr:uid="{CD856D99-4B2E-7B45-8503-B8861F3B85BF}">
      <formula1>"Oui,Non"</formula1>
    </dataValidation>
  </dataValidations>
  <pageMargins left="0.7" right="0.7" top="0.75" bottom="0.75" header="0.3" footer="0.3"/>
  <drawing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BEA7E-1334-48C8-89DB-00031241C463}">
  <sheetPr>
    <tabColor rgb="FF00B0F0"/>
  </sheetPr>
  <dimension ref="A1:AE39"/>
  <sheetViews>
    <sheetView zoomScale="41" zoomScaleNormal="70" workbookViewId="0">
      <selection activeCell="C12" sqref="C12"/>
    </sheetView>
  </sheetViews>
  <sheetFormatPr baseColWidth="10" defaultColWidth="11.453125" defaultRowHeight="14.5"/>
  <cols>
    <col min="1" max="8" width="46.81640625" style="328" customWidth="1"/>
    <col min="9" max="15" width="46.81640625" style="16" customWidth="1"/>
    <col min="16" max="16" width="53.453125" style="328" customWidth="1"/>
    <col min="17" max="18" width="46.81640625" style="328" customWidth="1"/>
    <col min="19" max="19" width="19.453125" style="328" customWidth="1"/>
    <col min="20" max="20" width="50.453125" style="328" customWidth="1"/>
    <col min="21" max="21" width="30.453125" style="328" customWidth="1"/>
    <col min="22" max="22" width="19.453125" style="328" customWidth="1"/>
    <col min="23" max="23" width="50.453125" style="328" customWidth="1"/>
    <col min="24" max="24" width="5" style="328" customWidth="1"/>
    <col min="25" max="30" width="11.453125" style="328"/>
    <col min="31" max="31" width="27.1796875" style="328" customWidth="1"/>
    <col min="32" max="32" width="30" style="328" customWidth="1"/>
    <col min="33" max="16384" width="11.453125" style="328"/>
  </cols>
  <sheetData>
    <row r="1" spans="1:28" ht="55.5" customHeight="1" thickBot="1">
      <c r="A1" s="1056" t="s">
        <v>221</v>
      </c>
      <c r="B1" s="1057"/>
      <c r="C1" s="1057"/>
      <c r="D1" s="1057"/>
      <c r="E1" s="1057"/>
      <c r="F1" s="1057"/>
      <c r="G1" s="1057"/>
      <c r="H1" s="1057"/>
      <c r="I1" s="1057"/>
      <c r="J1" s="1057"/>
      <c r="K1" s="1057"/>
      <c r="L1" s="1057"/>
      <c r="M1" s="1057"/>
      <c r="N1" s="1057"/>
      <c r="O1" s="1057"/>
      <c r="P1" s="1057"/>
      <c r="Q1" s="1057"/>
      <c r="R1" s="1058"/>
    </row>
    <row r="2" spans="1:28" s="465" customFormat="1" ht="52" customHeight="1">
      <c r="A2" s="16"/>
      <c r="B2" s="16"/>
      <c r="C2" s="16"/>
      <c r="D2" s="16"/>
      <c r="E2" s="16"/>
      <c r="F2" s="16"/>
      <c r="G2" s="16"/>
      <c r="H2" s="16"/>
      <c r="I2" s="463"/>
      <c r="J2" s="463"/>
      <c r="K2" s="464"/>
      <c r="L2" s="464"/>
      <c r="M2" s="464"/>
      <c r="N2" s="463"/>
      <c r="S2" s="328"/>
      <c r="T2" s="328"/>
    </row>
    <row r="3" spans="1:28" s="465" customFormat="1" ht="84.75" customHeight="1">
      <c r="A3" s="1059" t="s">
        <v>407</v>
      </c>
      <c r="B3" s="1059"/>
      <c r="C3" s="1059"/>
      <c r="D3" s="1059"/>
      <c r="E3" s="1059"/>
      <c r="F3" s="1059"/>
      <c r="G3" s="1059"/>
      <c r="H3" s="1059"/>
      <c r="I3" s="1059"/>
      <c r="J3" s="1059"/>
      <c r="K3" s="464"/>
      <c r="L3" s="328"/>
      <c r="M3" s="328"/>
      <c r="N3" s="328"/>
      <c r="O3" s="328"/>
      <c r="P3" s="328"/>
      <c r="Q3" s="328"/>
      <c r="S3" s="328"/>
      <c r="T3" s="328"/>
    </row>
    <row r="4" spans="1:28" s="465" customFormat="1" ht="29" thickBot="1">
      <c r="A4" s="1060" t="s">
        <v>222</v>
      </c>
      <c r="B4" s="1060"/>
      <c r="C4" s="1060"/>
      <c r="D4" s="1060"/>
      <c r="E4" s="1060"/>
      <c r="F4" s="1060"/>
      <c r="G4" s="1060"/>
      <c r="H4" s="1060"/>
      <c r="I4" s="1060"/>
      <c r="J4" s="1060"/>
      <c r="K4" s="464"/>
      <c r="L4" s="328"/>
      <c r="M4" s="328"/>
      <c r="N4" s="328"/>
      <c r="O4" s="328"/>
      <c r="P4" s="328"/>
      <c r="Q4" s="328"/>
      <c r="S4" s="328"/>
      <c r="T4" s="328"/>
    </row>
    <row r="5" spans="1:28" s="465" customFormat="1" ht="96" customHeight="1">
      <c r="A5" s="1061" t="s">
        <v>223</v>
      </c>
      <c r="B5" s="1062"/>
      <c r="C5" s="1063"/>
      <c r="D5" s="1064" t="s">
        <v>224</v>
      </c>
      <c r="E5" s="1065"/>
      <c r="F5" s="1065"/>
      <c r="G5" s="1065"/>
      <c r="H5" s="1065"/>
      <c r="I5" s="1065"/>
      <c r="J5" s="1066"/>
      <c r="K5" s="464"/>
      <c r="L5" s="328"/>
      <c r="M5" s="328"/>
      <c r="N5" s="328"/>
      <c r="O5" s="328"/>
      <c r="P5" s="328"/>
      <c r="Q5" s="328"/>
      <c r="S5" s="328"/>
      <c r="T5" s="328"/>
    </row>
    <row r="6" spans="1:28" s="465" customFormat="1" ht="97" customHeight="1">
      <c r="A6" s="466" t="s">
        <v>225</v>
      </c>
      <c r="B6" s="467" t="s">
        <v>226</v>
      </c>
      <c r="C6" s="468" t="s">
        <v>227</v>
      </c>
      <c r="D6" s="466" t="s">
        <v>228</v>
      </c>
      <c r="E6" s="467" t="s">
        <v>229</v>
      </c>
      <c r="F6" s="467" t="s">
        <v>230</v>
      </c>
      <c r="G6" s="467" t="s">
        <v>231</v>
      </c>
      <c r="H6" s="467" t="s">
        <v>232</v>
      </c>
      <c r="I6" s="467" t="s">
        <v>233</v>
      </c>
      <c r="J6" s="468" t="s">
        <v>234</v>
      </c>
      <c r="K6" s="464"/>
      <c r="S6" s="328"/>
      <c r="T6" s="328"/>
    </row>
    <row r="7" spans="1:28" s="465" customFormat="1" ht="52" customHeight="1" thickBot="1">
      <c r="A7" s="592">
        <f>'1-Investissements'!M109+'2-Frais généraux'!L105+'3-Contributions en nature'!I106+'4-Amortissement'!F106+'5-Tx forf personnel+autoconst'!E15+'6-Coût unitaire bananes'!L26+'7-Coût unitaire cannes à sucre'!M26</f>
        <v>0</v>
      </c>
      <c r="B7" s="593">
        <f>'1-Investissements'!N109+'2-Frais généraux'!M105</f>
        <v>0</v>
      </c>
      <c r="C7" s="594">
        <f>A7+B7</f>
        <v>0</v>
      </c>
      <c r="D7" s="595">
        <f>'1-Investissements'!O109</f>
        <v>0</v>
      </c>
      <c r="E7" s="596">
        <f>'2-Frais généraux'!N105</f>
        <v>0</v>
      </c>
      <c r="F7" s="596">
        <f>'3-Contributions en nature'!I106</f>
        <v>0</v>
      </c>
      <c r="G7" s="596">
        <f>'4-Amortissement'!F106</f>
        <v>0</v>
      </c>
      <c r="H7" s="596">
        <f>'5-Tx forf personnel+autoconst'!E15</f>
        <v>0</v>
      </c>
      <c r="I7" s="596">
        <f>'6-Coût unitaire bananes'!L26</f>
        <v>0</v>
      </c>
      <c r="J7" s="597">
        <f>'7-Coût unitaire cannes à sucre'!M26</f>
        <v>0</v>
      </c>
      <c r="K7" s="464"/>
      <c r="L7" s="328"/>
      <c r="M7" s="328"/>
      <c r="N7" s="328"/>
      <c r="O7" s="328"/>
      <c r="P7" s="328"/>
      <c r="Q7" s="469"/>
      <c r="S7" s="328"/>
      <c r="T7" s="328"/>
    </row>
    <row r="8" spans="1:28" s="465" customFormat="1" ht="23.5">
      <c r="A8" s="16"/>
      <c r="B8" s="16"/>
      <c r="C8" s="16"/>
      <c r="D8" s="16"/>
      <c r="E8" s="16"/>
      <c r="F8" s="16"/>
      <c r="G8" s="463"/>
      <c r="H8" s="463"/>
      <c r="I8" s="464"/>
      <c r="J8" s="464"/>
      <c r="K8" s="464"/>
      <c r="L8" s="328"/>
      <c r="M8" s="328"/>
      <c r="N8" s="328"/>
      <c r="O8" s="328"/>
      <c r="P8" s="328"/>
      <c r="Q8" s="470"/>
      <c r="R8" s="328"/>
    </row>
    <row r="9" spans="1:28" s="465" customFormat="1" ht="72" customHeight="1">
      <c r="G9" s="463"/>
      <c r="H9" s="463"/>
      <c r="I9" s="471"/>
      <c r="J9" s="471"/>
      <c r="K9" s="471"/>
      <c r="L9" s="328"/>
      <c r="M9" s="328"/>
      <c r="N9" s="328"/>
      <c r="O9" s="328"/>
      <c r="P9" s="328"/>
      <c r="Q9" s="472"/>
      <c r="R9" s="328"/>
    </row>
    <row r="10" spans="1:28" s="465" customFormat="1" ht="78.75" customHeight="1">
      <c r="B10" s="1053" t="s">
        <v>408</v>
      </c>
      <c r="C10" s="1054"/>
      <c r="D10" s="1054"/>
      <c r="E10" s="1054"/>
      <c r="F10" s="1054"/>
      <c r="G10" s="1055"/>
      <c r="H10" s="463"/>
      <c r="I10" s="463"/>
      <c r="J10" s="463"/>
      <c r="K10" s="463"/>
      <c r="L10" s="473"/>
      <c r="Q10" s="328"/>
      <c r="R10" s="328"/>
    </row>
    <row r="11" spans="1:28" s="465" customFormat="1" ht="92.5" customHeight="1">
      <c r="B11" s="474" t="s">
        <v>419</v>
      </c>
      <c r="C11" s="474" t="s">
        <v>236</v>
      </c>
      <c r="D11" s="474" t="s">
        <v>237</v>
      </c>
      <c r="E11" s="475" t="s">
        <v>409</v>
      </c>
      <c r="F11" s="475" t="s">
        <v>238</v>
      </c>
      <c r="G11" s="475" t="s">
        <v>237</v>
      </c>
      <c r="Q11" s="33"/>
      <c r="R11" s="476"/>
      <c r="S11" s="476"/>
      <c r="T11" s="477"/>
      <c r="U11" s="477"/>
      <c r="V11" s="477"/>
      <c r="W11" s="477"/>
    </row>
    <row r="12" spans="1:28" ht="51.75" customHeight="1">
      <c r="B12" s="478"/>
      <c r="C12" s="479"/>
      <c r="D12" s="480"/>
      <c r="E12" s="478"/>
      <c r="F12" s="479"/>
      <c r="G12" s="480"/>
      <c r="O12" s="465"/>
      <c r="P12" s="465"/>
      <c r="Q12" s="476"/>
      <c r="R12" s="476"/>
      <c r="S12" s="476"/>
      <c r="T12" s="477"/>
      <c r="U12" s="477"/>
      <c r="V12" s="477"/>
      <c r="W12" s="477"/>
      <c r="AA12" s="465"/>
      <c r="AB12" s="465"/>
    </row>
    <row r="13" spans="1:28" ht="51.75" customHeight="1">
      <c r="B13" s="481"/>
      <c r="C13" s="482"/>
      <c r="D13" s="483"/>
      <c r="E13" s="478"/>
      <c r="F13" s="479"/>
      <c r="G13" s="480"/>
      <c r="O13" s="465"/>
      <c r="P13" s="465"/>
      <c r="Q13" s="476"/>
      <c r="R13" s="476"/>
      <c r="S13" s="476"/>
      <c r="T13" s="477"/>
      <c r="U13" s="477"/>
      <c r="V13" s="477"/>
      <c r="W13" s="477"/>
      <c r="AA13" s="465"/>
      <c r="AB13" s="465"/>
    </row>
    <row r="14" spans="1:28" ht="51.75" customHeight="1" thickBot="1">
      <c r="B14" s="481"/>
      <c r="C14" s="482"/>
      <c r="D14" s="484"/>
      <c r="E14" s="478"/>
      <c r="F14" s="479"/>
      <c r="G14" s="485"/>
      <c r="O14" s="465"/>
      <c r="P14" s="465"/>
      <c r="Q14" s="476"/>
      <c r="R14" s="476"/>
      <c r="S14" s="476"/>
      <c r="T14" s="477"/>
      <c r="U14" s="477"/>
      <c r="V14" s="477"/>
      <c r="W14" s="477"/>
      <c r="AA14" s="465"/>
      <c r="AB14" s="465"/>
    </row>
    <row r="15" spans="1:28" ht="51.75" customHeight="1">
      <c r="B15" s="486">
        <f>SUM(B12:B14)</f>
        <v>0</v>
      </c>
      <c r="C15" s="487"/>
      <c r="D15" s="487"/>
      <c r="E15" s="486">
        <f>SUM(E12:E14)</f>
        <v>0</v>
      </c>
      <c r="F15" s="465"/>
      <c r="O15" s="465"/>
      <c r="P15" s="465"/>
      <c r="Q15" s="476"/>
      <c r="R15" s="476"/>
      <c r="S15" s="476"/>
      <c r="T15" s="477"/>
      <c r="U15" s="477"/>
      <c r="V15" s="477"/>
      <c r="W15" s="477"/>
      <c r="AA15" s="465"/>
      <c r="AB15" s="465"/>
    </row>
    <row r="16" spans="1:28" ht="33" customHeight="1">
      <c r="O16" s="465"/>
      <c r="P16" s="465"/>
      <c r="Q16" s="476"/>
      <c r="R16" s="476"/>
      <c r="S16" s="476"/>
      <c r="T16" s="477"/>
      <c r="U16" s="477"/>
      <c r="V16" s="477"/>
      <c r="W16" s="477"/>
      <c r="AA16" s="465"/>
      <c r="AB16" s="465"/>
    </row>
    <row r="17" spans="1:31" ht="89.25" customHeight="1" thickBot="1">
      <c r="A17" s="1043" t="s">
        <v>410</v>
      </c>
      <c r="B17" s="1043"/>
      <c r="C17" s="1043"/>
      <c r="D17" s="1043"/>
      <c r="E17" s="1043"/>
      <c r="F17" s="1043"/>
      <c r="G17" s="1043"/>
      <c r="H17" s="1043"/>
      <c r="I17" s="1043"/>
      <c r="L17" s="488"/>
      <c r="M17" s="465"/>
      <c r="N17" s="465"/>
      <c r="O17" s="488"/>
      <c r="P17" s="465"/>
      <c r="R17" s="465"/>
      <c r="S17" s="465"/>
      <c r="T17" s="476"/>
      <c r="U17" s="476"/>
      <c r="V17" s="476"/>
      <c r="W17" s="477"/>
      <c r="X17" s="477"/>
      <c r="Y17" s="477"/>
      <c r="Z17" s="477"/>
      <c r="AD17" s="465"/>
      <c r="AE17" s="465"/>
    </row>
    <row r="18" spans="1:31" ht="69" customHeight="1" thickBot="1">
      <c r="A18" s="1040" t="s">
        <v>411</v>
      </c>
      <c r="B18" s="1041"/>
      <c r="C18" s="1041"/>
      <c r="D18" s="1041"/>
      <c r="E18" s="1041"/>
      <c r="F18" s="1041"/>
      <c r="G18" s="1041"/>
      <c r="H18" s="465"/>
      <c r="I18" s="465"/>
      <c r="J18" s="489"/>
      <c r="K18" s="489"/>
      <c r="L18" s="489"/>
      <c r="M18" s="328"/>
      <c r="N18" s="477"/>
      <c r="O18" s="477"/>
      <c r="P18" s="477"/>
      <c r="Q18" s="477"/>
      <c r="R18" s="477"/>
      <c r="S18" s="477"/>
      <c r="T18" s="477"/>
      <c r="X18" s="465"/>
      <c r="Y18" s="465"/>
    </row>
    <row r="19" spans="1:31" ht="67" customHeight="1" thickBot="1">
      <c r="A19" s="1044" t="s">
        <v>244</v>
      </c>
      <c r="B19" s="1045"/>
      <c r="C19" s="1046"/>
      <c r="D19" s="1038" t="s">
        <v>412</v>
      </c>
      <c r="E19" s="1039"/>
      <c r="F19" s="1039"/>
      <c r="G19" s="1039"/>
      <c r="H19" s="465"/>
      <c r="I19" s="465"/>
      <c r="J19" s="490"/>
      <c r="K19" s="490"/>
      <c r="L19" s="490"/>
      <c r="M19" s="465"/>
      <c r="N19" s="477"/>
      <c r="O19" s="477"/>
      <c r="P19" s="477"/>
      <c r="Q19" s="477"/>
      <c r="R19" s="477"/>
      <c r="S19" s="477"/>
      <c r="T19" s="477"/>
      <c r="X19" s="465"/>
      <c r="Y19" s="465"/>
    </row>
    <row r="20" spans="1:31" s="477" customFormat="1" ht="42">
      <c r="A20" s="1047" t="s">
        <v>245</v>
      </c>
      <c r="B20" s="1048" t="s">
        <v>246</v>
      </c>
      <c r="C20" s="1049" t="s">
        <v>247</v>
      </c>
      <c r="D20" s="491" t="s">
        <v>413</v>
      </c>
      <c r="E20" s="491" t="s">
        <v>414</v>
      </c>
      <c r="F20" s="1050" t="s">
        <v>248</v>
      </c>
      <c r="G20" s="1050" t="s">
        <v>432</v>
      </c>
      <c r="H20" s="465"/>
      <c r="I20" s="465"/>
      <c r="J20" s="465"/>
      <c r="K20" s="465"/>
      <c r="L20" s="465"/>
      <c r="M20" s="465"/>
      <c r="S20" s="465"/>
      <c r="T20" s="465"/>
    </row>
    <row r="21" spans="1:31" s="477" customFormat="1" ht="42">
      <c r="A21" s="1047"/>
      <c r="B21" s="1048"/>
      <c r="C21" s="1049"/>
      <c r="D21" s="492" t="s">
        <v>415</v>
      </c>
      <c r="E21" s="493" t="s">
        <v>249</v>
      </c>
      <c r="F21" s="1051"/>
      <c r="G21" s="1051"/>
      <c r="H21" s="465"/>
      <c r="I21" s="465"/>
      <c r="J21" s="465"/>
      <c r="K21" s="465"/>
      <c r="L21" s="465"/>
      <c r="M21" s="465"/>
      <c r="S21" s="465"/>
      <c r="T21" s="465"/>
    </row>
    <row r="22" spans="1:31" ht="39.75" customHeight="1">
      <c r="A22" s="494" t="s">
        <v>104</v>
      </c>
      <c r="B22" s="495">
        <f>SUMIFS('1-Investissements'!$O$10:$O$108,'1-Investissements'!$E$10:$E$108,'Syn DP Bénéficiaire'!A22)+SUMIFS('2-Frais généraux'!$N$6:$N$104,'2-Frais généraux'!$D$6:$D$104,'Syn DP Bénéficiaire'!A22)+SUMIFS('3-Contributions en nature'!$I$6:$I$105,'3-Contributions en nature'!$C$6:$C$105,'Syn DP Bénéficiaire'!A22)+SUMIFS('4-Amortissement'!$F$6:$F$105,'4-Amortissement'!$D$6:$D$105,'Syn DP Bénéficiaire'!A22)+SUMIFS('5-Tx forf personnel+autoconst'!$E$6:$E$14,'5-Tx forf personnel+autoconst'!$B$6:$B$14,'Syn DP Bénéficiaire'!A22)+SUMIFS('6-Coût unitaire bananes'!$L$6:$L$25,'6-Coût unitaire bananes'!$D$6:$D$25,'Syn DP Bénéficiaire'!A22)+SUMIFS('7-Coût unitaire cannes à sucre'!$M$6:$M$25,'7-Coût unitaire cannes à sucre'!$D$6:$D$25,'Syn DP Bénéficiaire'!A22)</f>
        <v>0</v>
      </c>
      <c r="C22" s="496">
        <f>IF(B22=0,0,B22/$B$31)</f>
        <v>0</v>
      </c>
      <c r="D22" s="497"/>
      <c r="E22" s="498">
        <f>D22*B22</f>
        <v>0</v>
      </c>
      <c r="F22" s="499">
        <f>IF(C22=0,0,ROUNDDOWN(E22*0.85,2))</f>
        <v>0</v>
      </c>
      <c r="G22" s="499">
        <f>E22-F22</f>
        <v>0</v>
      </c>
      <c r="H22" s="465"/>
      <c r="I22" s="465"/>
      <c r="J22" s="465"/>
      <c r="K22" s="465"/>
      <c r="L22" s="465"/>
      <c r="M22" s="465"/>
      <c r="N22" s="328"/>
      <c r="O22" s="328"/>
      <c r="S22" s="465"/>
      <c r="T22" s="465"/>
    </row>
    <row r="23" spans="1:31" ht="42">
      <c r="A23" s="494" t="s">
        <v>85</v>
      </c>
      <c r="B23" s="495">
        <f>SUMIFS('1-Investissements'!$O$10:$O$108,'1-Investissements'!$E$10:$E$108,'Syn DP Bénéficiaire'!A23)+SUMIFS('2-Frais généraux'!$N$6:$N$104,'2-Frais généraux'!$D$6:$D$104,'Syn DP Bénéficiaire'!A23)+SUMIFS('3-Contributions en nature'!$I$6:$I$105,'3-Contributions en nature'!$C$6:$C$105,'Syn DP Bénéficiaire'!A23)+SUMIFS('4-Amortissement'!$F$6:$F$105,'4-Amortissement'!$D$6:$D$105,'Syn DP Bénéficiaire'!A23)+SUMIFS('5-Tx forf personnel+autoconst'!$E$6:$E$14,'5-Tx forf personnel+autoconst'!$B$6:$B$14,'Syn DP Bénéficiaire'!A23)+SUMIFS('6-Coût unitaire bananes'!$L$6:$L$25,'6-Coût unitaire bananes'!$D$6:$D$25,'Syn DP Bénéficiaire'!A23)+SUMIFS('7-Coût unitaire cannes à sucre'!$M$6:$M$25,'7-Coût unitaire cannes à sucre'!$D$6:$D$25,'Syn DP Bénéficiaire'!A23)</f>
        <v>0</v>
      </c>
      <c r="C23" s="496">
        <f t="shared" ref="C23:C30" si="0">IF(B23=0,0,B23/$B$31)</f>
        <v>0</v>
      </c>
      <c r="D23" s="497"/>
      <c r="E23" s="498">
        <f t="shared" ref="E23:E30" si="1">D23*B23</f>
        <v>0</v>
      </c>
      <c r="F23" s="499">
        <f t="shared" ref="F23:F30" si="2">IF(C23=0,0,ROUNDDOWN(E23*0.85,2))</f>
        <v>0</v>
      </c>
      <c r="G23" s="499">
        <f t="shared" ref="G23:G30" si="3">E23-F23</f>
        <v>0</v>
      </c>
      <c r="H23" s="465"/>
      <c r="I23" s="465"/>
      <c r="J23" s="465"/>
      <c r="K23" s="465"/>
      <c r="L23" s="465"/>
      <c r="M23" s="465"/>
      <c r="N23" s="328"/>
      <c r="O23" s="328"/>
      <c r="S23" s="465"/>
      <c r="T23" s="465"/>
    </row>
    <row r="24" spans="1:31" ht="21">
      <c r="A24" s="494" t="s">
        <v>174</v>
      </c>
      <c r="B24" s="495">
        <f>SUMIFS('1-Investissements'!$O$10:$O$108,'1-Investissements'!$E$10:$E$108,'Syn DP Bénéficiaire'!A24)+SUMIFS('2-Frais généraux'!$N$6:$N$104,'2-Frais généraux'!$D$6:$D$104,'Syn DP Bénéficiaire'!A24)+SUMIFS('3-Contributions en nature'!$I$6:$I$105,'3-Contributions en nature'!$C$6:$C$105,'Syn DP Bénéficiaire'!A24)+SUMIFS('4-Amortissement'!$F$6:$F$105,'4-Amortissement'!$D$6:$D$105,'Syn DP Bénéficiaire'!A24)+SUMIFS('5-Tx forf personnel+autoconst'!$E$6:$E$14,'5-Tx forf personnel+autoconst'!$B$6:$B$14,'Syn DP Bénéficiaire'!A24)+SUMIFS('6-Coût unitaire bananes'!$L$6:$L$25,'6-Coût unitaire bananes'!$D$6:$D$25,'Syn DP Bénéficiaire'!A24)+SUMIFS('7-Coût unitaire cannes à sucre'!$M$6:$M$25,'7-Coût unitaire cannes à sucre'!$D$6:$D$25,'Syn DP Bénéficiaire'!A24)</f>
        <v>0</v>
      </c>
      <c r="C24" s="496">
        <f t="shared" si="0"/>
        <v>0</v>
      </c>
      <c r="D24" s="497"/>
      <c r="E24" s="498">
        <f t="shared" si="1"/>
        <v>0</v>
      </c>
      <c r="F24" s="499">
        <f t="shared" si="2"/>
        <v>0</v>
      </c>
      <c r="G24" s="499">
        <f t="shared" si="3"/>
        <v>0</v>
      </c>
      <c r="H24" s="465"/>
      <c r="I24" s="465"/>
      <c r="J24" s="465"/>
      <c r="K24" s="465"/>
      <c r="L24" s="465"/>
      <c r="M24" s="465"/>
      <c r="N24" s="328"/>
      <c r="O24" s="328"/>
    </row>
    <row r="25" spans="1:31" ht="21">
      <c r="A25" s="494" t="s">
        <v>92</v>
      </c>
      <c r="B25" s="495">
        <f>SUMIFS('1-Investissements'!$O$10:$O$108,'1-Investissements'!$E$10:$E$108,'Syn DP Bénéficiaire'!A25)+SUMIFS('2-Frais généraux'!$N$6:$N$104,'2-Frais généraux'!$D$6:$D$104,'Syn DP Bénéficiaire'!A25)+SUMIFS('3-Contributions en nature'!$I$6:$I$105,'3-Contributions en nature'!$C$6:$C$105,'Syn DP Bénéficiaire'!A25)+SUMIFS('4-Amortissement'!$F$6:$F$105,'4-Amortissement'!$D$6:$D$105,'Syn DP Bénéficiaire'!A25)+SUMIFS('5-Tx forf personnel+autoconst'!$E$6:$E$14,'5-Tx forf personnel+autoconst'!$B$6:$B$14,'Syn DP Bénéficiaire'!A25)+SUMIFS('6-Coût unitaire bananes'!$L$6:$L$25,'6-Coût unitaire bananes'!$D$6:$D$25,'Syn DP Bénéficiaire'!A25)+SUMIFS('7-Coût unitaire cannes à sucre'!$M$6:$M$25,'7-Coût unitaire cannes à sucre'!$D$6:$D$25,'Syn DP Bénéficiaire'!A25)</f>
        <v>0</v>
      </c>
      <c r="C25" s="496">
        <f t="shared" si="0"/>
        <v>0</v>
      </c>
      <c r="D25" s="497"/>
      <c r="E25" s="498">
        <f t="shared" si="1"/>
        <v>0</v>
      </c>
      <c r="F25" s="499">
        <f t="shared" si="2"/>
        <v>0</v>
      </c>
      <c r="G25" s="499">
        <f t="shared" si="3"/>
        <v>0</v>
      </c>
      <c r="H25" s="465"/>
      <c r="I25" s="465"/>
      <c r="J25" s="465"/>
      <c r="K25" s="465"/>
      <c r="L25" s="465"/>
      <c r="M25" s="465"/>
      <c r="N25" s="328"/>
      <c r="O25" s="328"/>
    </row>
    <row r="26" spans="1:31" ht="21">
      <c r="A26" s="494" t="s">
        <v>150</v>
      </c>
      <c r="B26" s="495">
        <f>SUMIFS('1-Investissements'!$O$10:$O$108,'1-Investissements'!$E$10:$E$108,'Syn DP Bénéficiaire'!A26)+SUMIFS('2-Frais généraux'!$N$6:$N$104,'2-Frais généraux'!$D$6:$D$104,'Syn DP Bénéficiaire'!A26)+SUMIFS('3-Contributions en nature'!$I$6:$I$105,'3-Contributions en nature'!$C$6:$C$105,'Syn DP Bénéficiaire'!A26)+SUMIFS('4-Amortissement'!$F$6:$F$105,'4-Amortissement'!$D$6:$D$105,'Syn DP Bénéficiaire'!A26)+SUMIFS('5-Tx forf personnel+autoconst'!$E$6:$E$14,'5-Tx forf personnel+autoconst'!$B$6:$B$14,'Syn DP Bénéficiaire'!A26)+SUMIFS('6-Coût unitaire bananes'!$L$6:$L$25,'6-Coût unitaire bananes'!$D$6:$D$25,'Syn DP Bénéficiaire'!A26)+SUMIFS('7-Coût unitaire cannes à sucre'!$M$6:$M$25,'7-Coût unitaire cannes à sucre'!$D$6:$D$25,'Syn DP Bénéficiaire'!A26)</f>
        <v>0</v>
      </c>
      <c r="C26" s="496">
        <f t="shared" si="0"/>
        <v>0</v>
      </c>
      <c r="D26" s="497"/>
      <c r="E26" s="498">
        <f t="shared" si="1"/>
        <v>0</v>
      </c>
      <c r="F26" s="499">
        <f t="shared" si="2"/>
        <v>0</v>
      </c>
      <c r="G26" s="499">
        <f t="shared" si="3"/>
        <v>0</v>
      </c>
      <c r="H26" s="465"/>
      <c r="I26" s="465"/>
      <c r="J26" s="465"/>
      <c r="K26" s="465"/>
      <c r="L26" s="465"/>
      <c r="M26" s="465"/>
      <c r="N26" s="328"/>
      <c r="O26" s="328"/>
    </row>
    <row r="27" spans="1:31" ht="21">
      <c r="A27" s="494" t="s">
        <v>127</v>
      </c>
      <c r="B27" s="495">
        <f>SUMIFS('1-Investissements'!$O$10:$O$108,'1-Investissements'!$E$10:$E$108,'Syn DP Bénéficiaire'!A27)+SUMIFS('2-Frais généraux'!$N$6:$N$104,'2-Frais généraux'!$D$6:$D$104,'Syn DP Bénéficiaire'!A27)+SUMIFS('3-Contributions en nature'!$I$6:$I$105,'3-Contributions en nature'!$C$6:$C$105,'Syn DP Bénéficiaire'!A27)+SUMIFS('4-Amortissement'!$F$6:$F$105,'4-Amortissement'!$D$6:$D$105,'Syn DP Bénéficiaire'!A27)+SUMIFS('5-Tx forf personnel+autoconst'!$E$6:$E$14,'5-Tx forf personnel+autoconst'!$B$6:$B$14,'Syn DP Bénéficiaire'!A27)+SUMIFS('6-Coût unitaire bananes'!$L$6:$L$25,'6-Coût unitaire bananes'!$D$6:$D$25,'Syn DP Bénéficiaire'!A27)+SUMIFS('7-Coût unitaire cannes à sucre'!$M$6:$M$25,'7-Coût unitaire cannes à sucre'!$D$6:$D$25,'Syn DP Bénéficiaire'!A27)</f>
        <v>0</v>
      </c>
      <c r="C27" s="496">
        <f t="shared" si="0"/>
        <v>0</v>
      </c>
      <c r="D27" s="497"/>
      <c r="E27" s="498">
        <f t="shared" si="1"/>
        <v>0</v>
      </c>
      <c r="F27" s="499">
        <f t="shared" si="2"/>
        <v>0</v>
      </c>
      <c r="G27" s="499">
        <f t="shared" si="3"/>
        <v>0</v>
      </c>
      <c r="H27" s="465"/>
      <c r="I27" s="465"/>
      <c r="J27" s="465"/>
      <c r="K27" s="465"/>
      <c r="L27" s="465"/>
      <c r="M27" s="465"/>
      <c r="N27" s="328"/>
      <c r="O27" s="328"/>
    </row>
    <row r="28" spans="1:31" ht="21">
      <c r="A28" s="494" t="s">
        <v>175</v>
      </c>
      <c r="B28" s="495">
        <f>SUMIFS('1-Investissements'!$O$10:$O$108,'1-Investissements'!$E$10:$E$108,'Syn DP Bénéficiaire'!A28)+SUMIFS('2-Frais généraux'!$N$6:$N$104,'2-Frais généraux'!$D$6:$D$104,'Syn DP Bénéficiaire'!A28)+SUMIFS('3-Contributions en nature'!$I$6:$I$105,'3-Contributions en nature'!$C$6:$C$105,'Syn DP Bénéficiaire'!A28)+SUMIFS('4-Amortissement'!$F$6:$F$105,'4-Amortissement'!$D$6:$D$105,'Syn DP Bénéficiaire'!A28)+SUMIFS('5-Tx forf personnel+autoconst'!$E$6:$E$14,'5-Tx forf personnel+autoconst'!$B$6:$B$14,'Syn DP Bénéficiaire'!A28)+SUMIFS('6-Coût unitaire bananes'!$L$6:$L$25,'6-Coût unitaire bananes'!$D$6:$D$25,'Syn DP Bénéficiaire'!A28)+SUMIFS('7-Coût unitaire cannes à sucre'!$M$6:$M$25,'7-Coût unitaire cannes à sucre'!$D$6:$D$25,'Syn DP Bénéficiaire'!A28)</f>
        <v>0</v>
      </c>
      <c r="C28" s="496">
        <f t="shared" si="0"/>
        <v>0</v>
      </c>
      <c r="D28" s="497"/>
      <c r="E28" s="498">
        <f t="shared" si="1"/>
        <v>0</v>
      </c>
      <c r="F28" s="499">
        <f t="shared" si="2"/>
        <v>0</v>
      </c>
      <c r="G28" s="499">
        <f t="shared" si="3"/>
        <v>0</v>
      </c>
      <c r="H28" s="465"/>
      <c r="I28" s="465"/>
      <c r="J28" s="465"/>
      <c r="K28" s="465"/>
      <c r="L28" s="465"/>
      <c r="M28" s="465"/>
      <c r="N28" s="328"/>
      <c r="O28" s="328"/>
    </row>
    <row r="29" spans="1:31" ht="21">
      <c r="A29" s="494" t="s">
        <v>176</v>
      </c>
      <c r="B29" s="495">
        <f>SUMIFS('1-Investissements'!$O$10:$O$108,'1-Investissements'!$E$10:$E$108,'Syn DP Bénéficiaire'!A29)+SUMIFS('2-Frais généraux'!$N$6:$N$104,'2-Frais généraux'!$D$6:$D$104,'Syn DP Bénéficiaire'!A29)+SUMIFS('3-Contributions en nature'!$I$6:$I$105,'3-Contributions en nature'!$C$6:$C$105,'Syn DP Bénéficiaire'!A29)+SUMIFS('4-Amortissement'!$F$6:$F$105,'4-Amortissement'!$D$6:$D$105,'Syn DP Bénéficiaire'!A29)+SUMIFS('5-Tx forf personnel+autoconst'!$E$6:$E$14,'5-Tx forf personnel+autoconst'!$B$6:$B$14,'Syn DP Bénéficiaire'!A29)+SUMIFS('6-Coût unitaire bananes'!$L$6:$L$25,'6-Coût unitaire bananes'!$D$6:$D$25,'Syn DP Bénéficiaire'!A29)+SUMIFS('7-Coût unitaire cannes à sucre'!$M$6:$M$25,'7-Coût unitaire cannes à sucre'!$D$6:$D$25,'Syn DP Bénéficiaire'!A29)</f>
        <v>0</v>
      </c>
      <c r="C29" s="496">
        <f t="shared" si="0"/>
        <v>0</v>
      </c>
      <c r="D29" s="497"/>
      <c r="E29" s="498">
        <f t="shared" si="1"/>
        <v>0</v>
      </c>
      <c r="F29" s="499">
        <f t="shared" si="2"/>
        <v>0</v>
      </c>
      <c r="G29" s="499">
        <f t="shared" si="3"/>
        <v>0</v>
      </c>
      <c r="H29" s="465"/>
      <c r="I29" s="465"/>
      <c r="J29" s="465"/>
      <c r="K29" s="465"/>
      <c r="L29" s="465"/>
      <c r="M29" s="465"/>
      <c r="N29" s="328"/>
      <c r="O29" s="328"/>
    </row>
    <row r="30" spans="1:31" ht="42">
      <c r="A30" s="494" t="s">
        <v>177</v>
      </c>
      <c r="B30" s="495">
        <f>SUMIFS('1-Investissements'!$O$10:$O$108,'1-Investissements'!$E$10:$E$108,'Syn DP Bénéficiaire'!A30)+SUMIFS('2-Frais généraux'!$N$6:$N$104,'2-Frais généraux'!$D$6:$D$104,'Syn DP Bénéficiaire'!A30)+SUMIFS('3-Contributions en nature'!$I$6:$I$105,'3-Contributions en nature'!$C$6:$C$105,'Syn DP Bénéficiaire'!A30)+SUMIFS('4-Amortissement'!$F$6:$F$105,'4-Amortissement'!$D$6:$D$105,'Syn DP Bénéficiaire'!A30)+SUMIFS('5-Tx forf personnel+autoconst'!$E$6:$E$14,'5-Tx forf personnel+autoconst'!$B$6:$B$14,'Syn DP Bénéficiaire'!A30)+SUMIFS('6-Coût unitaire bananes'!$L$6:$L$25,'6-Coût unitaire bananes'!$D$6:$D$25,'Syn DP Bénéficiaire'!A30)+SUMIFS('7-Coût unitaire cannes à sucre'!$M$6:$M$25,'7-Coût unitaire cannes à sucre'!$D$6:$D$25,'Syn DP Bénéficiaire'!A30)</f>
        <v>0</v>
      </c>
      <c r="C30" s="496">
        <f t="shared" si="0"/>
        <v>0</v>
      </c>
      <c r="D30" s="497"/>
      <c r="E30" s="498">
        <f t="shared" si="1"/>
        <v>0</v>
      </c>
      <c r="F30" s="499">
        <f t="shared" si="2"/>
        <v>0</v>
      </c>
      <c r="G30" s="499">
        <f t="shared" si="3"/>
        <v>0</v>
      </c>
      <c r="H30" s="465"/>
      <c r="I30" s="465"/>
      <c r="J30" s="465"/>
      <c r="K30" s="465"/>
      <c r="L30" s="465"/>
      <c r="M30" s="465"/>
      <c r="N30" s="328"/>
      <c r="O30" s="328"/>
    </row>
    <row r="31" spans="1:31" ht="21.5" thickBot="1">
      <c r="A31" s="500" t="s">
        <v>250</v>
      </c>
      <c r="B31" s="501">
        <f>SUM(B22:B30)</f>
        <v>0</v>
      </c>
      <c r="C31" s="502">
        <f>SUM(C22:C30)</f>
        <v>0</v>
      </c>
      <c r="D31" s="503"/>
      <c r="E31" s="504">
        <f>SUM(E22:E30)</f>
        <v>0</v>
      </c>
      <c r="F31" s="504">
        <f t="shared" ref="F31:G31" si="4">SUM(F22:F30)</f>
        <v>0</v>
      </c>
      <c r="G31" s="504">
        <f t="shared" si="4"/>
        <v>0</v>
      </c>
      <c r="H31" s="465"/>
      <c r="I31" s="465"/>
      <c r="J31" s="465"/>
      <c r="K31" s="465"/>
      <c r="L31" s="465"/>
      <c r="M31" s="465"/>
      <c r="N31" s="328"/>
      <c r="O31" s="328"/>
    </row>
    <row r="32" spans="1:31" ht="18.5">
      <c r="B32" s="505"/>
      <c r="J32" s="465"/>
      <c r="K32" s="465"/>
      <c r="L32" s="465"/>
      <c r="M32" s="465"/>
      <c r="N32" s="465"/>
      <c r="O32" s="465"/>
    </row>
    <row r="33" spans="2:23" ht="18.5">
      <c r="B33" s="505"/>
      <c r="P33" s="465"/>
      <c r="Q33" s="465"/>
      <c r="R33" s="465"/>
      <c r="S33" s="465"/>
      <c r="T33" s="465"/>
      <c r="U33" s="465"/>
      <c r="V33" s="465"/>
      <c r="W33" s="465"/>
    </row>
    <row r="34" spans="2:23" ht="72" customHeight="1">
      <c r="B34" s="1052" t="s">
        <v>416</v>
      </c>
      <c r="C34" s="1052"/>
      <c r="D34" s="1052"/>
      <c r="E34" s="1052"/>
      <c r="F34" s="1052"/>
      <c r="G34" s="1052"/>
      <c r="H34" s="1052"/>
      <c r="P34" s="465"/>
      <c r="Q34" s="465"/>
      <c r="R34" s="465"/>
      <c r="S34" s="465"/>
      <c r="T34" s="465"/>
      <c r="U34" s="465"/>
      <c r="V34" s="465"/>
      <c r="W34" s="465"/>
    </row>
    <row r="35" spans="2:23" ht="39.75" customHeight="1">
      <c r="B35" s="1042" t="s">
        <v>235</v>
      </c>
      <c r="C35" s="1042"/>
      <c r="D35" s="1042"/>
      <c r="E35" s="1042"/>
      <c r="F35" s="1042" t="s">
        <v>417</v>
      </c>
      <c r="G35" s="1042"/>
      <c r="H35" s="1042"/>
    </row>
    <row r="36" spans="2:23" ht="47">
      <c r="B36" s="598" t="s">
        <v>239</v>
      </c>
      <c r="C36" s="507">
        <f>B31</f>
        <v>0</v>
      </c>
      <c r="D36" s="598" t="s">
        <v>418</v>
      </c>
      <c r="E36" s="507">
        <f>F37+G37</f>
        <v>0</v>
      </c>
      <c r="F36" s="599" t="s">
        <v>240</v>
      </c>
      <c r="G36" s="599" t="s">
        <v>241</v>
      </c>
      <c r="H36" s="600">
        <f>C12</f>
        <v>0</v>
      </c>
      <c r="J36" s="509"/>
    </row>
    <row r="37" spans="2:23" ht="32.25" customHeight="1">
      <c r="B37" s="1042" t="s">
        <v>242</v>
      </c>
      <c r="C37" s="1042"/>
      <c r="D37" s="1042"/>
      <c r="E37" s="601"/>
      <c r="F37" s="507">
        <f>F31</f>
        <v>0</v>
      </c>
      <c r="G37" s="507">
        <f>IF(G31&gt;=H37,G31-H37,0)</f>
        <v>0</v>
      </c>
      <c r="H37" s="507">
        <f>B12</f>
        <v>0</v>
      </c>
    </row>
    <row r="38" spans="2:23" ht="23.25" customHeight="1">
      <c r="B38" s="600">
        <f>F12</f>
        <v>0</v>
      </c>
      <c r="C38" s="600">
        <f>F13</f>
        <v>0</v>
      </c>
      <c r="D38" s="600">
        <f>F14</f>
        <v>0</v>
      </c>
      <c r="E38" s="602" t="s">
        <v>243</v>
      </c>
      <c r="F38" s="603"/>
      <c r="G38" s="603"/>
      <c r="H38" s="603"/>
    </row>
    <row r="39" spans="2:23" ht="21">
      <c r="B39" s="507">
        <f>E12</f>
        <v>0</v>
      </c>
      <c r="C39" s="507">
        <f>E13</f>
        <v>0</v>
      </c>
      <c r="D39" s="507">
        <f>E14</f>
        <v>0</v>
      </c>
      <c r="E39" s="507">
        <f>IF(C36-F37-G37-H37-B39-C39-D39&gt;=0,C36-F37-G37-H37-B39-C39-D39,0)</f>
        <v>0</v>
      </c>
      <c r="F39" s="603"/>
      <c r="G39" s="603"/>
      <c r="H39" s="603"/>
    </row>
  </sheetData>
  <sheetProtection algorithmName="SHA-512" hashValue="ou5iyO16Z1MPVQrzFGZFO7Zmg5Cg0+XpderFYxLa8KpJsoZy2vGHPY1MWGEP+GV/5B5YOK4kFYwGR24B+ZRnRA==" saltValue="bIEDjhpxCiBafvG4boyc9A==" spinCount="100000" sheet="1" objects="1" scenarios="1"/>
  <mergeCells count="19">
    <mergeCell ref="B10:G10"/>
    <mergeCell ref="A1:R1"/>
    <mergeCell ref="A3:J3"/>
    <mergeCell ref="A4:J4"/>
    <mergeCell ref="A5:C5"/>
    <mergeCell ref="D5:J5"/>
    <mergeCell ref="D19:G19"/>
    <mergeCell ref="A18:G18"/>
    <mergeCell ref="B37:D37"/>
    <mergeCell ref="A17:I17"/>
    <mergeCell ref="A19:C19"/>
    <mergeCell ref="A20:A21"/>
    <mergeCell ref="B20:B21"/>
    <mergeCell ref="C20:C21"/>
    <mergeCell ref="F20:F21"/>
    <mergeCell ref="G20:G21"/>
    <mergeCell ref="B34:H34"/>
    <mergeCell ref="B35:E35"/>
    <mergeCell ref="F35:H35"/>
  </mergeCells>
  <dataValidations count="2">
    <dataValidation type="list" allowBlank="1" showErrorMessage="1" promptTitle="Sélectionnez un type d'action" sqref="A22:A30" xr:uid="{C948F85A-633B-4142-A62B-BA27AEFA086F}">
      <formula1>#REF!</formula1>
    </dataValidation>
    <dataValidation type="list" allowBlank="1" showInputMessage="1" showErrorMessage="1" sqref="D12:D14 G12:G14" xr:uid="{ECC5D058-A612-4909-A7D0-3E2692A85CBE}">
      <formula1>"Oui,Non,NA"</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5E8D1-E22D-4268-9482-62A6917C3EB3}">
  <sheetPr>
    <tabColor rgb="FF00B0F0"/>
  </sheetPr>
  <dimension ref="B2:H19"/>
  <sheetViews>
    <sheetView workbookViewId="0">
      <selection activeCell="C12" sqref="C12"/>
    </sheetView>
  </sheetViews>
  <sheetFormatPr baseColWidth="10" defaultColWidth="8.7265625" defaultRowHeight="15.5"/>
  <cols>
    <col min="1" max="1" width="8.7265625" style="257"/>
    <col min="2" max="2" width="47.54296875" style="257" customWidth="1"/>
    <col min="3" max="3" width="30.7265625" style="257" customWidth="1"/>
    <col min="4" max="4" width="38.26953125" style="257" customWidth="1"/>
    <col min="5" max="5" width="38.81640625" style="257" customWidth="1"/>
    <col min="6" max="6" width="21.1796875" style="257" customWidth="1"/>
    <col min="7" max="7" width="25.7265625" style="257" customWidth="1"/>
    <col min="8" max="8" width="24.453125" style="257" customWidth="1"/>
    <col min="9" max="9" width="42.7265625" style="257" customWidth="1"/>
    <col min="10" max="10" width="68.26953125" style="257" customWidth="1"/>
    <col min="11" max="11" width="36.453125" style="257" customWidth="1"/>
    <col min="12" max="12" width="40.54296875" style="257" customWidth="1"/>
    <col min="13" max="13" width="52.26953125" style="257" customWidth="1"/>
    <col min="14" max="14" width="39.54296875" style="257" customWidth="1"/>
    <col min="15" max="15" width="35" style="257" customWidth="1"/>
    <col min="16" max="16" width="52.453125" style="257" customWidth="1"/>
    <col min="17" max="19" width="24.7265625" style="257" customWidth="1"/>
    <col min="20" max="21" width="50.7265625" style="257" customWidth="1"/>
    <col min="22" max="22" width="60.7265625" style="257" customWidth="1"/>
    <col min="23" max="25" width="24.7265625" style="257" customWidth="1"/>
    <col min="26" max="16384" width="8.7265625" style="257"/>
  </cols>
  <sheetData>
    <row r="2" spans="2:8" ht="26.15" customHeight="1">
      <c r="B2" s="1068" t="s">
        <v>264</v>
      </c>
      <c r="C2" s="1068"/>
      <c r="D2" s="1068"/>
      <c r="E2" s="1068"/>
    </row>
    <row r="3" spans="2:8" ht="46.9" customHeight="1">
      <c r="B3" s="1069" t="s">
        <v>321</v>
      </c>
      <c r="C3" s="1069"/>
      <c r="D3" s="1069"/>
      <c r="E3" s="531" t="s">
        <v>293</v>
      </c>
    </row>
    <row r="4" spans="2:8" ht="31">
      <c r="B4" s="522" t="s">
        <v>306</v>
      </c>
      <c r="C4" s="522" t="s">
        <v>307</v>
      </c>
      <c r="D4" s="522" t="s">
        <v>237</v>
      </c>
      <c r="E4" s="258" t="s">
        <v>294</v>
      </c>
    </row>
    <row r="5" spans="2:8">
      <c r="B5" s="259"/>
      <c r="C5" s="260"/>
      <c r="D5" s="261"/>
      <c r="E5" s="591"/>
    </row>
    <row r="6" spans="2:8" ht="16" thickBot="1">
      <c r="C6" s="262">
        <f>SUM(C5:C5)</f>
        <v>0</v>
      </c>
      <c r="E6" s="257" t="s">
        <v>308</v>
      </c>
    </row>
    <row r="8" spans="2:8">
      <c r="B8" s="242"/>
      <c r="E8" s="242"/>
    </row>
    <row r="9" spans="2:8" ht="16" thickBot="1">
      <c r="B9" s="527" t="s">
        <v>423</v>
      </c>
      <c r="C9" s="528"/>
      <c r="D9" s="528"/>
    </row>
    <row r="10" spans="2:8" ht="31.5" thickBot="1">
      <c r="B10" s="529" t="s">
        <v>306</v>
      </c>
      <c r="C10" s="530" t="s">
        <v>357</v>
      </c>
      <c r="D10" s="530" t="s">
        <v>318</v>
      </c>
    </row>
    <row r="11" spans="2:8">
      <c r="B11" s="930">
        <f>B5</f>
        <v>0</v>
      </c>
      <c r="C11" s="526">
        <f>C5</f>
        <v>0</v>
      </c>
      <c r="D11" s="526">
        <f>IF(G3="KO",C6,ROUNDDOWN(C11*0.85/0.15,2))</f>
        <v>0</v>
      </c>
    </row>
    <row r="12" spans="2:8">
      <c r="B12" s="523" t="s">
        <v>241</v>
      </c>
      <c r="C12" s="526">
        <f>E5-D13-C11</f>
        <v>0</v>
      </c>
      <c r="D12" s="526">
        <f>ROUNDDOWN((E5-D11-C11)*0.85,2)</f>
        <v>0</v>
      </c>
    </row>
    <row r="13" spans="2:8" ht="16" thickBot="1">
      <c r="B13" s="524" t="s">
        <v>94</v>
      </c>
      <c r="C13" s="525">
        <f>SUM(C11:C12)</f>
        <v>0</v>
      </c>
      <c r="D13" s="525">
        <f>SUM(D11:D12)</f>
        <v>0</v>
      </c>
    </row>
    <row r="16" spans="2:8" ht="32">
      <c r="B16" s="1052" t="s">
        <v>422</v>
      </c>
      <c r="C16" s="1052"/>
      <c r="D16" s="1052"/>
      <c r="E16" s="1052"/>
      <c r="F16" s="1052"/>
      <c r="G16" s="1052"/>
      <c r="H16" s="1052"/>
    </row>
    <row r="17" spans="2:8" ht="23.5">
      <c r="B17" s="1067" t="s">
        <v>235</v>
      </c>
      <c r="C17" s="1067"/>
      <c r="D17" s="1067"/>
      <c r="E17" s="1067"/>
      <c r="F17" s="1067" t="s">
        <v>417</v>
      </c>
      <c r="G17" s="1067"/>
      <c r="H17" s="1067"/>
    </row>
    <row r="18" spans="2:8" ht="47">
      <c r="B18" s="506" t="s">
        <v>239</v>
      </c>
      <c r="C18" s="507">
        <v>0</v>
      </c>
      <c r="D18" s="506" t="s">
        <v>418</v>
      </c>
      <c r="E18" s="507">
        <f>E5</f>
        <v>0</v>
      </c>
      <c r="F18" s="508" t="s">
        <v>240</v>
      </c>
      <c r="G18" s="508" t="s">
        <v>241</v>
      </c>
      <c r="H18" s="604">
        <f>B5</f>
        <v>0</v>
      </c>
    </row>
    <row r="19" spans="2:8" ht="23.5">
      <c r="B19" s="1067"/>
      <c r="C19" s="1067"/>
      <c r="D19" s="1067"/>
      <c r="E19" s="510"/>
      <c r="F19" s="507">
        <f>D13</f>
        <v>0</v>
      </c>
      <c r="G19" s="507">
        <f>C12</f>
        <v>0</v>
      </c>
      <c r="H19" s="507">
        <f>C11</f>
        <v>0</v>
      </c>
    </row>
  </sheetData>
  <sheetProtection algorithmName="SHA-512" hashValue="brkxBurkhkyneSmHFbAWQZl3ST5E8wudjEhumNW3hRHj0hO47xR55a4f3uVh8pyCdvJNc4ZzuOKBb6RTGsTGtw==" saltValue="uQfk3HcqGUXSab2p5Djm/A==" spinCount="100000" sheet="1" objects="1" scenarios="1"/>
  <mergeCells count="6">
    <mergeCell ref="B17:E17"/>
    <mergeCell ref="F17:H17"/>
    <mergeCell ref="B19:D19"/>
    <mergeCell ref="B2:E2"/>
    <mergeCell ref="B3:D3"/>
    <mergeCell ref="B16:H16"/>
  </mergeCells>
  <dataValidations disablePrompts="1" count="1">
    <dataValidation type="list" allowBlank="1" showInputMessage="1" showErrorMessage="1" sqref="D5" xr:uid="{037C597F-450A-43D6-8D86-1F3AF8FC0AF2}">
      <formula1>"Oui,Non,NA"</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4C765-6E7B-4E6B-8D1C-3CC1E1BA6A68}">
  <sheetPr>
    <tabColor theme="9" tint="0.39997558519241921"/>
  </sheetPr>
  <dimension ref="B2:I30"/>
  <sheetViews>
    <sheetView topLeftCell="A4" workbookViewId="0">
      <selection activeCell="D21" sqref="D21"/>
    </sheetView>
  </sheetViews>
  <sheetFormatPr baseColWidth="10" defaultColWidth="8.7265625" defaultRowHeight="15.5"/>
  <cols>
    <col min="1" max="1" width="8.7265625" style="257"/>
    <col min="2" max="2" width="47.54296875" style="257" customWidth="1"/>
    <col min="3" max="3" width="30.7265625" style="257" customWidth="1"/>
    <col min="4" max="4" width="38.26953125" style="257" customWidth="1"/>
    <col min="5" max="5" width="38.81640625" style="257" customWidth="1"/>
    <col min="6" max="6" width="21.1796875" style="257" customWidth="1"/>
    <col min="7" max="7" width="25.7265625" style="257" customWidth="1"/>
    <col min="8" max="8" width="24.453125" style="257" customWidth="1"/>
    <col min="9" max="9" width="42.7265625" style="257" customWidth="1"/>
    <col min="10" max="10" width="68.26953125" style="257" customWidth="1"/>
    <col min="11" max="11" width="36.453125" style="257" customWidth="1"/>
    <col min="12" max="12" width="40.54296875" style="257" customWidth="1"/>
    <col min="13" max="13" width="52.26953125" style="257" customWidth="1"/>
    <col min="14" max="14" width="39.54296875" style="257" customWidth="1"/>
    <col min="15" max="15" width="35" style="257" customWidth="1"/>
    <col min="16" max="16" width="52.453125" style="257" customWidth="1"/>
    <col min="17" max="19" width="24.7265625" style="257" customWidth="1"/>
    <col min="20" max="21" width="50.7265625" style="257" customWidth="1"/>
    <col min="22" max="22" width="60.7265625" style="257" customWidth="1"/>
    <col min="23" max="25" width="24.7265625" style="257" customWidth="1"/>
    <col min="26" max="16384" width="8.7265625" style="257"/>
  </cols>
  <sheetData>
    <row r="2" spans="2:9" ht="26.15" customHeight="1">
      <c r="B2" s="1070" t="s">
        <v>424</v>
      </c>
      <c r="C2" s="1071"/>
      <c r="D2" s="1071"/>
      <c r="E2" s="1072"/>
    </row>
    <row r="3" spans="2:9" ht="46.9" customHeight="1">
      <c r="B3" s="1073" t="s">
        <v>321</v>
      </c>
      <c r="C3" s="1074"/>
      <c r="D3" s="1075"/>
      <c r="E3" s="267" t="s">
        <v>293</v>
      </c>
    </row>
    <row r="4" spans="2:9" ht="31">
      <c r="B4" s="532" t="s">
        <v>306</v>
      </c>
      <c r="C4" s="532" t="s">
        <v>307</v>
      </c>
      <c r="D4" s="532" t="s">
        <v>237</v>
      </c>
      <c r="E4" s="533" t="s">
        <v>294</v>
      </c>
    </row>
    <row r="5" spans="2:9">
      <c r="B5" s="534">
        <f>'Demande Avance'!B5</f>
        <v>0</v>
      </c>
      <c r="C5" s="534">
        <f>'Demande Avance'!C5</f>
        <v>0</v>
      </c>
      <c r="D5" s="534">
        <f>'Demande Avance'!D5</f>
        <v>0</v>
      </c>
      <c r="E5" s="534">
        <f>'Demande Avance'!E5</f>
        <v>0</v>
      </c>
    </row>
    <row r="6" spans="2:9" ht="16" thickBot="1">
      <c r="C6" s="535">
        <f>SUM(C5:C5)</f>
        <v>0</v>
      </c>
      <c r="E6" s="257" t="s">
        <v>308</v>
      </c>
    </row>
    <row r="8" spans="2:9">
      <c r="B8" s="242"/>
      <c r="E8" s="242"/>
    </row>
    <row r="9" spans="2:9" ht="35.5" customHeight="1" thickBot="1">
      <c r="B9" s="1076" t="s">
        <v>292</v>
      </c>
      <c r="C9" s="1077"/>
      <c r="D9" s="1077"/>
      <c r="E9" s="1077"/>
      <c r="F9" s="1077"/>
      <c r="G9" s="1077"/>
      <c r="H9" s="1078"/>
    </row>
    <row r="10" spans="2:9" ht="31.9" customHeight="1" thickBot="1">
      <c r="B10" s="1079" t="s">
        <v>309</v>
      </c>
      <c r="C10" s="1080"/>
      <c r="D10" s="1080"/>
      <c r="E10" s="1080"/>
      <c r="F10" s="1079" t="s">
        <v>310</v>
      </c>
      <c r="G10" s="1081"/>
      <c r="H10" s="293" t="s">
        <v>94</v>
      </c>
    </row>
    <row r="11" spans="2:9" ht="31.5" thickBot="1">
      <c r="B11" s="286" t="s">
        <v>306</v>
      </c>
      <c r="C11" s="287" t="s">
        <v>311</v>
      </c>
      <c r="D11" s="288" t="s">
        <v>237</v>
      </c>
      <c r="E11" s="290" t="s">
        <v>331</v>
      </c>
      <c r="F11" s="289" t="s">
        <v>312</v>
      </c>
      <c r="G11" s="354" t="s">
        <v>240</v>
      </c>
      <c r="H11" s="263" t="s">
        <v>313</v>
      </c>
    </row>
    <row r="12" spans="2:9" s="266" customFormat="1" ht="50.65" customHeight="1" thickBot="1">
      <c r="B12" s="336">
        <f>B5</f>
        <v>0</v>
      </c>
      <c r="C12" s="337">
        <f>C5</f>
        <v>0</v>
      </c>
      <c r="D12" s="264"/>
      <c r="E12" s="358">
        <f>'Tableau de bord-Instructeur'!C6</f>
        <v>0</v>
      </c>
      <c r="F12" s="338">
        <f>'Tableau de bord-Instructeur'!C7</f>
        <v>0</v>
      </c>
      <c r="G12" s="339">
        <f>'Tableau de bord-Instructeur'!C8</f>
        <v>0</v>
      </c>
      <c r="H12" s="340">
        <f>E13+F12+G12</f>
        <v>0</v>
      </c>
      <c r="I12" s="265"/>
    </row>
    <row r="13" spans="2:9" ht="16" thickBot="1">
      <c r="C13" s="262">
        <f>SUM(C12:C12)</f>
        <v>0</v>
      </c>
      <c r="E13" s="262">
        <f>SUM(E12:E12)</f>
        <v>0</v>
      </c>
    </row>
    <row r="16" spans="2:9">
      <c r="B16" s="359" t="s">
        <v>314</v>
      </c>
      <c r="C16" s="360"/>
      <c r="D16" s="360"/>
      <c r="E16" s="360"/>
      <c r="F16" s="361"/>
      <c r="G16" s="267" t="s">
        <v>315</v>
      </c>
    </row>
    <row r="17" spans="2:9" ht="77.5">
      <c r="B17" s="268" t="s">
        <v>316</v>
      </c>
      <c r="C17" s="268" t="s">
        <v>353</v>
      </c>
      <c r="D17" s="269" t="s">
        <v>332</v>
      </c>
      <c r="E17" s="269" t="s">
        <v>312</v>
      </c>
      <c r="F17" s="269" t="s">
        <v>333</v>
      </c>
      <c r="G17" s="362" t="s">
        <v>356</v>
      </c>
    </row>
    <row r="18" spans="2:9">
      <c r="B18" s="270">
        <v>0.5</v>
      </c>
      <c r="C18" s="341">
        <f>IF(OR('Tableau de bord-Instructeur'!C19&lt;&gt;"Avance",E5=0),0,MIN(E5,IF(C12&gt;ROUND(H12*B18,2),0,ROUND(H12*B18,2))))</f>
        <v>0</v>
      </c>
      <c r="D18" s="341">
        <f>MIN(C13,C18*0.15)</f>
        <v>0</v>
      </c>
      <c r="E18" s="341">
        <f>IF(D18&lt;C18*0.15,MIN(C18-D18-F18,F12),0)</f>
        <v>0</v>
      </c>
      <c r="F18" s="341">
        <f>MIN(ROUNDDOWN(C18*0.85,2),G12)</f>
        <v>0</v>
      </c>
      <c r="G18" s="341" t="str">
        <f>IF((F18+E18+C5)&lt;=C18,"OK","KO")</f>
        <v>OK</v>
      </c>
    </row>
    <row r="19" spans="2:9">
      <c r="E19" s="271"/>
    </row>
    <row r="20" spans="2:9">
      <c r="B20" s="269" t="s">
        <v>330</v>
      </c>
      <c r="C20" s="268" t="s">
        <v>240</v>
      </c>
      <c r="D20" s="269" t="s">
        <v>332</v>
      </c>
      <c r="E20" s="269" t="s">
        <v>317</v>
      </c>
    </row>
    <row r="21" spans="2:9">
      <c r="B21" s="268" t="s">
        <v>355</v>
      </c>
      <c r="C21" s="341">
        <f>IF(C12&gt;=C18,0,IF(G18="KO",C18-C13,""))</f>
        <v>0</v>
      </c>
      <c r="D21" s="341">
        <f>IF(C21="","",ROUNDUP(C21*0.15/0.85,2))</f>
        <v>0</v>
      </c>
      <c r="E21" s="341">
        <f>IF(D21="","",C13-D21)</f>
        <v>0</v>
      </c>
    </row>
    <row r="22" spans="2:9">
      <c r="C22" s="271"/>
    </row>
    <row r="23" spans="2:9">
      <c r="B23" s="271"/>
    </row>
    <row r="24" spans="2:9" ht="16" thickBot="1">
      <c r="B24" s="363" t="s">
        <v>320</v>
      </c>
      <c r="C24" s="364"/>
      <c r="D24" s="364"/>
      <c r="E24" s="364"/>
    </row>
    <row r="25" spans="2:9" ht="44.15" customHeight="1" thickBot="1">
      <c r="B25" s="291" t="s">
        <v>306</v>
      </c>
      <c r="C25" s="292" t="s">
        <v>357</v>
      </c>
      <c r="D25" s="292" t="s">
        <v>318</v>
      </c>
      <c r="E25" s="272" t="s">
        <v>319</v>
      </c>
    </row>
    <row r="26" spans="2:9">
      <c r="B26" s="333">
        <f>B12</f>
        <v>0</v>
      </c>
      <c r="C26" s="341">
        <f>IF(G18="KO",D21,ROUNDUP(D18,2))</f>
        <v>0</v>
      </c>
      <c r="D26" s="341">
        <f>IF(G18="KO",C21,ROUNDDOWN(C26*0.85/0.15,2))</f>
        <v>0</v>
      </c>
      <c r="E26" s="273" t="str">
        <f>IF(D26=ROUNDDOWN((C26+D26)*0.85,2),"OK","KO")</f>
        <v>OK</v>
      </c>
    </row>
    <row r="27" spans="2:9">
      <c r="B27" s="334" t="s">
        <v>241</v>
      </c>
      <c r="C27" s="341">
        <f>IF(G18="OK",E18,0)</f>
        <v>0</v>
      </c>
      <c r="D27" s="341">
        <f>ROUNDDOWN(C27*0.85/0.15,2)</f>
        <v>0</v>
      </c>
      <c r="E27" s="274" t="str">
        <f>IF(D27=ROUNDDOWN((C27+D27)*0.85,2),"OK","KO")</f>
        <v>OK</v>
      </c>
      <c r="I27" s="271"/>
    </row>
    <row r="28" spans="2:9" ht="16" thickBot="1">
      <c r="B28" s="275" t="s">
        <v>94</v>
      </c>
      <c r="C28" s="276">
        <f>SUM(C26:C27)</f>
        <v>0</v>
      </c>
      <c r="D28" s="276">
        <f>SUM(D26:D27)</f>
        <v>0</v>
      </c>
      <c r="E28" s="277"/>
    </row>
    <row r="29" spans="2:9" ht="16" thickBot="1"/>
    <row r="30" spans="2:9" ht="42" customHeight="1" thickBot="1">
      <c r="B30" s="335" t="s">
        <v>354</v>
      </c>
      <c r="C30" s="342">
        <f>C28+D28</f>
        <v>0</v>
      </c>
      <c r="D30" s="328"/>
    </row>
  </sheetData>
  <sheetProtection algorithmName="SHA-512" hashValue="ack5WahIGNIKgBolAHBtG1IniKff2gcKdFZdNMzogHPhtwr0jvpVAWDoNon0FgVVtS0hjpXgDWf4fXo6TqS44g==" saltValue="r4LzpENGd5PHKk86tCWAGw==" spinCount="100000" sheet="1" objects="1" scenarios="1"/>
  <mergeCells count="5">
    <mergeCell ref="B2:E2"/>
    <mergeCell ref="B3:D3"/>
    <mergeCell ref="B9:H9"/>
    <mergeCell ref="B10:E10"/>
    <mergeCell ref="F10:G10"/>
  </mergeCells>
  <dataValidations count="1">
    <dataValidation type="list" allowBlank="1" showInputMessage="1" showErrorMessage="1" sqref="D12" xr:uid="{44B740EE-5202-4D68-B3AF-6CDD93846EBE}">
      <formula1>"Oui,Non,NA"</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C3B20-B069-4EF7-B281-4AEE7969E651}">
  <sheetPr>
    <tabColor theme="9" tint="0.39997558519241921"/>
  </sheetPr>
  <dimension ref="A1:AR90"/>
  <sheetViews>
    <sheetView topLeftCell="A7" zoomScale="80" zoomScaleNormal="80" workbookViewId="0">
      <selection activeCell="B5" sqref="B5"/>
    </sheetView>
  </sheetViews>
  <sheetFormatPr baseColWidth="10" defaultColWidth="11.453125" defaultRowHeight="15" customHeight="1" outlineLevelCol="1"/>
  <cols>
    <col min="1" max="1" width="16.54296875" style="329" customWidth="1"/>
    <col min="2" max="2" width="63.1796875" style="329" customWidth="1"/>
    <col min="3" max="3" width="46" style="329" customWidth="1"/>
    <col min="4" max="4" width="30.26953125" style="329" customWidth="1"/>
    <col min="5" max="5" width="35.7265625" style="329" bestFit="1" customWidth="1"/>
    <col min="6" max="6" width="35.7265625" style="329" customWidth="1"/>
    <col min="7" max="7" width="44.81640625" style="329" customWidth="1"/>
    <col min="8" max="8" width="54.81640625" style="329" customWidth="1"/>
    <col min="9" max="9" width="49.1796875" style="329" customWidth="1"/>
    <col min="10" max="10" width="56.81640625" style="248" customWidth="1"/>
    <col min="11" max="11" width="44.81640625" style="329" customWidth="1"/>
    <col min="12" max="12" width="25" style="329" customWidth="1" outlineLevel="1"/>
    <col min="13" max="13" width="36" style="329" customWidth="1" outlineLevel="1"/>
    <col min="14" max="14" width="31.453125" style="329" customWidth="1" outlineLevel="1"/>
    <col min="15" max="15" width="25.453125" style="329" customWidth="1" outlineLevel="1"/>
    <col min="16" max="16" width="33.453125" style="329" customWidth="1" outlineLevel="1"/>
    <col min="17" max="17" width="36.1796875" style="329" customWidth="1" outlineLevel="1"/>
    <col min="18" max="18" width="30.453125" style="329" customWidth="1"/>
    <col min="19" max="21" width="11.453125" style="329"/>
    <col min="22" max="22" width="26" style="329" customWidth="1"/>
    <col min="23" max="23" width="24.1796875" style="329" customWidth="1"/>
    <col min="24" max="24" width="21.453125" style="329" customWidth="1"/>
    <col min="25" max="25" width="25.1796875" style="329" customWidth="1"/>
    <col min="26" max="28" width="11.453125" style="329"/>
    <col min="29" max="29" width="6" style="329" customWidth="1"/>
    <col min="30" max="35" width="22.453125" style="329" customWidth="1"/>
    <col min="36" max="16384" width="11.453125" style="329"/>
  </cols>
  <sheetData>
    <row r="1" spans="1:44" ht="137.25" customHeight="1">
      <c r="B1" s="355" t="s">
        <v>251</v>
      </c>
      <c r="C1" s="355"/>
      <c r="D1" s="355"/>
      <c r="E1" s="355"/>
      <c r="F1" s="355"/>
      <c r="G1" s="355"/>
      <c r="H1" s="355"/>
      <c r="I1" s="228"/>
      <c r="J1" s="228"/>
      <c r="K1" s="228"/>
      <c r="L1" s="227"/>
    </row>
    <row r="2" spans="1:44" ht="137.25" customHeight="1">
      <c r="B2" s="228"/>
      <c r="C2" s="228"/>
      <c r="D2" s="228"/>
      <c r="E2" s="228"/>
      <c r="F2" s="228"/>
      <c r="G2" s="228"/>
      <c r="H2" s="228"/>
      <c r="I2" s="228"/>
      <c r="J2" s="228"/>
      <c r="K2" s="228"/>
      <c r="L2" s="227"/>
    </row>
    <row r="3" spans="1:44" ht="16" thickBot="1">
      <c r="A3" s="228"/>
      <c r="B3" s="228"/>
      <c r="C3" s="228"/>
      <c r="D3" s="228"/>
      <c r="E3" s="228"/>
      <c r="F3" s="228"/>
      <c r="G3" s="228"/>
      <c r="H3" s="228"/>
      <c r="I3" s="228"/>
      <c r="J3" s="228"/>
      <c r="K3" s="228"/>
      <c r="L3" s="227"/>
    </row>
    <row r="4" spans="1:44" s="328" customFormat="1" ht="43.9" customHeight="1">
      <c r="B4" s="365" t="s">
        <v>485</v>
      </c>
      <c r="C4" s="228"/>
    </row>
    <row r="5" spans="1:44" ht="26.5" thickBot="1">
      <c r="B5" s="366">
        <f>Accueil!H23</f>
        <v>0</v>
      </c>
      <c r="C5" s="228"/>
      <c r="D5" s="328"/>
      <c r="E5" s="328"/>
      <c r="F5" s="249"/>
      <c r="G5" s="249"/>
      <c r="H5" s="228"/>
      <c r="I5" s="228"/>
      <c r="J5" s="228"/>
      <c r="K5" s="227"/>
    </row>
    <row r="6" spans="1:44" ht="58.5" customHeight="1">
      <c r="C6" s="328"/>
      <c r="D6" s="328"/>
      <c r="E6" s="328"/>
      <c r="F6" s="328"/>
      <c r="G6" s="328"/>
      <c r="H6" s="328"/>
      <c r="I6" s="328"/>
      <c r="J6" s="400"/>
      <c r="K6" s="328"/>
      <c r="L6" s="1085" t="s">
        <v>358</v>
      </c>
      <c r="M6" s="1085"/>
    </row>
    <row r="7" spans="1:44" ht="62.15" customHeight="1">
      <c r="B7" s="332"/>
      <c r="C7" s="332"/>
      <c r="D7" s="332"/>
      <c r="E7" s="332"/>
      <c r="F7" s="332"/>
      <c r="G7" s="332"/>
      <c r="H7" s="332"/>
      <c r="J7" s="329"/>
      <c r="L7" s="367" t="s">
        <v>359</v>
      </c>
      <c r="M7" s="368">
        <f>G12+G15+G16+G17+G18+G19</f>
        <v>0</v>
      </c>
      <c r="N7" s="328"/>
      <c r="O7" s="242"/>
      <c r="AH7" s="244"/>
      <c r="AI7" s="245"/>
      <c r="AJ7" s="245"/>
      <c r="AK7" s="246"/>
      <c r="AL7" s="247"/>
      <c r="AM7" s="245"/>
    </row>
    <row r="8" spans="1:44" ht="16" thickBot="1">
      <c r="A8" s="250"/>
      <c r="B8" s="250"/>
      <c r="C8" s="332"/>
      <c r="D8" s="332"/>
      <c r="E8" s="250"/>
      <c r="J8" s="329"/>
      <c r="L8" s="369" t="s">
        <v>360</v>
      </c>
      <c r="M8" s="370">
        <f>M7/0.8-M7</f>
        <v>0</v>
      </c>
      <c r="N8" s="328"/>
      <c r="O8" s="328"/>
      <c r="P8" s="328"/>
      <c r="Q8" s="328"/>
      <c r="AH8" s="244"/>
      <c r="AI8" s="245"/>
      <c r="AJ8" s="245"/>
      <c r="AK8" s="246"/>
      <c r="AL8" s="247"/>
      <c r="AM8" s="245"/>
    </row>
    <row r="9" spans="1:44" ht="42.65" customHeight="1" thickBot="1">
      <c r="B9" s="1086" t="s">
        <v>253</v>
      </c>
      <c r="C9" s="1087"/>
      <c r="D9" s="1088"/>
      <c r="E9" s="1089" t="s">
        <v>254</v>
      </c>
      <c r="F9" s="1090"/>
      <c r="G9" s="1091" t="s">
        <v>361</v>
      </c>
      <c r="H9" s="1092"/>
      <c r="I9" s="1090"/>
      <c r="J9" s="329"/>
      <c r="L9" s="1082" t="s">
        <v>362</v>
      </c>
      <c r="M9" s="1082"/>
      <c r="N9" s="328"/>
      <c r="O9" s="328"/>
      <c r="AD9" s="244"/>
      <c r="AE9" s="245"/>
      <c r="AF9" s="245"/>
      <c r="AG9" s="246"/>
      <c r="AH9" s="247"/>
      <c r="AI9" s="245"/>
    </row>
    <row r="10" spans="1:44" ht="67.5" customHeight="1">
      <c r="B10" s="1093" t="s">
        <v>255</v>
      </c>
      <c r="C10" s="1095" t="s">
        <v>303</v>
      </c>
      <c r="D10" s="1097" t="s">
        <v>420</v>
      </c>
      <c r="E10" s="1099" t="s">
        <v>363</v>
      </c>
      <c r="F10" s="1100"/>
      <c r="G10" s="1101" t="s">
        <v>364</v>
      </c>
      <c r="H10" s="1102"/>
      <c r="I10" s="1100"/>
      <c r="J10" s="329"/>
      <c r="L10" s="371" t="s">
        <v>365</v>
      </c>
      <c r="M10" s="368">
        <f>$M$8*10/20</f>
        <v>0</v>
      </c>
      <c r="N10" s="328"/>
      <c r="O10" s="328"/>
      <c r="AF10" s="244"/>
      <c r="AG10" s="245"/>
      <c r="AH10" s="245"/>
      <c r="AI10" s="246"/>
      <c r="AJ10" s="247"/>
      <c r="AK10" s="245"/>
    </row>
    <row r="11" spans="1:44" ht="103.5" customHeight="1">
      <c r="B11" s="1094"/>
      <c r="C11" s="1096"/>
      <c r="D11" s="1098"/>
      <c r="E11" s="517" t="s">
        <v>421</v>
      </c>
      <c r="F11" s="357" t="s">
        <v>366</v>
      </c>
      <c r="G11" s="356" t="s">
        <v>425</v>
      </c>
      <c r="H11" s="516" t="s">
        <v>367</v>
      </c>
      <c r="I11" s="357" t="s">
        <v>368</v>
      </c>
      <c r="J11" s="513" t="s">
        <v>369</v>
      </c>
      <c r="K11" s="248"/>
      <c r="L11" s="367" t="s">
        <v>370</v>
      </c>
      <c r="M11" s="368">
        <f>$M$8*10/20</f>
        <v>0</v>
      </c>
      <c r="O11" s="242"/>
      <c r="P11" s="328"/>
      <c r="Q11" s="328"/>
      <c r="R11" s="328"/>
      <c r="AI11" s="244"/>
      <c r="AJ11" s="245"/>
      <c r="AK11" s="245"/>
      <c r="AL11" s="246"/>
      <c r="AM11" s="247"/>
      <c r="AN11" s="245"/>
    </row>
    <row r="12" spans="1:44" ht="46.5">
      <c r="B12" s="347" t="s">
        <v>296</v>
      </c>
      <c r="C12" s="345"/>
      <c r="D12" s="520"/>
      <c r="E12" s="349">
        <f>SUMIF('1-Investissements'!T10:T108,"Non",'1-Investissements'!AM10:AM108)</f>
        <v>0</v>
      </c>
      <c r="F12" s="518">
        <f>D12+E12</f>
        <v>0</v>
      </c>
      <c r="G12" s="372">
        <f>F12</f>
        <v>0</v>
      </c>
      <c r="H12" s="343">
        <f>IF(OR($B$5="Acompte",$B$5="Avance"),G12,MIN(G12,C12*1.15))</f>
        <v>0</v>
      </c>
      <c r="I12" s="518">
        <f>MIN(G12,H12)-C12</f>
        <v>0</v>
      </c>
      <c r="J12" s="514" t="e">
        <f>IF($B$5="Avance",0,IF($B$5="Acompte",MIN(F12,C12),IF($I$20&lt;0,H12,H12-H12/$H$20*$I$20)))</f>
        <v>#DIV/0!</v>
      </c>
      <c r="K12" s="248"/>
      <c r="L12" s="1082" t="s">
        <v>371</v>
      </c>
      <c r="M12" s="1082"/>
      <c r="O12" s="242"/>
      <c r="P12" s="242"/>
      <c r="Q12" s="242"/>
      <c r="R12" s="242"/>
      <c r="AI12" s="244"/>
      <c r="AJ12" s="245"/>
      <c r="AK12" s="245"/>
      <c r="AL12" s="246"/>
      <c r="AM12" s="247"/>
      <c r="AN12" s="245"/>
    </row>
    <row r="13" spans="1:44" ht="62">
      <c r="B13" s="347" t="s">
        <v>297</v>
      </c>
      <c r="C13" s="345"/>
      <c r="D13" s="520"/>
      <c r="E13" s="349">
        <f>SUMIF('1-Investissements'!T10:T108,"Oui",'1-Investissements'!AM10:AM108)</f>
        <v>0</v>
      </c>
      <c r="F13" s="518">
        <f t="shared" ref="F13:F19" si="0">D13+E13</f>
        <v>0</v>
      </c>
      <c r="G13" s="536">
        <f>IF(OR(B5="Acompte",B5="Avance"),F13,IF(F14&gt;=M13,M14,F13/0.9-F13))</f>
        <v>0</v>
      </c>
      <c r="H13" s="343">
        <f t="shared" ref="H13:H19" si="1">IF(OR($B$5="Acompte",$B$5="Avance"),G13,MIN(G13,C13*1.15))</f>
        <v>0</v>
      </c>
      <c r="I13" s="518">
        <f t="shared" ref="I13:I19" si="2">MIN(G13,H13)-C13</f>
        <v>0</v>
      </c>
      <c r="J13" s="514" t="e">
        <f t="shared" ref="J13:J19" si="3">IF($B$5="Avance",0,IF($B$5="Acompte",MIN(F13,C13),IF($I$20&lt;0,H13,H13-H13/$H$20*$I$20)))</f>
        <v>#DIV/0!</v>
      </c>
      <c r="K13" s="248"/>
      <c r="L13" s="367" t="s">
        <v>372</v>
      </c>
      <c r="M13" s="368">
        <f>MIN(M10,F14)</f>
        <v>0</v>
      </c>
      <c r="O13" s="242"/>
      <c r="P13" s="242"/>
      <c r="Q13" s="242"/>
      <c r="R13" s="242"/>
      <c r="AI13" s="244"/>
      <c r="AJ13" s="245"/>
      <c r="AK13" s="245"/>
      <c r="AL13" s="246"/>
      <c r="AM13" s="247"/>
      <c r="AN13" s="245"/>
    </row>
    <row r="14" spans="1:44" ht="25" customHeight="1">
      <c r="B14" s="347" t="s">
        <v>252</v>
      </c>
      <c r="C14" s="345"/>
      <c r="D14" s="520"/>
      <c r="E14" s="350">
        <f>'2-Frais généraux'!AK105</f>
        <v>0</v>
      </c>
      <c r="F14" s="518">
        <f t="shared" si="0"/>
        <v>0</v>
      </c>
      <c r="G14" s="536">
        <f>IF(OR(B5="Acompte",B5="Avance"),F14,IF(F13&gt;=M14,M13,F14/0.9-F14))</f>
        <v>0</v>
      </c>
      <c r="H14" s="343">
        <f t="shared" si="1"/>
        <v>0</v>
      </c>
      <c r="I14" s="518">
        <f t="shared" si="2"/>
        <v>0</v>
      </c>
      <c r="J14" s="514" t="e">
        <f t="shared" si="3"/>
        <v>#DIV/0!</v>
      </c>
      <c r="K14" s="248"/>
      <c r="L14" s="367" t="s">
        <v>373</v>
      </c>
      <c r="M14" s="368">
        <f>MIN(M11,F13)</f>
        <v>0</v>
      </c>
      <c r="O14" s="242"/>
      <c r="P14" s="242"/>
      <c r="Q14" s="242"/>
      <c r="R14" s="242"/>
      <c r="AI14" s="244"/>
      <c r="AJ14" s="245"/>
      <c r="AK14" s="245"/>
      <c r="AL14" s="246"/>
      <c r="AM14" s="247"/>
      <c r="AN14" s="245"/>
    </row>
    <row r="15" spans="1:44" ht="25" customHeight="1">
      <c r="B15" s="347" t="s">
        <v>230</v>
      </c>
      <c r="C15" s="345"/>
      <c r="D15" s="520"/>
      <c r="E15" s="350">
        <f>'3-Contributions en nature'!V106</f>
        <v>0</v>
      </c>
      <c r="F15" s="518">
        <f t="shared" si="0"/>
        <v>0</v>
      </c>
      <c r="G15" s="372">
        <f t="shared" ref="G15:G19" si="4">F15</f>
        <v>0</v>
      </c>
      <c r="H15" s="343">
        <f t="shared" si="1"/>
        <v>0</v>
      </c>
      <c r="I15" s="518">
        <f t="shared" si="2"/>
        <v>0</v>
      </c>
      <c r="J15" s="514" t="e">
        <f t="shared" si="3"/>
        <v>#DIV/0!</v>
      </c>
      <c r="K15" s="248"/>
      <c r="O15" s="242"/>
      <c r="P15" s="242"/>
      <c r="Q15" s="242"/>
      <c r="R15" s="242"/>
      <c r="AI15" s="244"/>
      <c r="AJ15" s="251"/>
      <c r="AK15" s="251"/>
      <c r="AL15" s="251"/>
      <c r="AM15" s="247"/>
      <c r="AN15" s="251"/>
    </row>
    <row r="16" spans="1:44" ht="25" customHeight="1">
      <c r="B16" s="347" t="s">
        <v>231</v>
      </c>
      <c r="C16" s="345"/>
      <c r="D16" s="520"/>
      <c r="E16" s="350">
        <f>'4-Amortissement'!T106</f>
        <v>0</v>
      </c>
      <c r="F16" s="518">
        <f t="shared" si="0"/>
        <v>0</v>
      </c>
      <c r="G16" s="372">
        <f t="shared" si="4"/>
        <v>0</v>
      </c>
      <c r="H16" s="343">
        <f t="shared" si="1"/>
        <v>0</v>
      </c>
      <c r="I16" s="518">
        <f t="shared" si="2"/>
        <v>0</v>
      </c>
      <c r="J16" s="514" t="e">
        <f t="shared" si="3"/>
        <v>#DIV/0!</v>
      </c>
      <c r="K16" s="248"/>
      <c r="O16" s="242"/>
      <c r="P16" s="242"/>
      <c r="Q16" s="242"/>
      <c r="R16" s="242"/>
      <c r="AI16" s="244"/>
      <c r="AJ16" s="251"/>
      <c r="AK16" s="251"/>
      <c r="AL16" s="251"/>
      <c r="AM16" s="247"/>
      <c r="AN16" s="251"/>
      <c r="AO16" s="251"/>
      <c r="AP16" s="251"/>
      <c r="AQ16" s="252"/>
      <c r="AR16" s="252"/>
    </row>
    <row r="17" spans="2:44" ht="25" customHeight="1">
      <c r="B17" s="347" t="s">
        <v>232</v>
      </c>
      <c r="C17" s="345"/>
      <c r="D17" s="520"/>
      <c r="E17" s="350">
        <f>'5-Tx forf personnel+autoconst'!M15</f>
        <v>0</v>
      </c>
      <c r="F17" s="518">
        <f t="shared" si="0"/>
        <v>0</v>
      </c>
      <c r="G17" s="372">
        <f t="shared" si="4"/>
        <v>0</v>
      </c>
      <c r="H17" s="343">
        <f t="shared" si="1"/>
        <v>0</v>
      </c>
      <c r="I17" s="518">
        <f t="shared" si="2"/>
        <v>0</v>
      </c>
      <c r="J17" s="514" t="e">
        <f t="shared" si="3"/>
        <v>#DIV/0!</v>
      </c>
      <c r="K17" s="248"/>
      <c r="O17" s="242"/>
      <c r="P17" s="242"/>
      <c r="Q17" s="242"/>
      <c r="R17" s="242"/>
      <c r="AI17" s="244"/>
      <c r="AJ17" s="251"/>
      <c r="AK17" s="251"/>
      <c r="AL17" s="251"/>
      <c r="AM17" s="247"/>
      <c r="AN17" s="251"/>
      <c r="AO17" s="251"/>
      <c r="AP17" s="251"/>
      <c r="AQ17" s="252"/>
      <c r="AR17" s="252"/>
    </row>
    <row r="18" spans="2:44" ht="25" customHeight="1">
      <c r="B18" s="347" t="s">
        <v>233</v>
      </c>
      <c r="C18" s="345"/>
      <c r="D18" s="520"/>
      <c r="E18" s="350">
        <f>'6-Coût unitaire bananes'!AE26</f>
        <v>0</v>
      </c>
      <c r="F18" s="518">
        <f t="shared" si="0"/>
        <v>0</v>
      </c>
      <c r="G18" s="372">
        <f t="shared" si="4"/>
        <v>0</v>
      </c>
      <c r="H18" s="343">
        <f t="shared" si="1"/>
        <v>0</v>
      </c>
      <c r="I18" s="518">
        <f t="shared" si="2"/>
        <v>0</v>
      </c>
      <c r="J18" s="514" t="e">
        <f t="shared" si="3"/>
        <v>#DIV/0!</v>
      </c>
      <c r="K18" s="248"/>
      <c r="O18" s="242"/>
      <c r="P18" s="242"/>
      <c r="Q18" s="242"/>
      <c r="R18" s="242"/>
      <c r="AI18" s="244"/>
      <c r="AJ18" s="251"/>
      <c r="AK18" s="251"/>
      <c r="AL18" s="251"/>
      <c r="AM18" s="247"/>
      <c r="AN18" s="251"/>
      <c r="AO18" s="251"/>
      <c r="AP18" s="251"/>
      <c r="AQ18" s="252"/>
      <c r="AR18" s="252"/>
    </row>
    <row r="19" spans="2:44" ht="25" customHeight="1">
      <c r="B19" s="347" t="s">
        <v>234</v>
      </c>
      <c r="C19" s="345"/>
      <c r="D19" s="520"/>
      <c r="E19" s="350">
        <f>'7-Coût unitaire cannes à sucre'!AG26</f>
        <v>0</v>
      </c>
      <c r="F19" s="518">
        <f t="shared" si="0"/>
        <v>0</v>
      </c>
      <c r="G19" s="372">
        <f t="shared" si="4"/>
        <v>0</v>
      </c>
      <c r="H19" s="343">
        <f t="shared" si="1"/>
        <v>0</v>
      </c>
      <c r="I19" s="518">
        <f t="shared" si="2"/>
        <v>0</v>
      </c>
      <c r="J19" s="514" t="e">
        <f t="shared" si="3"/>
        <v>#DIV/0!</v>
      </c>
      <c r="K19" s="248"/>
      <c r="P19" s="242"/>
      <c r="Q19" s="242"/>
      <c r="R19" s="242"/>
    </row>
    <row r="20" spans="2:44" ht="25" customHeight="1" thickBot="1">
      <c r="B20" s="348" t="s">
        <v>94</v>
      </c>
      <c r="C20" s="346">
        <f t="shared" ref="C20:E20" si="5">SUM(C12:C19)</f>
        <v>0</v>
      </c>
      <c r="D20" s="512">
        <f t="shared" si="5"/>
        <v>0</v>
      </c>
      <c r="E20" s="351">
        <f t="shared" si="5"/>
        <v>0</v>
      </c>
      <c r="F20" s="344">
        <f>SUM(F12:F19)</f>
        <v>0</v>
      </c>
      <c r="G20" s="346">
        <f t="shared" ref="G20:I20" si="6">SUM(G12:G19)</f>
        <v>0</v>
      </c>
      <c r="H20" s="519">
        <f t="shared" si="6"/>
        <v>0</v>
      </c>
      <c r="I20" s="344">
        <f t="shared" si="6"/>
        <v>0</v>
      </c>
      <c r="J20" s="515" t="e">
        <f>ROUND(SUM(J12:J19),2)</f>
        <v>#DIV/0!</v>
      </c>
      <c r="K20" s="248"/>
    </row>
    <row r="21" spans="2:44" ht="15.5">
      <c r="B21" s="243"/>
      <c r="C21" s="252"/>
      <c r="D21" s="252"/>
      <c r="G21" s="251"/>
      <c r="I21" s="252"/>
    </row>
    <row r="22" spans="2:44" ht="15.5">
      <c r="B22" s="243"/>
      <c r="C22" s="252"/>
      <c r="D22" s="252"/>
      <c r="G22" s="251"/>
      <c r="I22" s="252"/>
    </row>
    <row r="23" spans="2:44" ht="49" customHeight="1">
      <c r="B23" s="373" t="s">
        <v>374</v>
      </c>
      <c r="C23" s="251"/>
      <c r="D23" s="251"/>
      <c r="H23" s="251"/>
      <c r="I23" s="252"/>
    </row>
    <row r="24" spans="2:44" ht="102" customHeight="1">
      <c r="B24" s="243"/>
      <c r="C24" s="347" t="s">
        <v>296</v>
      </c>
      <c r="D24" s="347" t="s">
        <v>297</v>
      </c>
      <c r="E24" s="347" t="s">
        <v>252</v>
      </c>
      <c r="F24" s="347" t="s">
        <v>230</v>
      </c>
      <c r="G24" s="347" t="s">
        <v>231</v>
      </c>
      <c r="H24" s="347" t="s">
        <v>232</v>
      </c>
      <c r="I24" s="347" t="s">
        <v>233</v>
      </c>
      <c r="J24" s="347" t="s">
        <v>234</v>
      </c>
      <c r="K24" s="347" t="s">
        <v>94</v>
      </c>
      <c r="L24" s="253"/>
      <c r="M24" s="253"/>
    </row>
    <row r="25" spans="2:44" ht="15.5">
      <c r="B25" s="374" t="s">
        <v>104</v>
      </c>
      <c r="C25" s="375">
        <f>SUMIFS('1-Investissements'!$AM$10:$AM$108,'1-Investissements'!$V$10:$V$108,B25,'1-Investissements'!$T$10:$T$108,"Non")</f>
        <v>0</v>
      </c>
      <c r="D25" s="375">
        <f>SUMIFS('1-Investissements'!$AM$10:$AM$108,'1-Investissements'!$V$10:$V$108,B25,'1-Investissements'!$T$10:$T$108,"Oui")</f>
        <v>0</v>
      </c>
      <c r="E25" s="375">
        <f>SUMIFS('2-Frais généraux'!$AK$6:$AK$104,'2-Frais généraux'!$T$6:$T$104,B25)</f>
        <v>0</v>
      </c>
      <c r="F25" s="375">
        <f>SUMIFS('3-Contributions en nature'!$V$6:$V$105,'3-Contributions en nature'!$L$6:$L$105,B25)</f>
        <v>0</v>
      </c>
      <c r="G25" s="375">
        <f>SUMIFS('4-Amortissement'!$T$6:$T$105,'4-Amortissement'!$L$6:$L$105,B25)</f>
        <v>0</v>
      </c>
      <c r="H25" s="375">
        <f>SUMIFS('5-Tx forf personnel+autoconst'!$M$6:$M$14,'5-Tx forf personnel+autoconst'!$G$6:$G$14,B25)</f>
        <v>0</v>
      </c>
      <c r="I25" s="375">
        <f>SUMIFS('6-Coût unitaire bananes'!$AE$6:$AE$25,'6-Coût unitaire bananes'!$Q$6:$Q$25,B25)</f>
        <v>0</v>
      </c>
      <c r="J25" s="375">
        <f>SUMIFS('7-Coût unitaire cannes à sucre'!$AG$6:$AG$25,'7-Coût unitaire cannes à sucre'!$R$6:$R$25,B25)</f>
        <v>0</v>
      </c>
      <c r="K25" s="375">
        <f>SUM(C25:J25)</f>
        <v>0</v>
      </c>
      <c r="L25" s="353"/>
      <c r="M25" s="353"/>
      <c r="N25" s="253"/>
      <c r="O25" s="242"/>
      <c r="P25" s="242"/>
      <c r="Q25" s="242"/>
      <c r="R25" s="242"/>
    </row>
    <row r="26" spans="2:44" ht="15.5">
      <c r="B26" s="374" t="s">
        <v>85</v>
      </c>
      <c r="C26" s="375">
        <f>SUMIFS('1-Investissements'!$AM$10:$AM$108,'1-Investissements'!$V$10:$V$108,B26,'1-Investissements'!$T$10:$T$108,"Non")</f>
        <v>0</v>
      </c>
      <c r="D26" s="375">
        <f>SUMIFS('1-Investissements'!$AM$10:$AM$108,'1-Investissements'!$V$10:$V$108,B26,'1-Investissements'!$T$10:$T$108,"Oui")</f>
        <v>0</v>
      </c>
      <c r="E26" s="375">
        <f>SUMIFS('2-Frais généraux'!$AK$6:$AK$104,'2-Frais généraux'!$T$6:$T$104,B26)</f>
        <v>0</v>
      </c>
      <c r="F26" s="375">
        <f>SUMIFS('3-Contributions en nature'!$V$6:$V$105,'3-Contributions en nature'!$L$6:$L$105,B26)</f>
        <v>0</v>
      </c>
      <c r="G26" s="375">
        <f>SUMIFS('4-Amortissement'!$T$6:$T$105,'4-Amortissement'!$L$6:$L$105,B26)</f>
        <v>0</v>
      </c>
      <c r="H26" s="375">
        <f>SUMIFS('5-Tx forf personnel+autoconst'!$M$6:$M$14,'5-Tx forf personnel+autoconst'!$G$6:$G$14,B26)</f>
        <v>0</v>
      </c>
      <c r="I26" s="375">
        <f>SUMIFS('6-Coût unitaire bananes'!$AE$6:$AE$25,'6-Coût unitaire bananes'!$Q$6:$Q$25,B26)</f>
        <v>0</v>
      </c>
      <c r="J26" s="375">
        <f>SUMIFS('7-Coût unitaire cannes à sucre'!$AG$6:$AG$25,'7-Coût unitaire cannes à sucre'!$R$6:$R$25,B26)</f>
        <v>0</v>
      </c>
      <c r="K26" s="375">
        <f t="shared" ref="K26:K34" si="7">SUM(C26:J26)</f>
        <v>0</v>
      </c>
      <c r="L26" s="241"/>
      <c r="M26" s="241"/>
      <c r="N26" s="353"/>
      <c r="O26" s="353"/>
      <c r="P26" s="242"/>
      <c r="Q26" s="242"/>
      <c r="R26" s="242"/>
      <c r="S26" s="242"/>
      <c r="AG26" s="241"/>
      <c r="AH26" s="241"/>
      <c r="AI26" s="1083"/>
      <c r="AJ26" s="1083"/>
      <c r="AK26" s="1083"/>
      <c r="AL26" s="1083"/>
      <c r="AM26" s="241"/>
      <c r="AN26" s="241"/>
      <c r="AO26" s="241"/>
      <c r="AP26" s="241"/>
    </row>
    <row r="27" spans="2:44" s="241" customFormat="1" ht="15.5">
      <c r="B27" s="374" t="s">
        <v>174</v>
      </c>
      <c r="C27" s="375">
        <f>SUMIFS('1-Investissements'!$AM$10:$AM$108,'1-Investissements'!$V$10:$V$108,B27,'1-Investissements'!$T$10:$T$108,"Non")</f>
        <v>0</v>
      </c>
      <c r="D27" s="375">
        <f>SUMIFS('1-Investissements'!$AM$10:$AM$108,'1-Investissements'!$V$10:$V$108,B27,'1-Investissements'!$T$10:$T$108,"Oui")</f>
        <v>0</v>
      </c>
      <c r="E27" s="375">
        <f>SUMIFS('2-Frais généraux'!$AK$6:$AK$104,'2-Frais généraux'!$T$6:$T$104,B27)</f>
        <v>0</v>
      </c>
      <c r="F27" s="375">
        <f>SUMIFS('3-Contributions en nature'!$V$6:$V$105,'3-Contributions en nature'!$L$6:$L$105,B27)</f>
        <v>0</v>
      </c>
      <c r="G27" s="375">
        <f>SUMIFS('4-Amortissement'!$T$6:$T$105,'4-Amortissement'!$L$6:$L$105,B27)</f>
        <v>0</v>
      </c>
      <c r="H27" s="375">
        <f>SUMIFS('5-Tx forf personnel+autoconst'!$M$6:$M$14,'5-Tx forf personnel+autoconst'!$G$6:$G$14,B27)</f>
        <v>0</v>
      </c>
      <c r="I27" s="375">
        <f>SUMIFS('6-Coût unitaire bananes'!$AE$6:$AE$25,'6-Coût unitaire bananes'!$Q$6:$Q$25,B27)</f>
        <v>0</v>
      </c>
      <c r="J27" s="375">
        <f>SUMIFS('7-Coût unitaire cannes à sucre'!$AG$6:$AG$25,'7-Coût unitaire cannes à sucre'!$R$6:$R$25,B27)</f>
        <v>0</v>
      </c>
      <c r="K27" s="375">
        <f t="shared" si="7"/>
        <v>0</v>
      </c>
      <c r="S27" s="242"/>
      <c r="T27" s="242"/>
      <c r="AI27" s="353"/>
      <c r="AJ27" s="1084"/>
      <c r="AK27" s="353"/>
      <c r="AL27" s="353"/>
    </row>
    <row r="28" spans="2:44" s="241" customFormat="1" ht="15.5">
      <c r="B28" s="374" t="s">
        <v>92</v>
      </c>
      <c r="C28" s="375">
        <f>SUMIFS('1-Investissements'!$AM$10:$AM$108,'1-Investissements'!$V$10:$V$108,B28,'1-Investissements'!$T$10:$T$108,"Non")</f>
        <v>0</v>
      </c>
      <c r="D28" s="375">
        <f>SUMIFS('1-Investissements'!$AM$10:$AM$108,'1-Investissements'!$V$10:$V$108,B28,'1-Investissements'!$T$10:$T$108,"Oui")</f>
        <v>0</v>
      </c>
      <c r="E28" s="375">
        <f>SUMIFS('2-Frais généraux'!$AK$6:$AK$104,'2-Frais généraux'!$T$6:$T$104,B28)</f>
        <v>0</v>
      </c>
      <c r="F28" s="375">
        <f>SUMIFS('3-Contributions en nature'!$V$6:$V$105,'3-Contributions en nature'!$L$6:$L$105,B28)</f>
        <v>0</v>
      </c>
      <c r="G28" s="375">
        <f>SUMIFS('4-Amortissement'!$T$6:$T$105,'4-Amortissement'!$L$6:$L$105,B28)</f>
        <v>0</v>
      </c>
      <c r="H28" s="375">
        <f>SUMIFS('5-Tx forf personnel+autoconst'!$M$6:$M$14,'5-Tx forf personnel+autoconst'!$G$6:$G$14,B28)</f>
        <v>0</v>
      </c>
      <c r="I28" s="375">
        <f>SUMIFS('6-Coût unitaire bananes'!$AE$6:$AE$25,'6-Coût unitaire bananes'!$Q$6:$Q$25,B28)</f>
        <v>0</v>
      </c>
      <c r="J28" s="375">
        <f>SUMIFS('7-Coût unitaire cannes à sucre'!$AG$6:$AG$25,'7-Coût unitaire cannes à sucre'!$R$6:$R$25,B28)</f>
        <v>0</v>
      </c>
      <c r="K28" s="375">
        <f t="shared" si="7"/>
        <v>0</v>
      </c>
      <c r="L28" s="329"/>
      <c r="M28" s="329"/>
      <c r="AG28" s="329"/>
      <c r="AH28" s="329"/>
      <c r="AI28" s="254"/>
      <c r="AJ28" s="1084"/>
      <c r="AK28" s="243"/>
      <c r="AL28" s="255"/>
      <c r="AM28" s="329"/>
      <c r="AN28" s="329"/>
      <c r="AO28" s="329"/>
      <c r="AP28" s="329"/>
    </row>
    <row r="29" spans="2:44" ht="15.5">
      <c r="B29" s="374" t="s">
        <v>150</v>
      </c>
      <c r="C29" s="375">
        <f>SUMIFS('1-Investissements'!$AM$10:$AM$108,'1-Investissements'!$V$10:$V$108,B29,'1-Investissements'!$T$10:$T$108,"Non")</f>
        <v>0</v>
      </c>
      <c r="D29" s="375">
        <f>SUMIFS('1-Investissements'!$AM$10:$AM$108,'1-Investissements'!$V$10:$V$108,B29,'1-Investissements'!$T$10:$T$108,"Oui")</f>
        <v>0</v>
      </c>
      <c r="E29" s="375">
        <f>SUMIFS('2-Frais généraux'!$AK$6:$AK$104,'2-Frais généraux'!$T$6:$T$104,B29)</f>
        <v>0</v>
      </c>
      <c r="F29" s="375">
        <f>SUMIFS('3-Contributions en nature'!$V$6:$V$105,'3-Contributions en nature'!$L$6:$L$105,B29)</f>
        <v>0</v>
      </c>
      <c r="G29" s="375">
        <f>SUMIFS('4-Amortissement'!$T$6:$T$105,'4-Amortissement'!$L$6:$L$105,B29)</f>
        <v>0</v>
      </c>
      <c r="H29" s="375">
        <f>SUMIFS('5-Tx forf personnel+autoconst'!$M$6:$M$14,'5-Tx forf personnel+autoconst'!$G$6:$G$14,B29)</f>
        <v>0</v>
      </c>
      <c r="I29" s="375">
        <f>SUMIFS('6-Coût unitaire bananes'!$AE$6:$AE$25,'6-Coût unitaire bananes'!$Q$6:$Q$25,B29)</f>
        <v>0</v>
      </c>
      <c r="J29" s="375">
        <f>SUMIFS('7-Coût unitaire cannes à sucre'!$AG$6:$AG$25,'7-Coût unitaire cannes à sucre'!$R$6:$R$25,B29)</f>
        <v>0</v>
      </c>
      <c r="K29" s="375">
        <f t="shared" si="7"/>
        <v>0</v>
      </c>
      <c r="AI29" s="256"/>
      <c r="AJ29" s="248"/>
      <c r="AK29" s="248"/>
      <c r="AL29" s="248"/>
    </row>
    <row r="30" spans="2:44" ht="15.5">
      <c r="B30" s="374" t="s">
        <v>127</v>
      </c>
      <c r="C30" s="375">
        <f>SUMIFS('1-Investissements'!$AM$10:$AM$108,'1-Investissements'!$V$10:$V$108,B30,'1-Investissements'!$T$10:$T$108,"Non")</f>
        <v>0</v>
      </c>
      <c r="D30" s="375">
        <f>SUMIFS('1-Investissements'!$AM$10:$AM$108,'1-Investissements'!$V$10:$V$108,B30,'1-Investissements'!$T$10:$T$108,"Oui")</f>
        <v>0</v>
      </c>
      <c r="E30" s="375">
        <f>SUMIFS('2-Frais généraux'!$AK$6:$AK$104,'2-Frais généraux'!$T$6:$T$104,B30)</f>
        <v>0</v>
      </c>
      <c r="F30" s="375">
        <f>SUMIFS('3-Contributions en nature'!$V$6:$V$105,'3-Contributions en nature'!$L$6:$L$105,B30)</f>
        <v>0</v>
      </c>
      <c r="G30" s="375">
        <f>SUMIFS('4-Amortissement'!$T$6:$T$105,'4-Amortissement'!$L$6:$L$105,B30)</f>
        <v>0</v>
      </c>
      <c r="H30" s="375">
        <f>SUMIFS('5-Tx forf personnel+autoconst'!$M$6:$M$14,'5-Tx forf personnel+autoconst'!$G$6:$G$14,B30)</f>
        <v>0</v>
      </c>
      <c r="I30" s="375">
        <f>SUMIFS('6-Coût unitaire bananes'!$AE$6:$AE$25,'6-Coût unitaire bananes'!$Q$6:$Q$25,B30)</f>
        <v>0</v>
      </c>
      <c r="J30" s="375">
        <f>SUMIFS('7-Coût unitaire cannes à sucre'!$AG$6:$AG$25,'7-Coût unitaire cannes à sucre'!$R$6:$R$25,B30)</f>
        <v>0</v>
      </c>
      <c r="K30" s="375">
        <f t="shared" si="7"/>
        <v>0</v>
      </c>
    </row>
    <row r="31" spans="2:44" ht="15.5">
      <c r="B31" s="374" t="s">
        <v>175</v>
      </c>
      <c r="C31" s="375">
        <f>SUMIFS('1-Investissements'!$AM$10:$AM$108,'1-Investissements'!$V$10:$V$108,B31,'1-Investissements'!$T$10:$T$108,"Non")</f>
        <v>0</v>
      </c>
      <c r="D31" s="375">
        <f>SUMIFS('1-Investissements'!$AM$10:$AM$108,'1-Investissements'!$V$10:$V$108,B31,'1-Investissements'!$T$10:$T$108,"Oui")</f>
        <v>0</v>
      </c>
      <c r="E31" s="375">
        <f>SUMIFS('2-Frais généraux'!$AK$6:$AK$104,'2-Frais généraux'!$T$6:$T$104,B31)</f>
        <v>0</v>
      </c>
      <c r="F31" s="375">
        <f>SUMIFS('3-Contributions en nature'!$V$6:$V$105,'3-Contributions en nature'!$L$6:$L$105,B31)</f>
        <v>0</v>
      </c>
      <c r="G31" s="375">
        <f>SUMIFS('4-Amortissement'!$T$6:$T$105,'4-Amortissement'!$L$6:$L$105,B31)</f>
        <v>0</v>
      </c>
      <c r="H31" s="375">
        <f>SUMIFS('5-Tx forf personnel+autoconst'!$M$6:$M$14,'5-Tx forf personnel+autoconst'!$G$6:$G$14,B31)</f>
        <v>0</v>
      </c>
      <c r="I31" s="375">
        <f>SUMIFS('6-Coût unitaire bananes'!$AE$6:$AE$25,'6-Coût unitaire bananes'!$Q$6:$Q$25,B31)</f>
        <v>0</v>
      </c>
      <c r="J31" s="375">
        <f>SUMIFS('7-Coût unitaire cannes à sucre'!$AG$6:$AG$25,'7-Coût unitaire cannes à sucre'!$R$6:$R$25,B31)</f>
        <v>0</v>
      </c>
      <c r="K31" s="375">
        <f t="shared" si="7"/>
        <v>0</v>
      </c>
    </row>
    <row r="32" spans="2:44" ht="15.5">
      <c r="B32" s="374" t="s">
        <v>344</v>
      </c>
      <c r="C32" s="375">
        <f>SUMIFS('1-Investissements'!$AM$10:$AM$108,'1-Investissements'!$V$10:$V$108,B32,'1-Investissements'!$T$10:$T$108,"Non")</f>
        <v>0</v>
      </c>
      <c r="D32" s="375">
        <f>SUMIFS('1-Investissements'!$AM$10:$AM$108,'1-Investissements'!$V$10:$V$108,B32,'1-Investissements'!$T$10:$T$108,"Oui")</f>
        <v>0</v>
      </c>
      <c r="E32" s="375">
        <f>SUMIFS('2-Frais généraux'!$AK$6:$AK$104,'2-Frais généraux'!$T$6:$T$104,B32)</f>
        <v>0</v>
      </c>
      <c r="F32" s="375">
        <f>SUMIFS('3-Contributions en nature'!$V$6:$V$105,'3-Contributions en nature'!$L$6:$L$105,B32)</f>
        <v>0</v>
      </c>
      <c r="G32" s="375">
        <f>SUMIFS('4-Amortissement'!$T$6:$T$105,'4-Amortissement'!$L$6:$L$105,B32)</f>
        <v>0</v>
      </c>
      <c r="H32" s="375">
        <f>SUMIFS('5-Tx forf personnel+autoconst'!$M$6:$M$14,'5-Tx forf personnel+autoconst'!$G$6:$G$14,B32)</f>
        <v>0</v>
      </c>
      <c r="I32" s="375">
        <f>SUMIFS('6-Coût unitaire bananes'!$AE$6:$AE$25,'6-Coût unitaire bananes'!$Q$6:$Q$25,B32)</f>
        <v>0</v>
      </c>
      <c r="J32" s="375">
        <f>SUMIFS('7-Coût unitaire cannes à sucre'!$AG$6:$AG$25,'7-Coût unitaire cannes à sucre'!$R$6:$R$25,B32)</f>
        <v>0</v>
      </c>
      <c r="K32" s="375">
        <f t="shared" si="7"/>
        <v>0</v>
      </c>
    </row>
    <row r="33" spans="2:11" ht="15.5">
      <c r="B33" s="374" t="s">
        <v>346</v>
      </c>
      <c r="C33" s="375">
        <f>SUMIFS('1-Investissements'!$AM$10:$AM$108,'1-Investissements'!$V$10:$V$108,B33,'1-Investissements'!$T$10:$T$108,"Non")</f>
        <v>0</v>
      </c>
      <c r="D33" s="375">
        <f>SUMIFS('1-Investissements'!$AM$10:$AM$108,'1-Investissements'!$V$10:$V$108,B33,'1-Investissements'!$T$10:$T$108,"Oui")</f>
        <v>0</v>
      </c>
      <c r="E33" s="375">
        <f>SUMIFS('2-Frais généraux'!$AK$6:$AK$104,'2-Frais généraux'!$T$6:$T$104,B33)</f>
        <v>0</v>
      </c>
      <c r="F33" s="375">
        <f>SUMIFS('3-Contributions en nature'!$V$6:$V$105,'3-Contributions en nature'!$L$6:$L$105,B33)</f>
        <v>0</v>
      </c>
      <c r="G33" s="375">
        <f>SUMIFS('4-Amortissement'!$T$6:$T$105,'4-Amortissement'!$L$6:$L$105,B33)</f>
        <v>0</v>
      </c>
      <c r="H33" s="375">
        <f>SUMIFS('5-Tx forf personnel+autoconst'!$M$6:$M$14,'5-Tx forf personnel+autoconst'!$G$6:$G$14,B33)</f>
        <v>0</v>
      </c>
      <c r="I33" s="375">
        <f>SUMIFS('6-Coût unitaire bananes'!$AE$6:$AE$25,'6-Coût unitaire bananes'!$Q$6:$Q$25,B33)</f>
        <v>0</v>
      </c>
      <c r="J33" s="375">
        <f>SUMIFS('7-Coût unitaire cannes à sucre'!$AG$6:$AG$25,'7-Coût unitaire cannes à sucre'!$R$6:$R$25,B33)</f>
        <v>0</v>
      </c>
      <c r="K33" s="375">
        <f t="shared" si="7"/>
        <v>0</v>
      </c>
    </row>
    <row r="34" spans="2:11" ht="16" thickBot="1">
      <c r="B34" s="348" t="s">
        <v>94</v>
      </c>
      <c r="C34" s="346">
        <f>SUM(C25:C33)</f>
        <v>0</v>
      </c>
      <c r="D34" s="346">
        <f t="shared" ref="D34:J34" si="8">SUM(D25:D33)</f>
        <v>0</v>
      </c>
      <c r="E34" s="346">
        <f t="shared" si="8"/>
        <v>0</v>
      </c>
      <c r="F34" s="346">
        <f t="shared" si="8"/>
        <v>0</v>
      </c>
      <c r="G34" s="346">
        <f t="shared" si="8"/>
        <v>0</v>
      </c>
      <c r="H34" s="346">
        <f t="shared" si="8"/>
        <v>0</v>
      </c>
      <c r="I34" s="346">
        <f t="shared" si="8"/>
        <v>0</v>
      </c>
      <c r="J34" s="346">
        <f t="shared" si="8"/>
        <v>0</v>
      </c>
      <c r="K34" s="346">
        <f t="shared" si="7"/>
        <v>0</v>
      </c>
    </row>
    <row r="37" spans="2:11" ht="49.5" customHeight="1">
      <c r="B37" s="373" t="s">
        <v>375</v>
      </c>
      <c r="C37" s="251"/>
      <c r="D37" s="251"/>
      <c r="G37" s="251"/>
      <c r="H37" s="251"/>
      <c r="I37" s="252"/>
    </row>
    <row r="38" spans="2:11" ht="15" customHeight="1">
      <c r="B38" s="376"/>
      <c r="C38" s="377" t="s">
        <v>296</v>
      </c>
      <c r="D38" s="377" t="s">
        <v>297</v>
      </c>
      <c r="E38" s="377" t="s">
        <v>252</v>
      </c>
      <c r="F38" s="377" t="s">
        <v>230</v>
      </c>
      <c r="G38" s="377" t="s">
        <v>231</v>
      </c>
      <c r="H38" s="377" t="s">
        <v>232</v>
      </c>
      <c r="I38" s="377" t="s">
        <v>233</v>
      </c>
      <c r="J38" s="377" t="s">
        <v>234</v>
      </c>
      <c r="K38" s="378" t="s">
        <v>94</v>
      </c>
    </row>
    <row r="39" spans="2:11" ht="15" customHeight="1">
      <c r="B39" s="379" t="s">
        <v>104</v>
      </c>
      <c r="C39" s="380"/>
      <c r="D39" s="380"/>
      <c r="E39" s="380"/>
      <c r="F39" s="380"/>
      <c r="G39" s="380"/>
      <c r="H39" s="380"/>
      <c r="I39" s="380"/>
      <c r="J39" s="380"/>
      <c r="K39" s="381">
        <f>SUM(C39:J39)</f>
        <v>0</v>
      </c>
    </row>
    <row r="40" spans="2:11" ht="15" customHeight="1">
      <c r="B40" s="379" t="s">
        <v>85</v>
      </c>
      <c r="C40" s="380"/>
      <c r="D40" s="380"/>
      <c r="E40" s="380"/>
      <c r="F40" s="380"/>
      <c r="G40" s="380"/>
      <c r="H40" s="380"/>
      <c r="I40" s="380"/>
      <c r="J40" s="380"/>
      <c r="K40" s="381">
        <f t="shared" ref="K40:K48" si="9">SUM(C40:J40)</f>
        <v>0</v>
      </c>
    </row>
    <row r="41" spans="2:11" ht="15" customHeight="1">
      <c r="B41" s="379" t="s">
        <v>174</v>
      </c>
      <c r="C41" s="380"/>
      <c r="D41" s="380"/>
      <c r="E41" s="380"/>
      <c r="F41" s="380"/>
      <c r="G41" s="380"/>
      <c r="H41" s="380"/>
      <c r="I41" s="380"/>
      <c r="J41" s="380"/>
      <c r="K41" s="381">
        <f t="shared" si="9"/>
        <v>0</v>
      </c>
    </row>
    <row r="42" spans="2:11" ht="15" customHeight="1">
      <c r="B42" s="379" t="s">
        <v>92</v>
      </c>
      <c r="C42" s="380"/>
      <c r="D42" s="380"/>
      <c r="E42" s="380"/>
      <c r="F42" s="380"/>
      <c r="G42" s="380"/>
      <c r="H42" s="380"/>
      <c r="I42" s="380"/>
      <c r="J42" s="380"/>
      <c r="K42" s="381">
        <f t="shared" si="9"/>
        <v>0</v>
      </c>
    </row>
    <row r="43" spans="2:11" ht="15" customHeight="1">
      <c r="B43" s="379" t="s">
        <v>150</v>
      </c>
      <c r="C43" s="380"/>
      <c r="D43" s="380"/>
      <c r="E43" s="380"/>
      <c r="F43" s="380"/>
      <c r="G43" s="380"/>
      <c r="H43" s="380"/>
      <c r="I43" s="380"/>
      <c r="J43" s="380"/>
      <c r="K43" s="381">
        <f t="shared" si="9"/>
        <v>0</v>
      </c>
    </row>
    <row r="44" spans="2:11" ht="15" customHeight="1">
      <c r="B44" s="379" t="s">
        <v>127</v>
      </c>
      <c r="C44" s="380"/>
      <c r="D44" s="380"/>
      <c r="E44" s="380"/>
      <c r="F44" s="380"/>
      <c r="G44" s="380"/>
      <c r="H44" s="380"/>
      <c r="I44" s="380"/>
      <c r="J44" s="380"/>
      <c r="K44" s="381">
        <f t="shared" si="9"/>
        <v>0</v>
      </c>
    </row>
    <row r="45" spans="2:11" ht="15" customHeight="1">
      <c r="B45" s="379" t="s">
        <v>175</v>
      </c>
      <c r="C45" s="380"/>
      <c r="D45" s="380"/>
      <c r="E45" s="380"/>
      <c r="F45" s="380"/>
      <c r="G45" s="380"/>
      <c r="H45" s="380"/>
      <c r="I45" s="380"/>
      <c r="J45" s="380"/>
      <c r="K45" s="381">
        <f t="shared" si="9"/>
        <v>0</v>
      </c>
    </row>
    <row r="46" spans="2:11" ht="15" customHeight="1">
      <c r="B46" s="379" t="s">
        <v>344</v>
      </c>
      <c r="C46" s="380"/>
      <c r="D46" s="380"/>
      <c r="E46" s="380"/>
      <c r="F46" s="380"/>
      <c r="G46" s="380"/>
      <c r="H46" s="380"/>
      <c r="I46" s="380"/>
      <c r="J46" s="380"/>
      <c r="K46" s="381">
        <f t="shared" si="9"/>
        <v>0</v>
      </c>
    </row>
    <row r="47" spans="2:11" ht="15" customHeight="1">
      <c r="B47" s="379" t="s">
        <v>346</v>
      </c>
      <c r="C47" s="380"/>
      <c r="D47" s="380"/>
      <c r="E47" s="380"/>
      <c r="F47" s="380"/>
      <c r="G47" s="380"/>
      <c r="H47" s="380"/>
      <c r="I47" s="380"/>
      <c r="J47" s="380"/>
      <c r="K47" s="381">
        <f t="shared" si="9"/>
        <v>0</v>
      </c>
    </row>
    <row r="48" spans="2:11" ht="15" customHeight="1" thickBot="1">
      <c r="B48" s="382" t="s">
        <v>94</v>
      </c>
      <c r="C48" s="346">
        <f>SUM(C39:C47)</f>
        <v>0</v>
      </c>
      <c r="D48" s="346">
        <f t="shared" ref="D48:J48" si="10">SUM(D39:D47)</f>
        <v>0</v>
      </c>
      <c r="E48" s="346">
        <f t="shared" si="10"/>
        <v>0</v>
      </c>
      <c r="F48" s="346">
        <f t="shared" si="10"/>
        <v>0</v>
      </c>
      <c r="G48" s="346">
        <f t="shared" si="10"/>
        <v>0</v>
      </c>
      <c r="H48" s="346">
        <f t="shared" si="10"/>
        <v>0</v>
      </c>
      <c r="I48" s="346">
        <f t="shared" si="10"/>
        <v>0</v>
      </c>
      <c r="J48" s="346">
        <f t="shared" si="10"/>
        <v>0</v>
      </c>
      <c r="K48" s="346">
        <f t="shared" si="9"/>
        <v>0</v>
      </c>
    </row>
    <row r="51" spans="2:11" ht="26">
      <c r="B51" s="373" t="s">
        <v>376</v>
      </c>
      <c r="C51" s="251"/>
      <c r="D51" s="251"/>
      <c r="G51" s="251"/>
      <c r="H51" s="251"/>
      <c r="I51" s="252"/>
    </row>
    <row r="52" spans="2:11" ht="15" customHeight="1">
      <c r="B52" s="376"/>
      <c r="C52" s="377" t="s">
        <v>296</v>
      </c>
      <c r="D52" s="377" t="s">
        <v>297</v>
      </c>
      <c r="E52" s="377" t="s">
        <v>252</v>
      </c>
      <c r="F52" s="377" t="s">
        <v>230</v>
      </c>
      <c r="G52" s="377" t="s">
        <v>231</v>
      </c>
      <c r="H52" s="377" t="s">
        <v>232</v>
      </c>
      <c r="I52" s="377" t="s">
        <v>233</v>
      </c>
      <c r="J52" s="377" t="s">
        <v>234</v>
      </c>
      <c r="K52" s="378" t="s">
        <v>94</v>
      </c>
    </row>
    <row r="53" spans="2:11" ht="15" customHeight="1">
      <c r="B53" s="379" t="s">
        <v>104</v>
      </c>
      <c r="C53" s="383">
        <f>C39+C25</f>
        <v>0</v>
      </c>
      <c r="D53" s="383">
        <f t="shared" ref="D53:J53" si="11">D39+D25</f>
        <v>0</v>
      </c>
      <c r="E53" s="383">
        <f t="shared" si="11"/>
        <v>0</v>
      </c>
      <c r="F53" s="383">
        <f t="shared" si="11"/>
        <v>0</v>
      </c>
      <c r="G53" s="383">
        <f t="shared" si="11"/>
        <v>0</v>
      </c>
      <c r="H53" s="383">
        <f t="shared" si="11"/>
        <v>0</v>
      </c>
      <c r="I53" s="383">
        <f t="shared" si="11"/>
        <v>0</v>
      </c>
      <c r="J53" s="383">
        <f t="shared" si="11"/>
        <v>0</v>
      </c>
      <c r="K53" s="381">
        <f>SUM(C53:J53)</f>
        <v>0</v>
      </c>
    </row>
    <row r="54" spans="2:11" ht="15" customHeight="1">
      <c r="B54" s="379" t="s">
        <v>85</v>
      </c>
      <c r="C54" s="383">
        <f t="shared" ref="C54:J61" si="12">C40+C26</f>
        <v>0</v>
      </c>
      <c r="D54" s="383">
        <f t="shared" si="12"/>
        <v>0</v>
      </c>
      <c r="E54" s="383">
        <f t="shared" si="12"/>
        <v>0</v>
      </c>
      <c r="F54" s="383">
        <f t="shared" si="12"/>
        <v>0</v>
      </c>
      <c r="G54" s="383">
        <f t="shared" si="12"/>
        <v>0</v>
      </c>
      <c r="H54" s="383">
        <f t="shared" si="12"/>
        <v>0</v>
      </c>
      <c r="I54" s="383">
        <f t="shared" si="12"/>
        <v>0</v>
      </c>
      <c r="J54" s="383">
        <f t="shared" si="12"/>
        <v>0</v>
      </c>
      <c r="K54" s="381">
        <f t="shared" ref="K54:K62" si="13">SUM(C54:J54)</f>
        <v>0</v>
      </c>
    </row>
    <row r="55" spans="2:11" ht="15" customHeight="1">
      <c r="B55" s="379" t="s">
        <v>174</v>
      </c>
      <c r="C55" s="383">
        <f t="shared" si="12"/>
        <v>0</v>
      </c>
      <c r="D55" s="383">
        <f t="shared" si="12"/>
        <v>0</v>
      </c>
      <c r="E55" s="383">
        <f t="shared" si="12"/>
        <v>0</v>
      </c>
      <c r="F55" s="383">
        <f t="shared" si="12"/>
        <v>0</v>
      </c>
      <c r="G55" s="383">
        <f t="shared" si="12"/>
        <v>0</v>
      </c>
      <c r="H55" s="383">
        <f t="shared" si="12"/>
        <v>0</v>
      </c>
      <c r="I55" s="383">
        <f t="shared" si="12"/>
        <v>0</v>
      </c>
      <c r="J55" s="383">
        <f t="shared" si="12"/>
        <v>0</v>
      </c>
      <c r="K55" s="381">
        <f t="shared" si="13"/>
        <v>0</v>
      </c>
    </row>
    <row r="56" spans="2:11" ht="15" customHeight="1">
      <c r="B56" s="379" t="s">
        <v>92</v>
      </c>
      <c r="C56" s="383">
        <f t="shared" si="12"/>
        <v>0</v>
      </c>
      <c r="D56" s="383">
        <f t="shared" si="12"/>
        <v>0</v>
      </c>
      <c r="E56" s="383">
        <f t="shared" si="12"/>
        <v>0</v>
      </c>
      <c r="F56" s="383">
        <f t="shared" si="12"/>
        <v>0</v>
      </c>
      <c r="G56" s="383">
        <f t="shared" si="12"/>
        <v>0</v>
      </c>
      <c r="H56" s="383">
        <f t="shared" si="12"/>
        <v>0</v>
      </c>
      <c r="I56" s="383">
        <f t="shared" si="12"/>
        <v>0</v>
      </c>
      <c r="J56" s="383">
        <f t="shared" si="12"/>
        <v>0</v>
      </c>
      <c r="K56" s="381">
        <f t="shared" si="13"/>
        <v>0</v>
      </c>
    </row>
    <row r="57" spans="2:11" ht="15" customHeight="1">
      <c r="B57" s="379" t="s">
        <v>150</v>
      </c>
      <c r="C57" s="383">
        <f t="shared" si="12"/>
        <v>0</v>
      </c>
      <c r="D57" s="383">
        <f t="shared" si="12"/>
        <v>0</v>
      </c>
      <c r="E57" s="383">
        <f t="shared" si="12"/>
        <v>0</v>
      </c>
      <c r="F57" s="383">
        <f t="shared" si="12"/>
        <v>0</v>
      </c>
      <c r="G57" s="383">
        <f t="shared" si="12"/>
        <v>0</v>
      </c>
      <c r="H57" s="383">
        <f t="shared" si="12"/>
        <v>0</v>
      </c>
      <c r="I57" s="383">
        <f t="shared" si="12"/>
        <v>0</v>
      </c>
      <c r="J57" s="383">
        <f t="shared" si="12"/>
        <v>0</v>
      </c>
      <c r="K57" s="381">
        <f t="shared" si="13"/>
        <v>0</v>
      </c>
    </row>
    <row r="58" spans="2:11" ht="15" customHeight="1">
      <c r="B58" s="379" t="s">
        <v>127</v>
      </c>
      <c r="C58" s="383">
        <f t="shared" si="12"/>
        <v>0</v>
      </c>
      <c r="D58" s="383">
        <f t="shared" si="12"/>
        <v>0</v>
      </c>
      <c r="E58" s="383">
        <f t="shared" si="12"/>
        <v>0</v>
      </c>
      <c r="F58" s="383">
        <f t="shared" si="12"/>
        <v>0</v>
      </c>
      <c r="G58" s="383">
        <f t="shared" si="12"/>
        <v>0</v>
      </c>
      <c r="H58" s="383">
        <f t="shared" si="12"/>
        <v>0</v>
      </c>
      <c r="I58" s="383">
        <f t="shared" si="12"/>
        <v>0</v>
      </c>
      <c r="J58" s="383">
        <f t="shared" si="12"/>
        <v>0</v>
      </c>
      <c r="K58" s="381">
        <f t="shared" si="13"/>
        <v>0</v>
      </c>
    </row>
    <row r="59" spans="2:11" ht="15" customHeight="1">
      <c r="B59" s="379" t="s">
        <v>175</v>
      </c>
      <c r="C59" s="383">
        <f t="shared" si="12"/>
        <v>0</v>
      </c>
      <c r="D59" s="383">
        <f t="shared" si="12"/>
        <v>0</v>
      </c>
      <c r="E59" s="383">
        <f t="shared" si="12"/>
        <v>0</v>
      </c>
      <c r="F59" s="383">
        <f t="shared" si="12"/>
        <v>0</v>
      </c>
      <c r="G59" s="383">
        <f t="shared" si="12"/>
        <v>0</v>
      </c>
      <c r="H59" s="383">
        <f t="shared" si="12"/>
        <v>0</v>
      </c>
      <c r="I59" s="383">
        <f t="shared" si="12"/>
        <v>0</v>
      </c>
      <c r="J59" s="383">
        <f t="shared" si="12"/>
        <v>0</v>
      </c>
      <c r="K59" s="381">
        <f t="shared" si="13"/>
        <v>0</v>
      </c>
    </row>
    <row r="60" spans="2:11" ht="15" customHeight="1">
      <c r="B60" s="379" t="s">
        <v>344</v>
      </c>
      <c r="C60" s="383">
        <f t="shared" si="12"/>
        <v>0</v>
      </c>
      <c r="D60" s="383">
        <f t="shared" si="12"/>
        <v>0</v>
      </c>
      <c r="E60" s="383">
        <f t="shared" si="12"/>
        <v>0</v>
      </c>
      <c r="F60" s="383">
        <f t="shared" si="12"/>
        <v>0</v>
      </c>
      <c r="G60" s="383">
        <f t="shared" si="12"/>
        <v>0</v>
      </c>
      <c r="H60" s="383">
        <f t="shared" si="12"/>
        <v>0</v>
      </c>
      <c r="I60" s="383">
        <f t="shared" si="12"/>
        <v>0</v>
      </c>
      <c r="J60" s="383">
        <f t="shared" si="12"/>
        <v>0</v>
      </c>
      <c r="K60" s="381">
        <f t="shared" si="13"/>
        <v>0</v>
      </c>
    </row>
    <row r="61" spans="2:11" ht="15" customHeight="1">
      <c r="B61" s="379" t="s">
        <v>346</v>
      </c>
      <c r="C61" s="383">
        <f t="shared" si="12"/>
        <v>0</v>
      </c>
      <c r="D61" s="383">
        <f t="shared" si="12"/>
        <v>0</v>
      </c>
      <c r="E61" s="383">
        <f t="shared" si="12"/>
        <v>0</v>
      </c>
      <c r="F61" s="383">
        <f t="shared" si="12"/>
        <v>0</v>
      </c>
      <c r="G61" s="383">
        <f t="shared" si="12"/>
        <v>0</v>
      </c>
      <c r="H61" s="383">
        <f t="shared" si="12"/>
        <v>0</v>
      </c>
      <c r="I61" s="383">
        <f t="shared" si="12"/>
        <v>0</v>
      </c>
      <c r="J61" s="383">
        <f t="shared" si="12"/>
        <v>0</v>
      </c>
      <c r="K61" s="381">
        <f t="shared" si="13"/>
        <v>0</v>
      </c>
    </row>
    <row r="62" spans="2:11" ht="15" customHeight="1" thickBot="1">
      <c r="B62" s="382" t="s">
        <v>94</v>
      </c>
      <c r="C62" s="346">
        <f>SUM(C53:C61)</f>
        <v>0</v>
      </c>
      <c r="D62" s="346">
        <f t="shared" ref="D62:J62" si="14">SUM(D53:D61)</f>
        <v>0</v>
      </c>
      <c r="E62" s="346">
        <f t="shared" si="14"/>
        <v>0</v>
      </c>
      <c r="F62" s="346">
        <f t="shared" si="14"/>
        <v>0</v>
      </c>
      <c r="G62" s="346">
        <f t="shared" si="14"/>
        <v>0</v>
      </c>
      <c r="H62" s="346">
        <f t="shared" si="14"/>
        <v>0</v>
      </c>
      <c r="I62" s="346">
        <f t="shared" si="14"/>
        <v>0</v>
      </c>
      <c r="J62" s="346">
        <f t="shared" si="14"/>
        <v>0</v>
      </c>
      <c r="K62" s="346">
        <f t="shared" si="13"/>
        <v>0</v>
      </c>
    </row>
    <row r="65" spans="2:13" ht="26">
      <c r="B65" s="373" t="s">
        <v>378</v>
      </c>
    </row>
    <row r="66" spans="2:13" ht="15" customHeight="1">
      <c r="B66" s="243"/>
      <c r="C66" s="347" t="s">
        <v>296</v>
      </c>
      <c r="D66" s="347" t="s">
        <v>297</v>
      </c>
      <c r="E66" s="347" t="s">
        <v>252</v>
      </c>
      <c r="F66" s="347" t="s">
        <v>230</v>
      </c>
      <c r="G66" s="347" t="s">
        <v>231</v>
      </c>
      <c r="H66" s="347" t="s">
        <v>232</v>
      </c>
      <c r="I66" s="347" t="s">
        <v>233</v>
      </c>
      <c r="J66" s="347" t="s">
        <v>234</v>
      </c>
      <c r="K66" s="386" t="s">
        <v>94</v>
      </c>
      <c r="L66" s="347" t="s">
        <v>379</v>
      </c>
      <c r="M66" s="386" t="s">
        <v>380</v>
      </c>
    </row>
    <row r="67" spans="2:13" ht="15" customHeight="1">
      <c r="B67" s="331" t="s">
        <v>104</v>
      </c>
      <c r="C67" s="387" t="e">
        <f t="shared" ref="C67:C75" si="15">IF(C$62=$J$12,C53,C53/C$62*$J$12)</f>
        <v>#DIV/0!</v>
      </c>
      <c r="D67" s="387" t="e">
        <f t="shared" ref="D67:D75" si="16">IF(D$62=$J$13,D53,D53/D$62*$J$13)</f>
        <v>#DIV/0!</v>
      </c>
      <c r="E67" s="387" t="e">
        <f t="shared" ref="E67:E75" si="17">IF(E$62=$J$14,E53,E53/E$62*$J$14)</f>
        <v>#DIV/0!</v>
      </c>
      <c r="F67" s="387" t="e">
        <f t="shared" ref="F67:F75" si="18">IF(F$62=$J$15,F53,F53/F$62*$J$15)</f>
        <v>#DIV/0!</v>
      </c>
      <c r="G67" s="387" t="e">
        <f t="shared" ref="G67:G75" si="19">IF(G$62=$J$16,G53,G53/G$62*$J$16)</f>
        <v>#DIV/0!</v>
      </c>
      <c r="H67" s="387" t="e">
        <f t="shared" ref="H67:H75" si="20">IF(H$62=$J$17,H53,H53/H$62*$J$17)</f>
        <v>#DIV/0!</v>
      </c>
      <c r="I67" s="387" t="e">
        <f t="shared" ref="I67:I75" si="21">IF(I$62=$J$18,I53,I53/I$62*$J$18)</f>
        <v>#DIV/0!</v>
      </c>
      <c r="J67" s="387" t="e">
        <f t="shared" ref="J67:J75" si="22">IF(J$62=$J$19,J53,J53/J$62*$J$19)</f>
        <v>#DIV/0!</v>
      </c>
      <c r="K67" s="388" t="e">
        <f t="shared" ref="K67:K75" si="23">SUM(C67:J67)</f>
        <v>#DIV/0!</v>
      </c>
      <c r="L67" s="389">
        <v>0.8</v>
      </c>
      <c r="M67" s="388" t="e">
        <f>K67*L67</f>
        <v>#DIV/0!</v>
      </c>
    </row>
    <row r="68" spans="2:13" ht="15" customHeight="1">
      <c r="B68" s="331" t="s">
        <v>85</v>
      </c>
      <c r="C68" s="387" t="e">
        <f t="shared" si="15"/>
        <v>#DIV/0!</v>
      </c>
      <c r="D68" s="387" t="e">
        <f t="shared" si="16"/>
        <v>#DIV/0!</v>
      </c>
      <c r="E68" s="387" t="e">
        <f t="shared" si="17"/>
        <v>#DIV/0!</v>
      </c>
      <c r="F68" s="387" t="e">
        <f t="shared" si="18"/>
        <v>#DIV/0!</v>
      </c>
      <c r="G68" s="387" t="e">
        <f t="shared" si="19"/>
        <v>#DIV/0!</v>
      </c>
      <c r="H68" s="387" t="e">
        <f t="shared" si="20"/>
        <v>#DIV/0!</v>
      </c>
      <c r="I68" s="387" t="e">
        <f t="shared" si="21"/>
        <v>#DIV/0!</v>
      </c>
      <c r="J68" s="387" t="e">
        <f t="shared" si="22"/>
        <v>#DIV/0!</v>
      </c>
      <c r="K68" s="388" t="e">
        <f t="shared" si="23"/>
        <v>#DIV/0!</v>
      </c>
      <c r="L68" s="389">
        <v>0.8</v>
      </c>
      <c r="M68" s="388" t="e">
        <f t="shared" ref="M68:M75" si="24">K68*L68</f>
        <v>#DIV/0!</v>
      </c>
    </row>
    <row r="69" spans="2:13" ht="15" customHeight="1">
      <c r="B69" s="331" t="s">
        <v>174</v>
      </c>
      <c r="C69" s="387" t="e">
        <f t="shared" si="15"/>
        <v>#DIV/0!</v>
      </c>
      <c r="D69" s="387" t="e">
        <f t="shared" si="16"/>
        <v>#DIV/0!</v>
      </c>
      <c r="E69" s="387" t="e">
        <f t="shared" si="17"/>
        <v>#DIV/0!</v>
      </c>
      <c r="F69" s="387" t="e">
        <f t="shared" si="18"/>
        <v>#DIV/0!</v>
      </c>
      <c r="G69" s="387" t="e">
        <f t="shared" si="19"/>
        <v>#DIV/0!</v>
      </c>
      <c r="H69" s="387" t="e">
        <f t="shared" si="20"/>
        <v>#DIV/0!</v>
      </c>
      <c r="I69" s="387" t="e">
        <f t="shared" si="21"/>
        <v>#DIV/0!</v>
      </c>
      <c r="J69" s="387" t="e">
        <f t="shared" si="22"/>
        <v>#DIV/0!</v>
      </c>
      <c r="K69" s="388" t="e">
        <f t="shared" si="23"/>
        <v>#DIV/0!</v>
      </c>
      <c r="L69" s="389">
        <v>0.8</v>
      </c>
      <c r="M69" s="388" t="e">
        <f t="shared" si="24"/>
        <v>#DIV/0!</v>
      </c>
    </row>
    <row r="70" spans="2:13" ht="15" customHeight="1">
      <c r="B70" s="331" t="s">
        <v>92</v>
      </c>
      <c r="C70" s="387" t="e">
        <f t="shared" si="15"/>
        <v>#DIV/0!</v>
      </c>
      <c r="D70" s="387" t="e">
        <f t="shared" si="16"/>
        <v>#DIV/0!</v>
      </c>
      <c r="E70" s="387" t="e">
        <f t="shared" si="17"/>
        <v>#DIV/0!</v>
      </c>
      <c r="F70" s="387" t="e">
        <f t="shared" si="18"/>
        <v>#DIV/0!</v>
      </c>
      <c r="G70" s="387" t="e">
        <f t="shared" si="19"/>
        <v>#DIV/0!</v>
      </c>
      <c r="H70" s="387" t="e">
        <f t="shared" si="20"/>
        <v>#DIV/0!</v>
      </c>
      <c r="I70" s="387" t="e">
        <f t="shared" si="21"/>
        <v>#DIV/0!</v>
      </c>
      <c r="J70" s="387" t="e">
        <f t="shared" si="22"/>
        <v>#DIV/0!</v>
      </c>
      <c r="K70" s="388" t="e">
        <f t="shared" si="23"/>
        <v>#DIV/0!</v>
      </c>
      <c r="L70" s="389">
        <v>0.8</v>
      </c>
      <c r="M70" s="388" t="e">
        <f t="shared" si="24"/>
        <v>#DIV/0!</v>
      </c>
    </row>
    <row r="71" spans="2:13" ht="15" customHeight="1">
      <c r="B71" s="331" t="s">
        <v>150</v>
      </c>
      <c r="C71" s="387" t="e">
        <f t="shared" si="15"/>
        <v>#DIV/0!</v>
      </c>
      <c r="D71" s="387" t="e">
        <f t="shared" si="16"/>
        <v>#DIV/0!</v>
      </c>
      <c r="E71" s="387" t="e">
        <f t="shared" si="17"/>
        <v>#DIV/0!</v>
      </c>
      <c r="F71" s="387" t="e">
        <f t="shared" si="18"/>
        <v>#DIV/0!</v>
      </c>
      <c r="G71" s="387" t="e">
        <f t="shared" si="19"/>
        <v>#DIV/0!</v>
      </c>
      <c r="H71" s="387" t="e">
        <f t="shared" si="20"/>
        <v>#DIV/0!</v>
      </c>
      <c r="I71" s="387" t="e">
        <f t="shared" si="21"/>
        <v>#DIV/0!</v>
      </c>
      <c r="J71" s="387" t="e">
        <f t="shared" si="22"/>
        <v>#DIV/0!</v>
      </c>
      <c r="K71" s="388" t="e">
        <f t="shared" si="23"/>
        <v>#DIV/0!</v>
      </c>
      <c r="L71" s="389">
        <v>0.8</v>
      </c>
      <c r="M71" s="388" t="e">
        <f t="shared" si="24"/>
        <v>#DIV/0!</v>
      </c>
    </row>
    <row r="72" spans="2:13" ht="15" customHeight="1">
      <c r="B72" s="331" t="s">
        <v>127</v>
      </c>
      <c r="C72" s="387" t="e">
        <f t="shared" si="15"/>
        <v>#DIV/0!</v>
      </c>
      <c r="D72" s="387" t="e">
        <f t="shared" si="16"/>
        <v>#DIV/0!</v>
      </c>
      <c r="E72" s="387" t="e">
        <f t="shared" si="17"/>
        <v>#DIV/0!</v>
      </c>
      <c r="F72" s="387" t="e">
        <f t="shared" si="18"/>
        <v>#DIV/0!</v>
      </c>
      <c r="G72" s="387" t="e">
        <f t="shared" si="19"/>
        <v>#DIV/0!</v>
      </c>
      <c r="H72" s="387" t="e">
        <f t="shared" si="20"/>
        <v>#DIV/0!</v>
      </c>
      <c r="I72" s="387" t="e">
        <f t="shared" si="21"/>
        <v>#DIV/0!</v>
      </c>
      <c r="J72" s="387" t="e">
        <f t="shared" si="22"/>
        <v>#DIV/0!</v>
      </c>
      <c r="K72" s="388" t="e">
        <f t="shared" si="23"/>
        <v>#DIV/0!</v>
      </c>
      <c r="L72" s="389">
        <v>0.8</v>
      </c>
      <c r="M72" s="388" t="e">
        <f t="shared" si="24"/>
        <v>#DIV/0!</v>
      </c>
    </row>
    <row r="73" spans="2:13" ht="15" customHeight="1">
      <c r="B73" s="331" t="s">
        <v>175</v>
      </c>
      <c r="C73" s="387" t="e">
        <f t="shared" si="15"/>
        <v>#DIV/0!</v>
      </c>
      <c r="D73" s="387" t="e">
        <f t="shared" si="16"/>
        <v>#DIV/0!</v>
      </c>
      <c r="E73" s="387" t="e">
        <f t="shared" si="17"/>
        <v>#DIV/0!</v>
      </c>
      <c r="F73" s="387" t="e">
        <f t="shared" si="18"/>
        <v>#DIV/0!</v>
      </c>
      <c r="G73" s="387" t="e">
        <f t="shared" si="19"/>
        <v>#DIV/0!</v>
      </c>
      <c r="H73" s="387" t="e">
        <f t="shared" si="20"/>
        <v>#DIV/0!</v>
      </c>
      <c r="I73" s="387" t="e">
        <f t="shared" si="21"/>
        <v>#DIV/0!</v>
      </c>
      <c r="J73" s="387" t="e">
        <f t="shared" si="22"/>
        <v>#DIV/0!</v>
      </c>
      <c r="K73" s="388" t="e">
        <f t="shared" si="23"/>
        <v>#DIV/0!</v>
      </c>
      <c r="L73" s="389">
        <v>0.8</v>
      </c>
      <c r="M73" s="388" t="e">
        <f t="shared" si="24"/>
        <v>#DIV/0!</v>
      </c>
    </row>
    <row r="74" spans="2:13" ht="15" customHeight="1">
      <c r="B74" s="331" t="s">
        <v>344</v>
      </c>
      <c r="C74" s="387" t="e">
        <f t="shared" si="15"/>
        <v>#DIV/0!</v>
      </c>
      <c r="D74" s="387" t="e">
        <f t="shared" si="16"/>
        <v>#DIV/0!</v>
      </c>
      <c r="E74" s="387" t="e">
        <f t="shared" si="17"/>
        <v>#DIV/0!</v>
      </c>
      <c r="F74" s="387" t="e">
        <f t="shared" si="18"/>
        <v>#DIV/0!</v>
      </c>
      <c r="G74" s="387" t="e">
        <f t="shared" si="19"/>
        <v>#DIV/0!</v>
      </c>
      <c r="H74" s="387" t="e">
        <f t="shared" si="20"/>
        <v>#DIV/0!</v>
      </c>
      <c r="I74" s="387" t="e">
        <f t="shared" si="21"/>
        <v>#DIV/0!</v>
      </c>
      <c r="J74" s="387" t="e">
        <f t="shared" si="22"/>
        <v>#DIV/0!</v>
      </c>
      <c r="K74" s="388" t="e">
        <f t="shared" si="23"/>
        <v>#DIV/0!</v>
      </c>
      <c r="L74" s="389">
        <v>0.8</v>
      </c>
      <c r="M74" s="388" t="e">
        <f t="shared" si="24"/>
        <v>#DIV/0!</v>
      </c>
    </row>
    <row r="75" spans="2:13" ht="15" customHeight="1">
      <c r="B75" s="331" t="s">
        <v>346</v>
      </c>
      <c r="C75" s="387" t="e">
        <f t="shared" si="15"/>
        <v>#DIV/0!</v>
      </c>
      <c r="D75" s="387" t="e">
        <f t="shared" si="16"/>
        <v>#DIV/0!</v>
      </c>
      <c r="E75" s="387" t="e">
        <f t="shared" si="17"/>
        <v>#DIV/0!</v>
      </c>
      <c r="F75" s="387" t="e">
        <f t="shared" si="18"/>
        <v>#DIV/0!</v>
      </c>
      <c r="G75" s="387" t="e">
        <f t="shared" si="19"/>
        <v>#DIV/0!</v>
      </c>
      <c r="H75" s="387" t="e">
        <f t="shared" si="20"/>
        <v>#DIV/0!</v>
      </c>
      <c r="I75" s="387" t="e">
        <f t="shared" si="21"/>
        <v>#DIV/0!</v>
      </c>
      <c r="J75" s="387" t="e">
        <f t="shared" si="22"/>
        <v>#DIV/0!</v>
      </c>
      <c r="K75" s="388" t="e">
        <f t="shared" si="23"/>
        <v>#DIV/0!</v>
      </c>
      <c r="L75" s="389">
        <v>0.8</v>
      </c>
      <c r="M75" s="388" t="e">
        <f t="shared" si="24"/>
        <v>#DIV/0!</v>
      </c>
    </row>
    <row r="76" spans="2:13" ht="15" customHeight="1" thickBot="1">
      <c r="B76" s="348" t="s">
        <v>94</v>
      </c>
      <c r="C76" s="346" t="e">
        <f>SUM(C67:C75)</f>
        <v>#DIV/0!</v>
      </c>
      <c r="D76" s="346" t="e">
        <f t="shared" ref="D76:J76" si="25">SUM(D67:D75)</f>
        <v>#DIV/0!</v>
      </c>
      <c r="E76" s="346" t="e">
        <f t="shared" si="25"/>
        <v>#DIV/0!</v>
      </c>
      <c r="F76" s="346" t="e">
        <f t="shared" si="25"/>
        <v>#DIV/0!</v>
      </c>
      <c r="G76" s="346" t="e">
        <f t="shared" si="25"/>
        <v>#DIV/0!</v>
      </c>
      <c r="H76" s="346" t="e">
        <f t="shared" si="25"/>
        <v>#DIV/0!</v>
      </c>
      <c r="I76" s="346" t="e">
        <f t="shared" si="25"/>
        <v>#DIV/0!</v>
      </c>
      <c r="J76" s="346" t="e">
        <f t="shared" si="25"/>
        <v>#DIV/0!</v>
      </c>
      <c r="K76" s="390" t="e">
        <f>ROUND(SUM(C76:J76),2)</f>
        <v>#DIV/0!</v>
      </c>
      <c r="L76" s="346"/>
      <c r="M76" s="390" t="e">
        <f>ROUND(SUM(M67:M75),2)</f>
        <v>#DIV/0!</v>
      </c>
    </row>
    <row r="79" spans="2:13" ht="21">
      <c r="B79" s="384" t="s">
        <v>377</v>
      </c>
      <c r="C79" s="385" t="e">
        <f>IF(K76=J20,"OK","Il convient de revoir les montants recopier de la DP précédente")</f>
        <v>#DIV/0!</v>
      </c>
      <c r="J79" s="329"/>
    </row>
    <row r="80" spans="2:13" ht="15" customHeight="1">
      <c r="J80" s="329"/>
    </row>
    <row r="81" spans="10:10" ht="15" customHeight="1">
      <c r="J81" s="329"/>
    </row>
    <row r="82" spans="10:10" ht="15" customHeight="1">
      <c r="J82" s="329"/>
    </row>
    <row r="83" spans="10:10" ht="15" customHeight="1">
      <c r="J83" s="329"/>
    </row>
    <row r="84" spans="10:10" ht="15" customHeight="1">
      <c r="J84" s="329"/>
    </row>
    <row r="85" spans="10:10" ht="15" customHeight="1">
      <c r="J85" s="329"/>
    </row>
    <row r="86" spans="10:10" ht="15" customHeight="1">
      <c r="J86" s="329"/>
    </row>
    <row r="87" spans="10:10" ht="15" customHeight="1">
      <c r="J87" s="329"/>
    </row>
    <row r="88" spans="10:10" ht="15" customHeight="1">
      <c r="J88" s="329"/>
    </row>
    <row r="89" spans="10:10" ht="15" customHeight="1">
      <c r="J89" s="329"/>
    </row>
    <row r="90" spans="10:10" ht="15" customHeight="1">
      <c r="J90" s="329"/>
    </row>
  </sheetData>
  <mergeCells count="13">
    <mergeCell ref="L12:M12"/>
    <mergeCell ref="AI26:AL26"/>
    <mergeCell ref="AJ27:AJ28"/>
    <mergeCell ref="L6:M6"/>
    <mergeCell ref="B9:D9"/>
    <mergeCell ref="E9:F9"/>
    <mergeCell ref="G9:I9"/>
    <mergeCell ref="L9:M9"/>
    <mergeCell ref="B10:B11"/>
    <mergeCell ref="C10:C11"/>
    <mergeCell ref="D10:D11"/>
    <mergeCell ref="E10:F10"/>
    <mergeCell ref="G10:I10"/>
  </mergeCells>
  <dataValidations count="3">
    <dataValidation type="list" allowBlank="1" showInputMessage="1" showErrorMessage="1" sqref="AK29" xr:uid="{2DE128DD-31F5-4943-AAE3-F87ECB34BCED}">
      <formula1>"Oui,Non,0"</formula1>
    </dataValidation>
    <dataValidation type="list" allowBlank="1" showInputMessage="1" showErrorMessage="1" sqref="AL29" xr:uid="{A00BB98D-BF91-495B-B525-FC8BCAFBCEC8}">
      <formula1>"Oui,Non,Non concerné"</formula1>
    </dataValidation>
    <dataValidation type="list" allowBlank="1" showInputMessage="1" showErrorMessage="1" sqref="B5" xr:uid="{E4E85015-DBE6-48BF-995B-080CF8B3D42D}">
      <formula1>"Avance,Acompte,Solde"</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5B998-3461-420F-A119-74776C7F5842}">
  <sheetPr>
    <tabColor theme="9" tint="0.39997558519241921"/>
  </sheetPr>
  <dimension ref="A1:AW74"/>
  <sheetViews>
    <sheetView topLeftCell="A4" zoomScale="60" zoomScaleNormal="60" workbookViewId="0">
      <selection activeCell="B9" sqref="B9"/>
    </sheetView>
  </sheetViews>
  <sheetFormatPr baseColWidth="10" defaultColWidth="11.453125" defaultRowHeight="15" customHeight="1"/>
  <cols>
    <col min="1" max="1" width="17.54296875" style="329" customWidth="1"/>
    <col min="2" max="2" width="39.26953125" style="329" customWidth="1"/>
    <col min="3" max="3" width="44.7265625" style="329" customWidth="1"/>
    <col min="4" max="4" width="48" style="329" customWidth="1"/>
    <col min="5" max="5" width="39.453125" style="329" customWidth="1"/>
    <col min="6" max="6" width="44.26953125" style="329" customWidth="1"/>
    <col min="7" max="7" width="45.54296875" style="329" customWidth="1"/>
    <col min="8" max="8" width="41.7265625" style="329" customWidth="1"/>
    <col min="9" max="9" width="45.54296875" style="329" customWidth="1"/>
    <col min="10" max="10" width="45.81640625" style="329" customWidth="1"/>
    <col min="11" max="11" width="44.453125" style="329" customWidth="1"/>
    <col min="12" max="12" width="46.1796875" style="329" customWidth="1"/>
    <col min="13" max="15" width="65.1796875" style="329" customWidth="1"/>
    <col min="16" max="16" width="65.1796875" style="248" customWidth="1"/>
    <col min="17" max="17" width="65.1796875" style="329" customWidth="1"/>
    <col min="18" max="18" width="57.81640625" style="329" customWidth="1"/>
    <col min="19" max="19" width="45.453125" style="329" customWidth="1"/>
    <col min="20" max="20" width="46.54296875" style="329" customWidth="1"/>
    <col min="21" max="21" width="54.1796875" style="329" customWidth="1"/>
    <col min="22" max="22" width="15.453125" style="329" customWidth="1"/>
    <col min="23" max="23" width="33.453125" style="329" customWidth="1"/>
    <col min="24" max="24" width="36.1796875" style="329" customWidth="1"/>
    <col min="25" max="25" width="30.453125" style="329" customWidth="1"/>
    <col min="26" max="28" width="11.453125" style="329"/>
    <col min="29" max="29" width="26" style="329" customWidth="1"/>
    <col min="30" max="30" width="24.1796875" style="329" customWidth="1"/>
    <col min="31" max="31" width="21.453125" style="329" customWidth="1"/>
    <col min="32" max="32" width="25.1796875" style="329" customWidth="1"/>
    <col min="33" max="35" width="11.453125" style="329"/>
    <col min="36" max="36" width="6" style="329" customWidth="1"/>
    <col min="37" max="42" width="22.453125" style="329" customWidth="1"/>
    <col min="43" max="16384" width="11.453125" style="329"/>
  </cols>
  <sheetData>
    <row r="1" spans="1:20" ht="137.25" customHeight="1">
      <c r="B1" s="1103" t="s">
        <v>256</v>
      </c>
      <c r="C1" s="1103"/>
      <c r="D1" s="1103"/>
      <c r="E1" s="1103"/>
      <c r="F1" s="1103"/>
      <c r="G1" s="1103"/>
      <c r="H1" s="1103"/>
      <c r="I1" s="1103"/>
      <c r="J1" s="1103"/>
      <c r="K1" s="1103"/>
      <c r="L1" s="227"/>
      <c r="M1" s="227"/>
      <c r="N1" s="227"/>
      <c r="O1" s="227"/>
      <c r="P1" s="227"/>
      <c r="Q1" s="227"/>
      <c r="R1" s="227"/>
      <c r="S1" s="227"/>
    </row>
    <row r="2" spans="1:20" ht="15.5">
      <c r="B2" s="1104"/>
      <c r="C2" s="1104"/>
      <c r="D2" s="1104"/>
      <c r="E2" s="1104"/>
      <c r="F2" s="1104"/>
      <c r="G2" s="1104"/>
      <c r="H2" s="1104"/>
      <c r="I2" s="1104"/>
      <c r="J2" s="1104"/>
      <c r="K2" s="1104"/>
      <c r="L2" s="227"/>
      <c r="M2" s="227"/>
      <c r="N2" s="227"/>
      <c r="O2" s="227"/>
      <c r="P2" s="227"/>
      <c r="Q2" s="227"/>
      <c r="R2" s="227"/>
      <c r="S2" s="227"/>
    </row>
    <row r="3" spans="1:20" ht="54" customHeight="1">
      <c r="A3" s="228"/>
      <c r="B3" s="228"/>
      <c r="C3" s="228"/>
      <c r="D3" s="228"/>
      <c r="E3" s="228"/>
      <c r="F3" s="227"/>
      <c r="K3" s="328"/>
      <c r="L3" s="328"/>
      <c r="M3" s="328"/>
      <c r="N3" s="328"/>
      <c r="O3" s="328"/>
      <c r="P3" s="328"/>
      <c r="Q3" s="328"/>
      <c r="R3" s="328"/>
      <c r="S3" s="328"/>
      <c r="T3" s="328"/>
    </row>
    <row r="4" spans="1:20" ht="48" customHeight="1" thickBot="1">
      <c r="B4" s="328"/>
      <c r="C4" s="328"/>
      <c r="G4" s="228"/>
      <c r="H4" s="228"/>
      <c r="I4" s="228"/>
      <c r="J4" s="228"/>
      <c r="K4" s="328"/>
      <c r="L4" s="328"/>
      <c r="M4" s="328"/>
      <c r="N4" s="328"/>
      <c r="O4" s="328"/>
      <c r="P4" s="328"/>
      <c r="Q4" s="328"/>
      <c r="R4" s="328"/>
      <c r="S4" s="328"/>
      <c r="T4" s="328"/>
    </row>
    <row r="5" spans="1:20" ht="41.25" customHeight="1" thickBot="1">
      <c r="B5" s="391" t="s">
        <v>291</v>
      </c>
      <c r="C5" s="392"/>
      <c r="D5" s="392"/>
      <c r="E5" s="392"/>
      <c r="F5" s="392"/>
      <c r="G5" s="392"/>
      <c r="H5" s="392"/>
      <c r="I5" s="393"/>
      <c r="J5" s="228"/>
      <c r="K5" s="328"/>
      <c r="L5" s="328"/>
      <c r="M5" s="328"/>
      <c r="N5" s="328"/>
      <c r="O5" s="328"/>
      <c r="P5" s="328"/>
      <c r="Q5" s="328"/>
      <c r="R5" s="328"/>
      <c r="S5" s="328"/>
      <c r="T5" s="328"/>
    </row>
    <row r="6" spans="1:20" s="328" customFormat="1" ht="195" customHeight="1">
      <c r="B6" s="229" t="s">
        <v>298</v>
      </c>
      <c r="C6" s="230" t="s">
        <v>299</v>
      </c>
      <c r="D6" s="230" t="s">
        <v>289</v>
      </c>
      <c r="E6" s="231" t="s">
        <v>290</v>
      </c>
      <c r="F6" s="330" t="s">
        <v>300</v>
      </c>
      <c r="G6" s="232" t="s">
        <v>301</v>
      </c>
      <c r="H6" s="233" t="s">
        <v>302</v>
      </c>
      <c r="I6" s="281" t="s">
        <v>315</v>
      </c>
    </row>
    <row r="7" spans="1:20" s="328" customFormat="1" ht="50.15" customHeight="1">
      <c r="B7" s="234">
        <f>'Syn DP Bénéficiaire'!F12</f>
        <v>0</v>
      </c>
      <c r="C7" s="279"/>
      <c r="D7" s="279"/>
      <c r="E7" s="235">
        <f>'Syn DP Bénéficiaire'!E12</f>
        <v>0</v>
      </c>
      <c r="F7" s="394"/>
      <c r="G7" s="278"/>
      <c r="H7" s="236">
        <f>F7+D7</f>
        <v>0</v>
      </c>
      <c r="I7" s="395" t="str">
        <f>IF(C7&lt;H7, "KO : Il y a un surfinancement, il faut faire un avenant","OK")</f>
        <v>OK</v>
      </c>
    </row>
    <row r="8" spans="1:20" s="328" customFormat="1" ht="41.25" customHeight="1">
      <c r="B8" s="234">
        <f>'Syn DP Bénéficiaire'!F13</f>
        <v>0</v>
      </c>
      <c r="C8" s="279"/>
      <c r="D8" s="279"/>
      <c r="E8" s="235">
        <f>'Syn DP Bénéficiaire'!E13</f>
        <v>0</v>
      </c>
      <c r="F8" s="396"/>
      <c r="G8" s="278"/>
      <c r="H8" s="236">
        <f>F8+D8</f>
        <v>0</v>
      </c>
      <c r="I8" s="395" t="str">
        <f>IF(C8&lt;H8, "KO : Il y a un surfinancement, il faut faire un avenant","OK")</f>
        <v>OK</v>
      </c>
    </row>
    <row r="9" spans="1:20" s="328" customFormat="1" ht="51.65" customHeight="1">
      <c r="B9" s="234">
        <f>'Syn DP Bénéficiaire'!F14</f>
        <v>0</v>
      </c>
      <c r="C9" s="279"/>
      <c r="D9" s="279"/>
      <c r="E9" s="235">
        <f>'Syn DP Bénéficiaire'!E14</f>
        <v>0</v>
      </c>
      <c r="F9" s="396"/>
      <c r="G9" s="278"/>
      <c r="H9" s="236">
        <f>F9+D9</f>
        <v>0</v>
      </c>
      <c r="I9" s="395" t="str">
        <f>IF(C9&lt;H9, "KO : Il y a un surfinancement, il faut faire un avenant","OK")</f>
        <v>OK</v>
      </c>
    </row>
    <row r="10" spans="1:20" s="328" customFormat="1" ht="42" customHeight="1" thickBot="1">
      <c r="B10" s="237" t="s">
        <v>94</v>
      </c>
      <c r="C10" s="280">
        <f>SUM(C7:C9)</f>
        <v>0</v>
      </c>
      <c r="D10" s="280">
        <f>SUM(D7:D9)</f>
        <v>0</v>
      </c>
      <c r="E10" s="238">
        <f>SUM(E7:E9)</f>
        <v>0</v>
      </c>
      <c r="F10" s="238">
        <f>SUM(F7:F9)</f>
        <v>0</v>
      </c>
      <c r="G10" s="239"/>
      <c r="H10" s="240">
        <f t="shared" ref="H10" si="0">SUM(H7:H9)</f>
        <v>0</v>
      </c>
      <c r="I10" s="397" t="str">
        <f>IF(C10&lt;H10, "KO : Il y a un surfinancement, il faut faire un avenant","OK")</f>
        <v>OK</v>
      </c>
    </row>
    <row r="11" spans="1:20" s="328" customFormat="1" ht="42" customHeight="1" thickBot="1">
      <c r="B11" s="282"/>
      <c r="C11" s="283"/>
      <c r="D11" s="283"/>
      <c r="E11" s="283"/>
      <c r="F11" s="283"/>
      <c r="G11" s="284"/>
      <c r="H11" s="283"/>
      <c r="I11" s="353"/>
    </row>
    <row r="12" spans="1:20" ht="41.25" customHeight="1" thickBot="1">
      <c r="B12" s="391" t="s">
        <v>322</v>
      </c>
      <c r="C12" s="392"/>
      <c r="D12" s="392"/>
      <c r="E12" s="392"/>
      <c r="F12" s="392"/>
      <c r="G12" s="392"/>
      <c r="H12" s="392"/>
      <c r="I12" s="393"/>
      <c r="J12" s="228"/>
      <c r="K12" s="328"/>
      <c r="L12" s="328"/>
      <c r="M12" s="328"/>
      <c r="N12" s="328"/>
      <c r="O12" s="328"/>
      <c r="P12" s="328"/>
      <c r="Q12" s="328"/>
      <c r="R12" s="328"/>
      <c r="S12" s="328"/>
      <c r="T12" s="328"/>
    </row>
    <row r="13" spans="1:20" s="328" customFormat="1" ht="195" customHeight="1">
      <c r="B13" s="229" t="s">
        <v>323</v>
      </c>
      <c r="C13" s="230" t="s">
        <v>324</v>
      </c>
      <c r="D13" s="230" t="s">
        <v>325</v>
      </c>
      <c r="E13" s="231" t="s">
        <v>326</v>
      </c>
      <c r="F13" s="330" t="s">
        <v>327</v>
      </c>
      <c r="G13" s="232" t="s">
        <v>301</v>
      </c>
      <c r="H13" s="233" t="s">
        <v>328</v>
      </c>
      <c r="I13" s="281" t="s">
        <v>315</v>
      </c>
    </row>
    <row r="14" spans="1:20" s="328" customFormat="1" ht="52.5" customHeight="1">
      <c r="B14" s="234">
        <f>'Syn DP Bénéficiaire'!C12</f>
        <v>0</v>
      </c>
      <c r="C14" s="279"/>
      <c r="D14" s="279"/>
      <c r="E14" s="235">
        <f>'Syn DP Bénéficiaire'!B12</f>
        <v>0</v>
      </c>
      <c r="F14" s="394"/>
      <c r="G14" s="278"/>
      <c r="H14" s="236">
        <f>F14+D14</f>
        <v>0</v>
      </c>
      <c r="I14" s="395" t="str">
        <f>IF(C14&lt;H14, "KO : Il y a un surfinancement, il faut faire un avenant","OK")</f>
        <v>OK</v>
      </c>
    </row>
    <row r="15" spans="1:20" s="328" customFormat="1" ht="38.5" customHeight="1" thickBot="1">
      <c r="B15" s="237" t="s">
        <v>94</v>
      </c>
      <c r="C15" s="280">
        <f>SUM(C14:C14)</f>
        <v>0</v>
      </c>
      <c r="D15" s="280">
        <f>SUM(D14:D14)</f>
        <v>0</v>
      </c>
      <c r="E15" s="238">
        <f>SUM(E14:E14)</f>
        <v>0</v>
      </c>
      <c r="F15" s="238">
        <f>SUM(F14:F14)</f>
        <v>0</v>
      </c>
      <c r="G15" s="239"/>
      <c r="H15" s="240">
        <f>SUM(H14:H14)</f>
        <v>0</v>
      </c>
      <c r="I15" s="397" t="str">
        <f>IF(C15&lt;H15, "KO : Il y a un surfinancement, il faut faire un avenant","OK")</f>
        <v>OK</v>
      </c>
    </row>
    <row r="16" spans="1:20" s="328" customFormat="1" ht="38.5" customHeight="1">
      <c r="B16" s="282"/>
      <c r="C16" s="283"/>
      <c r="D16" s="283"/>
      <c r="E16" s="283"/>
      <c r="F16" s="283"/>
      <c r="G16" s="284"/>
      <c r="H16" s="283"/>
      <c r="I16" s="353"/>
    </row>
    <row r="20" spans="2:49" s="248" customFormat="1" ht="37" customHeight="1">
      <c r="B20" s="329"/>
      <c r="C20" s="329"/>
      <c r="D20" s="329"/>
      <c r="E20" s="329"/>
      <c r="F20" s="329"/>
      <c r="G20" s="329"/>
      <c r="H20" s="329"/>
      <c r="I20" s="329"/>
      <c r="J20" s="329"/>
      <c r="K20" s="329"/>
      <c r="N20" s="329"/>
      <c r="O20" s="329"/>
      <c r="Q20" s="329"/>
      <c r="R20" s="329"/>
      <c r="S20" s="329"/>
      <c r="T20" s="329"/>
      <c r="U20" s="329"/>
      <c r="V20" s="329"/>
      <c r="W20" s="329"/>
      <c r="X20" s="329"/>
      <c r="Y20" s="329"/>
      <c r="Z20" s="329"/>
      <c r="AA20" s="329"/>
      <c r="AB20" s="329"/>
      <c r="AC20" s="329"/>
      <c r="AD20" s="329"/>
      <c r="AE20" s="329"/>
      <c r="AF20" s="329"/>
      <c r="AG20" s="329"/>
      <c r="AH20" s="329"/>
      <c r="AI20" s="329"/>
      <c r="AJ20" s="329"/>
      <c r="AK20" s="329"/>
      <c r="AL20" s="329"/>
      <c r="AM20" s="329"/>
      <c r="AN20" s="329"/>
      <c r="AO20" s="329"/>
      <c r="AP20" s="329"/>
      <c r="AQ20" s="329"/>
      <c r="AR20" s="329"/>
      <c r="AS20" s="329"/>
      <c r="AT20" s="329"/>
      <c r="AU20" s="329"/>
      <c r="AV20" s="329"/>
      <c r="AW20" s="329"/>
    </row>
    <row r="23" spans="2:49" s="248" customFormat="1" ht="18" customHeight="1">
      <c r="B23" s="329"/>
      <c r="C23" s="329"/>
      <c r="D23" s="329"/>
      <c r="E23" s="329"/>
      <c r="F23" s="329"/>
      <c r="G23" s="329"/>
      <c r="H23" s="329"/>
      <c r="I23" s="329"/>
      <c r="J23" s="329"/>
      <c r="K23" s="329"/>
      <c r="L23" s="329"/>
      <c r="M23" s="329"/>
      <c r="N23" s="329"/>
      <c r="O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329"/>
      <c r="AP23" s="329"/>
      <c r="AQ23" s="329"/>
      <c r="AR23" s="329"/>
      <c r="AS23" s="329"/>
      <c r="AT23" s="329"/>
      <c r="AU23" s="329"/>
      <c r="AV23" s="329"/>
      <c r="AW23" s="329"/>
    </row>
    <row r="31" spans="2:49" ht="37" customHeight="1"/>
    <row r="35" spans="2:10" ht="17.25" customHeight="1"/>
    <row r="36" spans="2:10" ht="17.25" customHeight="1"/>
    <row r="37" spans="2:10" ht="17.25" customHeight="1"/>
    <row r="38" spans="2:10" ht="17.25" customHeight="1"/>
    <row r="39" spans="2:10" ht="17.25" customHeight="1"/>
    <row r="45" spans="2:10" ht="15" customHeight="1">
      <c r="B45" s="249"/>
      <c r="C45" s="249"/>
      <c r="D45" s="249"/>
      <c r="I45" s="249"/>
      <c r="J45" s="249"/>
    </row>
    <row r="74" ht="101.25" customHeight="1"/>
  </sheetData>
  <sheetProtection algorithmName="SHA-512" hashValue="OFLpmoB+qYnhYvdxY9R3qyCGyurkQUB28GGHc1woh4qEPxLEuJk9c8p6HHF2Aw5ju+k4QOuT8uvrwjl2VQr6Vg==" saltValue="IDQRi1VgpJimQbRfi+Qz4A==" spinCount="100000" sheet="1" objects="1" scenarios="1"/>
  <mergeCells count="2">
    <mergeCell ref="B1:K1"/>
    <mergeCell ref="B2:K2"/>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id="{C1B99AAF-09CE-4F24-A140-4E804C45ADA9}">
            <xm:f>NOT(ISERROR(SEARCH("KO",I7)))</xm:f>
            <xm:f>"KO"</xm:f>
            <x14:dxf>
              <fill>
                <patternFill>
                  <bgColor rgb="FFFF0000"/>
                </patternFill>
              </fill>
            </x14:dxf>
          </x14:cfRule>
          <x14:cfRule type="containsText" priority="2" operator="containsText" id="{F06D2004-3506-4D49-BC09-23AB1FAB267C}">
            <xm:f>NOT(ISERROR(SEARCH("OK",I7)))</xm:f>
            <xm:f>"OK"</xm:f>
            <x14:dxf>
              <fill>
                <patternFill>
                  <bgColor rgb="FF92D050"/>
                </patternFill>
              </fill>
            </x14:dxf>
          </x14:cfRule>
          <xm:sqref>I7:I11 I14:I16</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FF58F-4983-4E36-BB4A-837CCC092A1A}">
  <sheetPr>
    <tabColor theme="9" tint="0.39997558519241921"/>
  </sheetPr>
  <dimension ref="B1:AH42"/>
  <sheetViews>
    <sheetView workbookViewId="0">
      <selection activeCell="AA16" sqref="AA16"/>
    </sheetView>
  </sheetViews>
  <sheetFormatPr baseColWidth="10" defaultColWidth="11.54296875" defaultRowHeight="14.5"/>
  <cols>
    <col min="1" max="1" width="11.54296875" style="328"/>
    <col min="2" max="2" width="40" style="328" bestFit="1" customWidth="1"/>
    <col min="3" max="3" width="22.81640625" style="328" customWidth="1"/>
    <col min="4" max="4" width="11.54296875" style="328"/>
    <col min="5" max="5" width="20.26953125" style="328" customWidth="1"/>
    <col min="6" max="7" width="25.453125" style="328" customWidth="1"/>
    <col min="8" max="22" width="25.453125" style="352" customWidth="1"/>
    <col min="23" max="29" width="25.453125" style="328" customWidth="1"/>
    <col min="30" max="34" width="22" style="328" customWidth="1"/>
    <col min="35" max="16384" width="11.54296875" style="328"/>
  </cols>
  <sheetData>
    <row r="1" spans="2:34" ht="15" thickBot="1"/>
    <row r="2" spans="2:34" ht="44.25" customHeight="1">
      <c r="B2" s="1127" t="s">
        <v>426</v>
      </c>
      <c r="C2" s="1128"/>
      <c r="P2" s="328"/>
      <c r="Q2" s="328"/>
      <c r="R2" s="328"/>
      <c r="S2" s="328"/>
      <c r="T2" s="328"/>
      <c r="U2" s="328"/>
      <c r="V2" s="328"/>
    </row>
    <row r="3" spans="2:34" ht="15.5">
      <c r="B3" s="294" t="s">
        <v>429</v>
      </c>
      <c r="C3" s="398"/>
      <c r="K3" s="328"/>
      <c r="L3" s="328"/>
      <c r="M3" s="328"/>
      <c r="N3" s="328"/>
      <c r="O3" s="328"/>
      <c r="P3" s="328"/>
      <c r="Q3" s="328"/>
      <c r="R3" s="328"/>
      <c r="S3" s="328"/>
      <c r="T3" s="328"/>
      <c r="U3" s="328"/>
      <c r="V3" s="328"/>
    </row>
    <row r="4" spans="2:34" ht="15.5">
      <c r="B4" s="294" t="s">
        <v>329</v>
      </c>
      <c r="C4" s="398"/>
      <c r="J4" s="328"/>
      <c r="K4" s="328"/>
      <c r="L4" s="328"/>
      <c r="M4" s="328"/>
      <c r="N4" s="328"/>
      <c r="O4" s="328"/>
      <c r="P4" s="328"/>
      <c r="Q4" s="328"/>
      <c r="R4" s="328"/>
      <c r="S4" s="328"/>
      <c r="T4" s="328"/>
      <c r="U4" s="328"/>
      <c r="V4" s="328"/>
    </row>
    <row r="5" spans="2:34" ht="15.5">
      <c r="B5" s="294" t="s">
        <v>430</v>
      </c>
      <c r="C5" s="398"/>
      <c r="J5" s="328"/>
      <c r="K5" s="328"/>
      <c r="L5" s="328"/>
      <c r="M5" s="328"/>
      <c r="N5" s="328"/>
      <c r="O5" s="328"/>
      <c r="P5" s="328"/>
      <c r="Q5" s="328"/>
      <c r="R5" s="400"/>
      <c r="S5" s="328"/>
      <c r="T5" s="328"/>
      <c r="U5" s="328"/>
      <c r="V5" s="328"/>
    </row>
    <row r="6" spans="2:34" ht="31">
      <c r="B6" s="294" t="s">
        <v>431</v>
      </c>
      <c r="C6" s="398"/>
      <c r="J6" s="328"/>
      <c r="K6" s="328"/>
      <c r="L6" s="328"/>
      <c r="M6" s="328"/>
      <c r="N6" s="328"/>
      <c r="O6" s="328"/>
      <c r="P6" s="328"/>
      <c r="Q6" s="328"/>
      <c r="R6" s="400"/>
      <c r="S6" s="328"/>
      <c r="T6" s="328"/>
      <c r="U6" s="328"/>
      <c r="V6" s="328"/>
    </row>
    <row r="7" spans="2:34" ht="15.5">
      <c r="B7" s="294" t="s">
        <v>312</v>
      </c>
      <c r="C7" s="398"/>
      <c r="J7" s="328"/>
      <c r="K7" s="328"/>
      <c r="L7" s="328"/>
      <c r="M7" s="328"/>
      <c r="N7" s="328"/>
      <c r="O7" s="328"/>
      <c r="P7" s="328"/>
      <c r="Q7" s="328"/>
      <c r="R7" s="400"/>
      <c r="S7" s="328"/>
      <c r="T7" s="328"/>
      <c r="U7" s="328"/>
      <c r="V7" s="328"/>
    </row>
    <row r="8" spans="2:34" ht="15.5">
      <c r="B8" s="294" t="s">
        <v>240</v>
      </c>
      <c r="C8" s="398"/>
      <c r="J8" s="328"/>
      <c r="K8" s="328"/>
      <c r="L8" s="328"/>
      <c r="M8" s="328"/>
      <c r="N8" s="328"/>
      <c r="O8" s="328"/>
      <c r="P8" s="328"/>
      <c r="Q8" s="328"/>
      <c r="R8" s="400"/>
      <c r="S8" s="328"/>
      <c r="T8" s="328"/>
      <c r="U8" s="328"/>
      <c r="V8" s="328"/>
    </row>
    <row r="9" spans="2:34" ht="15.5">
      <c r="B9" s="401" t="s">
        <v>380</v>
      </c>
      <c r="C9" s="402">
        <f>C6+C7+C8</f>
        <v>0</v>
      </c>
      <c r="J9" s="328"/>
      <c r="K9" s="328"/>
      <c r="L9" s="328"/>
      <c r="M9" s="328"/>
      <c r="N9" s="328"/>
      <c r="O9" s="328"/>
      <c r="P9" s="328"/>
      <c r="Q9" s="328"/>
      <c r="R9" s="400"/>
      <c r="S9" s="328"/>
      <c r="T9" s="328"/>
      <c r="U9" s="328"/>
      <c r="V9" s="328"/>
    </row>
    <row r="10" spans="2:34" ht="27" customHeight="1">
      <c r="F10" s="403"/>
      <c r="G10" s="403"/>
      <c r="H10" s="328"/>
      <c r="I10" s="328"/>
      <c r="J10" s="328"/>
      <c r="K10" s="328"/>
      <c r="L10" s="328"/>
      <c r="M10" s="328"/>
      <c r="N10" s="328"/>
      <c r="O10" s="328"/>
      <c r="P10" s="328"/>
      <c r="Q10" s="328"/>
      <c r="R10" s="400"/>
      <c r="S10" s="328"/>
      <c r="T10" s="328"/>
      <c r="U10" s="328"/>
      <c r="V10" s="328"/>
    </row>
    <row r="11" spans="2:34" ht="29.5" customHeight="1">
      <c r="B11" s="537" t="s">
        <v>427</v>
      </c>
      <c r="C11" s="538" t="e">
        <f>IF(C23&lt;(I17+J17+K17), "Le montant de subvention calculé est inférieur au montant déjà payé.","OK")</f>
        <v>#DIV/0!</v>
      </c>
      <c r="F11" s="403"/>
      <c r="G11" s="403"/>
      <c r="H11" s="328"/>
      <c r="I11" s="285"/>
      <c r="J11" s="285"/>
      <c r="K11" s="285"/>
      <c r="L11" s="328"/>
      <c r="M11" s="328"/>
      <c r="N11" s="328"/>
      <c r="O11" s="328"/>
      <c r="P11" s="328"/>
      <c r="Q11" s="328"/>
      <c r="R11" s="328"/>
      <c r="S11" s="328"/>
      <c r="T11" s="328"/>
      <c r="U11" s="328"/>
      <c r="V11" s="328"/>
    </row>
    <row r="12" spans="2:34" ht="40" customHeight="1" thickBot="1">
      <c r="E12" s="404"/>
      <c r="G12" s="400"/>
      <c r="I12" s="1129" t="s">
        <v>381</v>
      </c>
      <c r="J12" s="1129"/>
      <c r="K12" s="1129"/>
      <c r="R12" s="405" t="s">
        <v>382</v>
      </c>
      <c r="S12" s="406"/>
      <c r="T12" s="442" t="e">
        <f>C23-I17-J17-K17</f>
        <v>#DIV/0!</v>
      </c>
      <c r="V12" s="328"/>
      <c r="X12" s="352"/>
      <c r="Y12" s="399"/>
      <c r="Z12" s="352"/>
      <c r="AA12" s="352"/>
    </row>
    <row r="13" spans="2:34" ht="49.5" customHeight="1">
      <c r="B13" s="1130" t="s">
        <v>383</v>
      </c>
      <c r="C13" s="1131"/>
      <c r="E13" s="407"/>
      <c r="F13" s="1112" t="s">
        <v>384</v>
      </c>
      <c r="G13" s="1112"/>
      <c r="H13" s="1112"/>
      <c r="I13" s="1132" t="s">
        <v>385</v>
      </c>
      <c r="J13" s="1125"/>
      <c r="K13" s="1126"/>
      <c r="L13" s="1111" t="s">
        <v>386</v>
      </c>
      <c r="M13" s="1112"/>
      <c r="N13" s="1120"/>
      <c r="O13" s="931" t="e">
        <f>IF(OR(P15="KO",P16="KO"),"Le taux de cofinancement n'est pas respecté, une régularisation du plan de financement est nécessaire","")</f>
        <v>#DIV/0!</v>
      </c>
      <c r="P13" s="328"/>
      <c r="Q13" s="328"/>
      <c r="R13" s="1121" t="s">
        <v>387</v>
      </c>
      <c r="S13" s="1122"/>
      <c r="T13" s="1122"/>
      <c r="U13" s="1123"/>
      <c r="V13" s="328"/>
      <c r="X13" s="1121" t="s">
        <v>388</v>
      </c>
      <c r="Y13" s="1122"/>
      <c r="Z13" s="1122"/>
      <c r="AA13" s="1123"/>
      <c r="AD13" s="1121" t="s">
        <v>389</v>
      </c>
      <c r="AE13" s="1122"/>
      <c r="AF13" s="1122"/>
      <c r="AG13" s="1123"/>
    </row>
    <row r="14" spans="2:34" ht="15.5">
      <c r="B14" s="408" t="s">
        <v>390</v>
      </c>
      <c r="C14" s="409" t="e">
        <f>' DÉPENSES-Syn DP Instruct'!K76</f>
        <v>#DIV/0!</v>
      </c>
      <c r="E14" s="410"/>
      <c r="F14" s="411" t="s">
        <v>391</v>
      </c>
      <c r="G14" s="411" t="s">
        <v>352</v>
      </c>
      <c r="H14" s="412" t="s">
        <v>392</v>
      </c>
      <c r="I14" s="294" t="s">
        <v>391</v>
      </c>
      <c r="J14" s="413" t="s">
        <v>352</v>
      </c>
      <c r="K14" s="414" t="s">
        <v>392</v>
      </c>
      <c r="L14" s="410" t="s">
        <v>391</v>
      </c>
      <c r="M14" s="411" t="s">
        <v>352</v>
      </c>
      <c r="N14" s="415" t="s">
        <v>392</v>
      </c>
      <c r="O14" s="416" t="s">
        <v>393</v>
      </c>
      <c r="P14" s="411" t="s">
        <v>394</v>
      </c>
      <c r="Q14" s="328"/>
      <c r="R14" s="417"/>
      <c r="S14" s="418" t="s">
        <v>391</v>
      </c>
      <c r="T14" s="418" t="s">
        <v>352</v>
      </c>
      <c r="U14" s="419" t="s">
        <v>392</v>
      </c>
      <c r="V14" s="419" t="s">
        <v>94</v>
      </c>
      <c r="X14" s="417"/>
      <c r="Y14" s="418" t="s">
        <v>391</v>
      </c>
      <c r="Z14" s="418" t="s">
        <v>352</v>
      </c>
      <c r="AA14" s="419" t="s">
        <v>392</v>
      </c>
      <c r="AB14" s="419" t="s">
        <v>94</v>
      </c>
      <c r="AD14" s="417"/>
      <c r="AE14" s="418" t="s">
        <v>391</v>
      </c>
      <c r="AF14" s="418" t="s">
        <v>352</v>
      </c>
      <c r="AG14" s="419" t="s">
        <v>392</v>
      </c>
      <c r="AH14" s="420" t="s">
        <v>94</v>
      </c>
    </row>
    <row r="15" spans="2:34" ht="15.5">
      <c r="B15" s="408" t="s">
        <v>468</v>
      </c>
      <c r="C15" s="409">
        <f>'RESSOURCES-Syn DP Instruc'!H10</f>
        <v>0</v>
      </c>
      <c r="E15" s="541" t="s">
        <v>283</v>
      </c>
      <c r="F15" s="422">
        <f>IF($C$19="Avance",Avance_Instructeur!C5,AE15)</f>
        <v>0</v>
      </c>
      <c r="G15" s="422">
        <f>IF($C$19="Avance",Avance_Instructeur!D26,AF15)</f>
        <v>0</v>
      </c>
      <c r="H15" s="422" t="e">
        <f>IF($C$19="Avance",0,AG15)</f>
        <v>#DIV/0!</v>
      </c>
      <c r="I15" s="423"/>
      <c r="J15" s="424"/>
      <c r="K15" s="540"/>
      <c r="L15" s="425">
        <f>ROUND(F15-I15,2)</f>
        <v>0</v>
      </c>
      <c r="M15" s="422">
        <f t="shared" ref="M15:N16" si="0">ROUND(G15-J15,2)</f>
        <v>0</v>
      </c>
      <c r="N15" s="426" t="e">
        <f t="shared" si="0"/>
        <v>#DIV/0!</v>
      </c>
      <c r="O15" s="427" t="e">
        <f>SUM(I15:N15)</f>
        <v>#DIV/0!</v>
      </c>
      <c r="P15" s="428" t="str">
        <f>IF(M15=0,"OK",IF(ROUNDDOWN((L15+M15)*0.85,2)=M15,"OK","KO"))</f>
        <v>OK</v>
      </c>
      <c r="Q15" s="403"/>
      <c r="R15" s="429" t="s">
        <v>283</v>
      </c>
      <c r="S15" s="430">
        <f>IF($J$17=C8,0,IF(T18&lt;C17,T18,C17))</f>
        <v>0</v>
      </c>
      <c r="T15" s="430">
        <f>IF(J17=$C$8,0,MIN(ROUNDDOWN(S15*0.85/0.15,2),T17))</f>
        <v>0</v>
      </c>
      <c r="U15" s="431"/>
      <c r="V15" s="431">
        <f>ROUND(S15+T15+U15,2)</f>
        <v>0</v>
      </c>
      <c r="X15" s="429" t="s">
        <v>283</v>
      </c>
      <c r="Y15" s="430">
        <f>Z15*0.15/0.85</f>
        <v>0</v>
      </c>
      <c r="Z15" s="430">
        <f t="shared" ref="Z15:Z16" si="1">T15+J15</f>
        <v>0</v>
      </c>
      <c r="AA15" s="435" t="e">
        <f>IF(' DÉPENSES-Syn DP Instruct'!B5="Solde",C17-Y15,IF(Z17=C8,MIN(C23-Y17-Z17,C17-Y15),0))</f>
        <v>#DIV/0!</v>
      </c>
      <c r="AB15" s="431" t="e">
        <f>ROUND(Y15+Z15+AA15,2)</f>
        <v>#DIV/0!</v>
      </c>
      <c r="AC15" s="403"/>
      <c r="AD15" s="429" t="s">
        <v>283</v>
      </c>
      <c r="AE15" s="430">
        <f>MIN(Y15,C6)</f>
        <v>0</v>
      </c>
      <c r="AF15" s="430">
        <f>IF(Y15=AE15,Z15,ROUNDDOWN(AE15/0.15*0.85,2))</f>
        <v>0</v>
      </c>
      <c r="AG15" s="432" t="e">
        <f>AA15</f>
        <v>#DIV/0!</v>
      </c>
      <c r="AH15" s="433" t="e">
        <f>ROUND(AE15+AF15+AG15,2)</f>
        <v>#DIV/0!</v>
      </c>
    </row>
    <row r="16" spans="2:34" ht="15.5">
      <c r="B16" s="408" t="s">
        <v>467</v>
      </c>
      <c r="C16" s="409" t="e">
        <f>' DÉPENSES-Syn DP Instruct'!J15</f>
        <v>#DIV/0!</v>
      </c>
      <c r="E16" s="541" t="s">
        <v>241</v>
      </c>
      <c r="F16" s="422" t="e">
        <f>IF($C$19="Avance",Avance_Instructeur!C27,AE16)</f>
        <v>#DIV/0!</v>
      </c>
      <c r="G16" s="422" t="e">
        <f>IF($C$19="Avance",Avance_Instructeur!D27,AF16)</f>
        <v>#DIV/0!</v>
      </c>
      <c r="H16" s="422" t="e">
        <f>IF($C$19="Avance",0,AA16)</f>
        <v>#DIV/0!</v>
      </c>
      <c r="I16" s="423"/>
      <c r="J16" s="424"/>
      <c r="K16" s="434"/>
      <c r="L16" s="425" t="e">
        <f>ROUND(F16-I16,2)</f>
        <v>#DIV/0!</v>
      </c>
      <c r="M16" s="422" t="e">
        <f t="shared" si="0"/>
        <v>#DIV/0!</v>
      </c>
      <c r="N16" s="426" t="e">
        <f t="shared" si="0"/>
        <v>#DIV/0!</v>
      </c>
      <c r="O16" s="427" t="e">
        <f>SUM(I16:N16)</f>
        <v>#DIV/0!</v>
      </c>
      <c r="P16" s="428" t="e">
        <f>IF(M16=0,"OK",IF(ROUNDDOWN((L16+M16)*0.85,2)=M16,"OK","KO"))</f>
        <v>#DIV/0!</v>
      </c>
      <c r="Q16" s="403"/>
      <c r="R16" s="429" t="s">
        <v>241</v>
      </c>
      <c r="S16" s="430" t="e">
        <f>IF(OR(J17=C8,V15=T12),0,T16*0.15/0.85)</f>
        <v>#DIV/0!</v>
      </c>
      <c r="T16" s="430">
        <f>IF(J17=C8,0,IF(T17-T15&lt;=0.6,0,T17-T15))</f>
        <v>0</v>
      </c>
      <c r="U16" s="432"/>
      <c r="V16" s="432" t="e">
        <f>ROUND(S16+T16+U16,2)</f>
        <v>#DIV/0!</v>
      </c>
      <c r="X16" s="429" t="s">
        <v>241</v>
      </c>
      <c r="Y16" s="430" t="e">
        <f>S16+I16</f>
        <v>#DIV/0!</v>
      </c>
      <c r="Z16" s="430">
        <f t="shared" si="1"/>
        <v>0</v>
      </c>
      <c r="AA16" s="435" t="e">
        <f>IF(Z17=C8,MIN(C23-AB15-Y16-Z16,C7-Y16),0)</f>
        <v>#DIV/0!</v>
      </c>
      <c r="AB16" s="432" t="e">
        <f>ROUND(Y16+Z16+AA16,2)</f>
        <v>#DIV/0!</v>
      </c>
      <c r="AC16" s="403"/>
      <c r="AD16" s="429" t="s">
        <v>241</v>
      </c>
      <c r="AE16" s="430" t="e">
        <f>MIN(Y17-AE15,C7)</f>
        <v>#DIV/0!</v>
      </c>
      <c r="AF16" s="435" t="e">
        <f>IF(Y16=AE16,Z16,ROUNDDOWN(AE16/0.15*0.85,2))</f>
        <v>#DIV/0!</v>
      </c>
      <c r="AG16" s="432" t="e">
        <f>AA16</f>
        <v>#DIV/0!</v>
      </c>
      <c r="AH16" s="436" t="e">
        <f>ROUND(AE16+AF16+AG16,2)</f>
        <v>#DIV/0!</v>
      </c>
    </row>
    <row r="17" spans="2:34" ht="16" thickBot="1">
      <c r="B17" s="408" t="s">
        <v>469</v>
      </c>
      <c r="C17" s="409">
        <f>'RESSOURCES-Syn DP Instruc'!H15</f>
        <v>0</v>
      </c>
      <c r="E17" s="542" t="s">
        <v>395</v>
      </c>
      <c r="F17" s="438" t="e">
        <f>F15+F16</f>
        <v>#DIV/0!</v>
      </c>
      <c r="G17" s="438" t="e">
        <f t="shared" ref="G17:H17" si="2">G15+G16</f>
        <v>#DIV/0!</v>
      </c>
      <c r="H17" s="543" t="e">
        <f t="shared" si="2"/>
        <v>#DIV/0!</v>
      </c>
      <c r="I17" s="544">
        <f t="shared" ref="I17:O17" si="3">SUM(I15:I16)</f>
        <v>0</v>
      </c>
      <c r="J17" s="545">
        <f t="shared" si="3"/>
        <v>0</v>
      </c>
      <c r="K17" s="546">
        <f t="shared" si="3"/>
        <v>0</v>
      </c>
      <c r="L17" s="437" t="e">
        <f t="shared" si="3"/>
        <v>#DIV/0!</v>
      </c>
      <c r="M17" s="438" t="e">
        <f t="shared" si="3"/>
        <v>#DIV/0!</v>
      </c>
      <c r="N17" s="439" t="e">
        <f t="shared" si="3"/>
        <v>#DIV/0!</v>
      </c>
      <c r="O17" s="440" t="e">
        <f t="shared" si="3"/>
        <v>#DIV/0!</v>
      </c>
      <c r="Q17" s="328"/>
      <c r="R17" s="441" t="s">
        <v>395</v>
      </c>
      <c r="S17" s="442" t="e">
        <f>SUM(S15:S16)</f>
        <v>#DIV/0!</v>
      </c>
      <c r="T17" s="442">
        <f>IF(J17=C8,0,MIN(T12*0.85,C8-J17))</f>
        <v>0</v>
      </c>
      <c r="U17" s="443">
        <f t="shared" ref="U17" si="4">U15+U16</f>
        <v>0</v>
      </c>
      <c r="V17" s="443" t="e">
        <f>SUM(V15:V16)</f>
        <v>#DIV/0!</v>
      </c>
      <c r="X17" s="441" t="s">
        <v>395</v>
      </c>
      <c r="Y17" s="442" t="e">
        <f>SUM(Y15:Y16)</f>
        <v>#DIV/0!</v>
      </c>
      <c r="Z17" s="444">
        <f>SUM(Z15:Z16)</f>
        <v>0</v>
      </c>
      <c r="AA17" s="443" t="e">
        <f t="shared" ref="AA17" si="5">AA15+AA16</f>
        <v>#DIV/0!</v>
      </c>
      <c r="AB17" s="443" t="e">
        <f>SUM(AB15:AB16)</f>
        <v>#DIV/0!</v>
      </c>
      <c r="AD17" s="441" t="s">
        <v>395</v>
      </c>
      <c r="AE17" s="442" t="e">
        <f>SUM(AE15:AE16)</f>
        <v>#DIV/0!</v>
      </c>
      <c r="AF17" s="444" t="e">
        <f>SUM(AF15:AF16)</f>
        <v>#DIV/0!</v>
      </c>
      <c r="AG17" s="443" t="e">
        <f t="shared" ref="AG17" si="6">AG15+AG16</f>
        <v>#DIV/0!</v>
      </c>
      <c r="AH17" s="445" t="e">
        <f>SUM(AH15:AH16)</f>
        <v>#DIV/0!</v>
      </c>
    </row>
    <row r="18" spans="2:34" ht="31">
      <c r="B18" s="269" t="s">
        <v>470</v>
      </c>
      <c r="C18" s="409" t="e">
        <f>' DÉPENSES-Syn DP Instruct'!M76</f>
        <v>#DIV/0!</v>
      </c>
      <c r="H18" s="328"/>
      <c r="I18" s="328"/>
      <c r="J18" s="328"/>
      <c r="K18" s="328"/>
      <c r="L18" s="328"/>
      <c r="M18" s="328"/>
      <c r="N18" s="328"/>
      <c r="O18" s="328"/>
      <c r="P18"/>
      <c r="Q18" s="328"/>
      <c r="R18" s="446" t="s">
        <v>396</v>
      </c>
      <c r="S18" s="447"/>
      <c r="T18" s="448" t="e">
        <f>ROUND(T12*0.15,2)</f>
        <v>#DIV/0!</v>
      </c>
      <c r="U18" s="328"/>
      <c r="V18" s="328"/>
      <c r="Z18" s="449"/>
    </row>
    <row r="19" spans="2:34" ht="15.5">
      <c r="B19" s="450" t="s">
        <v>397</v>
      </c>
      <c r="C19" s="409">
        <f>' DÉPENSES-Syn DP Instruct'!B5</f>
        <v>0</v>
      </c>
      <c r="H19" s="328"/>
      <c r="I19" s="328"/>
      <c r="K19" s="328"/>
      <c r="L19" s="328"/>
      <c r="M19" s="328"/>
      <c r="N19" s="328"/>
      <c r="O19" s="328"/>
      <c r="P19"/>
      <c r="Q19" s="328"/>
      <c r="R19" s="328"/>
      <c r="S19" s="328"/>
      <c r="T19" s="328"/>
      <c r="U19" s="328"/>
      <c r="V19" s="328"/>
    </row>
    <row r="20" spans="2:34" ht="16" thickBot="1">
      <c r="B20" s="451" t="s">
        <v>398</v>
      </c>
      <c r="C20" s="452" t="str">
        <f>IF(C19="Acompte",ROUND(C9*0.9,2),"")</f>
        <v/>
      </c>
      <c r="E20" s="1124" t="s">
        <v>399</v>
      </c>
      <c r="F20" s="1124"/>
      <c r="G20" s="1124"/>
      <c r="H20" s="1124"/>
      <c r="P20"/>
    </row>
    <row r="21" spans="2:34" ht="31">
      <c r="B21" s="451" t="s">
        <v>428</v>
      </c>
      <c r="C21" s="452" t="str">
        <f>IF(C19="Solde",MIN(C14-C15-C16),"")</f>
        <v/>
      </c>
      <c r="E21" s="453"/>
      <c r="F21" s="1125" t="s">
        <v>400</v>
      </c>
      <c r="G21" s="1125"/>
      <c r="H21" s="1126"/>
    </row>
    <row r="22" spans="2:34" ht="15.5">
      <c r="B22" s="454" t="s">
        <v>401</v>
      </c>
      <c r="C22" s="452" t="e">
        <f>C14-C16</f>
        <v>#DIV/0!</v>
      </c>
      <c r="E22" s="294"/>
      <c r="F22" s="413" t="s">
        <v>391</v>
      </c>
      <c r="G22" s="413" t="s">
        <v>352</v>
      </c>
      <c r="H22" s="414" t="s">
        <v>392</v>
      </c>
    </row>
    <row r="23" spans="2:34" ht="31">
      <c r="B23" s="455" t="s">
        <v>471</v>
      </c>
      <c r="C23" s="456" t="e">
        <f>MIN(C9,C18,C20,C21,C22)</f>
        <v>#DIV/0!</v>
      </c>
      <c r="E23" s="547" t="str">
        <f>IF(E15="","",E15)</f>
        <v>Département</v>
      </c>
      <c r="F23" s="929">
        <f>IF($C$19="Solde","",I15+L15)</f>
        <v>0</v>
      </c>
      <c r="G23" s="929">
        <f t="shared" ref="G23:H23" si="7">IF($C$19="Solde","",J15+M15)</f>
        <v>0</v>
      </c>
      <c r="H23" s="929" t="e">
        <f t="shared" si="7"/>
        <v>#DIV/0!</v>
      </c>
    </row>
    <row r="24" spans="2:34" ht="15.5">
      <c r="E24" s="547" t="s">
        <v>241</v>
      </c>
      <c r="F24" s="929" t="e">
        <f>IF($C$19="Solde","",I16+L16)</f>
        <v>#DIV/0!</v>
      </c>
      <c r="G24" s="929" t="e">
        <f t="shared" ref="G24" si="8">IF($C$19="Solde","",J16+M16)</f>
        <v>#DIV/0!</v>
      </c>
      <c r="H24" s="929" t="e">
        <f t="shared" ref="H24" si="9">IF($C$19="Solde","",K16+N16)</f>
        <v>#DIV/0!</v>
      </c>
    </row>
    <row r="25" spans="2:34" ht="16" thickBot="1">
      <c r="B25" s="1107" t="s">
        <v>402</v>
      </c>
      <c r="C25" s="1107"/>
      <c r="E25" s="548" t="s">
        <v>395</v>
      </c>
      <c r="F25" s="929" t="e">
        <f>IF($C$19="Solde","",I17+L17)</f>
        <v>#DIV/0!</v>
      </c>
      <c r="G25" s="929" t="e">
        <f t="shared" ref="G25" si="10">IF($C$19="Solde","",J17+M17)</f>
        <v>#DIV/0!</v>
      </c>
      <c r="H25" s="929" t="e">
        <f t="shared" ref="H25" si="11">IF($C$19="Solde","",K17+N17)</f>
        <v>#DIV/0!</v>
      </c>
    </row>
    <row r="26" spans="2:34">
      <c r="B26" s="1108" t="str">
        <f>IF(C17&lt;=C6,"","Le montant est supérieur au montant conventionné vérifier les saisies")</f>
        <v/>
      </c>
      <c r="C26" s="1108"/>
    </row>
    <row r="27" spans="2:34" ht="33.75" customHeight="1" thickBot="1">
      <c r="B27" s="1109" t="str">
        <f>IF(OR(C19="Avance",C19="Acompte"),"",IF(L15+F15=C17,"La totalité des VE a été pris en compte au Solde","Il convient de régulariser le dossier car la totalité des VE n'a pas été pris en compte dans le calcul"))</f>
        <v>La totalité des VE a été pris en compte au Solde</v>
      </c>
      <c r="C27" s="1110"/>
      <c r="D27" s="539"/>
      <c r="E27" s="539"/>
      <c r="F27" s="539"/>
      <c r="G27" s="539"/>
      <c r="H27" s="539"/>
    </row>
    <row r="28" spans="2:34" ht="21.5" thickBot="1">
      <c r="E28" s="457" t="s">
        <v>403</v>
      </c>
      <c r="H28" s="328"/>
      <c r="I28" s="521"/>
    </row>
    <row r="29" spans="2:34" ht="15" thickBot="1"/>
    <row r="30" spans="2:34" ht="16" thickBot="1">
      <c r="E30" s="458" t="s">
        <v>404</v>
      </c>
      <c r="F30" s="1113"/>
      <c r="G30" s="1114"/>
      <c r="H30" s="1114"/>
      <c r="I30" s="1115"/>
    </row>
    <row r="31" spans="2:34" ht="21.5" thickBot="1">
      <c r="E31" s="404"/>
      <c r="G31" s="400"/>
    </row>
    <row r="32" spans="2:34" ht="24" thickBot="1">
      <c r="E32" s="1111" t="s">
        <v>384</v>
      </c>
      <c r="F32" s="1112"/>
      <c r="G32" s="1112"/>
      <c r="H32" s="1112"/>
      <c r="I32" s="1116" t="s">
        <v>385</v>
      </c>
      <c r="J32" s="1117"/>
      <c r="K32" s="1118"/>
      <c r="L32" s="1116" t="s">
        <v>386</v>
      </c>
      <c r="M32" s="1117"/>
      <c r="N32" s="1119"/>
    </row>
    <row r="33" spans="5:15" ht="15.5">
      <c r="E33" s="410"/>
      <c r="F33" s="411" t="s">
        <v>391</v>
      </c>
      <c r="G33" s="411" t="s">
        <v>352</v>
      </c>
      <c r="H33" s="412" t="s">
        <v>392</v>
      </c>
      <c r="I33" s="410" t="s">
        <v>391</v>
      </c>
      <c r="J33" s="411" t="s">
        <v>352</v>
      </c>
      <c r="K33" s="412" t="s">
        <v>392</v>
      </c>
      <c r="L33" s="410" t="s">
        <v>391</v>
      </c>
      <c r="M33" s="411" t="s">
        <v>352</v>
      </c>
      <c r="N33" s="415" t="s">
        <v>392</v>
      </c>
      <c r="O33" s="564" t="s">
        <v>393</v>
      </c>
    </row>
    <row r="34" spans="5:15" ht="15.5">
      <c r="E34" s="421" t="str">
        <f>E15</f>
        <v>Département</v>
      </c>
      <c r="F34" s="459"/>
      <c r="G34" s="459"/>
      <c r="H34" s="460"/>
      <c r="I34" s="425">
        <f>IF($I$28="Oui",I15,0)</f>
        <v>0</v>
      </c>
      <c r="J34" s="422">
        <f t="shared" ref="J34:K35" si="12">IF($I$28="Oui",J15,0)</f>
        <v>0</v>
      </c>
      <c r="K34" s="549">
        <f t="shared" si="12"/>
        <v>0</v>
      </c>
      <c r="L34" s="425">
        <f>IF(I28="Oui",F34-I34,0)</f>
        <v>0</v>
      </c>
      <c r="M34" s="422">
        <f t="shared" ref="M34:N34" si="13">IF(J28="Oui",G34-J34,0)</f>
        <v>0</v>
      </c>
      <c r="N34" s="426">
        <f t="shared" si="13"/>
        <v>0</v>
      </c>
      <c r="O34" s="461">
        <f>SUM(I34:N34)</f>
        <v>0</v>
      </c>
    </row>
    <row r="35" spans="5:15" ht="16" thickBot="1">
      <c r="E35" s="550" t="s">
        <v>241</v>
      </c>
      <c r="F35" s="551"/>
      <c r="G35" s="551"/>
      <c r="H35" s="552"/>
      <c r="I35" s="560">
        <f>IF($I$28="Oui",I16,0)</f>
        <v>0</v>
      </c>
      <c r="J35" s="561">
        <f t="shared" si="12"/>
        <v>0</v>
      </c>
      <c r="K35" s="563">
        <f t="shared" si="12"/>
        <v>0</v>
      </c>
      <c r="L35" s="560">
        <f>IF(I29="Oui",F35-I35,0)</f>
        <v>0</v>
      </c>
      <c r="M35" s="561">
        <f t="shared" ref="M35" si="14">IF(J29="Oui",G35-J35,0)</f>
        <v>0</v>
      </c>
      <c r="N35" s="562">
        <f t="shared" ref="N35" si="15">IF(K29="Oui",H35-K35,0)</f>
        <v>0</v>
      </c>
      <c r="O35" s="565">
        <f>SUM(I35:N35)</f>
        <v>0</v>
      </c>
    </row>
    <row r="36" spans="5:15" ht="16" thickBot="1">
      <c r="E36" s="553" t="s">
        <v>395</v>
      </c>
      <c r="F36" s="554">
        <f>F34+F35</f>
        <v>0</v>
      </c>
      <c r="G36" s="554">
        <f t="shared" ref="G36:H36" si="16">G34+G35</f>
        <v>0</v>
      </c>
      <c r="H36" s="555">
        <f t="shared" si="16"/>
        <v>0</v>
      </c>
      <c r="I36" s="557">
        <f t="shared" ref="I36:O36" si="17">SUM(I34:I35)</f>
        <v>0</v>
      </c>
      <c r="J36" s="558">
        <f t="shared" si="17"/>
        <v>0</v>
      </c>
      <c r="K36" s="559">
        <f t="shared" si="17"/>
        <v>0</v>
      </c>
      <c r="L36" s="557">
        <f t="shared" si="17"/>
        <v>0</v>
      </c>
      <c r="M36" s="558">
        <f t="shared" si="17"/>
        <v>0</v>
      </c>
      <c r="N36" s="566">
        <f>SUM(N34:N35)</f>
        <v>0</v>
      </c>
      <c r="O36" s="556">
        <f t="shared" si="17"/>
        <v>0</v>
      </c>
    </row>
    <row r="38" spans="5:15" ht="19" thickBot="1">
      <c r="E38" s="462" t="s">
        <v>405</v>
      </c>
    </row>
    <row r="39" spans="5:15" ht="15" thickBot="1">
      <c r="E39" s="1105" t="s">
        <v>406</v>
      </c>
      <c r="F39" s="1106"/>
      <c r="G39" s="1113" t="str">
        <f>IF(I28="Oui",IF((I34+L34)=C6,"Totalité des VE pris en compte",IF((F34+I34)&lt;C6,"Le montant des VE est supérieur au montant calculé un OR devra être émis","Le montant calculé est supérieur au montant des VE, il est nécessaire de revoir les valeurs")),"")</f>
        <v/>
      </c>
      <c r="H39" s="1114"/>
      <c r="I39" s="1114"/>
      <c r="J39" s="1114"/>
      <c r="K39" s="1115"/>
    </row>
    <row r="40" spans="5:15" ht="15" thickBot="1">
      <c r="E40" s="1105" t="s">
        <v>313</v>
      </c>
      <c r="F40" s="1106"/>
      <c r="G40" s="1113" t="str">
        <f>IF(I28="Oui",IF(O34=C23,"Le montant de subvention après reventilation est égal au montant calculé","Le montant de subvention après reventilation est différent de celui calculé nécessité de revoir les valeurs"),"")</f>
        <v/>
      </c>
      <c r="H40" s="1114"/>
      <c r="I40" s="1114"/>
      <c r="J40" s="1114"/>
      <c r="K40" s="1115"/>
    </row>
    <row r="41" spans="5:15" ht="15" thickBot="1">
      <c r="E41" s="1105" t="s">
        <v>240</v>
      </c>
      <c r="F41" s="1106"/>
      <c r="G41" s="1113" t="str">
        <f>IF(AND(I28="Oui",(J36+M36)&gt;C8),"Le montant de FEADER après reventilation est supérieur au montant conventionné","")</f>
        <v/>
      </c>
      <c r="H41" s="1114"/>
      <c r="I41" s="1114"/>
      <c r="J41" s="1114"/>
      <c r="K41" s="1115"/>
    </row>
    <row r="42" spans="5:15" ht="15" thickBot="1">
      <c r="E42" s="1105" t="s">
        <v>312</v>
      </c>
      <c r="F42" s="1106"/>
      <c r="G42" s="1113" t="str">
        <f>IF(AND(I28="Oui",(I35+K35+L35+N35)&gt;C7),"Le montant de Région après reventilation est supérieur au montant conventionné","")</f>
        <v/>
      </c>
      <c r="H42" s="1114"/>
      <c r="I42" s="1114"/>
      <c r="J42" s="1114"/>
      <c r="K42" s="1115"/>
    </row>
  </sheetData>
  <sheetProtection algorithmName="SHA-512" hashValue="mT+rFXtGeoNwQWM3lMtQ/LcOljqU8t0Qr9S7OfGTROJKgv1KTeURna3JPLTEfTkBCeVvu73UZ2xWI0yvdTlYPg==" saltValue="I4BUnXJmKd7eA2pmyteEeQ==" spinCount="100000" sheet="1" objects="1" scenarios="1"/>
  <mergeCells count="26">
    <mergeCell ref="AD13:AG13"/>
    <mergeCell ref="E20:H20"/>
    <mergeCell ref="F21:H21"/>
    <mergeCell ref="B2:C2"/>
    <mergeCell ref="I12:K12"/>
    <mergeCell ref="B13:C13"/>
    <mergeCell ref="F13:H13"/>
    <mergeCell ref="I13:K13"/>
    <mergeCell ref="L32:N32"/>
    <mergeCell ref="L13:N13"/>
    <mergeCell ref="R13:U13"/>
    <mergeCell ref="X13:AA13"/>
    <mergeCell ref="F30:I30"/>
    <mergeCell ref="E39:F39"/>
    <mergeCell ref="E40:F40"/>
    <mergeCell ref="E41:F41"/>
    <mergeCell ref="E42:F42"/>
    <mergeCell ref="B25:C25"/>
    <mergeCell ref="B26:C26"/>
    <mergeCell ref="B27:C27"/>
    <mergeCell ref="E32:H32"/>
    <mergeCell ref="G39:K39"/>
    <mergeCell ref="G40:K40"/>
    <mergeCell ref="G41:K41"/>
    <mergeCell ref="G42:K42"/>
    <mergeCell ref="I32:K32"/>
  </mergeCells>
  <conditionalFormatting sqref="P15:P16">
    <cfRule type="containsText" dxfId="1" priority="1" operator="containsText" text="OK">
      <formula>NOT(ISERROR(SEARCH("OK",P15)))</formula>
    </cfRule>
    <cfRule type="containsText" dxfId="0" priority="2" operator="containsText" text="KO">
      <formula>NOT(ISERROR(SEARCH("KO",P15)))</formula>
    </cfRule>
  </conditionalFormatting>
  <dataValidations disablePrompts="1" count="1">
    <dataValidation type="list" allowBlank="1" showInputMessage="1" showErrorMessage="1" sqref="H29 I28" xr:uid="{01E6A440-8111-42A3-A422-465F35659761}">
      <formula1>"Oui,Non"</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02870-79E4-4038-BB72-BB57ED8B1FE1}">
  <dimension ref="B2:I10"/>
  <sheetViews>
    <sheetView workbookViewId="0">
      <selection activeCell="C5" sqref="C5"/>
    </sheetView>
  </sheetViews>
  <sheetFormatPr baseColWidth="10" defaultRowHeight="14.5"/>
  <cols>
    <col min="2" max="2" width="43.453125" customWidth="1"/>
    <col min="3" max="3" width="40.453125" customWidth="1"/>
    <col min="5" max="5" width="30.54296875" customWidth="1"/>
    <col min="6" max="6" width="23.7265625" customWidth="1"/>
    <col min="7" max="7" width="13.7265625" customWidth="1"/>
    <col min="8" max="8" width="19.453125" customWidth="1"/>
    <col min="9" max="9" width="56.1796875" customWidth="1"/>
  </cols>
  <sheetData>
    <row r="2" spans="2:9" ht="15" thickBot="1">
      <c r="E2" s="571" t="s">
        <v>447</v>
      </c>
      <c r="F2" s="572" t="s">
        <v>448</v>
      </c>
      <c r="G2" s="572" t="s">
        <v>440</v>
      </c>
      <c r="H2" s="572" t="s">
        <v>449</v>
      </c>
      <c r="I2" s="573" t="s">
        <v>44</v>
      </c>
    </row>
    <row r="3" spans="2:9">
      <c r="B3" s="574" t="s">
        <v>439</v>
      </c>
      <c r="C3" s="577" t="s">
        <v>461</v>
      </c>
      <c r="E3" s="580" t="s">
        <v>458</v>
      </c>
      <c r="F3" s="581">
        <v>42809</v>
      </c>
      <c r="G3" s="582" t="s">
        <v>453</v>
      </c>
      <c r="H3" s="582"/>
      <c r="I3" s="583" t="s">
        <v>450</v>
      </c>
    </row>
    <row r="4" spans="2:9">
      <c r="B4" s="575" t="s">
        <v>440</v>
      </c>
      <c r="C4" s="578" t="s">
        <v>489</v>
      </c>
      <c r="E4" s="584" t="s">
        <v>452</v>
      </c>
      <c r="F4" s="581">
        <v>46113</v>
      </c>
      <c r="G4" s="585" t="s">
        <v>455</v>
      </c>
      <c r="H4" s="585"/>
      <c r="I4" s="586" t="s">
        <v>460</v>
      </c>
    </row>
    <row r="5" spans="2:9">
      <c r="B5" s="575" t="s">
        <v>441</v>
      </c>
      <c r="C5" s="581">
        <v>42809</v>
      </c>
      <c r="E5" s="584" t="s">
        <v>456</v>
      </c>
      <c r="F5" s="587">
        <v>46154</v>
      </c>
      <c r="G5" s="585" t="s">
        <v>459</v>
      </c>
      <c r="H5" s="585"/>
      <c r="I5" s="586" t="s">
        <v>466</v>
      </c>
    </row>
    <row r="6" spans="2:9" ht="29">
      <c r="B6" s="575" t="s">
        <v>442</v>
      </c>
      <c r="C6" s="578" t="s">
        <v>443</v>
      </c>
      <c r="E6" s="584" t="s">
        <v>454</v>
      </c>
      <c r="F6" s="588">
        <v>46163</v>
      </c>
      <c r="G6" s="585" t="s">
        <v>462</v>
      </c>
      <c r="H6" s="589"/>
      <c r="I6" s="590" t="s">
        <v>465</v>
      </c>
    </row>
    <row r="7" spans="2:9">
      <c r="B7" s="575" t="s">
        <v>444</v>
      </c>
      <c r="C7" s="578" t="s">
        <v>451</v>
      </c>
      <c r="E7" s="584" t="s">
        <v>456</v>
      </c>
      <c r="F7" s="587">
        <v>46168</v>
      </c>
      <c r="G7" s="585" t="s">
        <v>472</v>
      </c>
      <c r="H7" s="585"/>
      <c r="I7" s="586" t="s">
        <v>466</v>
      </c>
    </row>
    <row r="8" spans="2:9">
      <c r="B8" s="575" t="s">
        <v>445</v>
      </c>
      <c r="C8" s="580" t="s">
        <v>458</v>
      </c>
      <c r="E8" s="584" t="s">
        <v>454</v>
      </c>
      <c r="F8" s="588">
        <v>46176</v>
      </c>
      <c r="G8" s="585" t="s">
        <v>473</v>
      </c>
      <c r="H8" s="589"/>
      <c r="I8" s="590"/>
    </row>
    <row r="9" spans="2:9" ht="87">
      <c r="B9" s="576" t="s">
        <v>446</v>
      </c>
      <c r="C9" s="579" t="s">
        <v>457</v>
      </c>
      <c r="E9" s="584" t="s">
        <v>456</v>
      </c>
      <c r="F9" s="587">
        <v>46189</v>
      </c>
      <c r="G9" s="585" t="s">
        <v>474</v>
      </c>
      <c r="H9" s="585"/>
      <c r="I9" s="586" t="s">
        <v>475</v>
      </c>
    </row>
    <row r="10" spans="2:9" ht="29">
      <c r="E10" s="939" t="s">
        <v>454</v>
      </c>
      <c r="F10" s="588">
        <v>46192</v>
      </c>
      <c r="G10" s="589" t="s">
        <v>482</v>
      </c>
      <c r="H10" s="589"/>
      <c r="I10" s="590" t="s">
        <v>483</v>
      </c>
    </row>
  </sheetData>
  <sheetProtection formatCells="0" formatColumns="0" formatRows="0" insertColumns="0" insertRows="0" insertHyperlinks="0" deleteColumns="0" deleteRows="0" sort="0" autoFilter="0" pivotTables="0"/>
  <hyperlinks>
    <hyperlink ref="C9" r:id="rId1" xr:uid="{A90BA532-40FA-47E5-BBEC-4090AD8618B7}"/>
  </hyperlinks>
  <pageMargins left="0.7" right="0.7" top="0.75" bottom="0.75" header="0.3" footer="0.3"/>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460CE-2251-4853-A9B5-3FCF13BFE078}">
  <dimension ref="A1:K104"/>
  <sheetViews>
    <sheetView showGridLines="0" zoomScaleNormal="100" workbookViewId="0">
      <selection activeCell="I11" sqref="I11"/>
    </sheetView>
  </sheetViews>
  <sheetFormatPr baseColWidth="10" defaultColWidth="11.453125" defaultRowHeight="14.5" outlineLevelCol="1"/>
  <cols>
    <col min="1" max="1" width="16.81640625" customWidth="1"/>
    <col min="2" max="2" width="58.453125" customWidth="1"/>
    <col min="3" max="3" width="21.453125" customWidth="1"/>
    <col min="5" max="5" width="11.453125" customWidth="1"/>
    <col min="8" max="8" width="39.81640625" customWidth="1" outlineLevel="1"/>
    <col min="11" max="11" width="33.1796875" customWidth="1" outlineLevel="1"/>
  </cols>
  <sheetData>
    <row r="1" spans="1:11" ht="15" thickBot="1"/>
    <row r="2" spans="1:11" ht="55" customHeight="1" thickBot="1">
      <c r="B2" s="979" t="s">
        <v>334</v>
      </c>
      <c r="C2" s="980"/>
      <c r="D2" s="981"/>
    </row>
    <row r="3" spans="1:11" ht="44" thickBot="1">
      <c r="B3" s="296" t="s">
        <v>245</v>
      </c>
      <c r="C3" s="297" t="s">
        <v>335</v>
      </c>
      <c r="D3" s="298" t="s">
        <v>336</v>
      </c>
      <c r="H3" s="299" t="s">
        <v>337</v>
      </c>
      <c r="K3" s="299" t="s">
        <v>437</v>
      </c>
    </row>
    <row r="4" spans="1:11" ht="58">
      <c r="A4" s="982" t="s">
        <v>338</v>
      </c>
      <c r="B4" s="300" t="s">
        <v>339</v>
      </c>
      <c r="C4" s="301"/>
      <c r="D4" s="302" t="str">
        <f t="shared" ref="D4:D67" si="0">IF(OR(C4="1-Investissements",C4="2-Frais généraux",C4="3-Contributions en nature",C4="4-Amortissement"),"Au réel",IF(OR(C4="5-Tx forf personnel+autoconst",C4="6-Coût unitaire bananes",C4="7-Coût unitaire cannes à sucre"),"OCS",""))</f>
        <v/>
      </c>
      <c r="H4" s="303" t="s">
        <v>104</v>
      </c>
      <c r="K4" s="312" t="s">
        <v>347</v>
      </c>
    </row>
    <row r="5" spans="1:11" ht="29">
      <c r="A5" s="983"/>
      <c r="B5" s="304" t="s">
        <v>340</v>
      </c>
      <c r="C5" s="305"/>
      <c r="D5" s="306" t="str">
        <f t="shared" si="0"/>
        <v/>
      </c>
      <c r="H5" s="303" t="s">
        <v>85</v>
      </c>
      <c r="K5" s="312" t="s">
        <v>348</v>
      </c>
    </row>
    <row r="6" spans="1:11">
      <c r="A6" s="983"/>
      <c r="B6" s="304" t="s">
        <v>174</v>
      </c>
      <c r="C6" s="305"/>
      <c r="D6" s="306" t="str">
        <f t="shared" si="0"/>
        <v/>
      </c>
      <c r="H6" s="303" t="s">
        <v>174</v>
      </c>
      <c r="K6" s="312" t="s">
        <v>434</v>
      </c>
    </row>
    <row r="7" spans="1:11" ht="58">
      <c r="A7" s="983"/>
      <c r="B7" s="307" t="s">
        <v>341</v>
      </c>
      <c r="C7" s="305"/>
      <c r="D7" s="306" t="str">
        <f t="shared" si="0"/>
        <v/>
      </c>
      <c r="H7" s="303" t="s">
        <v>92</v>
      </c>
      <c r="K7" s="312" t="s">
        <v>435</v>
      </c>
    </row>
    <row r="8" spans="1:11">
      <c r="A8" s="983"/>
      <c r="B8" s="304" t="s">
        <v>150</v>
      </c>
      <c r="C8" s="305"/>
      <c r="D8" s="306" t="str">
        <f t="shared" si="0"/>
        <v/>
      </c>
      <c r="H8" s="303" t="s">
        <v>150</v>
      </c>
      <c r="K8" s="312" t="s">
        <v>436</v>
      </c>
    </row>
    <row r="9" spans="1:11" ht="43.5">
      <c r="A9" s="983"/>
      <c r="B9" s="308" t="s">
        <v>342</v>
      </c>
      <c r="C9" s="305"/>
      <c r="D9" s="306" t="str">
        <f t="shared" si="0"/>
        <v/>
      </c>
      <c r="H9" s="303" t="s">
        <v>127</v>
      </c>
      <c r="K9" s="312" t="s">
        <v>349</v>
      </c>
    </row>
    <row r="10" spans="1:11">
      <c r="A10" s="983"/>
      <c r="B10" s="304" t="s">
        <v>175</v>
      </c>
      <c r="C10" s="305"/>
      <c r="D10" s="306" t="str">
        <f t="shared" si="0"/>
        <v/>
      </c>
      <c r="H10" s="303" t="s">
        <v>175</v>
      </c>
      <c r="K10" s="312" t="s">
        <v>350</v>
      </c>
    </row>
    <row r="11" spans="1:11" ht="43.5">
      <c r="A11" s="983"/>
      <c r="B11" s="308" t="s">
        <v>343</v>
      </c>
      <c r="C11" s="305"/>
      <c r="D11" s="306" t="str">
        <f t="shared" si="0"/>
        <v/>
      </c>
      <c r="H11" s="303" t="s">
        <v>344</v>
      </c>
    </row>
    <row r="12" spans="1:11" ht="44" thickBot="1">
      <c r="A12" s="984"/>
      <c r="B12" s="309" t="s">
        <v>345</v>
      </c>
      <c r="C12" s="310"/>
      <c r="D12" s="311" t="str">
        <f t="shared" si="0"/>
        <v/>
      </c>
      <c r="H12" s="312" t="s">
        <v>346</v>
      </c>
    </row>
    <row r="13" spans="1:11">
      <c r="A13" s="982" t="s">
        <v>82</v>
      </c>
      <c r="B13" s="313" t="s">
        <v>85</v>
      </c>
      <c r="C13" s="314" t="s">
        <v>347</v>
      </c>
      <c r="D13" s="315" t="str">
        <f t="shared" si="0"/>
        <v>Au réel</v>
      </c>
      <c r="H13" s="295"/>
    </row>
    <row r="14" spans="1:11">
      <c r="A14" s="983"/>
      <c r="B14" s="316" t="s">
        <v>85</v>
      </c>
      <c r="C14" s="301" t="s">
        <v>348</v>
      </c>
      <c r="D14" s="306" t="str">
        <f t="shared" si="0"/>
        <v>Au réel</v>
      </c>
      <c r="H14" s="295"/>
    </row>
    <row r="15" spans="1:11">
      <c r="A15" s="983"/>
      <c r="B15" s="316" t="s">
        <v>174</v>
      </c>
      <c r="C15" s="301" t="s">
        <v>349</v>
      </c>
      <c r="D15" s="306" t="str">
        <f t="shared" si="0"/>
        <v>OCS</v>
      </c>
      <c r="H15" s="295"/>
    </row>
    <row r="16" spans="1:11" ht="29.5" thickBot="1">
      <c r="A16" s="984"/>
      <c r="B16" s="317" t="s">
        <v>174</v>
      </c>
      <c r="C16" s="318" t="s">
        <v>350</v>
      </c>
      <c r="D16" s="319" t="str">
        <f t="shared" si="0"/>
        <v>OCS</v>
      </c>
      <c r="H16" s="295"/>
    </row>
    <row r="17" spans="1:4" ht="35.25" customHeight="1">
      <c r="A17" s="985" t="s">
        <v>351</v>
      </c>
      <c r="B17" s="320"/>
      <c r="C17" s="321"/>
      <c r="D17" s="322" t="str">
        <f t="shared" si="0"/>
        <v/>
      </c>
    </row>
    <row r="18" spans="1:4" ht="35.25" customHeight="1">
      <c r="A18" s="986"/>
      <c r="B18" s="320"/>
      <c r="C18" s="323"/>
      <c r="D18" s="324" t="str">
        <f t="shared" si="0"/>
        <v/>
      </c>
    </row>
    <row r="19" spans="1:4" ht="35.25" customHeight="1">
      <c r="A19" s="986"/>
      <c r="B19" s="320"/>
      <c r="C19" s="323"/>
      <c r="D19" s="324" t="str">
        <f t="shared" si="0"/>
        <v/>
      </c>
    </row>
    <row r="20" spans="1:4" ht="35.25" customHeight="1">
      <c r="A20" s="986"/>
      <c r="B20" s="320"/>
      <c r="C20" s="323"/>
      <c r="D20" s="324" t="str">
        <f t="shared" si="0"/>
        <v/>
      </c>
    </row>
    <row r="21" spans="1:4" ht="35.25" customHeight="1">
      <c r="A21" s="986"/>
      <c r="B21" s="320"/>
      <c r="C21" s="323"/>
      <c r="D21" s="324" t="str">
        <f t="shared" si="0"/>
        <v/>
      </c>
    </row>
    <row r="22" spans="1:4" ht="35.25" customHeight="1">
      <c r="A22" s="986"/>
      <c r="B22" s="320"/>
      <c r="C22" s="323"/>
      <c r="D22" s="324" t="str">
        <f t="shared" si="0"/>
        <v/>
      </c>
    </row>
    <row r="23" spans="1:4" ht="35.25" customHeight="1">
      <c r="A23" s="986"/>
      <c r="B23" s="320"/>
      <c r="C23" s="323"/>
      <c r="D23" s="324" t="str">
        <f t="shared" si="0"/>
        <v/>
      </c>
    </row>
    <row r="24" spans="1:4" ht="35.25" customHeight="1">
      <c r="A24" s="986"/>
      <c r="B24" s="320"/>
      <c r="C24" s="323"/>
      <c r="D24" s="324" t="str">
        <f t="shared" si="0"/>
        <v/>
      </c>
    </row>
    <row r="25" spans="1:4" ht="35.25" customHeight="1">
      <c r="A25" s="986"/>
      <c r="B25" s="320"/>
      <c r="C25" s="323"/>
      <c r="D25" s="324" t="str">
        <f t="shared" si="0"/>
        <v/>
      </c>
    </row>
    <row r="26" spans="1:4" ht="35.25" customHeight="1">
      <c r="A26" s="986"/>
      <c r="B26" s="320"/>
      <c r="C26" s="323"/>
      <c r="D26" s="324" t="str">
        <f t="shared" si="0"/>
        <v/>
      </c>
    </row>
    <row r="27" spans="1:4" ht="35.25" customHeight="1">
      <c r="A27" s="986"/>
      <c r="B27" s="320"/>
      <c r="C27" s="323"/>
      <c r="D27" s="324" t="str">
        <f t="shared" si="0"/>
        <v/>
      </c>
    </row>
    <row r="28" spans="1:4" ht="35.25" customHeight="1">
      <c r="A28" s="986"/>
      <c r="B28" s="320"/>
      <c r="C28" s="323"/>
      <c r="D28" s="324" t="str">
        <f t="shared" si="0"/>
        <v/>
      </c>
    </row>
    <row r="29" spans="1:4" ht="35.25" customHeight="1">
      <c r="A29" s="986"/>
      <c r="B29" s="320"/>
      <c r="C29" s="323"/>
      <c r="D29" s="324" t="str">
        <f t="shared" si="0"/>
        <v/>
      </c>
    </row>
    <row r="30" spans="1:4" ht="35.25" customHeight="1">
      <c r="A30" s="986"/>
      <c r="B30" s="320"/>
      <c r="C30" s="323"/>
      <c r="D30" s="324" t="str">
        <f t="shared" si="0"/>
        <v/>
      </c>
    </row>
    <row r="31" spans="1:4" ht="35.25" customHeight="1">
      <c r="A31" s="986"/>
      <c r="B31" s="320"/>
      <c r="C31" s="323"/>
      <c r="D31" s="324" t="str">
        <f t="shared" si="0"/>
        <v/>
      </c>
    </row>
    <row r="32" spans="1:4" ht="35.25" customHeight="1">
      <c r="A32" s="986"/>
      <c r="B32" s="320"/>
      <c r="C32" s="323"/>
      <c r="D32" s="324" t="str">
        <f t="shared" si="0"/>
        <v/>
      </c>
    </row>
    <row r="33" spans="1:4" ht="35.25" customHeight="1">
      <c r="A33" s="986"/>
      <c r="B33" s="320"/>
      <c r="C33" s="323"/>
      <c r="D33" s="324" t="str">
        <f t="shared" si="0"/>
        <v/>
      </c>
    </row>
    <row r="34" spans="1:4" ht="35.25" customHeight="1">
      <c r="A34" s="986"/>
      <c r="B34" s="320"/>
      <c r="C34" s="323"/>
      <c r="D34" s="324" t="str">
        <f t="shared" si="0"/>
        <v/>
      </c>
    </row>
    <row r="35" spans="1:4" ht="35.25" customHeight="1">
      <c r="A35" s="986"/>
      <c r="B35" s="320"/>
      <c r="C35" s="323"/>
      <c r="D35" s="324" t="str">
        <f t="shared" si="0"/>
        <v/>
      </c>
    </row>
    <row r="36" spans="1:4" ht="35.25" customHeight="1">
      <c r="A36" s="986"/>
      <c r="B36" s="320"/>
      <c r="C36" s="323"/>
      <c r="D36" s="324" t="str">
        <f t="shared" si="0"/>
        <v/>
      </c>
    </row>
    <row r="37" spans="1:4" ht="35.25" customHeight="1">
      <c r="A37" s="986"/>
      <c r="B37" s="320"/>
      <c r="C37" s="323"/>
      <c r="D37" s="324" t="str">
        <f t="shared" si="0"/>
        <v/>
      </c>
    </row>
    <row r="38" spans="1:4" ht="35.25" customHeight="1">
      <c r="A38" s="986"/>
      <c r="B38" s="320"/>
      <c r="C38" s="323"/>
      <c r="D38" s="324" t="str">
        <f t="shared" si="0"/>
        <v/>
      </c>
    </row>
    <row r="39" spans="1:4" ht="35.25" customHeight="1">
      <c r="A39" s="986"/>
      <c r="B39" s="320"/>
      <c r="C39" s="323"/>
      <c r="D39" s="324" t="str">
        <f t="shared" si="0"/>
        <v/>
      </c>
    </row>
    <row r="40" spans="1:4" ht="35.25" customHeight="1">
      <c r="A40" s="986"/>
      <c r="B40" s="320"/>
      <c r="C40" s="323"/>
      <c r="D40" s="324" t="str">
        <f t="shared" si="0"/>
        <v/>
      </c>
    </row>
    <row r="41" spans="1:4" ht="35.25" customHeight="1">
      <c r="A41" s="986"/>
      <c r="B41" s="320"/>
      <c r="C41" s="323"/>
      <c r="D41" s="324" t="str">
        <f t="shared" si="0"/>
        <v/>
      </c>
    </row>
    <row r="42" spans="1:4" ht="35.25" customHeight="1">
      <c r="A42" s="986"/>
      <c r="B42" s="320"/>
      <c r="C42" s="323"/>
      <c r="D42" s="324" t="str">
        <f t="shared" si="0"/>
        <v/>
      </c>
    </row>
    <row r="43" spans="1:4" ht="35.25" customHeight="1">
      <c r="A43" s="986"/>
      <c r="B43" s="320"/>
      <c r="C43" s="323"/>
      <c r="D43" s="324" t="str">
        <f t="shared" si="0"/>
        <v/>
      </c>
    </row>
    <row r="44" spans="1:4" ht="35.25" customHeight="1">
      <c r="A44" s="986"/>
      <c r="B44" s="320"/>
      <c r="C44" s="323"/>
      <c r="D44" s="324" t="str">
        <f t="shared" si="0"/>
        <v/>
      </c>
    </row>
    <row r="45" spans="1:4" ht="35.25" customHeight="1">
      <c r="A45" s="986"/>
      <c r="B45" s="320"/>
      <c r="C45" s="323"/>
      <c r="D45" s="324" t="str">
        <f t="shared" si="0"/>
        <v/>
      </c>
    </row>
    <row r="46" spans="1:4" ht="35.25" customHeight="1">
      <c r="A46" s="986"/>
      <c r="B46" s="320"/>
      <c r="C46" s="323"/>
      <c r="D46" s="324" t="str">
        <f t="shared" si="0"/>
        <v/>
      </c>
    </row>
    <row r="47" spans="1:4" ht="35.25" customHeight="1">
      <c r="A47" s="986"/>
      <c r="B47" s="320"/>
      <c r="C47" s="323"/>
      <c r="D47" s="324" t="str">
        <f t="shared" si="0"/>
        <v/>
      </c>
    </row>
    <row r="48" spans="1:4" ht="35.25" customHeight="1">
      <c r="A48" s="986"/>
      <c r="B48" s="320"/>
      <c r="C48" s="323"/>
      <c r="D48" s="324" t="str">
        <f t="shared" si="0"/>
        <v/>
      </c>
    </row>
    <row r="49" spans="1:4" ht="35.25" customHeight="1">
      <c r="A49" s="986"/>
      <c r="B49" s="320"/>
      <c r="C49" s="323"/>
      <c r="D49" s="324" t="str">
        <f t="shared" si="0"/>
        <v/>
      </c>
    </row>
    <row r="50" spans="1:4" ht="35.25" customHeight="1">
      <c r="A50" s="986"/>
      <c r="B50" s="320"/>
      <c r="C50" s="323"/>
      <c r="D50" s="324" t="str">
        <f t="shared" si="0"/>
        <v/>
      </c>
    </row>
    <row r="51" spans="1:4" ht="35.25" customHeight="1">
      <c r="A51" s="986"/>
      <c r="B51" s="320"/>
      <c r="C51" s="323"/>
      <c r="D51" s="324" t="str">
        <f t="shared" si="0"/>
        <v/>
      </c>
    </row>
    <row r="52" spans="1:4" ht="35.25" customHeight="1">
      <c r="A52" s="986"/>
      <c r="B52" s="320"/>
      <c r="C52" s="323"/>
      <c r="D52" s="324" t="str">
        <f t="shared" si="0"/>
        <v/>
      </c>
    </row>
    <row r="53" spans="1:4" ht="35.25" customHeight="1">
      <c r="A53" s="986"/>
      <c r="B53" s="320"/>
      <c r="C53" s="323"/>
      <c r="D53" s="324" t="str">
        <f t="shared" si="0"/>
        <v/>
      </c>
    </row>
    <row r="54" spans="1:4" ht="35.25" customHeight="1">
      <c r="A54" s="986"/>
      <c r="B54" s="320"/>
      <c r="C54" s="323"/>
      <c r="D54" s="324" t="str">
        <f t="shared" si="0"/>
        <v/>
      </c>
    </row>
    <row r="55" spans="1:4" ht="35.25" customHeight="1">
      <c r="A55" s="986"/>
      <c r="B55" s="320"/>
      <c r="C55" s="323"/>
      <c r="D55" s="324" t="str">
        <f t="shared" si="0"/>
        <v/>
      </c>
    </row>
    <row r="56" spans="1:4" ht="35.25" customHeight="1">
      <c r="A56" s="986"/>
      <c r="B56" s="320"/>
      <c r="C56" s="323"/>
      <c r="D56" s="324" t="str">
        <f t="shared" si="0"/>
        <v/>
      </c>
    </row>
    <row r="57" spans="1:4" ht="35.25" customHeight="1">
      <c r="A57" s="986"/>
      <c r="B57" s="320"/>
      <c r="C57" s="323"/>
      <c r="D57" s="324" t="str">
        <f t="shared" si="0"/>
        <v/>
      </c>
    </row>
    <row r="58" spans="1:4" ht="35.25" customHeight="1">
      <c r="A58" s="986"/>
      <c r="B58" s="320"/>
      <c r="C58" s="323"/>
      <c r="D58" s="324" t="str">
        <f t="shared" si="0"/>
        <v/>
      </c>
    </row>
    <row r="59" spans="1:4" ht="35.25" customHeight="1">
      <c r="A59" s="986"/>
      <c r="B59" s="320"/>
      <c r="C59" s="323"/>
      <c r="D59" s="324" t="str">
        <f t="shared" si="0"/>
        <v/>
      </c>
    </row>
    <row r="60" spans="1:4" ht="35.25" customHeight="1">
      <c r="A60" s="986"/>
      <c r="B60" s="320"/>
      <c r="C60" s="323"/>
      <c r="D60" s="324" t="str">
        <f t="shared" si="0"/>
        <v/>
      </c>
    </row>
    <row r="61" spans="1:4" ht="35.25" customHeight="1">
      <c r="A61" s="986"/>
      <c r="B61" s="320"/>
      <c r="C61" s="323"/>
      <c r="D61" s="324" t="str">
        <f t="shared" si="0"/>
        <v/>
      </c>
    </row>
    <row r="62" spans="1:4" ht="35.25" customHeight="1">
      <c r="A62" s="986"/>
      <c r="B62" s="320"/>
      <c r="C62" s="323"/>
      <c r="D62" s="324" t="str">
        <f t="shared" si="0"/>
        <v/>
      </c>
    </row>
    <row r="63" spans="1:4" ht="35.25" customHeight="1">
      <c r="A63" s="986"/>
      <c r="B63" s="320"/>
      <c r="C63" s="323"/>
      <c r="D63" s="324" t="str">
        <f t="shared" si="0"/>
        <v/>
      </c>
    </row>
    <row r="64" spans="1:4" ht="35.25" customHeight="1">
      <c r="A64" s="986"/>
      <c r="B64" s="320"/>
      <c r="C64" s="323"/>
      <c r="D64" s="324" t="str">
        <f t="shared" si="0"/>
        <v/>
      </c>
    </row>
    <row r="65" spans="1:4" ht="35.25" customHeight="1">
      <c r="A65" s="986"/>
      <c r="B65" s="320"/>
      <c r="C65" s="323"/>
      <c r="D65" s="324" t="str">
        <f t="shared" si="0"/>
        <v/>
      </c>
    </row>
    <row r="66" spans="1:4" ht="35.25" customHeight="1">
      <c r="A66" s="986"/>
      <c r="B66" s="320"/>
      <c r="C66" s="323"/>
      <c r="D66" s="324" t="str">
        <f t="shared" si="0"/>
        <v/>
      </c>
    </row>
    <row r="67" spans="1:4" ht="35.25" customHeight="1">
      <c r="A67" s="986"/>
      <c r="B67" s="320"/>
      <c r="C67" s="323"/>
      <c r="D67" s="324" t="str">
        <f t="shared" si="0"/>
        <v/>
      </c>
    </row>
    <row r="68" spans="1:4" ht="35.25" customHeight="1">
      <c r="A68" s="986"/>
      <c r="B68" s="320"/>
      <c r="C68" s="323"/>
      <c r="D68" s="324" t="str">
        <f t="shared" ref="D68:D104" si="1">IF(OR(C68="1-Investissements",C68="2-Frais généraux",C68="3-Contributions en nature",C68="4-Amortissement"),"Au réel",IF(OR(C68="5-Tx forf personnel+autoconst",C68="6-Coût unitaire bananes",C68="7-Coût unitaire cannes à sucre"),"OCS",""))</f>
        <v/>
      </c>
    </row>
    <row r="69" spans="1:4" ht="35.25" customHeight="1">
      <c r="A69" s="986"/>
      <c r="B69" s="320"/>
      <c r="C69" s="323"/>
      <c r="D69" s="324" t="str">
        <f t="shared" si="1"/>
        <v/>
      </c>
    </row>
    <row r="70" spans="1:4" ht="35.25" customHeight="1">
      <c r="A70" s="986"/>
      <c r="B70" s="320"/>
      <c r="C70" s="323"/>
      <c r="D70" s="324" t="str">
        <f t="shared" si="1"/>
        <v/>
      </c>
    </row>
    <row r="71" spans="1:4" ht="35.25" customHeight="1">
      <c r="A71" s="986"/>
      <c r="B71" s="320"/>
      <c r="C71" s="323"/>
      <c r="D71" s="324" t="str">
        <f t="shared" si="1"/>
        <v/>
      </c>
    </row>
    <row r="72" spans="1:4" ht="35.25" customHeight="1">
      <c r="A72" s="986"/>
      <c r="B72" s="320"/>
      <c r="C72" s="323"/>
      <c r="D72" s="324" t="str">
        <f t="shared" si="1"/>
        <v/>
      </c>
    </row>
    <row r="73" spans="1:4" ht="35.25" customHeight="1">
      <c r="A73" s="986"/>
      <c r="B73" s="320"/>
      <c r="C73" s="323"/>
      <c r="D73" s="324" t="str">
        <f t="shared" si="1"/>
        <v/>
      </c>
    </row>
    <row r="74" spans="1:4" ht="35.25" customHeight="1">
      <c r="A74" s="986"/>
      <c r="B74" s="320"/>
      <c r="C74" s="323"/>
      <c r="D74" s="324" t="str">
        <f t="shared" si="1"/>
        <v/>
      </c>
    </row>
    <row r="75" spans="1:4" ht="35.25" customHeight="1">
      <c r="A75" s="986"/>
      <c r="B75" s="320"/>
      <c r="C75" s="323"/>
      <c r="D75" s="324" t="str">
        <f t="shared" si="1"/>
        <v/>
      </c>
    </row>
    <row r="76" spans="1:4" ht="35.25" customHeight="1">
      <c r="A76" s="986"/>
      <c r="B76" s="320"/>
      <c r="C76" s="323"/>
      <c r="D76" s="324" t="str">
        <f t="shared" si="1"/>
        <v/>
      </c>
    </row>
    <row r="77" spans="1:4" ht="35.25" customHeight="1">
      <c r="A77" s="986"/>
      <c r="B77" s="320"/>
      <c r="C77" s="323"/>
      <c r="D77" s="324" t="str">
        <f t="shared" si="1"/>
        <v/>
      </c>
    </row>
    <row r="78" spans="1:4" ht="35.25" customHeight="1">
      <c r="A78" s="986"/>
      <c r="B78" s="320"/>
      <c r="C78" s="323"/>
      <c r="D78" s="324" t="str">
        <f t="shared" si="1"/>
        <v/>
      </c>
    </row>
    <row r="79" spans="1:4" ht="35.25" customHeight="1">
      <c r="A79" s="986"/>
      <c r="B79" s="320"/>
      <c r="C79" s="323"/>
      <c r="D79" s="324" t="str">
        <f t="shared" si="1"/>
        <v/>
      </c>
    </row>
    <row r="80" spans="1:4" ht="35.25" customHeight="1">
      <c r="A80" s="986"/>
      <c r="B80" s="320"/>
      <c r="C80" s="323"/>
      <c r="D80" s="324" t="str">
        <f t="shared" si="1"/>
        <v/>
      </c>
    </row>
    <row r="81" spans="1:4" ht="35.25" customHeight="1">
      <c r="A81" s="986"/>
      <c r="B81" s="320"/>
      <c r="C81" s="323"/>
      <c r="D81" s="324" t="str">
        <f t="shared" si="1"/>
        <v/>
      </c>
    </row>
    <row r="82" spans="1:4" ht="35.25" customHeight="1">
      <c r="A82" s="986"/>
      <c r="B82" s="320"/>
      <c r="C82" s="323"/>
      <c r="D82" s="324" t="str">
        <f t="shared" si="1"/>
        <v/>
      </c>
    </row>
    <row r="83" spans="1:4" ht="35.25" customHeight="1">
      <c r="A83" s="986"/>
      <c r="B83" s="320"/>
      <c r="C83" s="323"/>
      <c r="D83" s="324" t="str">
        <f t="shared" si="1"/>
        <v/>
      </c>
    </row>
    <row r="84" spans="1:4" ht="35.25" customHeight="1">
      <c r="A84" s="986"/>
      <c r="B84" s="320"/>
      <c r="C84" s="323"/>
      <c r="D84" s="324" t="str">
        <f t="shared" si="1"/>
        <v/>
      </c>
    </row>
    <row r="85" spans="1:4" ht="35.25" customHeight="1">
      <c r="A85" s="986"/>
      <c r="B85" s="320"/>
      <c r="C85" s="323"/>
      <c r="D85" s="324" t="str">
        <f t="shared" si="1"/>
        <v/>
      </c>
    </row>
    <row r="86" spans="1:4" ht="35.25" customHeight="1">
      <c r="A86" s="986"/>
      <c r="B86" s="320"/>
      <c r="C86" s="323"/>
      <c r="D86" s="324" t="str">
        <f t="shared" si="1"/>
        <v/>
      </c>
    </row>
    <row r="87" spans="1:4" ht="35.25" customHeight="1">
      <c r="A87" s="986"/>
      <c r="B87" s="320"/>
      <c r="C87" s="323"/>
      <c r="D87" s="324" t="str">
        <f t="shared" si="1"/>
        <v/>
      </c>
    </row>
    <row r="88" spans="1:4" ht="35.25" customHeight="1">
      <c r="A88" s="986"/>
      <c r="B88" s="320"/>
      <c r="C88" s="323"/>
      <c r="D88" s="324" t="str">
        <f t="shared" si="1"/>
        <v/>
      </c>
    </row>
    <row r="89" spans="1:4" ht="35.25" customHeight="1">
      <c r="A89" s="986"/>
      <c r="B89" s="320"/>
      <c r="C89" s="323"/>
      <c r="D89" s="324" t="str">
        <f t="shared" si="1"/>
        <v/>
      </c>
    </row>
    <row r="90" spans="1:4" ht="35.25" customHeight="1">
      <c r="A90" s="986"/>
      <c r="B90" s="320"/>
      <c r="C90" s="323"/>
      <c r="D90" s="324" t="str">
        <f t="shared" si="1"/>
        <v/>
      </c>
    </row>
    <row r="91" spans="1:4" ht="35.25" customHeight="1">
      <c r="A91" s="986"/>
      <c r="B91" s="320"/>
      <c r="C91" s="323"/>
      <c r="D91" s="324" t="str">
        <f t="shared" si="1"/>
        <v/>
      </c>
    </row>
    <row r="92" spans="1:4" ht="35.25" customHeight="1">
      <c r="A92" s="986"/>
      <c r="B92" s="320"/>
      <c r="C92" s="323"/>
      <c r="D92" s="324" t="str">
        <f t="shared" si="1"/>
        <v/>
      </c>
    </row>
    <row r="93" spans="1:4" ht="35.25" customHeight="1">
      <c r="A93" s="986"/>
      <c r="B93" s="320"/>
      <c r="C93" s="323"/>
      <c r="D93" s="324" t="str">
        <f t="shared" si="1"/>
        <v/>
      </c>
    </row>
    <row r="94" spans="1:4" ht="35.25" customHeight="1">
      <c r="A94" s="986"/>
      <c r="B94" s="320"/>
      <c r="C94" s="323"/>
      <c r="D94" s="324" t="str">
        <f t="shared" si="1"/>
        <v/>
      </c>
    </row>
    <row r="95" spans="1:4" ht="35.25" customHeight="1">
      <c r="A95" s="986"/>
      <c r="B95" s="320"/>
      <c r="C95" s="323"/>
      <c r="D95" s="324" t="str">
        <f t="shared" si="1"/>
        <v/>
      </c>
    </row>
    <row r="96" spans="1:4" ht="35.25" customHeight="1">
      <c r="A96" s="986"/>
      <c r="B96" s="320"/>
      <c r="C96" s="323"/>
      <c r="D96" s="324" t="str">
        <f t="shared" si="1"/>
        <v/>
      </c>
    </row>
    <row r="97" spans="1:4" ht="35.25" customHeight="1">
      <c r="A97" s="986"/>
      <c r="B97" s="320"/>
      <c r="C97" s="323"/>
      <c r="D97" s="324" t="str">
        <f t="shared" si="1"/>
        <v/>
      </c>
    </row>
    <row r="98" spans="1:4" ht="35.25" customHeight="1">
      <c r="A98" s="986"/>
      <c r="B98" s="320"/>
      <c r="C98" s="323"/>
      <c r="D98" s="324" t="str">
        <f t="shared" si="1"/>
        <v/>
      </c>
    </row>
    <row r="99" spans="1:4" ht="35.25" customHeight="1">
      <c r="A99" s="986"/>
      <c r="B99" s="320"/>
      <c r="C99" s="323"/>
      <c r="D99" s="324" t="str">
        <f t="shared" si="1"/>
        <v/>
      </c>
    </row>
    <row r="100" spans="1:4" ht="35.25" customHeight="1">
      <c r="A100" s="986"/>
      <c r="B100" s="320"/>
      <c r="C100" s="323"/>
      <c r="D100" s="324" t="str">
        <f t="shared" si="1"/>
        <v/>
      </c>
    </row>
    <row r="101" spans="1:4" ht="35.25" customHeight="1">
      <c r="A101" s="986"/>
      <c r="B101" s="320"/>
      <c r="C101" s="323"/>
      <c r="D101" s="324" t="str">
        <f t="shared" si="1"/>
        <v/>
      </c>
    </row>
    <row r="102" spans="1:4" ht="35.25" customHeight="1">
      <c r="A102" s="986"/>
      <c r="B102" s="320"/>
      <c r="C102" s="323"/>
      <c r="D102" s="324" t="str">
        <f t="shared" si="1"/>
        <v/>
      </c>
    </row>
    <row r="103" spans="1:4" ht="35.25" customHeight="1">
      <c r="A103" s="986"/>
      <c r="B103" s="320"/>
      <c r="C103" s="323"/>
      <c r="D103" s="324" t="str">
        <f t="shared" si="1"/>
        <v/>
      </c>
    </row>
    <row r="104" spans="1:4" ht="35.25" customHeight="1" thickBot="1">
      <c r="A104" s="987"/>
      <c r="B104" s="325"/>
      <c r="C104" s="326"/>
      <c r="D104" s="327" t="str">
        <f t="shared" si="1"/>
        <v/>
      </c>
    </row>
  </sheetData>
  <sheetProtection formatCells="0" formatColumns="0" formatRows="0" insertColumns="0" insertRows="0" insertHyperlinks="0" deleteColumns="0" deleteRows="0" sort="0" autoFilter="0" pivotTables="0"/>
  <mergeCells count="4">
    <mergeCell ref="B2:D2"/>
    <mergeCell ref="A4:A12"/>
    <mergeCell ref="A13:A16"/>
    <mergeCell ref="A17:A104"/>
  </mergeCells>
  <dataValidations count="2">
    <dataValidation type="list" allowBlank="1" showInputMessage="1" showErrorMessage="1" sqref="C4:C104" xr:uid="{B8B719F7-D0B9-43D5-8139-27E3F0F38CC1}">
      <formula1>"1-Investissements,2-Frais généraux,3-Contributions en nature,4-Amortissement,5-Tx forf personnel+autoconst,6-Coût unitaire bananes,7-Coût unitaire cannes à sucre"</formula1>
    </dataValidation>
    <dataValidation type="list" allowBlank="1" showErrorMessage="1" promptTitle="Sélectionnez un type d'action" sqref="B13:B104" xr:uid="{528FEA57-45AE-4F4B-89C2-58EB018E21B1}">
      <formula1>$H$4:$H$12</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0F0E1-815E-4FF2-8657-3C200213D6F4}">
  <sheetPr>
    <pageSetUpPr fitToPage="1"/>
  </sheetPr>
  <dimension ref="A1:AQ110"/>
  <sheetViews>
    <sheetView showGridLines="0" tabSelected="1" zoomScale="60" zoomScaleNormal="60" workbookViewId="0">
      <selection activeCell="L4" sqref="L4"/>
    </sheetView>
  </sheetViews>
  <sheetFormatPr baseColWidth="10" defaultColWidth="11.453125" defaultRowHeight="15" customHeight="1" outlineLevelCol="1"/>
  <cols>
    <col min="1" max="1" width="22.1796875" customWidth="1"/>
    <col min="2" max="2" width="27.1796875" customWidth="1"/>
    <col min="3" max="3" width="47" customWidth="1"/>
    <col min="4" max="15" width="20" customWidth="1"/>
    <col min="16" max="16" width="31.1796875" customWidth="1"/>
    <col min="17" max="17" width="20" customWidth="1"/>
    <col min="18" max="18" width="35.453125" customWidth="1"/>
    <col min="19" max="20" width="20" style="33" hidden="1" customWidth="1" outlineLevel="1"/>
    <col min="21" max="21" width="30.453125" style="33" hidden="1" customWidth="1" outlineLevel="1"/>
    <col min="22" max="34" width="20" style="33" hidden="1" customWidth="1" outlineLevel="1"/>
    <col min="35" max="35" width="27.453125" style="33" hidden="1" customWidth="1" outlineLevel="1"/>
    <col min="36" max="38" width="20" style="33" hidden="1" customWidth="1" outlineLevel="1"/>
    <col min="39" max="42" width="11.453125" style="33" hidden="1" customWidth="1" outlineLevel="1"/>
    <col min="43" max="43" width="11.453125" collapsed="1"/>
  </cols>
  <sheetData>
    <row r="1" spans="1:42" thickBot="1"/>
    <row r="2" spans="1:42" ht="34.5" customHeight="1">
      <c r="C2" s="991" t="s">
        <v>15</v>
      </c>
      <c r="D2" s="992"/>
      <c r="E2" s="992"/>
      <c r="F2" s="992"/>
      <c r="G2" s="993"/>
    </row>
    <row r="3" spans="1:42" ht="117.75" customHeight="1" thickBot="1">
      <c r="C3" s="994" t="s">
        <v>16</v>
      </c>
      <c r="D3" s="995"/>
      <c r="E3" s="995"/>
      <c r="F3" s="995"/>
      <c r="G3" s="996"/>
    </row>
    <row r="4" spans="1:42" ht="65.25" customHeight="1" thickBot="1"/>
    <row r="5" spans="1:42" ht="71.25" customHeight="1" thickBot="1">
      <c r="A5" s="988" t="s">
        <v>17</v>
      </c>
      <c r="B5" s="989"/>
      <c r="C5" s="989"/>
      <c r="D5" s="989"/>
      <c r="E5" s="989"/>
      <c r="F5" s="989"/>
      <c r="G5" s="989"/>
      <c r="H5" s="989"/>
      <c r="I5" s="989"/>
      <c r="J5" s="989"/>
      <c r="K5" s="989"/>
      <c r="L5" s="989"/>
      <c r="M5" s="989"/>
      <c r="N5" s="989"/>
      <c r="O5" s="989"/>
      <c r="P5" s="989"/>
      <c r="Q5" s="989"/>
      <c r="R5" s="990"/>
      <c r="S5" s="605" t="s">
        <v>18</v>
      </c>
      <c r="T5" s="605"/>
      <c r="U5" s="605"/>
      <c r="V5" s="605"/>
      <c r="W5" s="605"/>
      <c r="X5" s="605"/>
      <c r="Y5" s="605"/>
      <c r="Z5" s="605"/>
      <c r="AA5" s="605"/>
      <c r="AB5" s="605"/>
      <c r="AC5" s="605"/>
      <c r="AD5" s="605"/>
      <c r="AE5" s="605"/>
      <c r="AF5" s="605"/>
      <c r="AG5" s="605"/>
      <c r="AH5" s="605"/>
      <c r="AI5" s="605"/>
      <c r="AJ5" s="605"/>
      <c r="AK5" s="605"/>
      <c r="AL5" s="605"/>
      <c r="AM5" s="605"/>
      <c r="AN5" s="605"/>
      <c r="AO5" s="605"/>
      <c r="AP5" s="606"/>
    </row>
    <row r="6" spans="1:42" ht="71.25" customHeight="1" thickBot="1">
      <c r="A6" s="138"/>
      <c r="B6" s="1009" t="s">
        <v>19</v>
      </c>
      <c r="C6" s="1010"/>
      <c r="D6" s="1010"/>
      <c r="E6" s="1011"/>
      <c r="F6" s="1015" t="s">
        <v>20</v>
      </c>
      <c r="G6" s="1016"/>
      <c r="H6" s="1016"/>
      <c r="I6" s="1016"/>
      <c r="J6" s="1016"/>
      <c r="K6" s="1016"/>
      <c r="L6" s="1017"/>
      <c r="M6" s="1012" t="s">
        <v>21</v>
      </c>
      <c r="N6" s="1012"/>
      <c r="O6" s="1013"/>
      <c r="P6" s="1014" t="s">
        <v>22</v>
      </c>
      <c r="Q6" s="1013"/>
      <c r="R6" s="137" t="s">
        <v>23</v>
      </c>
      <c r="S6" s="1002" t="s">
        <v>19</v>
      </c>
      <c r="T6" s="997"/>
      <c r="U6" s="997"/>
      <c r="V6" s="1003"/>
      <c r="W6" s="607" t="s">
        <v>24</v>
      </c>
      <c r="X6" s="1004" t="s">
        <v>25</v>
      </c>
      <c r="Y6" s="1005"/>
      <c r="Z6" s="1005"/>
      <c r="AA6" s="1005"/>
      <c r="AB6" s="1005"/>
      <c r="AC6" s="1005"/>
      <c r="AD6" s="1005"/>
      <c r="AE6" s="1006"/>
      <c r="AF6" s="997" t="s">
        <v>26</v>
      </c>
      <c r="AG6" s="997"/>
      <c r="AH6" s="1002" t="s">
        <v>27</v>
      </c>
      <c r="AI6" s="1003"/>
      <c r="AJ6" s="1001" t="s">
        <v>28</v>
      </c>
      <c r="AK6" s="1001"/>
      <c r="AL6" s="1001"/>
      <c r="AM6" s="998" t="s">
        <v>29</v>
      </c>
      <c r="AN6" s="999"/>
      <c r="AO6" s="999"/>
      <c r="AP6" s="1000"/>
    </row>
    <row r="7" spans="1:42" s="24" customFormat="1" ht="122.5" customHeight="1">
      <c r="A7" s="1007" t="s">
        <v>30</v>
      </c>
      <c r="B7" s="140" t="s">
        <v>31</v>
      </c>
      <c r="C7" s="141" t="s">
        <v>32</v>
      </c>
      <c r="D7" s="141" t="s">
        <v>33</v>
      </c>
      <c r="E7" s="171" t="s">
        <v>34</v>
      </c>
      <c r="F7" s="140" t="s">
        <v>35</v>
      </c>
      <c r="G7" s="179" t="s">
        <v>273</v>
      </c>
      <c r="H7" s="179" t="s">
        <v>274</v>
      </c>
      <c r="I7" s="141" t="s">
        <v>36</v>
      </c>
      <c r="J7" s="141" t="s">
        <v>37</v>
      </c>
      <c r="K7" s="141" t="s">
        <v>38</v>
      </c>
      <c r="L7" s="142" t="s">
        <v>257</v>
      </c>
      <c r="M7" s="173" t="s">
        <v>39</v>
      </c>
      <c r="N7" s="141" t="s">
        <v>40</v>
      </c>
      <c r="O7" s="142" t="s">
        <v>41</v>
      </c>
      <c r="P7" s="140" t="s">
        <v>42</v>
      </c>
      <c r="Q7" s="142" t="s">
        <v>43</v>
      </c>
      <c r="R7" s="143" t="s">
        <v>44</v>
      </c>
      <c r="S7" s="608" t="s">
        <v>31</v>
      </c>
      <c r="T7" s="609" t="s">
        <v>32</v>
      </c>
      <c r="U7" s="609" t="s">
        <v>33</v>
      </c>
      <c r="V7" s="610" t="s">
        <v>34</v>
      </c>
      <c r="W7" s="611" t="s">
        <v>45</v>
      </c>
      <c r="X7" s="608" t="s">
        <v>46</v>
      </c>
      <c r="Y7" s="609" t="s">
        <v>47</v>
      </c>
      <c r="Z7" s="609" t="s">
        <v>273</v>
      </c>
      <c r="AA7" s="609" t="s">
        <v>274</v>
      </c>
      <c r="AB7" s="609" t="s">
        <v>304</v>
      </c>
      <c r="AC7" s="609" t="s">
        <v>48</v>
      </c>
      <c r="AD7" s="609" t="s">
        <v>37</v>
      </c>
      <c r="AE7" s="610" t="s">
        <v>260</v>
      </c>
      <c r="AF7" s="612" t="s">
        <v>49</v>
      </c>
      <c r="AG7" s="613" t="s">
        <v>50</v>
      </c>
      <c r="AH7" s="614" t="s">
        <v>51</v>
      </c>
      <c r="AI7" s="615" t="s">
        <v>52</v>
      </c>
      <c r="AJ7" s="612" t="s">
        <v>39</v>
      </c>
      <c r="AK7" s="616" t="s">
        <v>40</v>
      </c>
      <c r="AL7" s="617" t="s">
        <v>41</v>
      </c>
      <c r="AM7" s="618" t="s">
        <v>53</v>
      </c>
      <c r="AN7" s="619" t="s">
        <v>54</v>
      </c>
      <c r="AO7" s="619" t="s">
        <v>55</v>
      </c>
      <c r="AP7" s="620" t="s">
        <v>56</v>
      </c>
    </row>
    <row r="8" spans="1:42" s="1" customFormat="1" ht="250.5" customHeight="1" thickBot="1">
      <c r="A8" s="1008"/>
      <c r="B8" s="144" t="s">
        <v>57</v>
      </c>
      <c r="C8" s="145" t="s">
        <v>58</v>
      </c>
      <c r="D8" s="145" t="s">
        <v>59</v>
      </c>
      <c r="E8" s="172" t="s">
        <v>60</v>
      </c>
      <c r="F8" s="144" t="s">
        <v>61</v>
      </c>
      <c r="G8" s="180" t="s">
        <v>275</v>
      </c>
      <c r="H8" s="180" t="s">
        <v>276</v>
      </c>
      <c r="I8" s="145" t="s">
        <v>285</v>
      </c>
      <c r="J8" s="145" t="s">
        <v>62</v>
      </c>
      <c r="K8" s="145" t="s">
        <v>63</v>
      </c>
      <c r="L8" s="146" t="s">
        <v>258</v>
      </c>
      <c r="M8" s="174" t="s">
        <v>64</v>
      </c>
      <c r="N8" s="147" t="s">
        <v>65</v>
      </c>
      <c r="O8" s="146" t="s">
        <v>66</v>
      </c>
      <c r="P8" s="144" t="s">
        <v>67</v>
      </c>
      <c r="Q8" s="146" t="s">
        <v>68</v>
      </c>
      <c r="R8" s="148" t="s">
        <v>69</v>
      </c>
      <c r="S8" s="621" t="s">
        <v>70</v>
      </c>
      <c r="T8" s="622" t="s">
        <v>70</v>
      </c>
      <c r="U8" s="623" t="s">
        <v>70</v>
      </c>
      <c r="V8" s="624" t="s">
        <v>70</v>
      </c>
      <c r="W8" s="625" t="s">
        <v>71</v>
      </c>
      <c r="X8" s="621" t="s">
        <v>72</v>
      </c>
      <c r="Y8" s="623" t="s">
        <v>73</v>
      </c>
      <c r="Z8" s="623" t="s">
        <v>282</v>
      </c>
      <c r="AA8" s="623" t="s">
        <v>70</v>
      </c>
      <c r="AB8" s="623" t="s">
        <v>305</v>
      </c>
      <c r="AC8" s="623" t="s">
        <v>284</v>
      </c>
      <c r="AD8" s="623" t="s">
        <v>259</v>
      </c>
      <c r="AE8" s="624" t="s">
        <v>261</v>
      </c>
      <c r="AF8" s="626" t="s">
        <v>72</v>
      </c>
      <c r="AG8" s="627" t="s">
        <v>74</v>
      </c>
      <c r="AH8" s="628" t="s">
        <v>75</v>
      </c>
      <c r="AI8" s="629" t="s">
        <v>76</v>
      </c>
      <c r="AJ8" s="622" t="s">
        <v>77</v>
      </c>
      <c r="AK8" s="630" t="s">
        <v>77</v>
      </c>
      <c r="AL8" s="631" t="s">
        <v>78</v>
      </c>
      <c r="AM8" s="632" t="s">
        <v>79</v>
      </c>
      <c r="AN8" s="633" t="s">
        <v>78</v>
      </c>
      <c r="AO8" s="633" t="s">
        <v>80</v>
      </c>
      <c r="AP8" s="634" t="s">
        <v>81</v>
      </c>
    </row>
    <row r="9" spans="1:42" s="25" customFormat="1" ht="43.5">
      <c r="A9" s="63" t="s">
        <v>82</v>
      </c>
      <c r="B9" s="67" t="s">
        <v>83</v>
      </c>
      <c r="C9" s="60" t="s">
        <v>84</v>
      </c>
      <c r="D9" s="61">
        <v>1</v>
      </c>
      <c r="E9" s="178" t="s">
        <v>85</v>
      </c>
      <c r="F9" s="178" t="s">
        <v>86</v>
      </c>
      <c r="G9" s="166" t="s">
        <v>277</v>
      </c>
      <c r="H9" s="166" t="s">
        <v>281</v>
      </c>
      <c r="I9" s="166" t="s">
        <v>87</v>
      </c>
      <c r="J9" s="167" t="s">
        <v>88</v>
      </c>
      <c r="K9" s="168">
        <v>0</v>
      </c>
      <c r="L9" s="182"/>
      <c r="M9" s="139">
        <v>3900</v>
      </c>
      <c r="N9" s="62">
        <v>0</v>
      </c>
      <c r="O9" s="62">
        <f>IF(AND(M9="", N9=""), "",(M9+N9)*D9)</f>
        <v>3900</v>
      </c>
      <c r="P9" s="75" t="s">
        <v>89</v>
      </c>
      <c r="Q9" s="76">
        <v>45636</v>
      </c>
      <c r="R9" s="121" t="s">
        <v>87</v>
      </c>
      <c r="S9" s="635" t="s">
        <v>83</v>
      </c>
      <c r="T9" s="636" t="s">
        <v>84</v>
      </c>
      <c r="U9" s="637">
        <v>1</v>
      </c>
      <c r="V9" s="635" t="str">
        <f t="shared" ref="V9:V72" si="0">IF(E9="","",E9)</f>
        <v>Construction / aménagement bâtiments</v>
      </c>
      <c r="W9" s="638" t="s">
        <v>90</v>
      </c>
      <c r="X9" s="639" t="s">
        <v>90</v>
      </c>
      <c r="Y9" s="640">
        <v>0</v>
      </c>
      <c r="Z9" s="640" t="s">
        <v>277</v>
      </c>
      <c r="AA9" s="640" t="str">
        <f t="shared" ref="AA9:AA39" si="1">IF(H9=0,"",H9)</f>
        <v>Non concerné</v>
      </c>
      <c r="AB9" s="641">
        <v>10</v>
      </c>
      <c r="AC9" s="642">
        <v>0</v>
      </c>
      <c r="AD9" s="642" t="s">
        <v>286</v>
      </c>
      <c r="AE9" s="643" t="s">
        <v>90</v>
      </c>
      <c r="AF9" s="644" t="s">
        <v>90</v>
      </c>
      <c r="AG9" s="645" t="s">
        <v>90</v>
      </c>
      <c r="AH9" s="646">
        <v>3900</v>
      </c>
      <c r="AI9" s="647"/>
      <c r="AJ9" s="648">
        <v>3900</v>
      </c>
      <c r="AK9" s="649">
        <v>0</v>
      </c>
      <c r="AL9" s="650">
        <v>3900</v>
      </c>
      <c r="AM9" s="650">
        <f>IF(B9="","",IF(OR(W9="Non",X9="Non",AE9="Non",AF9="Non",AG9="Non"), 0, IF(AL9&lt;=AH9-AI9, AL9-AC9*AB9,AH9-AI9)))</f>
        <v>3900</v>
      </c>
      <c r="AN9" s="651">
        <v>0</v>
      </c>
      <c r="AO9" s="652"/>
      <c r="AP9" s="653"/>
    </row>
    <row r="10" spans="1:42" s="1" customFormat="1" ht="14.5">
      <c r="A10" s="49">
        <v>1</v>
      </c>
      <c r="B10" s="5"/>
      <c r="C10" s="5"/>
      <c r="D10" s="8"/>
      <c r="E10" s="5"/>
      <c r="F10" s="68"/>
      <c r="G10" s="5"/>
      <c r="H10" s="5"/>
      <c r="I10" s="5"/>
      <c r="J10" s="4"/>
      <c r="K10" s="8"/>
      <c r="L10" s="924"/>
      <c r="M10" s="177"/>
      <c r="N10" s="58"/>
      <c r="O10" s="135" t="str">
        <f>IF(AND(M10="", N10=""), "",(M10+N10)*D10)</f>
        <v/>
      </c>
      <c r="P10" s="77"/>
      <c r="Q10" s="83"/>
      <c r="R10" s="122"/>
      <c r="S10" s="654" t="str">
        <f t="shared" ref="S10:S40" si="2">IF(B10="","",B10)</f>
        <v/>
      </c>
      <c r="T10" s="655" t="str">
        <f t="shared" ref="T10:T40" si="3">IF(C10="","",C10)</f>
        <v/>
      </c>
      <c r="U10" s="656" t="str">
        <f t="shared" ref="U10:U40" si="4">IF(D10="","",D10)</f>
        <v/>
      </c>
      <c r="V10" s="655" t="str">
        <f t="shared" si="0"/>
        <v/>
      </c>
      <c r="W10" s="657"/>
      <c r="X10" s="658"/>
      <c r="Y10" s="659" t="str">
        <f t="shared" ref="Y10:Y73" si="5">IF(K10="","",K10)</f>
        <v/>
      </c>
      <c r="Z10" s="659" t="str">
        <f t="shared" ref="Z10:Z39" si="6">IF(G10=0,"",G10)</f>
        <v/>
      </c>
      <c r="AA10" s="659" t="str">
        <f t="shared" si="1"/>
        <v/>
      </c>
      <c r="AB10" s="660"/>
      <c r="AC10" s="661"/>
      <c r="AD10" s="662" t="str">
        <f t="shared" ref="AD10:AD40" si="7">IF(J10="","",J10)</f>
        <v/>
      </c>
      <c r="AE10" s="663"/>
      <c r="AF10" s="658"/>
      <c r="AG10" s="664"/>
      <c r="AH10" s="665"/>
      <c r="AI10" s="666"/>
      <c r="AJ10" s="667" t="str">
        <f t="shared" ref="AJ10:AK25" si="8">IF(M10="","",M10)</f>
        <v/>
      </c>
      <c r="AK10" s="667" t="str">
        <f t="shared" si="8"/>
        <v/>
      </c>
      <c r="AL10" s="669" t="str">
        <f>IF(AND(AJ10="", AK10=""), "",(IFERROR(VALUE(TRIM(SUBSTITUTE(AJ10,CHAR(160),""))),0)+IFERROR(VALUE(TRIM(SUBSTITUTE(AK10,CHAR(160),""))),0))*U10)</f>
        <v/>
      </c>
      <c r="AM10" s="670" t="str">
        <f>IF(B10="","",IF(OR(W10="Non",X10="Non",AE10="Non",AF10="Non",AG10="Non"), 0, IF(AL10&lt;=AH10-AI10, AL10-AC10*AB10,AH10-AI10)))</f>
        <v/>
      </c>
      <c r="AN10" s="668" t="str">
        <f>IF(OR(O10="",AM10=""),"",O10-AM10)</f>
        <v/>
      </c>
      <c r="AO10" s="671" t="str">
        <f t="shared" ref="AO10:AO40" si="9">IF(AND(AI10="",AM10=""),"",AM10+AI10)</f>
        <v/>
      </c>
      <c r="AP10" s="672"/>
    </row>
    <row r="11" spans="1:42" s="1" customFormat="1" ht="14.5">
      <c r="A11" s="49">
        <v>2</v>
      </c>
      <c r="B11" s="5"/>
      <c r="C11" s="5"/>
      <c r="D11" s="8"/>
      <c r="E11" s="5"/>
      <c r="F11" s="68"/>
      <c r="G11" s="5"/>
      <c r="H11" s="5"/>
      <c r="I11" s="5"/>
      <c r="J11" s="4"/>
      <c r="K11" s="8"/>
      <c r="L11" s="924"/>
      <c r="M11" s="177"/>
      <c r="N11" s="58"/>
      <c r="O11" s="135" t="str">
        <f t="shared" ref="O11:O74" si="10">IF(AND(M11="", N11=""), "",(M11+N11)*D11)</f>
        <v/>
      </c>
      <c r="P11" s="77"/>
      <c r="Q11" s="83"/>
      <c r="R11" s="122"/>
      <c r="S11" s="654" t="str">
        <f t="shared" ref="S11:S14" si="11">IF(B11="","",B11)</f>
        <v/>
      </c>
      <c r="T11" s="655" t="str">
        <f t="shared" ref="T11:T14" si="12">IF(C11="","",C11)</f>
        <v/>
      </c>
      <c r="U11" s="656" t="str">
        <f t="shared" ref="U11:U14" si="13">IF(D11="","",D11)</f>
        <v/>
      </c>
      <c r="V11" s="655" t="str">
        <f t="shared" si="0"/>
        <v/>
      </c>
      <c r="W11" s="657"/>
      <c r="X11" s="658"/>
      <c r="Y11" s="659" t="str">
        <f t="shared" si="5"/>
        <v/>
      </c>
      <c r="Z11" s="659" t="str">
        <f t="shared" ref="Z11:Z14" si="14">IF(G11=0,"",G11)</f>
        <v/>
      </c>
      <c r="AA11" s="659" t="str">
        <f t="shared" ref="AA11:AA14" si="15">IF(H11=0,"",H11)</f>
        <v/>
      </c>
      <c r="AB11" s="660"/>
      <c r="AC11" s="661"/>
      <c r="AD11" s="662" t="str">
        <f t="shared" ref="AD11:AD14" si="16">IF(J11="","",J11)</f>
        <v/>
      </c>
      <c r="AE11" s="663"/>
      <c r="AF11" s="658"/>
      <c r="AG11" s="664"/>
      <c r="AH11" s="665"/>
      <c r="AI11" s="666"/>
      <c r="AJ11" s="667" t="str">
        <f t="shared" ref="AJ11:AJ14" si="17">IF(M11="","",M11)</f>
        <v/>
      </c>
      <c r="AK11" s="667" t="str">
        <f t="shared" si="8"/>
        <v/>
      </c>
      <c r="AL11" s="669" t="str">
        <f t="shared" ref="AL11:AL14" si="18">IF(AND(AJ11="", AK11=""), "",(IFERROR(VALUE(TRIM(SUBSTITUTE(AJ11,CHAR(160),""))),0)+IFERROR(VALUE(TRIM(SUBSTITUTE(AK11,CHAR(160),""))),0))*U11)</f>
        <v/>
      </c>
      <c r="AM11" s="670" t="str">
        <f t="shared" ref="AM11:AM14" si="19">IF(B11="","",IF(OR(W11="Non",X11="Non",AE11="Non",AF11="Non",AG11="Non"), 0, IF(AL11&lt;=AH11-AI11, AL11-AC11*AB11,AH11-AI11)))</f>
        <v/>
      </c>
      <c r="AN11" s="668" t="str">
        <f t="shared" ref="AN11:AN14" si="20">IF(OR(O11="",AM11=""),"",O11-AM11)</f>
        <v/>
      </c>
      <c r="AO11" s="671" t="str">
        <f t="shared" ref="AO11:AO14" si="21">IF(AND(AI11="",AM11=""),"",AM11+AI11)</f>
        <v/>
      </c>
      <c r="AP11" s="672"/>
    </row>
    <row r="12" spans="1:42" ht="14.5">
      <c r="A12" s="50">
        <v>3</v>
      </c>
      <c r="B12" s="5"/>
      <c r="C12" s="5"/>
      <c r="D12" s="8"/>
      <c r="E12" s="5"/>
      <c r="F12" s="68"/>
      <c r="G12" s="5"/>
      <c r="H12" s="5"/>
      <c r="I12" s="5"/>
      <c r="J12" s="5"/>
      <c r="K12" s="8"/>
      <c r="L12" s="924"/>
      <c r="M12" s="177"/>
      <c r="N12" s="58"/>
      <c r="O12" s="135" t="str">
        <f t="shared" si="10"/>
        <v/>
      </c>
      <c r="P12" s="68"/>
      <c r="Q12" s="48"/>
      <c r="R12" s="122"/>
      <c r="S12" s="654" t="str">
        <f t="shared" si="11"/>
        <v/>
      </c>
      <c r="T12" s="655" t="str">
        <f t="shared" si="12"/>
        <v/>
      </c>
      <c r="U12" s="656" t="str">
        <f t="shared" si="13"/>
        <v/>
      </c>
      <c r="V12" s="655" t="str">
        <f t="shared" si="0"/>
        <v/>
      </c>
      <c r="W12" s="657"/>
      <c r="X12" s="658"/>
      <c r="Y12" s="659" t="str">
        <f t="shared" si="5"/>
        <v/>
      </c>
      <c r="Z12" s="659" t="str">
        <f t="shared" si="14"/>
        <v/>
      </c>
      <c r="AA12" s="659" t="str">
        <f t="shared" si="15"/>
        <v/>
      </c>
      <c r="AB12" s="660"/>
      <c r="AC12" s="661"/>
      <c r="AD12" s="662" t="str">
        <f t="shared" si="16"/>
        <v/>
      </c>
      <c r="AE12" s="663"/>
      <c r="AF12" s="658"/>
      <c r="AG12" s="664"/>
      <c r="AH12" s="665"/>
      <c r="AI12" s="666"/>
      <c r="AJ12" s="667" t="str">
        <f t="shared" si="17"/>
        <v/>
      </c>
      <c r="AK12" s="667" t="str">
        <f t="shared" si="8"/>
        <v/>
      </c>
      <c r="AL12" s="669" t="str">
        <f t="shared" si="18"/>
        <v/>
      </c>
      <c r="AM12" s="670" t="str">
        <f t="shared" si="19"/>
        <v/>
      </c>
      <c r="AN12" s="668" t="str">
        <f t="shared" si="20"/>
        <v/>
      </c>
      <c r="AO12" s="671" t="str">
        <f t="shared" si="21"/>
        <v/>
      </c>
      <c r="AP12" s="672"/>
    </row>
    <row r="13" spans="1:42" ht="15" customHeight="1">
      <c r="A13" s="50">
        <v>4</v>
      </c>
      <c r="B13" s="68"/>
      <c r="C13" s="5"/>
      <c r="D13" s="8"/>
      <c r="E13" s="5"/>
      <c r="F13" s="68"/>
      <c r="G13" s="5"/>
      <c r="H13" s="5"/>
      <c r="I13" s="5"/>
      <c r="J13" s="4"/>
      <c r="K13" s="8"/>
      <c r="L13" s="924"/>
      <c r="M13" s="177"/>
      <c r="N13" s="58"/>
      <c r="O13" s="135" t="str">
        <f t="shared" si="10"/>
        <v/>
      </c>
      <c r="P13" s="77"/>
      <c r="Q13" s="83"/>
      <c r="R13" s="122"/>
      <c r="S13" s="654" t="str">
        <f t="shared" si="11"/>
        <v/>
      </c>
      <c r="T13" s="655" t="str">
        <f t="shared" si="12"/>
        <v/>
      </c>
      <c r="U13" s="656" t="str">
        <f t="shared" si="13"/>
        <v/>
      </c>
      <c r="V13" s="655" t="str">
        <f t="shared" si="0"/>
        <v/>
      </c>
      <c r="W13" s="657"/>
      <c r="X13" s="658"/>
      <c r="Y13" s="659" t="str">
        <f t="shared" si="5"/>
        <v/>
      </c>
      <c r="Z13" s="659" t="str">
        <f t="shared" si="14"/>
        <v/>
      </c>
      <c r="AA13" s="659" t="str">
        <f t="shared" si="15"/>
        <v/>
      </c>
      <c r="AB13" s="660"/>
      <c r="AC13" s="661"/>
      <c r="AD13" s="662" t="str">
        <f t="shared" si="16"/>
        <v/>
      </c>
      <c r="AE13" s="663"/>
      <c r="AF13" s="658"/>
      <c r="AG13" s="664"/>
      <c r="AH13" s="665"/>
      <c r="AI13" s="666"/>
      <c r="AJ13" s="667" t="str">
        <f t="shared" si="17"/>
        <v/>
      </c>
      <c r="AK13" s="667" t="str">
        <f t="shared" si="8"/>
        <v/>
      </c>
      <c r="AL13" s="669" t="str">
        <f t="shared" si="18"/>
        <v/>
      </c>
      <c r="AM13" s="670" t="str">
        <f t="shared" si="19"/>
        <v/>
      </c>
      <c r="AN13" s="668" t="str">
        <f t="shared" si="20"/>
        <v/>
      </c>
      <c r="AO13" s="671" t="str">
        <f t="shared" si="21"/>
        <v/>
      </c>
      <c r="AP13" s="672"/>
    </row>
    <row r="14" spans="1:42" ht="15" customHeight="1">
      <c r="A14" s="50">
        <v>5</v>
      </c>
      <c r="B14" s="68"/>
      <c r="C14" s="5"/>
      <c r="D14" s="8"/>
      <c r="E14" s="5"/>
      <c r="F14" s="68"/>
      <c r="G14" s="5"/>
      <c r="H14" s="5"/>
      <c r="I14" s="5"/>
      <c r="J14" s="4"/>
      <c r="K14" s="8"/>
      <c r="L14" s="924"/>
      <c r="M14" s="177"/>
      <c r="N14" s="58"/>
      <c r="O14" s="135" t="str">
        <f t="shared" si="10"/>
        <v/>
      </c>
      <c r="P14" s="77"/>
      <c r="Q14" s="83"/>
      <c r="R14" s="122"/>
      <c r="S14" s="654" t="str">
        <f t="shared" si="11"/>
        <v/>
      </c>
      <c r="T14" s="655" t="str">
        <f t="shared" si="12"/>
        <v/>
      </c>
      <c r="U14" s="656" t="str">
        <f t="shared" si="13"/>
        <v/>
      </c>
      <c r="V14" s="655" t="str">
        <f t="shared" si="0"/>
        <v/>
      </c>
      <c r="W14" s="657"/>
      <c r="X14" s="658"/>
      <c r="Y14" s="659" t="str">
        <f t="shared" si="5"/>
        <v/>
      </c>
      <c r="Z14" s="659" t="str">
        <f t="shared" si="14"/>
        <v/>
      </c>
      <c r="AA14" s="659" t="str">
        <f t="shared" si="15"/>
        <v/>
      </c>
      <c r="AB14" s="660"/>
      <c r="AC14" s="661"/>
      <c r="AD14" s="662" t="str">
        <f t="shared" si="16"/>
        <v/>
      </c>
      <c r="AE14" s="663"/>
      <c r="AF14" s="658"/>
      <c r="AG14" s="664"/>
      <c r="AH14" s="665"/>
      <c r="AI14" s="666"/>
      <c r="AJ14" s="667" t="str">
        <f t="shared" si="17"/>
        <v/>
      </c>
      <c r="AK14" s="667" t="str">
        <f t="shared" si="8"/>
        <v/>
      </c>
      <c r="AL14" s="669" t="str">
        <f t="shared" si="18"/>
        <v/>
      </c>
      <c r="AM14" s="670" t="str">
        <f t="shared" si="19"/>
        <v/>
      </c>
      <c r="AN14" s="668" t="str">
        <f t="shared" si="20"/>
        <v/>
      </c>
      <c r="AO14" s="671" t="str">
        <f t="shared" si="21"/>
        <v/>
      </c>
      <c r="AP14" s="672"/>
    </row>
    <row r="15" spans="1:42" ht="15" customHeight="1">
      <c r="A15" s="50">
        <v>6</v>
      </c>
      <c r="B15" s="68"/>
      <c r="C15" s="5"/>
      <c r="D15" s="8"/>
      <c r="E15" s="5"/>
      <c r="F15" s="68"/>
      <c r="G15" s="5"/>
      <c r="H15" s="5"/>
      <c r="I15" s="5"/>
      <c r="J15" s="5"/>
      <c r="K15" s="8"/>
      <c r="L15" s="924"/>
      <c r="M15" s="177"/>
      <c r="N15" s="58"/>
      <c r="O15" s="135" t="str">
        <f t="shared" si="10"/>
        <v/>
      </c>
      <c r="P15" s="68"/>
      <c r="Q15" s="48"/>
      <c r="R15" s="122"/>
      <c r="S15" s="654" t="str">
        <f t="shared" si="2"/>
        <v/>
      </c>
      <c r="T15" s="655" t="str">
        <f t="shared" si="3"/>
        <v/>
      </c>
      <c r="U15" s="656" t="str">
        <f t="shared" si="4"/>
        <v/>
      </c>
      <c r="V15" s="655" t="str">
        <f t="shared" si="0"/>
        <v/>
      </c>
      <c r="W15" s="657"/>
      <c r="X15" s="658"/>
      <c r="Y15" s="659" t="str">
        <f t="shared" si="5"/>
        <v/>
      </c>
      <c r="Z15" s="659" t="str">
        <f t="shared" si="6"/>
        <v/>
      </c>
      <c r="AA15" s="659" t="str">
        <f t="shared" si="1"/>
        <v/>
      </c>
      <c r="AB15" s="660"/>
      <c r="AC15" s="661"/>
      <c r="AD15" s="662" t="str">
        <f t="shared" si="7"/>
        <v/>
      </c>
      <c r="AE15" s="663"/>
      <c r="AF15" s="658"/>
      <c r="AG15" s="664"/>
      <c r="AH15" s="665"/>
      <c r="AI15" s="666"/>
      <c r="AJ15" s="667" t="str">
        <f t="shared" si="8"/>
        <v/>
      </c>
      <c r="AK15" s="667" t="str">
        <f t="shared" si="8"/>
        <v/>
      </c>
      <c r="AL15" s="669" t="str">
        <f t="shared" ref="AL15:AL40" si="22">IF(AND(AJ15="", AK15=""), "",(IFERROR(VALUE(TRIM(SUBSTITUTE(AJ15,CHAR(160),""))),0)+IFERROR(VALUE(TRIM(SUBSTITUTE(AK15,CHAR(160),""))),0))*U15)</f>
        <v/>
      </c>
      <c r="AM15" s="670" t="str">
        <f t="shared" ref="AM15:AM74" si="23">IF(B15="","",IF(OR(W15="Non",X15="Non",AE15="Non",AF15="Non",AG15="Non"), 0, IF(AL15&lt;=AH15-AI15, AL15-AC15*AB15,AH15-AI15)))</f>
        <v/>
      </c>
      <c r="AN15" s="668" t="str">
        <f t="shared" ref="AN15:AN45" si="24">IF(OR(O15="",AM15=""),"",O15-AM15)</f>
        <v/>
      </c>
      <c r="AO15" s="671" t="str">
        <f t="shared" si="9"/>
        <v/>
      </c>
      <c r="AP15" s="672"/>
    </row>
    <row r="16" spans="1:42" ht="15" customHeight="1">
      <c r="A16" s="50">
        <v>7</v>
      </c>
      <c r="B16" s="68"/>
      <c r="C16" s="5"/>
      <c r="D16" s="8"/>
      <c r="E16" s="5"/>
      <c r="F16" s="68"/>
      <c r="G16" s="5"/>
      <c r="H16" s="5"/>
      <c r="I16" s="5"/>
      <c r="J16" s="5"/>
      <c r="K16" s="8"/>
      <c r="L16" s="924"/>
      <c r="M16" s="177"/>
      <c r="N16" s="58"/>
      <c r="O16" s="135" t="str">
        <f t="shared" si="10"/>
        <v/>
      </c>
      <c r="P16" s="68"/>
      <c r="Q16" s="48"/>
      <c r="R16" s="122"/>
      <c r="S16" s="654" t="str">
        <f t="shared" si="2"/>
        <v/>
      </c>
      <c r="T16" s="655" t="str">
        <f t="shared" si="3"/>
        <v/>
      </c>
      <c r="U16" s="656" t="str">
        <f t="shared" si="4"/>
        <v/>
      </c>
      <c r="V16" s="655" t="str">
        <f t="shared" si="0"/>
        <v/>
      </c>
      <c r="W16" s="657"/>
      <c r="X16" s="658"/>
      <c r="Y16" s="659" t="str">
        <f t="shared" si="5"/>
        <v/>
      </c>
      <c r="Z16" s="659" t="str">
        <f t="shared" si="6"/>
        <v/>
      </c>
      <c r="AA16" s="659" t="str">
        <f t="shared" si="1"/>
        <v/>
      </c>
      <c r="AB16" s="660"/>
      <c r="AC16" s="661"/>
      <c r="AD16" s="662" t="str">
        <f t="shared" si="7"/>
        <v/>
      </c>
      <c r="AE16" s="663"/>
      <c r="AF16" s="658"/>
      <c r="AG16" s="664"/>
      <c r="AH16" s="665"/>
      <c r="AI16" s="666"/>
      <c r="AJ16" s="667"/>
      <c r="AK16" s="667" t="str">
        <f t="shared" si="8"/>
        <v/>
      </c>
      <c r="AL16" s="669" t="str">
        <f t="shared" si="22"/>
        <v/>
      </c>
      <c r="AM16" s="670" t="str">
        <f t="shared" si="23"/>
        <v/>
      </c>
      <c r="AN16" s="668" t="str">
        <f t="shared" si="24"/>
        <v/>
      </c>
      <c r="AO16" s="671" t="str">
        <f t="shared" si="9"/>
        <v/>
      </c>
      <c r="AP16" s="672"/>
    </row>
    <row r="17" spans="1:42" ht="15" customHeight="1">
      <c r="A17" s="50">
        <v>8</v>
      </c>
      <c r="B17" s="68"/>
      <c r="C17" s="5"/>
      <c r="D17" s="8"/>
      <c r="E17" s="5"/>
      <c r="F17" s="68"/>
      <c r="G17" s="5"/>
      <c r="H17" s="5"/>
      <c r="I17" s="5"/>
      <c r="J17" s="5"/>
      <c r="K17" s="8"/>
      <c r="L17" s="924"/>
      <c r="M17" s="177"/>
      <c r="N17" s="58"/>
      <c r="O17" s="135" t="str">
        <f t="shared" si="10"/>
        <v/>
      </c>
      <c r="P17" s="68"/>
      <c r="Q17" s="48"/>
      <c r="R17" s="122"/>
      <c r="S17" s="654" t="str">
        <f t="shared" si="2"/>
        <v/>
      </c>
      <c r="T17" s="655" t="str">
        <f t="shared" si="3"/>
        <v/>
      </c>
      <c r="U17" s="656" t="str">
        <f t="shared" si="4"/>
        <v/>
      </c>
      <c r="V17" s="655" t="str">
        <f t="shared" si="0"/>
        <v/>
      </c>
      <c r="W17" s="657"/>
      <c r="X17" s="658"/>
      <c r="Y17" s="659" t="str">
        <f t="shared" si="5"/>
        <v/>
      </c>
      <c r="Z17" s="659" t="str">
        <f t="shared" si="6"/>
        <v/>
      </c>
      <c r="AA17" s="659" t="str">
        <f t="shared" si="1"/>
        <v/>
      </c>
      <c r="AB17" s="660"/>
      <c r="AC17" s="661"/>
      <c r="AD17" s="662" t="str">
        <f t="shared" si="7"/>
        <v/>
      </c>
      <c r="AE17" s="663"/>
      <c r="AF17" s="658"/>
      <c r="AG17" s="664"/>
      <c r="AH17" s="665"/>
      <c r="AI17" s="666"/>
      <c r="AJ17" s="667" t="str">
        <f t="shared" ref="AJ17:AK48" si="25">IF(M17="","",M17)</f>
        <v/>
      </c>
      <c r="AK17" s="667" t="str">
        <f t="shared" si="8"/>
        <v/>
      </c>
      <c r="AL17" s="669" t="str">
        <f t="shared" si="22"/>
        <v/>
      </c>
      <c r="AM17" s="670" t="str">
        <f t="shared" si="23"/>
        <v/>
      </c>
      <c r="AN17" s="668" t="str">
        <f t="shared" si="24"/>
        <v/>
      </c>
      <c r="AO17" s="671" t="str">
        <f t="shared" si="9"/>
        <v/>
      </c>
      <c r="AP17" s="672"/>
    </row>
    <row r="18" spans="1:42" ht="15" customHeight="1">
      <c r="A18" s="50">
        <v>9</v>
      </c>
      <c r="B18" s="68"/>
      <c r="C18" s="5"/>
      <c r="D18" s="8"/>
      <c r="E18" s="5"/>
      <c r="F18" s="68"/>
      <c r="G18" s="5"/>
      <c r="H18" s="5"/>
      <c r="I18" s="5"/>
      <c r="J18" s="5"/>
      <c r="K18" s="8"/>
      <c r="L18" s="924"/>
      <c r="M18" s="177"/>
      <c r="N18" s="58"/>
      <c r="O18" s="135" t="str">
        <f t="shared" si="10"/>
        <v/>
      </c>
      <c r="P18" s="68"/>
      <c r="Q18" s="48"/>
      <c r="R18" s="122"/>
      <c r="S18" s="654" t="str">
        <f t="shared" si="2"/>
        <v/>
      </c>
      <c r="T18" s="655" t="str">
        <f t="shared" si="3"/>
        <v/>
      </c>
      <c r="U18" s="656" t="str">
        <f t="shared" si="4"/>
        <v/>
      </c>
      <c r="V18" s="655" t="str">
        <f t="shared" si="0"/>
        <v/>
      </c>
      <c r="W18" s="657"/>
      <c r="X18" s="658"/>
      <c r="Y18" s="659" t="str">
        <f t="shared" si="5"/>
        <v/>
      </c>
      <c r="Z18" s="659" t="str">
        <f t="shared" si="6"/>
        <v/>
      </c>
      <c r="AA18" s="659" t="str">
        <f t="shared" si="1"/>
        <v/>
      </c>
      <c r="AB18" s="660"/>
      <c r="AC18" s="661"/>
      <c r="AD18" s="662" t="str">
        <f t="shared" si="7"/>
        <v/>
      </c>
      <c r="AE18" s="663"/>
      <c r="AF18" s="658"/>
      <c r="AG18" s="664"/>
      <c r="AH18" s="665"/>
      <c r="AI18" s="666"/>
      <c r="AJ18" s="667" t="str">
        <f t="shared" si="25"/>
        <v/>
      </c>
      <c r="AK18" s="667" t="str">
        <f t="shared" si="8"/>
        <v/>
      </c>
      <c r="AL18" s="669" t="str">
        <f t="shared" si="22"/>
        <v/>
      </c>
      <c r="AM18" s="670" t="str">
        <f t="shared" si="23"/>
        <v/>
      </c>
      <c r="AN18" s="668" t="str">
        <f t="shared" si="24"/>
        <v/>
      </c>
      <c r="AO18" s="671" t="str">
        <f t="shared" si="9"/>
        <v/>
      </c>
      <c r="AP18" s="672"/>
    </row>
    <row r="19" spans="1:42" ht="15" customHeight="1">
      <c r="A19" s="50">
        <v>10</v>
      </c>
      <c r="B19" s="68"/>
      <c r="C19" s="5"/>
      <c r="D19" s="8"/>
      <c r="E19" s="5"/>
      <c r="F19" s="68"/>
      <c r="G19" s="5"/>
      <c r="H19" s="5"/>
      <c r="I19" s="5"/>
      <c r="J19" s="5"/>
      <c r="K19" s="8"/>
      <c r="L19" s="924"/>
      <c r="M19" s="177"/>
      <c r="N19" s="58"/>
      <c r="O19" s="135" t="str">
        <f t="shared" si="10"/>
        <v/>
      </c>
      <c r="P19" s="68"/>
      <c r="Q19" s="48"/>
      <c r="R19" s="122"/>
      <c r="S19" s="654" t="str">
        <f t="shared" si="2"/>
        <v/>
      </c>
      <c r="T19" s="655" t="str">
        <f t="shared" si="3"/>
        <v/>
      </c>
      <c r="U19" s="656" t="str">
        <f t="shared" si="4"/>
        <v/>
      </c>
      <c r="V19" s="655" t="str">
        <f t="shared" si="0"/>
        <v/>
      </c>
      <c r="W19" s="657"/>
      <c r="X19" s="658"/>
      <c r="Y19" s="659" t="str">
        <f t="shared" si="5"/>
        <v/>
      </c>
      <c r="Z19" s="659" t="str">
        <f t="shared" si="6"/>
        <v/>
      </c>
      <c r="AA19" s="659" t="str">
        <f t="shared" si="1"/>
        <v/>
      </c>
      <c r="AB19" s="660"/>
      <c r="AC19" s="661"/>
      <c r="AD19" s="662" t="str">
        <f t="shared" si="7"/>
        <v/>
      </c>
      <c r="AE19" s="663"/>
      <c r="AF19" s="658"/>
      <c r="AG19" s="664"/>
      <c r="AH19" s="665"/>
      <c r="AI19" s="666"/>
      <c r="AJ19" s="667" t="str">
        <f t="shared" si="25"/>
        <v/>
      </c>
      <c r="AK19" s="667" t="str">
        <f t="shared" si="8"/>
        <v/>
      </c>
      <c r="AL19" s="669" t="str">
        <f t="shared" si="22"/>
        <v/>
      </c>
      <c r="AM19" s="670" t="str">
        <f t="shared" si="23"/>
        <v/>
      </c>
      <c r="AN19" s="668" t="str">
        <f t="shared" si="24"/>
        <v/>
      </c>
      <c r="AO19" s="671" t="str">
        <f t="shared" si="9"/>
        <v/>
      </c>
      <c r="AP19" s="672"/>
    </row>
    <row r="20" spans="1:42" ht="15" customHeight="1">
      <c r="A20" s="50">
        <v>11</v>
      </c>
      <c r="B20" s="68"/>
      <c r="C20" s="5"/>
      <c r="D20" s="8"/>
      <c r="E20" s="5"/>
      <c r="F20" s="68"/>
      <c r="G20" s="5"/>
      <c r="H20" s="5"/>
      <c r="I20" s="5"/>
      <c r="J20" s="5"/>
      <c r="K20" s="8"/>
      <c r="L20" s="924"/>
      <c r="M20" s="177"/>
      <c r="N20" s="58"/>
      <c r="O20" s="135" t="str">
        <f t="shared" si="10"/>
        <v/>
      </c>
      <c r="P20" s="68"/>
      <c r="Q20" s="48"/>
      <c r="R20" s="122"/>
      <c r="S20" s="654" t="str">
        <f t="shared" si="2"/>
        <v/>
      </c>
      <c r="T20" s="655" t="str">
        <f t="shared" si="3"/>
        <v/>
      </c>
      <c r="U20" s="656" t="str">
        <f t="shared" si="4"/>
        <v/>
      </c>
      <c r="V20" s="655" t="str">
        <f t="shared" si="0"/>
        <v/>
      </c>
      <c r="W20" s="657"/>
      <c r="X20" s="658"/>
      <c r="Y20" s="659" t="str">
        <f t="shared" si="5"/>
        <v/>
      </c>
      <c r="Z20" s="659" t="str">
        <f t="shared" si="6"/>
        <v/>
      </c>
      <c r="AA20" s="659" t="str">
        <f t="shared" si="1"/>
        <v/>
      </c>
      <c r="AB20" s="660"/>
      <c r="AC20" s="661"/>
      <c r="AD20" s="662" t="str">
        <f t="shared" si="7"/>
        <v/>
      </c>
      <c r="AE20" s="663"/>
      <c r="AF20" s="658"/>
      <c r="AG20" s="664"/>
      <c r="AH20" s="665"/>
      <c r="AI20" s="666"/>
      <c r="AJ20" s="667" t="str">
        <f t="shared" si="25"/>
        <v/>
      </c>
      <c r="AK20" s="667" t="str">
        <f t="shared" si="8"/>
        <v/>
      </c>
      <c r="AL20" s="669" t="str">
        <f t="shared" si="22"/>
        <v/>
      </c>
      <c r="AM20" s="670" t="str">
        <f t="shared" si="23"/>
        <v/>
      </c>
      <c r="AN20" s="668" t="str">
        <f t="shared" si="24"/>
        <v/>
      </c>
      <c r="AO20" s="671" t="str">
        <f t="shared" si="9"/>
        <v/>
      </c>
      <c r="AP20" s="672"/>
    </row>
    <row r="21" spans="1:42" ht="15" customHeight="1">
      <c r="A21" s="50">
        <v>12</v>
      </c>
      <c r="B21" s="68"/>
      <c r="C21" s="5"/>
      <c r="D21" s="8"/>
      <c r="E21" s="5"/>
      <c r="F21" s="68"/>
      <c r="G21" s="5"/>
      <c r="H21" s="5"/>
      <c r="I21" s="5"/>
      <c r="J21" s="5"/>
      <c r="K21" s="8"/>
      <c r="L21" s="924"/>
      <c r="M21" s="177"/>
      <c r="N21" s="58"/>
      <c r="O21" s="135" t="str">
        <f t="shared" si="10"/>
        <v/>
      </c>
      <c r="P21" s="68"/>
      <c r="Q21" s="48"/>
      <c r="R21" s="122"/>
      <c r="S21" s="654" t="str">
        <f t="shared" si="2"/>
        <v/>
      </c>
      <c r="T21" s="655" t="str">
        <f t="shared" si="3"/>
        <v/>
      </c>
      <c r="U21" s="656" t="str">
        <f t="shared" si="4"/>
        <v/>
      </c>
      <c r="V21" s="655" t="str">
        <f t="shared" si="0"/>
        <v/>
      </c>
      <c r="W21" s="657"/>
      <c r="X21" s="658"/>
      <c r="Y21" s="659" t="str">
        <f t="shared" si="5"/>
        <v/>
      </c>
      <c r="Z21" s="659" t="str">
        <f t="shared" si="6"/>
        <v/>
      </c>
      <c r="AA21" s="659" t="str">
        <f t="shared" si="1"/>
        <v/>
      </c>
      <c r="AB21" s="660"/>
      <c r="AC21" s="661"/>
      <c r="AD21" s="662" t="str">
        <f t="shared" si="7"/>
        <v/>
      </c>
      <c r="AE21" s="663"/>
      <c r="AF21" s="658"/>
      <c r="AG21" s="664"/>
      <c r="AH21" s="665"/>
      <c r="AI21" s="666"/>
      <c r="AJ21" s="667" t="str">
        <f t="shared" si="25"/>
        <v/>
      </c>
      <c r="AK21" s="667" t="str">
        <f t="shared" si="8"/>
        <v/>
      </c>
      <c r="AL21" s="669" t="str">
        <f t="shared" si="22"/>
        <v/>
      </c>
      <c r="AM21" s="670" t="str">
        <f t="shared" si="23"/>
        <v/>
      </c>
      <c r="AN21" s="668" t="str">
        <f t="shared" si="24"/>
        <v/>
      </c>
      <c r="AO21" s="671" t="str">
        <f t="shared" si="9"/>
        <v/>
      </c>
      <c r="AP21" s="672"/>
    </row>
    <row r="22" spans="1:42" ht="15" customHeight="1">
      <c r="A22" s="50">
        <v>13</v>
      </c>
      <c r="B22" s="68"/>
      <c r="C22" s="5"/>
      <c r="D22" s="8"/>
      <c r="E22" s="5"/>
      <c r="F22" s="68"/>
      <c r="G22" s="5"/>
      <c r="H22" s="5"/>
      <c r="I22" s="5"/>
      <c r="J22" s="5"/>
      <c r="K22" s="8"/>
      <c r="L22" s="924"/>
      <c r="M22" s="177"/>
      <c r="N22" s="58"/>
      <c r="O22" s="135" t="str">
        <f t="shared" si="10"/>
        <v/>
      </c>
      <c r="P22" s="68"/>
      <c r="Q22" s="48"/>
      <c r="R22" s="122"/>
      <c r="S22" s="654" t="str">
        <f t="shared" si="2"/>
        <v/>
      </c>
      <c r="T22" s="655" t="str">
        <f t="shared" si="3"/>
        <v/>
      </c>
      <c r="U22" s="656" t="str">
        <f t="shared" si="4"/>
        <v/>
      </c>
      <c r="V22" s="655" t="str">
        <f t="shared" si="0"/>
        <v/>
      </c>
      <c r="W22" s="657"/>
      <c r="X22" s="658"/>
      <c r="Y22" s="659" t="str">
        <f t="shared" si="5"/>
        <v/>
      </c>
      <c r="Z22" s="659" t="str">
        <f t="shared" si="6"/>
        <v/>
      </c>
      <c r="AA22" s="659" t="str">
        <f t="shared" si="1"/>
        <v/>
      </c>
      <c r="AB22" s="660"/>
      <c r="AC22" s="661"/>
      <c r="AD22" s="662" t="str">
        <f t="shared" si="7"/>
        <v/>
      </c>
      <c r="AE22" s="663"/>
      <c r="AF22" s="658"/>
      <c r="AG22" s="664"/>
      <c r="AH22" s="665"/>
      <c r="AI22" s="666"/>
      <c r="AJ22" s="667" t="str">
        <f t="shared" si="25"/>
        <v/>
      </c>
      <c r="AK22" s="667" t="str">
        <f t="shared" si="8"/>
        <v/>
      </c>
      <c r="AL22" s="669" t="str">
        <f t="shared" si="22"/>
        <v/>
      </c>
      <c r="AM22" s="670" t="str">
        <f t="shared" si="23"/>
        <v/>
      </c>
      <c r="AN22" s="668" t="str">
        <f t="shared" si="24"/>
        <v/>
      </c>
      <c r="AO22" s="671" t="str">
        <f t="shared" si="9"/>
        <v/>
      </c>
      <c r="AP22" s="672"/>
    </row>
    <row r="23" spans="1:42" ht="15" customHeight="1">
      <c r="A23" s="50">
        <v>14</v>
      </c>
      <c r="B23" s="68"/>
      <c r="C23" s="5"/>
      <c r="D23" s="8"/>
      <c r="E23" s="5"/>
      <c r="F23" s="68"/>
      <c r="G23" s="5"/>
      <c r="H23" s="5"/>
      <c r="I23" s="5"/>
      <c r="J23" s="5"/>
      <c r="K23" s="8"/>
      <c r="L23" s="924"/>
      <c r="M23" s="177"/>
      <c r="N23" s="58"/>
      <c r="O23" s="135" t="str">
        <f t="shared" si="10"/>
        <v/>
      </c>
      <c r="P23" s="68"/>
      <c r="Q23" s="48"/>
      <c r="R23" s="122"/>
      <c r="S23" s="654" t="str">
        <f t="shared" si="2"/>
        <v/>
      </c>
      <c r="T23" s="655" t="str">
        <f t="shared" si="3"/>
        <v/>
      </c>
      <c r="U23" s="656" t="str">
        <f t="shared" si="4"/>
        <v/>
      </c>
      <c r="V23" s="655" t="str">
        <f t="shared" si="0"/>
        <v/>
      </c>
      <c r="W23" s="657"/>
      <c r="X23" s="658"/>
      <c r="Y23" s="659" t="str">
        <f t="shared" si="5"/>
        <v/>
      </c>
      <c r="Z23" s="659" t="str">
        <f t="shared" si="6"/>
        <v/>
      </c>
      <c r="AA23" s="659" t="str">
        <f t="shared" si="1"/>
        <v/>
      </c>
      <c r="AB23" s="660"/>
      <c r="AC23" s="661"/>
      <c r="AD23" s="662" t="str">
        <f t="shared" si="7"/>
        <v/>
      </c>
      <c r="AE23" s="663"/>
      <c r="AF23" s="658"/>
      <c r="AG23" s="664"/>
      <c r="AH23" s="665"/>
      <c r="AI23" s="666"/>
      <c r="AJ23" s="667" t="str">
        <f t="shared" si="25"/>
        <v/>
      </c>
      <c r="AK23" s="667" t="str">
        <f t="shared" si="8"/>
        <v/>
      </c>
      <c r="AL23" s="669" t="str">
        <f t="shared" si="22"/>
        <v/>
      </c>
      <c r="AM23" s="670" t="str">
        <f t="shared" si="23"/>
        <v/>
      </c>
      <c r="AN23" s="668" t="str">
        <f t="shared" si="24"/>
        <v/>
      </c>
      <c r="AO23" s="671" t="str">
        <f t="shared" si="9"/>
        <v/>
      </c>
      <c r="AP23" s="672"/>
    </row>
    <row r="24" spans="1:42" ht="15" customHeight="1">
      <c r="A24" s="50">
        <v>15</v>
      </c>
      <c r="B24" s="68"/>
      <c r="C24" s="5"/>
      <c r="D24" s="8"/>
      <c r="E24" s="5"/>
      <c r="F24" s="68"/>
      <c r="G24" s="5"/>
      <c r="H24" s="5"/>
      <c r="I24" s="5"/>
      <c r="J24" s="5"/>
      <c r="K24" s="8"/>
      <c r="L24" s="924"/>
      <c r="M24" s="177"/>
      <c r="N24" s="58"/>
      <c r="O24" s="135" t="str">
        <f t="shared" si="10"/>
        <v/>
      </c>
      <c r="P24" s="68"/>
      <c r="Q24" s="48"/>
      <c r="R24" s="122"/>
      <c r="S24" s="654" t="str">
        <f t="shared" si="2"/>
        <v/>
      </c>
      <c r="T24" s="655" t="str">
        <f t="shared" si="3"/>
        <v/>
      </c>
      <c r="U24" s="656" t="str">
        <f t="shared" si="4"/>
        <v/>
      </c>
      <c r="V24" s="655" t="str">
        <f t="shared" si="0"/>
        <v/>
      </c>
      <c r="W24" s="657"/>
      <c r="X24" s="658"/>
      <c r="Y24" s="659" t="str">
        <f t="shared" si="5"/>
        <v/>
      </c>
      <c r="Z24" s="659" t="str">
        <f t="shared" si="6"/>
        <v/>
      </c>
      <c r="AA24" s="659" t="str">
        <f t="shared" si="1"/>
        <v/>
      </c>
      <c r="AB24" s="660"/>
      <c r="AC24" s="661"/>
      <c r="AD24" s="662" t="str">
        <f t="shared" si="7"/>
        <v/>
      </c>
      <c r="AE24" s="663"/>
      <c r="AF24" s="658"/>
      <c r="AG24" s="664"/>
      <c r="AH24" s="665"/>
      <c r="AI24" s="666"/>
      <c r="AJ24" s="667" t="str">
        <f t="shared" si="25"/>
        <v/>
      </c>
      <c r="AK24" s="667" t="str">
        <f t="shared" si="8"/>
        <v/>
      </c>
      <c r="AL24" s="669" t="str">
        <f t="shared" si="22"/>
        <v/>
      </c>
      <c r="AM24" s="670" t="str">
        <f t="shared" si="23"/>
        <v/>
      </c>
      <c r="AN24" s="668" t="str">
        <f t="shared" si="24"/>
        <v/>
      </c>
      <c r="AO24" s="671" t="str">
        <f t="shared" si="9"/>
        <v/>
      </c>
      <c r="AP24" s="672"/>
    </row>
    <row r="25" spans="1:42" ht="15" customHeight="1">
      <c r="A25" s="50">
        <v>16</v>
      </c>
      <c r="B25" s="68"/>
      <c r="C25" s="5"/>
      <c r="D25" s="8"/>
      <c r="E25" s="5"/>
      <c r="F25" s="68"/>
      <c r="G25" s="5"/>
      <c r="H25" s="5"/>
      <c r="I25" s="5"/>
      <c r="J25" s="5"/>
      <c r="K25" s="8"/>
      <c r="L25" s="924"/>
      <c r="M25" s="177"/>
      <c r="N25" s="58"/>
      <c r="O25" s="135" t="str">
        <f t="shared" si="10"/>
        <v/>
      </c>
      <c r="P25" s="68"/>
      <c r="Q25" s="48"/>
      <c r="R25" s="122"/>
      <c r="S25" s="654" t="str">
        <f t="shared" si="2"/>
        <v/>
      </c>
      <c r="T25" s="655" t="str">
        <f t="shared" si="3"/>
        <v/>
      </c>
      <c r="U25" s="656" t="str">
        <f t="shared" si="4"/>
        <v/>
      </c>
      <c r="V25" s="655" t="str">
        <f t="shared" si="0"/>
        <v/>
      </c>
      <c r="W25" s="657"/>
      <c r="X25" s="658"/>
      <c r="Y25" s="659" t="str">
        <f t="shared" si="5"/>
        <v/>
      </c>
      <c r="Z25" s="659" t="str">
        <f t="shared" si="6"/>
        <v/>
      </c>
      <c r="AA25" s="659" t="str">
        <f t="shared" si="1"/>
        <v/>
      </c>
      <c r="AB25" s="660"/>
      <c r="AC25" s="661"/>
      <c r="AD25" s="662" t="str">
        <f t="shared" si="7"/>
        <v/>
      </c>
      <c r="AE25" s="663"/>
      <c r="AF25" s="658"/>
      <c r="AG25" s="664"/>
      <c r="AH25" s="665"/>
      <c r="AI25" s="666"/>
      <c r="AJ25" s="667" t="str">
        <f t="shared" si="25"/>
        <v/>
      </c>
      <c r="AK25" s="667" t="str">
        <f t="shared" si="8"/>
        <v/>
      </c>
      <c r="AL25" s="669" t="str">
        <f t="shared" si="22"/>
        <v/>
      </c>
      <c r="AM25" s="670" t="str">
        <f t="shared" si="23"/>
        <v/>
      </c>
      <c r="AN25" s="668" t="str">
        <f t="shared" si="24"/>
        <v/>
      </c>
      <c r="AO25" s="671" t="str">
        <f t="shared" si="9"/>
        <v/>
      </c>
      <c r="AP25" s="672"/>
    </row>
    <row r="26" spans="1:42" ht="17.25" customHeight="1">
      <c r="A26" s="50">
        <v>17</v>
      </c>
      <c r="B26" s="68"/>
      <c r="C26" s="5"/>
      <c r="D26" s="8"/>
      <c r="E26" s="5"/>
      <c r="F26" s="68"/>
      <c r="G26" s="5"/>
      <c r="H26" s="5"/>
      <c r="I26" s="5"/>
      <c r="J26" s="5"/>
      <c r="K26" s="8"/>
      <c r="L26" s="924"/>
      <c r="M26" s="177"/>
      <c r="N26" s="58"/>
      <c r="O26" s="135" t="str">
        <f t="shared" si="10"/>
        <v/>
      </c>
      <c r="P26" s="68"/>
      <c r="Q26" s="48"/>
      <c r="R26" s="122"/>
      <c r="S26" s="654" t="str">
        <f t="shared" si="2"/>
        <v/>
      </c>
      <c r="T26" s="655" t="str">
        <f t="shared" si="3"/>
        <v/>
      </c>
      <c r="U26" s="656" t="str">
        <f t="shared" si="4"/>
        <v/>
      </c>
      <c r="V26" s="655" t="str">
        <f t="shared" si="0"/>
        <v/>
      </c>
      <c r="W26" s="657"/>
      <c r="X26" s="658"/>
      <c r="Y26" s="659" t="str">
        <f t="shared" si="5"/>
        <v/>
      </c>
      <c r="Z26" s="659" t="str">
        <f t="shared" si="6"/>
        <v/>
      </c>
      <c r="AA26" s="659" t="str">
        <f t="shared" si="1"/>
        <v/>
      </c>
      <c r="AB26" s="660"/>
      <c r="AC26" s="661"/>
      <c r="AD26" s="662" t="str">
        <f t="shared" si="7"/>
        <v/>
      </c>
      <c r="AE26" s="663"/>
      <c r="AF26" s="658"/>
      <c r="AG26" s="664"/>
      <c r="AH26" s="665"/>
      <c r="AI26" s="666"/>
      <c r="AJ26" s="667" t="str">
        <f t="shared" si="25"/>
        <v/>
      </c>
      <c r="AK26" s="667" t="str">
        <f t="shared" si="25"/>
        <v/>
      </c>
      <c r="AL26" s="669" t="str">
        <f t="shared" si="22"/>
        <v/>
      </c>
      <c r="AM26" s="670" t="str">
        <f t="shared" si="23"/>
        <v/>
      </c>
      <c r="AN26" s="668" t="str">
        <f t="shared" si="24"/>
        <v/>
      </c>
      <c r="AO26" s="671" t="str">
        <f t="shared" si="9"/>
        <v/>
      </c>
      <c r="AP26" s="672"/>
    </row>
    <row r="27" spans="1:42" ht="17.25" customHeight="1">
      <c r="A27" s="50">
        <v>18</v>
      </c>
      <c r="B27" s="68"/>
      <c r="C27" s="5"/>
      <c r="D27" s="8"/>
      <c r="E27" s="5"/>
      <c r="F27" s="68"/>
      <c r="G27" s="5"/>
      <c r="H27" s="5"/>
      <c r="I27" s="5"/>
      <c r="J27" s="5"/>
      <c r="K27" s="8"/>
      <c r="L27" s="924"/>
      <c r="M27" s="177"/>
      <c r="N27" s="58"/>
      <c r="O27" s="135" t="str">
        <f t="shared" si="10"/>
        <v/>
      </c>
      <c r="P27" s="68"/>
      <c r="Q27" s="48"/>
      <c r="R27" s="122"/>
      <c r="S27" s="654" t="str">
        <f t="shared" si="2"/>
        <v/>
      </c>
      <c r="T27" s="655" t="str">
        <f t="shared" si="3"/>
        <v/>
      </c>
      <c r="U27" s="656" t="str">
        <f t="shared" si="4"/>
        <v/>
      </c>
      <c r="V27" s="655" t="str">
        <f t="shared" si="0"/>
        <v/>
      </c>
      <c r="W27" s="657"/>
      <c r="X27" s="658"/>
      <c r="Y27" s="659" t="str">
        <f t="shared" si="5"/>
        <v/>
      </c>
      <c r="Z27" s="659" t="str">
        <f t="shared" si="6"/>
        <v/>
      </c>
      <c r="AA27" s="659" t="str">
        <f t="shared" si="1"/>
        <v/>
      </c>
      <c r="AB27" s="660"/>
      <c r="AC27" s="661"/>
      <c r="AD27" s="662" t="str">
        <f t="shared" si="7"/>
        <v/>
      </c>
      <c r="AE27" s="663"/>
      <c r="AF27" s="658"/>
      <c r="AG27" s="664"/>
      <c r="AH27" s="665"/>
      <c r="AI27" s="666"/>
      <c r="AJ27" s="667" t="str">
        <f t="shared" si="25"/>
        <v/>
      </c>
      <c r="AK27" s="667" t="str">
        <f t="shared" si="25"/>
        <v/>
      </c>
      <c r="AL27" s="669" t="str">
        <f t="shared" si="22"/>
        <v/>
      </c>
      <c r="AM27" s="670" t="str">
        <f t="shared" si="23"/>
        <v/>
      </c>
      <c r="AN27" s="668" t="str">
        <f t="shared" si="24"/>
        <v/>
      </c>
      <c r="AO27" s="671" t="str">
        <f t="shared" si="9"/>
        <v/>
      </c>
      <c r="AP27" s="672"/>
    </row>
    <row r="28" spans="1:42" ht="17.25" customHeight="1">
      <c r="A28" s="50">
        <v>19</v>
      </c>
      <c r="B28" s="68"/>
      <c r="C28" s="5"/>
      <c r="D28" s="8"/>
      <c r="E28" s="5"/>
      <c r="F28" s="68"/>
      <c r="G28" s="5"/>
      <c r="H28" s="5"/>
      <c r="I28" s="5"/>
      <c r="J28" s="5"/>
      <c r="K28" s="8"/>
      <c r="L28" s="924"/>
      <c r="M28" s="177"/>
      <c r="N28" s="58"/>
      <c r="O28" s="135" t="str">
        <f t="shared" si="10"/>
        <v/>
      </c>
      <c r="P28" s="68"/>
      <c r="Q28" s="48"/>
      <c r="R28" s="122"/>
      <c r="S28" s="654" t="str">
        <f t="shared" si="2"/>
        <v/>
      </c>
      <c r="T28" s="655" t="str">
        <f t="shared" si="3"/>
        <v/>
      </c>
      <c r="U28" s="656" t="str">
        <f t="shared" si="4"/>
        <v/>
      </c>
      <c r="V28" s="655" t="str">
        <f t="shared" si="0"/>
        <v/>
      </c>
      <c r="W28" s="657"/>
      <c r="X28" s="658"/>
      <c r="Y28" s="659" t="str">
        <f t="shared" si="5"/>
        <v/>
      </c>
      <c r="Z28" s="659" t="str">
        <f t="shared" si="6"/>
        <v/>
      </c>
      <c r="AA28" s="659" t="str">
        <f t="shared" si="1"/>
        <v/>
      </c>
      <c r="AB28" s="660"/>
      <c r="AC28" s="661"/>
      <c r="AD28" s="662" t="str">
        <f t="shared" si="7"/>
        <v/>
      </c>
      <c r="AE28" s="663"/>
      <c r="AF28" s="658"/>
      <c r="AG28" s="664"/>
      <c r="AH28" s="665"/>
      <c r="AI28" s="666"/>
      <c r="AJ28" s="667" t="str">
        <f t="shared" si="25"/>
        <v/>
      </c>
      <c r="AK28" s="667" t="str">
        <f t="shared" si="25"/>
        <v/>
      </c>
      <c r="AL28" s="669" t="str">
        <f t="shared" si="22"/>
        <v/>
      </c>
      <c r="AM28" s="670" t="str">
        <f t="shared" si="23"/>
        <v/>
      </c>
      <c r="AN28" s="668" t="str">
        <f t="shared" si="24"/>
        <v/>
      </c>
      <c r="AO28" s="671" t="str">
        <f t="shared" si="9"/>
        <v/>
      </c>
      <c r="AP28" s="672"/>
    </row>
    <row r="29" spans="1:42" ht="17.25" customHeight="1">
      <c r="A29" s="50">
        <v>20</v>
      </c>
      <c r="B29" s="68"/>
      <c r="C29" s="5"/>
      <c r="D29" s="8"/>
      <c r="E29" s="5"/>
      <c r="F29" s="68"/>
      <c r="G29" s="5"/>
      <c r="H29" s="5"/>
      <c r="I29" s="5"/>
      <c r="J29" s="5"/>
      <c r="K29" s="8"/>
      <c r="L29" s="924"/>
      <c r="M29" s="177"/>
      <c r="N29" s="58"/>
      <c r="O29" s="135" t="str">
        <f t="shared" si="10"/>
        <v/>
      </c>
      <c r="P29" s="68"/>
      <c r="Q29" s="48"/>
      <c r="R29" s="122"/>
      <c r="S29" s="654" t="str">
        <f t="shared" si="2"/>
        <v/>
      </c>
      <c r="T29" s="655" t="str">
        <f t="shared" si="3"/>
        <v/>
      </c>
      <c r="U29" s="656" t="str">
        <f t="shared" si="4"/>
        <v/>
      </c>
      <c r="V29" s="655" t="str">
        <f t="shared" si="0"/>
        <v/>
      </c>
      <c r="W29" s="657"/>
      <c r="X29" s="658"/>
      <c r="Y29" s="659" t="str">
        <f t="shared" si="5"/>
        <v/>
      </c>
      <c r="Z29" s="659" t="str">
        <f t="shared" si="6"/>
        <v/>
      </c>
      <c r="AA29" s="659" t="str">
        <f t="shared" si="1"/>
        <v/>
      </c>
      <c r="AB29" s="660"/>
      <c r="AC29" s="661"/>
      <c r="AD29" s="662" t="str">
        <f t="shared" si="7"/>
        <v/>
      </c>
      <c r="AE29" s="663"/>
      <c r="AF29" s="658"/>
      <c r="AG29" s="664"/>
      <c r="AH29" s="665"/>
      <c r="AI29" s="666"/>
      <c r="AJ29" s="667" t="str">
        <f t="shared" si="25"/>
        <v/>
      </c>
      <c r="AK29" s="667" t="str">
        <f t="shared" si="25"/>
        <v/>
      </c>
      <c r="AL29" s="669" t="str">
        <f t="shared" si="22"/>
        <v/>
      </c>
      <c r="AM29" s="670" t="str">
        <f t="shared" si="23"/>
        <v/>
      </c>
      <c r="AN29" s="668" t="str">
        <f t="shared" si="24"/>
        <v/>
      </c>
      <c r="AO29" s="671" t="str">
        <f t="shared" si="9"/>
        <v/>
      </c>
      <c r="AP29" s="672"/>
    </row>
    <row r="30" spans="1:42" ht="17.25" customHeight="1">
      <c r="A30" s="50">
        <v>21</v>
      </c>
      <c r="B30" s="68"/>
      <c r="C30" s="5"/>
      <c r="D30" s="8"/>
      <c r="E30" s="5"/>
      <c r="F30" s="68"/>
      <c r="G30" s="5"/>
      <c r="H30" s="5"/>
      <c r="I30" s="5"/>
      <c r="J30" s="5"/>
      <c r="K30" s="8"/>
      <c r="L30" s="924"/>
      <c r="M30" s="177"/>
      <c r="N30" s="58"/>
      <c r="O30" s="135" t="str">
        <f t="shared" si="10"/>
        <v/>
      </c>
      <c r="P30" s="68"/>
      <c r="Q30" s="48"/>
      <c r="R30" s="122"/>
      <c r="S30" s="654" t="str">
        <f t="shared" si="2"/>
        <v/>
      </c>
      <c r="T30" s="655" t="str">
        <f t="shared" si="3"/>
        <v/>
      </c>
      <c r="U30" s="656" t="str">
        <f t="shared" si="4"/>
        <v/>
      </c>
      <c r="V30" s="655" t="str">
        <f t="shared" si="0"/>
        <v/>
      </c>
      <c r="W30" s="657"/>
      <c r="X30" s="658"/>
      <c r="Y30" s="659" t="str">
        <f t="shared" si="5"/>
        <v/>
      </c>
      <c r="Z30" s="659" t="str">
        <f t="shared" si="6"/>
        <v/>
      </c>
      <c r="AA30" s="659" t="str">
        <f t="shared" si="1"/>
        <v/>
      </c>
      <c r="AB30" s="660"/>
      <c r="AC30" s="661"/>
      <c r="AD30" s="662" t="str">
        <f t="shared" si="7"/>
        <v/>
      </c>
      <c r="AE30" s="663"/>
      <c r="AF30" s="658"/>
      <c r="AG30" s="664"/>
      <c r="AH30" s="665"/>
      <c r="AI30" s="666"/>
      <c r="AJ30" s="667" t="str">
        <f t="shared" si="25"/>
        <v/>
      </c>
      <c r="AK30" s="667" t="str">
        <f t="shared" si="25"/>
        <v/>
      </c>
      <c r="AL30" s="669" t="str">
        <f t="shared" si="22"/>
        <v/>
      </c>
      <c r="AM30" s="670" t="str">
        <f t="shared" si="23"/>
        <v/>
      </c>
      <c r="AN30" s="668" t="str">
        <f t="shared" si="24"/>
        <v/>
      </c>
      <c r="AO30" s="671" t="str">
        <f t="shared" si="9"/>
        <v/>
      </c>
      <c r="AP30" s="672"/>
    </row>
    <row r="31" spans="1:42" ht="17.25" customHeight="1">
      <c r="A31" s="50">
        <v>22</v>
      </c>
      <c r="B31" s="68"/>
      <c r="C31" s="5"/>
      <c r="D31" s="8"/>
      <c r="E31" s="5"/>
      <c r="F31" s="68"/>
      <c r="G31" s="5"/>
      <c r="H31" s="5"/>
      <c r="I31" s="5"/>
      <c r="J31" s="5"/>
      <c r="K31" s="8"/>
      <c r="L31" s="924"/>
      <c r="M31" s="177"/>
      <c r="N31" s="58"/>
      <c r="O31" s="135" t="str">
        <f t="shared" si="10"/>
        <v/>
      </c>
      <c r="P31" s="68"/>
      <c r="Q31" s="48"/>
      <c r="R31" s="122"/>
      <c r="S31" s="654" t="str">
        <f t="shared" si="2"/>
        <v/>
      </c>
      <c r="T31" s="655" t="str">
        <f t="shared" si="3"/>
        <v/>
      </c>
      <c r="U31" s="656" t="str">
        <f t="shared" si="4"/>
        <v/>
      </c>
      <c r="V31" s="655" t="str">
        <f t="shared" si="0"/>
        <v/>
      </c>
      <c r="W31" s="657"/>
      <c r="X31" s="658"/>
      <c r="Y31" s="659" t="str">
        <f t="shared" si="5"/>
        <v/>
      </c>
      <c r="Z31" s="659" t="str">
        <f t="shared" si="6"/>
        <v/>
      </c>
      <c r="AA31" s="659" t="str">
        <f t="shared" si="1"/>
        <v/>
      </c>
      <c r="AB31" s="660"/>
      <c r="AC31" s="661"/>
      <c r="AD31" s="662" t="str">
        <f t="shared" si="7"/>
        <v/>
      </c>
      <c r="AE31" s="663"/>
      <c r="AF31" s="658"/>
      <c r="AG31" s="664"/>
      <c r="AH31" s="665"/>
      <c r="AI31" s="666"/>
      <c r="AJ31" s="667" t="str">
        <f t="shared" si="25"/>
        <v/>
      </c>
      <c r="AK31" s="667" t="str">
        <f t="shared" si="25"/>
        <v/>
      </c>
      <c r="AL31" s="669" t="str">
        <f t="shared" si="22"/>
        <v/>
      </c>
      <c r="AM31" s="670" t="str">
        <f t="shared" si="23"/>
        <v/>
      </c>
      <c r="AN31" s="668" t="str">
        <f t="shared" si="24"/>
        <v/>
      </c>
      <c r="AO31" s="671" t="str">
        <f t="shared" si="9"/>
        <v/>
      </c>
      <c r="AP31" s="672"/>
    </row>
    <row r="32" spans="1:42" ht="17.25" customHeight="1">
      <c r="A32" s="50">
        <v>23</v>
      </c>
      <c r="B32" s="68"/>
      <c r="C32" s="5"/>
      <c r="D32" s="8"/>
      <c r="E32" s="5"/>
      <c r="F32" s="68"/>
      <c r="G32" s="5"/>
      <c r="H32" s="5"/>
      <c r="I32" s="5"/>
      <c r="J32" s="5"/>
      <c r="K32" s="8"/>
      <c r="L32" s="924"/>
      <c r="M32" s="177"/>
      <c r="N32" s="58"/>
      <c r="O32" s="135" t="str">
        <f t="shared" si="10"/>
        <v/>
      </c>
      <c r="P32" s="68"/>
      <c r="Q32" s="48"/>
      <c r="R32" s="122"/>
      <c r="S32" s="654" t="str">
        <f t="shared" si="2"/>
        <v/>
      </c>
      <c r="T32" s="655" t="str">
        <f t="shared" si="3"/>
        <v/>
      </c>
      <c r="U32" s="656" t="str">
        <f t="shared" si="4"/>
        <v/>
      </c>
      <c r="V32" s="655" t="str">
        <f t="shared" si="0"/>
        <v/>
      </c>
      <c r="W32" s="657"/>
      <c r="X32" s="658"/>
      <c r="Y32" s="659" t="str">
        <f t="shared" si="5"/>
        <v/>
      </c>
      <c r="Z32" s="659" t="str">
        <f t="shared" si="6"/>
        <v/>
      </c>
      <c r="AA32" s="659" t="str">
        <f t="shared" si="1"/>
        <v/>
      </c>
      <c r="AB32" s="660"/>
      <c r="AC32" s="661"/>
      <c r="AD32" s="662" t="str">
        <f t="shared" si="7"/>
        <v/>
      </c>
      <c r="AE32" s="663"/>
      <c r="AF32" s="658"/>
      <c r="AG32" s="664"/>
      <c r="AH32" s="665"/>
      <c r="AI32" s="666"/>
      <c r="AJ32" s="667" t="str">
        <f t="shared" si="25"/>
        <v/>
      </c>
      <c r="AK32" s="667" t="str">
        <f t="shared" si="25"/>
        <v/>
      </c>
      <c r="AL32" s="669" t="str">
        <f t="shared" si="22"/>
        <v/>
      </c>
      <c r="AM32" s="670" t="str">
        <f t="shared" si="23"/>
        <v/>
      </c>
      <c r="AN32" s="668" t="str">
        <f t="shared" si="24"/>
        <v/>
      </c>
      <c r="AO32" s="671" t="str">
        <f t="shared" si="9"/>
        <v/>
      </c>
      <c r="AP32" s="672"/>
    </row>
    <row r="33" spans="1:42" ht="17.25" customHeight="1">
      <c r="A33" s="50">
        <v>24</v>
      </c>
      <c r="B33" s="68"/>
      <c r="C33" s="5"/>
      <c r="D33" s="8"/>
      <c r="E33" s="5"/>
      <c r="F33" s="68"/>
      <c r="G33" s="5"/>
      <c r="H33" s="5"/>
      <c r="I33" s="5"/>
      <c r="J33" s="5"/>
      <c r="K33" s="8"/>
      <c r="L33" s="924"/>
      <c r="M33" s="177"/>
      <c r="N33" s="58"/>
      <c r="O33" s="135" t="str">
        <f t="shared" si="10"/>
        <v/>
      </c>
      <c r="P33" s="68"/>
      <c r="Q33" s="48"/>
      <c r="R33" s="122"/>
      <c r="S33" s="654" t="str">
        <f t="shared" si="2"/>
        <v/>
      </c>
      <c r="T33" s="655" t="str">
        <f t="shared" si="3"/>
        <v/>
      </c>
      <c r="U33" s="656" t="str">
        <f t="shared" si="4"/>
        <v/>
      </c>
      <c r="V33" s="655" t="str">
        <f t="shared" si="0"/>
        <v/>
      </c>
      <c r="W33" s="657"/>
      <c r="X33" s="658"/>
      <c r="Y33" s="659" t="str">
        <f t="shared" si="5"/>
        <v/>
      </c>
      <c r="Z33" s="659" t="str">
        <f t="shared" si="6"/>
        <v/>
      </c>
      <c r="AA33" s="659" t="str">
        <f t="shared" si="1"/>
        <v/>
      </c>
      <c r="AB33" s="660"/>
      <c r="AC33" s="661"/>
      <c r="AD33" s="662" t="str">
        <f t="shared" si="7"/>
        <v/>
      </c>
      <c r="AE33" s="663"/>
      <c r="AF33" s="658"/>
      <c r="AG33" s="664"/>
      <c r="AH33" s="665"/>
      <c r="AI33" s="666"/>
      <c r="AJ33" s="667" t="str">
        <f t="shared" si="25"/>
        <v/>
      </c>
      <c r="AK33" s="667" t="str">
        <f t="shared" si="25"/>
        <v/>
      </c>
      <c r="AL33" s="669" t="str">
        <f t="shared" si="22"/>
        <v/>
      </c>
      <c r="AM33" s="670" t="str">
        <f t="shared" si="23"/>
        <v/>
      </c>
      <c r="AN33" s="668" t="str">
        <f t="shared" si="24"/>
        <v/>
      </c>
      <c r="AO33" s="671" t="str">
        <f t="shared" si="9"/>
        <v/>
      </c>
      <c r="AP33" s="672"/>
    </row>
    <row r="34" spans="1:42" ht="17.25" customHeight="1">
      <c r="A34" s="50">
        <v>25</v>
      </c>
      <c r="B34" s="68"/>
      <c r="C34" s="5"/>
      <c r="D34" s="8"/>
      <c r="E34" s="5"/>
      <c r="F34" s="68"/>
      <c r="G34" s="5"/>
      <c r="H34" s="5"/>
      <c r="I34" s="5"/>
      <c r="J34" s="5"/>
      <c r="K34" s="8"/>
      <c r="L34" s="924"/>
      <c r="M34" s="177"/>
      <c r="N34" s="58"/>
      <c r="O34" s="135" t="str">
        <f t="shared" si="10"/>
        <v/>
      </c>
      <c r="P34" s="68"/>
      <c r="Q34" s="48"/>
      <c r="R34" s="122"/>
      <c r="S34" s="654" t="str">
        <f t="shared" si="2"/>
        <v/>
      </c>
      <c r="T34" s="655" t="str">
        <f t="shared" si="3"/>
        <v/>
      </c>
      <c r="U34" s="656" t="str">
        <f t="shared" si="4"/>
        <v/>
      </c>
      <c r="V34" s="655" t="str">
        <f t="shared" si="0"/>
        <v/>
      </c>
      <c r="W34" s="657"/>
      <c r="X34" s="658"/>
      <c r="Y34" s="659" t="str">
        <f t="shared" si="5"/>
        <v/>
      </c>
      <c r="Z34" s="659" t="str">
        <f t="shared" si="6"/>
        <v/>
      </c>
      <c r="AA34" s="659" t="str">
        <f t="shared" si="1"/>
        <v/>
      </c>
      <c r="AB34" s="660"/>
      <c r="AC34" s="661"/>
      <c r="AD34" s="662" t="str">
        <f t="shared" si="7"/>
        <v/>
      </c>
      <c r="AE34" s="663"/>
      <c r="AF34" s="658"/>
      <c r="AG34" s="664"/>
      <c r="AH34" s="665"/>
      <c r="AI34" s="666"/>
      <c r="AJ34" s="667" t="str">
        <f t="shared" si="25"/>
        <v/>
      </c>
      <c r="AK34" s="667" t="str">
        <f t="shared" si="25"/>
        <v/>
      </c>
      <c r="AL34" s="669" t="str">
        <f t="shared" si="22"/>
        <v/>
      </c>
      <c r="AM34" s="670" t="str">
        <f t="shared" si="23"/>
        <v/>
      </c>
      <c r="AN34" s="668" t="str">
        <f t="shared" si="24"/>
        <v/>
      </c>
      <c r="AO34" s="671" t="str">
        <f t="shared" si="9"/>
        <v/>
      </c>
      <c r="AP34" s="672"/>
    </row>
    <row r="35" spans="1:42" ht="17.25" customHeight="1">
      <c r="A35" s="50">
        <v>26</v>
      </c>
      <c r="B35" s="68"/>
      <c r="C35" s="5"/>
      <c r="D35" s="8"/>
      <c r="E35" s="5"/>
      <c r="F35" s="68"/>
      <c r="G35" s="5"/>
      <c r="H35" s="5"/>
      <c r="I35" s="5"/>
      <c r="J35" s="5"/>
      <c r="K35" s="8"/>
      <c r="L35" s="924"/>
      <c r="M35" s="177"/>
      <c r="N35" s="58"/>
      <c r="O35" s="135" t="str">
        <f t="shared" si="10"/>
        <v/>
      </c>
      <c r="P35" s="68"/>
      <c r="Q35" s="48"/>
      <c r="R35" s="122"/>
      <c r="S35" s="654" t="str">
        <f t="shared" si="2"/>
        <v/>
      </c>
      <c r="T35" s="655" t="str">
        <f t="shared" si="3"/>
        <v/>
      </c>
      <c r="U35" s="656" t="str">
        <f t="shared" si="4"/>
        <v/>
      </c>
      <c r="V35" s="655" t="str">
        <f t="shared" si="0"/>
        <v/>
      </c>
      <c r="W35" s="657"/>
      <c r="X35" s="658"/>
      <c r="Y35" s="659" t="str">
        <f t="shared" si="5"/>
        <v/>
      </c>
      <c r="Z35" s="659" t="str">
        <f t="shared" si="6"/>
        <v/>
      </c>
      <c r="AA35" s="659" t="str">
        <f t="shared" si="1"/>
        <v/>
      </c>
      <c r="AB35" s="660"/>
      <c r="AC35" s="661"/>
      <c r="AD35" s="662" t="str">
        <f t="shared" si="7"/>
        <v/>
      </c>
      <c r="AE35" s="663"/>
      <c r="AF35" s="658"/>
      <c r="AG35" s="664"/>
      <c r="AH35" s="665"/>
      <c r="AI35" s="666"/>
      <c r="AJ35" s="667" t="str">
        <f t="shared" si="25"/>
        <v/>
      </c>
      <c r="AK35" s="667" t="str">
        <f t="shared" si="25"/>
        <v/>
      </c>
      <c r="AL35" s="669" t="str">
        <f t="shared" si="22"/>
        <v/>
      </c>
      <c r="AM35" s="670" t="str">
        <f t="shared" si="23"/>
        <v/>
      </c>
      <c r="AN35" s="668" t="str">
        <f t="shared" si="24"/>
        <v/>
      </c>
      <c r="AO35" s="671" t="str">
        <f t="shared" si="9"/>
        <v/>
      </c>
      <c r="AP35" s="672"/>
    </row>
    <row r="36" spans="1:42" ht="17.25" customHeight="1">
      <c r="A36" s="50">
        <v>27</v>
      </c>
      <c r="B36" s="68"/>
      <c r="C36" s="5"/>
      <c r="D36" s="8"/>
      <c r="E36" s="5"/>
      <c r="F36" s="68"/>
      <c r="G36" s="5"/>
      <c r="H36" s="5"/>
      <c r="I36" s="5"/>
      <c r="J36" s="5"/>
      <c r="K36" s="8"/>
      <c r="L36" s="924"/>
      <c r="M36" s="177"/>
      <c r="N36" s="58"/>
      <c r="O36" s="135" t="str">
        <f t="shared" si="10"/>
        <v/>
      </c>
      <c r="P36" s="68"/>
      <c r="Q36" s="48"/>
      <c r="R36" s="122"/>
      <c r="S36" s="654" t="str">
        <f t="shared" si="2"/>
        <v/>
      </c>
      <c r="T36" s="655" t="str">
        <f t="shared" si="3"/>
        <v/>
      </c>
      <c r="U36" s="656" t="str">
        <f t="shared" si="4"/>
        <v/>
      </c>
      <c r="V36" s="655" t="str">
        <f t="shared" si="0"/>
        <v/>
      </c>
      <c r="W36" s="657"/>
      <c r="X36" s="658"/>
      <c r="Y36" s="659" t="str">
        <f t="shared" si="5"/>
        <v/>
      </c>
      <c r="Z36" s="659" t="str">
        <f t="shared" si="6"/>
        <v/>
      </c>
      <c r="AA36" s="659" t="str">
        <f t="shared" si="1"/>
        <v/>
      </c>
      <c r="AB36" s="660"/>
      <c r="AC36" s="661"/>
      <c r="AD36" s="662" t="str">
        <f t="shared" si="7"/>
        <v/>
      </c>
      <c r="AE36" s="663"/>
      <c r="AF36" s="658"/>
      <c r="AG36" s="664"/>
      <c r="AH36" s="665"/>
      <c r="AI36" s="666"/>
      <c r="AJ36" s="667" t="str">
        <f t="shared" si="25"/>
        <v/>
      </c>
      <c r="AK36" s="667" t="str">
        <f t="shared" si="25"/>
        <v/>
      </c>
      <c r="AL36" s="669" t="str">
        <f t="shared" si="22"/>
        <v/>
      </c>
      <c r="AM36" s="670" t="str">
        <f t="shared" si="23"/>
        <v/>
      </c>
      <c r="AN36" s="668" t="str">
        <f t="shared" si="24"/>
        <v/>
      </c>
      <c r="AO36" s="671" t="str">
        <f t="shared" si="9"/>
        <v/>
      </c>
      <c r="AP36" s="672"/>
    </row>
    <row r="37" spans="1:42" ht="17.25" customHeight="1">
      <c r="A37" s="50">
        <v>28</v>
      </c>
      <c r="B37" s="68"/>
      <c r="C37" s="5"/>
      <c r="D37" s="8"/>
      <c r="E37" s="5"/>
      <c r="F37" s="68"/>
      <c r="G37" s="5"/>
      <c r="H37" s="5"/>
      <c r="I37" s="5"/>
      <c r="J37" s="5"/>
      <c r="K37" s="8"/>
      <c r="L37" s="924"/>
      <c r="M37" s="177"/>
      <c r="N37" s="58"/>
      <c r="O37" s="135" t="str">
        <f t="shared" si="10"/>
        <v/>
      </c>
      <c r="P37" s="68"/>
      <c r="Q37" s="48"/>
      <c r="R37" s="122"/>
      <c r="S37" s="654" t="str">
        <f t="shared" si="2"/>
        <v/>
      </c>
      <c r="T37" s="655" t="str">
        <f t="shared" si="3"/>
        <v/>
      </c>
      <c r="U37" s="656" t="str">
        <f t="shared" si="4"/>
        <v/>
      </c>
      <c r="V37" s="655" t="str">
        <f t="shared" si="0"/>
        <v/>
      </c>
      <c r="W37" s="657"/>
      <c r="X37" s="658"/>
      <c r="Y37" s="659" t="str">
        <f t="shared" si="5"/>
        <v/>
      </c>
      <c r="Z37" s="659" t="str">
        <f t="shared" si="6"/>
        <v/>
      </c>
      <c r="AA37" s="659" t="str">
        <f t="shared" si="1"/>
        <v/>
      </c>
      <c r="AB37" s="660"/>
      <c r="AC37" s="661"/>
      <c r="AD37" s="662" t="str">
        <f t="shared" si="7"/>
        <v/>
      </c>
      <c r="AE37" s="663"/>
      <c r="AF37" s="658"/>
      <c r="AG37" s="664"/>
      <c r="AH37" s="665"/>
      <c r="AI37" s="666"/>
      <c r="AJ37" s="667" t="str">
        <f t="shared" si="25"/>
        <v/>
      </c>
      <c r="AK37" s="667" t="str">
        <f t="shared" si="25"/>
        <v/>
      </c>
      <c r="AL37" s="669" t="str">
        <f t="shared" si="22"/>
        <v/>
      </c>
      <c r="AM37" s="670" t="str">
        <f t="shared" si="23"/>
        <v/>
      </c>
      <c r="AN37" s="668" t="str">
        <f t="shared" si="24"/>
        <v/>
      </c>
      <c r="AO37" s="671" t="str">
        <f t="shared" si="9"/>
        <v/>
      </c>
      <c r="AP37" s="672"/>
    </row>
    <row r="38" spans="1:42" ht="17.25" customHeight="1">
      <c r="A38" s="50">
        <v>29</v>
      </c>
      <c r="B38" s="68"/>
      <c r="C38" s="5"/>
      <c r="D38" s="8"/>
      <c r="E38" s="5"/>
      <c r="F38" s="68"/>
      <c r="G38" s="5"/>
      <c r="H38" s="5"/>
      <c r="I38" s="5"/>
      <c r="J38" s="5"/>
      <c r="K38" s="8"/>
      <c r="L38" s="924"/>
      <c r="M38" s="177"/>
      <c r="N38" s="58"/>
      <c r="O38" s="135" t="str">
        <f t="shared" si="10"/>
        <v/>
      </c>
      <c r="P38" s="68"/>
      <c r="Q38" s="48"/>
      <c r="R38" s="122"/>
      <c r="S38" s="654" t="str">
        <f t="shared" si="2"/>
        <v/>
      </c>
      <c r="T38" s="655" t="str">
        <f t="shared" si="3"/>
        <v/>
      </c>
      <c r="U38" s="656" t="str">
        <f t="shared" si="4"/>
        <v/>
      </c>
      <c r="V38" s="655" t="str">
        <f t="shared" si="0"/>
        <v/>
      </c>
      <c r="W38" s="657"/>
      <c r="X38" s="658"/>
      <c r="Y38" s="659" t="str">
        <f t="shared" si="5"/>
        <v/>
      </c>
      <c r="Z38" s="659" t="str">
        <f t="shared" si="6"/>
        <v/>
      </c>
      <c r="AA38" s="659" t="str">
        <f t="shared" si="1"/>
        <v/>
      </c>
      <c r="AB38" s="660"/>
      <c r="AC38" s="661"/>
      <c r="AD38" s="662" t="str">
        <f t="shared" si="7"/>
        <v/>
      </c>
      <c r="AE38" s="663"/>
      <c r="AF38" s="658"/>
      <c r="AG38" s="664"/>
      <c r="AH38" s="665"/>
      <c r="AI38" s="666"/>
      <c r="AJ38" s="667" t="str">
        <f t="shared" si="25"/>
        <v/>
      </c>
      <c r="AK38" s="667" t="str">
        <f t="shared" si="25"/>
        <v/>
      </c>
      <c r="AL38" s="669" t="str">
        <f t="shared" si="22"/>
        <v/>
      </c>
      <c r="AM38" s="670" t="str">
        <f t="shared" si="23"/>
        <v/>
      </c>
      <c r="AN38" s="668" t="str">
        <f t="shared" si="24"/>
        <v/>
      </c>
      <c r="AO38" s="671" t="str">
        <f t="shared" si="9"/>
        <v/>
      </c>
      <c r="AP38" s="672"/>
    </row>
    <row r="39" spans="1:42" ht="17.25" customHeight="1">
      <c r="A39" s="50">
        <v>30</v>
      </c>
      <c r="B39" s="68"/>
      <c r="C39" s="5"/>
      <c r="D39" s="8"/>
      <c r="E39" s="5"/>
      <c r="F39" s="68"/>
      <c r="G39" s="5"/>
      <c r="H39" s="5"/>
      <c r="I39" s="5"/>
      <c r="J39" s="5"/>
      <c r="K39" s="8"/>
      <c r="L39" s="924"/>
      <c r="M39" s="177"/>
      <c r="N39" s="58"/>
      <c r="O39" s="135" t="str">
        <f t="shared" si="10"/>
        <v/>
      </c>
      <c r="P39" s="68"/>
      <c r="Q39" s="48"/>
      <c r="R39" s="122"/>
      <c r="S39" s="654" t="str">
        <f t="shared" si="2"/>
        <v/>
      </c>
      <c r="T39" s="655" t="str">
        <f t="shared" si="3"/>
        <v/>
      </c>
      <c r="U39" s="656" t="str">
        <f t="shared" si="4"/>
        <v/>
      </c>
      <c r="V39" s="655" t="str">
        <f t="shared" si="0"/>
        <v/>
      </c>
      <c r="W39" s="657"/>
      <c r="X39" s="658"/>
      <c r="Y39" s="659" t="str">
        <f t="shared" si="5"/>
        <v/>
      </c>
      <c r="Z39" s="659" t="str">
        <f t="shared" si="6"/>
        <v/>
      </c>
      <c r="AA39" s="659" t="str">
        <f t="shared" si="1"/>
        <v/>
      </c>
      <c r="AB39" s="660"/>
      <c r="AC39" s="661"/>
      <c r="AD39" s="662" t="str">
        <f t="shared" si="7"/>
        <v/>
      </c>
      <c r="AE39" s="663"/>
      <c r="AF39" s="658"/>
      <c r="AG39" s="664"/>
      <c r="AH39" s="665"/>
      <c r="AI39" s="666"/>
      <c r="AJ39" s="667" t="str">
        <f t="shared" si="25"/>
        <v/>
      </c>
      <c r="AK39" s="667" t="str">
        <f t="shared" si="25"/>
        <v/>
      </c>
      <c r="AL39" s="669" t="str">
        <f t="shared" si="22"/>
        <v/>
      </c>
      <c r="AM39" s="670" t="str">
        <f t="shared" si="23"/>
        <v/>
      </c>
      <c r="AN39" s="668" t="str">
        <f t="shared" si="24"/>
        <v/>
      </c>
      <c r="AO39" s="671" t="str">
        <f t="shared" si="9"/>
        <v/>
      </c>
      <c r="AP39" s="672"/>
    </row>
    <row r="40" spans="1:42" ht="17.25" customHeight="1">
      <c r="A40" s="50">
        <v>31</v>
      </c>
      <c r="B40" s="68"/>
      <c r="C40" s="5"/>
      <c r="D40" s="8"/>
      <c r="E40" s="5"/>
      <c r="F40" s="68"/>
      <c r="G40" s="5"/>
      <c r="H40" s="5"/>
      <c r="I40" s="5"/>
      <c r="J40" s="5"/>
      <c r="K40" s="8"/>
      <c r="L40" s="924"/>
      <c r="M40" s="177"/>
      <c r="N40" s="58"/>
      <c r="O40" s="135" t="str">
        <f t="shared" si="10"/>
        <v/>
      </c>
      <c r="P40" s="68"/>
      <c r="Q40" s="48"/>
      <c r="R40" s="122"/>
      <c r="S40" s="654" t="str">
        <f t="shared" si="2"/>
        <v/>
      </c>
      <c r="T40" s="655" t="str">
        <f t="shared" si="3"/>
        <v/>
      </c>
      <c r="U40" s="656" t="str">
        <f t="shared" si="4"/>
        <v/>
      </c>
      <c r="V40" s="655" t="str">
        <f t="shared" si="0"/>
        <v/>
      </c>
      <c r="W40" s="657"/>
      <c r="X40" s="658"/>
      <c r="Y40" s="659" t="str">
        <f t="shared" si="5"/>
        <v/>
      </c>
      <c r="Z40" s="659" t="str">
        <f t="shared" ref="Z40:Z71" si="26">IF(G40=0,"",G40)</f>
        <v/>
      </c>
      <c r="AA40" s="659" t="str">
        <f t="shared" ref="AA40:AA71" si="27">IF(H40=0,"",H40)</f>
        <v/>
      </c>
      <c r="AB40" s="660"/>
      <c r="AC40" s="661"/>
      <c r="AD40" s="662" t="str">
        <f t="shared" si="7"/>
        <v/>
      </c>
      <c r="AE40" s="663"/>
      <c r="AF40" s="658"/>
      <c r="AG40" s="664"/>
      <c r="AH40" s="665"/>
      <c r="AI40" s="666"/>
      <c r="AJ40" s="667" t="str">
        <f t="shared" si="25"/>
        <v/>
      </c>
      <c r="AK40" s="667" t="str">
        <f t="shared" si="25"/>
        <v/>
      </c>
      <c r="AL40" s="669" t="str">
        <f t="shared" si="22"/>
        <v/>
      </c>
      <c r="AM40" s="670" t="str">
        <f t="shared" si="23"/>
        <v/>
      </c>
      <c r="AN40" s="668" t="str">
        <f t="shared" si="24"/>
        <v/>
      </c>
      <c r="AO40" s="671" t="str">
        <f t="shared" si="9"/>
        <v/>
      </c>
      <c r="AP40" s="672"/>
    </row>
    <row r="41" spans="1:42" ht="17.25" customHeight="1">
      <c r="A41" s="50">
        <v>32</v>
      </c>
      <c r="B41" s="68"/>
      <c r="C41" s="5"/>
      <c r="D41" s="8"/>
      <c r="E41" s="5"/>
      <c r="F41" s="68"/>
      <c r="G41" s="5"/>
      <c r="H41" s="5"/>
      <c r="I41" s="5"/>
      <c r="J41" s="5"/>
      <c r="K41" s="8"/>
      <c r="L41" s="924"/>
      <c r="M41" s="177"/>
      <c r="N41" s="58"/>
      <c r="O41" s="135" t="str">
        <f t="shared" si="10"/>
        <v/>
      </c>
      <c r="P41" s="68"/>
      <c r="Q41" s="48"/>
      <c r="R41" s="122"/>
      <c r="S41" s="654" t="str">
        <f t="shared" ref="S41:S72" si="28">IF(B41="","",B41)</f>
        <v/>
      </c>
      <c r="T41" s="655" t="str">
        <f t="shared" ref="T41:T72" si="29">IF(C41="","",C41)</f>
        <v/>
      </c>
      <c r="U41" s="656" t="str">
        <f t="shared" ref="U41:U72" si="30">IF(D41="","",D41)</f>
        <v/>
      </c>
      <c r="V41" s="655" t="str">
        <f t="shared" si="0"/>
        <v/>
      </c>
      <c r="W41" s="657"/>
      <c r="X41" s="658"/>
      <c r="Y41" s="659" t="str">
        <f t="shared" si="5"/>
        <v/>
      </c>
      <c r="Z41" s="659" t="str">
        <f t="shared" si="26"/>
        <v/>
      </c>
      <c r="AA41" s="659" t="str">
        <f t="shared" si="27"/>
        <v/>
      </c>
      <c r="AB41" s="660"/>
      <c r="AC41" s="661"/>
      <c r="AD41" s="662" t="str">
        <f t="shared" ref="AD41:AD72" si="31">IF(J41="","",J41)</f>
        <v/>
      </c>
      <c r="AE41" s="663"/>
      <c r="AF41" s="658"/>
      <c r="AG41" s="664"/>
      <c r="AH41" s="665"/>
      <c r="AI41" s="666"/>
      <c r="AJ41" s="667" t="str">
        <f t="shared" si="25"/>
        <v/>
      </c>
      <c r="AK41" s="667" t="str">
        <f t="shared" si="25"/>
        <v/>
      </c>
      <c r="AL41" s="669" t="str">
        <f t="shared" ref="AL41:AL72" si="32">IF(AND(AJ41="", AK41=""), "",(IFERROR(VALUE(TRIM(SUBSTITUTE(AJ41,CHAR(160),""))),0)+IFERROR(VALUE(TRIM(SUBSTITUTE(AK41,CHAR(160),""))),0))*U41)</f>
        <v/>
      </c>
      <c r="AM41" s="670" t="str">
        <f t="shared" si="23"/>
        <v/>
      </c>
      <c r="AN41" s="668" t="str">
        <f t="shared" si="24"/>
        <v/>
      </c>
      <c r="AO41" s="671" t="str">
        <f t="shared" ref="AO41:AO72" si="33">IF(AND(AI41="",AM41=""),"",AM41+AI41)</f>
        <v/>
      </c>
      <c r="AP41" s="672"/>
    </row>
    <row r="42" spans="1:42" ht="17.25" customHeight="1">
      <c r="A42" s="50">
        <v>33</v>
      </c>
      <c r="B42" s="68"/>
      <c r="C42" s="5"/>
      <c r="D42" s="8"/>
      <c r="E42" s="5"/>
      <c r="F42" s="68"/>
      <c r="G42" s="5"/>
      <c r="H42" s="5"/>
      <c r="I42" s="5"/>
      <c r="J42" s="5"/>
      <c r="K42" s="8"/>
      <c r="L42" s="924"/>
      <c r="M42" s="177"/>
      <c r="N42" s="58"/>
      <c r="O42" s="135" t="str">
        <f t="shared" si="10"/>
        <v/>
      </c>
      <c r="P42" s="68"/>
      <c r="Q42" s="48"/>
      <c r="R42" s="122"/>
      <c r="S42" s="654" t="str">
        <f t="shared" si="28"/>
        <v/>
      </c>
      <c r="T42" s="655" t="str">
        <f t="shared" si="29"/>
        <v/>
      </c>
      <c r="U42" s="656" t="str">
        <f t="shared" si="30"/>
        <v/>
      </c>
      <c r="V42" s="655" t="str">
        <f t="shared" si="0"/>
        <v/>
      </c>
      <c r="W42" s="657"/>
      <c r="X42" s="658"/>
      <c r="Y42" s="659" t="str">
        <f t="shared" si="5"/>
        <v/>
      </c>
      <c r="Z42" s="659" t="str">
        <f t="shared" si="26"/>
        <v/>
      </c>
      <c r="AA42" s="659" t="str">
        <f t="shared" si="27"/>
        <v/>
      </c>
      <c r="AB42" s="660"/>
      <c r="AC42" s="661"/>
      <c r="AD42" s="662" t="str">
        <f t="shared" si="31"/>
        <v/>
      </c>
      <c r="AE42" s="663"/>
      <c r="AF42" s="658"/>
      <c r="AG42" s="664"/>
      <c r="AH42" s="665"/>
      <c r="AI42" s="666"/>
      <c r="AJ42" s="667" t="str">
        <f t="shared" si="25"/>
        <v/>
      </c>
      <c r="AK42" s="667" t="str">
        <f t="shared" si="25"/>
        <v/>
      </c>
      <c r="AL42" s="669" t="str">
        <f t="shared" si="32"/>
        <v/>
      </c>
      <c r="AM42" s="670" t="str">
        <f t="shared" si="23"/>
        <v/>
      </c>
      <c r="AN42" s="668" t="str">
        <f t="shared" si="24"/>
        <v/>
      </c>
      <c r="AO42" s="671" t="str">
        <f t="shared" si="33"/>
        <v/>
      </c>
      <c r="AP42" s="672"/>
    </row>
    <row r="43" spans="1:42" ht="17.25" customHeight="1">
      <c r="A43" s="50">
        <v>34</v>
      </c>
      <c r="B43" s="68"/>
      <c r="C43" s="5"/>
      <c r="D43" s="8"/>
      <c r="E43" s="5"/>
      <c r="F43" s="68"/>
      <c r="G43" s="5"/>
      <c r="H43" s="5"/>
      <c r="I43" s="5"/>
      <c r="J43" s="5"/>
      <c r="K43" s="8"/>
      <c r="L43" s="924"/>
      <c r="M43" s="177"/>
      <c r="N43" s="58"/>
      <c r="O43" s="135" t="str">
        <f t="shared" si="10"/>
        <v/>
      </c>
      <c r="P43" s="68"/>
      <c r="Q43" s="48"/>
      <c r="R43" s="122"/>
      <c r="S43" s="654" t="str">
        <f t="shared" si="28"/>
        <v/>
      </c>
      <c r="T43" s="655" t="str">
        <f t="shared" si="29"/>
        <v/>
      </c>
      <c r="U43" s="656" t="str">
        <f t="shared" si="30"/>
        <v/>
      </c>
      <c r="V43" s="655" t="str">
        <f t="shared" si="0"/>
        <v/>
      </c>
      <c r="W43" s="657"/>
      <c r="X43" s="658"/>
      <c r="Y43" s="659" t="str">
        <f t="shared" si="5"/>
        <v/>
      </c>
      <c r="Z43" s="659" t="str">
        <f t="shared" si="26"/>
        <v/>
      </c>
      <c r="AA43" s="659" t="str">
        <f t="shared" si="27"/>
        <v/>
      </c>
      <c r="AB43" s="660"/>
      <c r="AC43" s="661"/>
      <c r="AD43" s="662" t="str">
        <f t="shared" si="31"/>
        <v/>
      </c>
      <c r="AE43" s="663"/>
      <c r="AF43" s="658"/>
      <c r="AG43" s="664"/>
      <c r="AH43" s="665"/>
      <c r="AI43" s="666"/>
      <c r="AJ43" s="667" t="str">
        <f t="shared" si="25"/>
        <v/>
      </c>
      <c r="AK43" s="667" t="str">
        <f t="shared" si="25"/>
        <v/>
      </c>
      <c r="AL43" s="669" t="str">
        <f t="shared" si="32"/>
        <v/>
      </c>
      <c r="AM43" s="670" t="str">
        <f t="shared" si="23"/>
        <v/>
      </c>
      <c r="AN43" s="668" t="str">
        <f t="shared" si="24"/>
        <v/>
      </c>
      <c r="AO43" s="671" t="str">
        <f t="shared" si="33"/>
        <v/>
      </c>
      <c r="AP43" s="672"/>
    </row>
    <row r="44" spans="1:42" ht="17.25" customHeight="1">
      <c r="A44" s="50">
        <v>35</v>
      </c>
      <c r="B44" s="68"/>
      <c r="C44" s="5"/>
      <c r="D44" s="8"/>
      <c r="E44" s="5"/>
      <c r="F44" s="68"/>
      <c r="G44" s="5"/>
      <c r="H44" s="5"/>
      <c r="I44" s="5"/>
      <c r="J44" s="5"/>
      <c r="K44" s="8"/>
      <c r="L44" s="924"/>
      <c r="M44" s="177"/>
      <c r="N44" s="58"/>
      <c r="O44" s="135" t="str">
        <f t="shared" si="10"/>
        <v/>
      </c>
      <c r="P44" s="68"/>
      <c r="Q44" s="48"/>
      <c r="R44" s="122"/>
      <c r="S44" s="654" t="str">
        <f t="shared" si="28"/>
        <v/>
      </c>
      <c r="T44" s="655" t="str">
        <f t="shared" si="29"/>
        <v/>
      </c>
      <c r="U44" s="656" t="str">
        <f t="shared" si="30"/>
        <v/>
      </c>
      <c r="V44" s="655" t="str">
        <f t="shared" si="0"/>
        <v/>
      </c>
      <c r="W44" s="657"/>
      <c r="X44" s="658"/>
      <c r="Y44" s="659" t="str">
        <f t="shared" si="5"/>
        <v/>
      </c>
      <c r="Z44" s="659" t="str">
        <f t="shared" si="26"/>
        <v/>
      </c>
      <c r="AA44" s="659" t="str">
        <f t="shared" si="27"/>
        <v/>
      </c>
      <c r="AB44" s="660"/>
      <c r="AC44" s="661"/>
      <c r="AD44" s="662" t="str">
        <f t="shared" si="31"/>
        <v/>
      </c>
      <c r="AE44" s="663"/>
      <c r="AF44" s="658"/>
      <c r="AG44" s="664"/>
      <c r="AH44" s="665"/>
      <c r="AI44" s="666"/>
      <c r="AJ44" s="667" t="str">
        <f t="shared" si="25"/>
        <v/>
      </c>
      <c r="AK44" s="667" t="str">
        <f t="shared" si="25"/>
        <v/>
      </c>
      <c r="AL44" s="669" t="str">
        <f t="shared" si="32"/>
        <v/>
      </c>
      <c r="AM44" s="670" t="str">
        <f t="shared" si="23"/>
        <v/>
      </c>
      <c r="AN44" s="668" t="str">
        <f t="shared" si="24"/>
        <v/>
      </c>
      <c r="AO44" s="671" t="str">
        <f t="shared" si="33"/>
        <v/>
      </c>
      <c r="AP44" s="672"/>
    </row>
    <row r="45" spans="1:42" ht="17.25" customHeight="1">
      <c r="A45" s="50">
        <v>36</v>
      </c>
      <c r="B45" s="68"/>
      <c r="C45" s="5"/>
      <c r="D45" s="8"/>
      <c r="E45" s="5"/>
      <c r="F45" s="68"/>
      <c r="G45" s="5"/>
      <c r="H45" s="5"/>
      <c r="I45" s="5"/>
      <c r="J45" s="5"/>
      <c r="K45" s="8"/>
      <c r="L45" s="924"/>
      <c r="M45" s="177"/>
      <c r="N45" s="58"/>
      <c r="O45" s="135" t="str">
        <f t="shared" si="10"/>
        <v/>
      </c>
      <c r="P45" s="68"/>
      <c r="Q45" s="48"/>
      <c r="R45" s="122"/>
      <c r="S45" s="654" t="str">
        <f t="shared" si="28"/>
        <v/>
      </c>
      <c r="T45" s="655" t="str">
        <f t="shared" si="29"/>
        <v/>
      </c>
      <c r="U45" s="656" t="str">
        <f t="shared" si="30"/>
        <v/>
      </c>
      <c r="V45" s="655" t="str">
        <f t="shared" si="0"/>
        <v/>
      </c>
      <c r="W45" s="657"/>
      <c r="X45" s="658"/>
      <c r="Y45" s="659" t="str">
        <f t="shared" si="5"/>
        <v/>
      </c>
      <c r="Z45" s="659" t="str">
        <f t="shared" si="26"/>
        <v/>
      </c>
      <c r="AA45" s="659" t="str">
        <f t="shared" si="27"/>
        <v/>
      </c>
      <c r="AB45" s="660"/>
      <c r="AC45" s="661"/>
      <c r="AD45" s="662" t="str">
        <f t="shared" si="31"/>
        <v/>
      </c>
      <c r="AE45" s="663"/>
      <c r="AF45" s="658"/>
      <c r="AG45" s="664"/>
      <c r="AH45" s="665"/>
      <c r="AI45" s="666"/>
      <c r="AJ45" s="667" t="str">
        <f t="shared" si="25"/>
        <v/>
      </c>
      <c r="AK45" s="667" t="str">
        <f t="shared" si="25"/>
        <v/>
      </c>
      <c r="AL45" s="669" t="str">
        <f t="shared" si="32"/>
        <v/>
      </c>
      <c r="AM45" s="670" t="str">
        <f t="shared" si="23"/>
        <v/>
      </c>
      <c r="AN45" s="668" t="str">
        <f t="shared" si="24"/>
        <v/>
      </c>
      <c r="AO45" s="671" t="str">
        <f t="shared" si="33"/>
        <v/>
      </c>
      <c r="AP45" s="672"/>
    </row>
    <row r="46" spans="1:42" ht="17.25" customHeight="1">
      <c r="A46" s="50">
        <v>37</v>
      </c>
      <c r="B46" s="68"/>
      <c r="C46" s="5"/>
      <c r="D46" s="8"/>
      <c r="E46" s="5"/>
      <c r="F46" s="68"/>
      <c r="G46" s="5"/>
      <c r="H46" s="5"/>
      <c r="I46" s="5"/>
      <c r="J46" s="5"/>
      <c r="K46" s="8"/>
      <c r="L46" s="924"/>
      <c r="M46" s="177"/>
      <c r="N46" s="58"/>
      <c r="O46" s="135" t="str">
        <f t="shared" si="10"/>
        <v/>
      </c>
      <c r="P46" s="68"/>
      <c r="Q46" s="48"/>
      <c r="R46" s="122"/>
      <c r="S46" s="654" t="str">
        <f t="shared" si="28"/>
        <v/>
      </c>
      <c r="T46" s="655" t="str">
        <f t="shared" si="29"/>
        <v/>
      </c>
      <c r="U46" s="656" t="str">
        <f t="shared" si="30"/>
        <v/>
      </c>
      <c r="V46" s="655" t="str">
        <f t="shared" si="0"/>
        <v/>
      </c>
      <c r="W46" s="657"/>
      <c r="X46" s="658"/>
      <c r="Y46" s="659" t="str">
        <f t="shared" si="5"/>
        <v/>
      </c>
      <c r="Z46" s="659" t="str">
        <f t="shared" si="26"/>
        <v/>
      </c>
      <c r="AA46" s="659" t="str">
        <f t="shared" si="27"/>
        <v/>
      </c>
      <c r="AB46" s="660"/>
      <c r="AC46" s="661"/>
      <c r="AD46" s="662" t="str">
        <f t="shared" si="31"/>
        <v/>
      </c>
      <c r="AE46" s="663"/>
      <c r="AF46" s="658"/>
      <c r="AG46" s="664"/>
      <c r="AH46" s="665"/>
      <c r="AI46" s="666"/>
      <c r="AJ46" s="667" t="str">
        <f t="shared" si="25"/>
        <v/>
      </c>
      <c r="AK46" s="667" t="str">
        <f t="shared" si="25"/>
        <v/>
      </c>
      <c r="AL46" s="669" t="str">
        <f t="shared" si="32"/>
        <v/>
      </c>
      <c r="AM46" s="670" t="str">
        <f t="shared" si="23"/>
        <v/>
      </c>
      <c r="AN46" s="668" t="str">
        <f t="shared" ref="AN46:AN77" si="34">IF(OR(O46="",AM46=""),"",O46-AM46)</f>
        <v/>
      </c>
      <c r="AO46" s="671" t="str">
        <f t="shared" si="33"/>
        <v/>
      </c>
      <c r="AP46" s="672"/>
    </row>
    <row r="47" spans="1:42" ht="17.25" customHeight="1">
      <c r="A47" s="50">
        <v>38</v>
      </c>
      <c r="B47" s="68"/>
      <c r="C47" s="5"/>
      <c r="D47" s="8"/>
      <c r="E47" s="5"/>
      <c r="F47" s="68"/>
      <c r="G47" s="5"/>
      <c r="H47" s="5"/>
      <c r="I47" s="5"/>
      <c r="J47" s="5"/>
      <c r="K47" s="8"/>
      <c r="L47" s="924"/>
      <c r="M47" s="177"/>
      <c r="N47" s="58"/>
      <c r="O47" s="135" t="str">
        <f t="shared" si="10"/>
        <v/>
      </c>
      <c r="P47" s="68"/>
      <c r="Q47" s="48"/>
      <c r="R47" s="122"/>
      <c r="S47" s="654" t="str">
        <f t="shared" si="28"/>
        <v/>
      </c>
      <c r="T47" s="655" t="str">
        <f t="shared" si="29"/>
        <v/>
      </c>
      <c r="U47" s="656" t="str">
        <f t="shared" si="30"/>
        <v/>
      </c>
      <c r="V47" s="655" t="str">
        <f t="shared" si="0"/>
        <v/>
      </c>
      <c r="W47" s="657"/>
      <c r="X47" s="658"/>
      <c r="Y47" s="659" t="str">
        <f t="shared" si="5"/>
        <v/>
      </c>
      <c r="Z47" s="659" t="str">
        <f t="shared" si="26"/>
        <v/>
      </c>
      <c r="AA47" s="659" t="str">
        <f t="shared" si="27"/>
        <v/>
      </c>
      <c r="AB47" s="660"/>
      <c r="AC47" s="661"/>
      <c r="AD47" s="662" t="str">
        <f t="shared" si="31"/>
        <v/>
      </c>
      <c r="AE47" s="663"/>
      <c r="AF47" s="658"/>
      <c r="AG47" s="664"/>
      <c r="AH47" s="665"/>
      <c r="AI47" s="666"/>
      <c r="AJ47" s="667" t="str">
        <f t="shared" si="25"/>
        <v/>
      </c>
      <c r="AK47" s="667" t="str">
        <f t="shared" si="25"/>
        <v/>
      </c>
      <c r="AL47" s="669" t="str">
        <f t="shared" si="32"/>
        <v/>
      </c>
      <c r="AM47" s="670" t="str">
        <f t="shared" si="23"/>
        <v/>
      </c>
      <c r="AN47" s="668" t="str">
        <f t="shared" si="34"/>
        <v/>
      </c>
      <c r="AO47" s="671" t="str">
        <f t="shared" si="33"/>
        <v/>
      </c>
      <c r="AP47" s="672"/>
    </row>
    <row r="48" spans="1:42" ht="17.25" customHeight="1">
      <c r="A48" s="50">
        <v>39</v>
      </c>
      <c r="B48" s="68"/>
      <c r="C48" s="5"/>
      <c r="D48" s="8"/>
      <c r="E48" s="5"/>
      <c r="F48" s="68"/>
      <c r="G48" s="5"/>
      <c r="H48" s="5"/>
      <c r="I48" s="5"/>
      <c r="J48" s="5"/>
      <c r="K48" s="8"/>
      <c r="L48" s="924"/>
      <c r="M48" s="177"/>
      <c r="N48" s="58"/>
      <c r="O48" s="135" t="str">
        <f t="shared" si="10"/>
        <v/>
      </c>
      <c r="P48" s="68"/>
      <c r="Q48" s="48"/>
      <c r="R48" s="122"/>
      <c r="S48" s="654" t="str">
        <f t="shared" si="28"/>
        <v/>
      </c>
      <c r="T48" s="655" t="str">
        <f t="shared" si="29"/>
        <v/>
      </c>
      <c r="U48" s="656" t="str">
        <f t="shared" si="30"/>
        <v/>
      </c>
      <c r="V48" s="655" t="str">
        <f t="shared" si="0"/>
        <v/>
      </c>
      <c r="W48" s="657"/>
      <c r="X48" s="658"/>
      <c r="Y48" s="659" t="str">
        <f t="shared" si="5"/>
        <v/>
      </c>
      <c r="Z48" s="659" t="str">
        <f t="shared" si="26"/>
        <v/>
      </c>
      <c r="AA48" s="659" t="str">
        <f t="shared" si="27"/>
        <v/>
      </c>
      <c r="AB48" s="660"/>
      <c r="AC48" s="661"/>
      <c r="AD48" s="662" t="str">
        <f t="shared" si="31"/>
        <v/>
      </c>
      <c r="AE48" s="663"/>
      <c r="AF48" s="658"/>
      <c r="AG48" s="664"/>
      <c r="AH48" s="665"/>
      <c r="AI48" s="666"/>
      <c r="AJ48" s="667" t="str">
        <f t="shared" si="25"/>
        <v/>
      </c>
      <c r="AK48" s="667" t="str">
        <f t="shared" si="25"/>
        <v/>
      </c>
      <c r="AL48" s="669" t="str">
        <f t="shared" si="32"/>
        <v/>
      </c>
      <c r="AM48" s="670" t="str">
        <f t="shared" si="23"/>
        <v/>
      </c>
      <c r="AN48" s="668" t="str">
        <f t="shared" si="34"/>
        <v/>
      </c>
      <c r="AO48" s="671" t="str">
        <f t="shared" si="33"/>
        <v/>
      </c>
      <c r="AP48" s="672"/>
    </row>
    <row r="49" spans="1:42" ht="17.25" customHeight="1">
      <c r="A49" s="50">
        <v>40</v>
      </c>
      <c r="B49" s="68"/>
      <c r="C49" s="5"/>
      <c r="D49" s="8"/>
      <c r="E49" s="5"/>
      <c r="F49" s="68"/>
      <c r="G49" s="5"/>
      <c r="H49" s="5"/>
      <c r="I49" s="5"/>
      <c r="J49" s="5"/>
      <c r="K49" s="8"/>
      <c r="L49" s="924"/>
      <c r="M49" s="177"/>
      <c r="N49" s="58"/>
      <c r="O49" s="135" t="str">
        <f t="shared" si="10"/>
        <v/>
      </c>
      <c r="P49" s="68"/>
      <c r="Q49" s="48"/>
      <c r="R49" s="122"/>
      <c r="S49" s="654" t="str">
        <f t="shared" si="28"/>
        <v/>
      </c>
      <c r="T49" s="655" t="str">
        <f t="shared" si="29"/>
        <v/>
      </c>
      <c r="U49" s="656" t="str">
        <f t="shared" si="30"/>
        <v/>
      </c>
      <c r="V49" s="655" t="str">
        <f t="shared" si="0"/>
        <v/>
      </c>
      <c r="W49" s="657"/>
      <c r="X49" s="658"/>
      <c r="Y49" s="659" t="str">
        <f t="shared" si="5"/>
        <v/>
      </c>
      <c r="Z49" s="659" t="str">
        <f t="shared" si="26"/>
        <v/>
      </c>
      <c r="AA49" s="659" t="str">
        <f t="shared" si="27"/>
        <v/>
      </c>
      <c r="AB49" s="660"/>
      <c r="AC49" s="661"/>
      <c r="AD49" s="662" t="str">
        <f t="shared" si="31"/>
        <v/>
      </c>
      <c r="AE49" s="663"/>
      <c r="AF49" s="658"/>
      <c r="AG49" s="664"/>
      <c r="AH49" s="665"/>
      <c r="AI49" s="666"/>
      <c r="AJ49" s="667" t="str">
        <f t="shared" ref="AJ49:AK80" si="35">IF(M49="","",M49)</f>
        <v/>
      </c>
      <c r="AK49" s="667" t="str">
        <f t="shared" si="35"/>
        <v/>
      </c>
      <c r="AL49" s="669" t="str">
        <f t="shared" si="32"/>
        <v/>
      </c>
      <c r="AM49" s="670" t="str">
        <f t="shared" si="23"/>
        <v/>
      </c>
      <c r="AN49" s="668" t="str">
        <f t="shared" si="34"/>
        <v/>
      </c>
      <c r="AO49" s="671" t="str">
        <f t="shared" si="33"/>
        <v/>
      </c>
      <c r="AP49" s="672"/>
    </row>
    <row r="50" spans="1:42" ht="17.25" customHeight="1">
      <c r="A50" s="50">
        <v>41</v>
      </c>
      <c r="B50" s="68"/>
      <c r="C50" s="5"/>
      <c r="D50" s="8"/>
      <c r="E50" s="5"/>
      <c r="F50" s="68"/>
      <c r="G50" s="5"/>
      <c r="H50" s="5"/>
      <c r="I50" s="5"/>
      <c r="J50" s="5"/>
      <c r="K50" s="8"/>
      <c r="L50" s="924"/>
      <c r="M50" s="177"/>
      <c r="N50" s="58"/>
      <c r="O50" s="135" t="str">
        <f t="shared" si="10"/>
        <v/>
      </c>
      <c r="P50" s="68"/>
      <c r="Q50" s="48"/>
      <c r="R50" s="122"/>
      <c r="S50" s="654" t="str">
        <f t="shared" si="28"/>
        <v/>
      </c>
      <c r="T50" s="655" t="str">
        <f t="shared" si="29"/>
        <v/>
      </c>
      <c r="U50" s="656" t="str">
        <f t="shared" si="30"/>
        <v/>
      </c>
      <c r="V50" s="655" t="str">
        <f t="shared" si="0"/>
        <v/>
      </c>
      <c r="W50" s="657"/>
      <c r="X50" s="658"/>
      <c r="Y50" s="659" t="str">
        <f t="shared" si="5"/>
        <v/>
      </c>
      <c r="Z50" s="659" t="str">
        <f t="shared" si="26"/>
        <v/>
      </c>
      <c r="AA50" s="659" t="str">
        <f t="shared" si="27"/>
        <v/>
      </c>
      <c r="AB50" s="660"/>
      <c r="AC50" s="661"/>
      <c r="AD50" s="662" t="str">
        <f t="shared" si="31"/>
        <v/>
      </c>
      <c r="AE50" s="663"/>
      <c r="AF50" s="658"/>
      <c r="AG50" s="664"/>
      <c r="AH50" s="665"/>
      <c r="AI50" s="666"/>
      <c r="AJ50" s="667" t="str">
        <f t="shared" si="35"/>
        <v/>
      </c>
      <c r="AK50" s="667" t="str">
        <f t="shared" si="35"/>
        <v/>
      </c>
      <c r="AL50" s="669" t="str">
        <f t="shared" si="32"/>
        <v/>
      </c>
      <c r="AM50" s="670" t="str">
        <f t="shared" si="23"/>
        <v/>
      </c>
      <c r="AN50" s="668" t="str">
        <f t="shared" si="34"/>
        <v/>
      </c>
      <c r="AO50" s="671" t="str">
        <f t="shared" si="33"/>
        <v/>
      </c>
      <c r="AP50" s="672"/>
    </row>
    <row r="51" spans="1:42" ht="17.25" customHeight="1">
      <c r="A51" s="50">
        <v>42</v>
      </c>
      <c r="B51" s="68"/>
      <c r="C51" s="5"/>
      <c r="D51" s="8"/>
      <c r="E51" s="5"/>
      <c r="F51" s="68"/>
      <c r="G51" s="5"/>
      <c r="H51" s="5"/>
      <c r="I51" s="5"/>
      <c r="J51" s="5"/>
      <c r="K51" s="8"/>
      <c r="L51" s="924"/>
      <c r="M51" s="177"/>
      <c r="N51" s="58"/>
      <c r="O51" s="135" t="str">
        <f t="shared" si="10"/>
        <v/>
      </c>
      <c r="P51" s="68"/>
      <c r="Q51" s="48"/>
      <c r="R51" s="122"/>
      <c r="S51" s="654" t="str">
        <f t="shared" si="28"/>
        <v/>
      </c>
      <c r="T51" s="655" t="str">
        <f t="shared" si="29"/>
        <v/>
      </c>
      <c r="U51" s="656" t="str">
        <f t="shared" si="30"/>
        <v/>
      </c>
      <c r="V51" s="655" t="str">
        <f t="shared" si="0"/>
        <v/>
      </c>
      <c r="W51" s="657"/>
      <c r="X51" s="658"/>
      <c r="Y51" s="659" t="str">
        <f t="shared" si="5"/>
        <v/>
      </c>
      <c r="Z51" s="659" t="str">
        <f t="shared" si="26"/>
        <v/>
      </c>
      <c r="AA51" s="659" t="str">
        <f t="shared" si="27"/>
        <v/>
      </c>
      <c r="AB51" s="660"/>
      <c r="AC51" s="661"/>
      <c r="AD51" s="662" t="str">
        <f t="shared" si="31"/>
        <v/>
      </c>
      <c r="AE51" s="663"/>
      <c r="AF51" s="658"/>
      <c r="AG51" s="664"/>
      <c r="AH51" s="665"/>
      <c r="AI51" s="666"/>
      <c r="AJ51" s="667" t="str">
        <f t="shared" si="35"/>
        <v/>
      </c>
      <c r="AK51" s="667" t="str">
        <f t="shared" si="35"/>
        <v/>
      </c>
      <c r="AL51" s="669" t="str">
        <f t="shared" si="32"/>
        <v/>
      </c>
      <c r="AM51" s="670" t="str">
        <f t="shared" si="23"/>
        <v/>
      </c>
      <c r="AN51" s="668" t="str">
        <f t="shared" si="34"/>
        <v/>
      </c>
      <c r="AO51" s="671" t="str">
        <f t="shared" si="33"/>
        <v/>
      </c>
      <c r="AP51" s="672"/>
    </row>
    <row r="52" spans="1:42" ht="17.25" customHeight="1">
      <c r="A52" s="50">
        <v>43</v>
      </c>
      <c r="B52" s="68"/>
      <c r="C52" s="5"/>
      <c r="D52" s="8"/>
      <c r="E52" s="5"/>
      <c r="F52" s="68"/>
      <c r="G52" s="5"/>
      <c r="H52" s="5"/>
      <c r="I52" s="5"/>
      <c r="J52" s="5"/>
      <c r="K52" s="8"/>
      <c r="L52" s="924"/>
      <c r="M52" s="177"/>
      <c r="N52" s="58"/>
      <c r="O52" s="135" t="str">
        <f t="shared" si="10"/>
        <v/>
      </c>
      <c r="P52" s="68"/>
      <c r="Q52" s="48"/>
      <c r="R52" s="122"/>
      <c r="S52" s="654" t="str">
        <f t="shared" si="28"/>
        <v/>
      </c>
      <c r="T52" s="655" t="str">
        <f t="shared" si="29"/>
        <v/>
      </c>
      <c r="U52" s="656" t="str">
        <f t="shared" si="30"/>
        <v/>
      </c>
      <c r="V52" s="655" t="str">
        <f t="shared" si="0"/>
        <v/>
      </c>
      <c r="W52" s="657"/>
      <c r="X52" s="658"/>
      <c r="Y52" s="659" t="str">
        <f t="shared" si="5"/>
        <v/>
      </c>
      <c r="Z52" s="659" t="str">
        <f t="shared" si="26"/>
        <v/>
      </c>
      <c r="AA52" s="659" t="str">
        <f t="shared" si="27"/>
        <v/>
      </c>
      <c r="AB52" s="660"/>
      <c r="AC52" s="661"/>
      <c r="AD52" s="662" t="str">
        <f t="shared" si="31"/>
        <v/>
      </c>
      <c r="AE52" s="663"/>
      <c r="AF52" s="658"/>
      <c r="AG52" s="664"/>
      <c r="AH52" s="665"/>
      <c r="AI52" s="666"/>
      <c r="AJ52" s="667" t="str">
        <f t="shared" si="35"/>
        <v/>
      </c>
      <c r="AK52" s="667" t="str">
        <f t="shared" si="35"/>
        <v/>
      </c>
      <c r="AL52" s="669" t="str">
        <f t="shared" si="32"/>
        <v/>
      </c>
      <c r="AM52" s="670" t="str">
        <f t="shared" si="23"/>
        <v/>
      </c>
      <c r="AN52" s="668" t="str">
        <f t="shared" si="34"/>
        <v/>
      </c>
      <c r="AO52" s="671" t="str">
        <f t="shared" si="33"/>
        <v/>
      </c>
      <c r="AP52" s="672"/>
    </row>
    <row r="53" spans="1:42" ht="17.25" customHeight="1">
      <c r="A53" s="50">
        <v>44</v>
      </c>
      <c r="B53" s="68"/>
      <c r="C53" s="5"/>
      <c r="D53" s="8"/>
      <c r="E53" s="5"/>
      <c r="F53" s="68"/>
      <c r="G53" s="5"/>
      <c r="H53" s="5"/>
      <c r="I53" s="5"/>
      <c r="J53" s="5"/>
      <c r="K53" s="8"/>
      <c r="L53" s="924"/>
      <c r="M53" s="177"/>
      <c r="N53" s="58"/>
      <c r="O53" s="135" t="str">
        <f t="shared" si="10"/>
        <v/>
      </c>
      <c r="P53" s="68"/>
      <c r="Q53" s="48"/>
      <c r="R53" s="122"/>
      <c r="S53" s="654" t="str">
        <f t="shared" si="28"/>
        <v/>
      </c>
      <c r="T53" s="655" t="str">
        <f t="shared" si="29"/>
        <v/>
      </c>
      <c r="U53" s="656" t="str">
        <f t="shared" si="30"/>
        <v/>
      </c>
      <c r="V53" s="655" t="str">
        <f t="shared" si="0"/>
        <v/>
      </c>
      <c r="W53" s="657"/>
      <c r="X53" s="658"/>
      <c r="Y53" s="659" t="str">
        <f t="shared" si="5"/>
        <v/>
      </c>
      <c r="Z53" s="659" t="str">
        <f t="shared" si="26"/>
        <v/>
      </c>
      <c r="AA53" s="659" t="str">
        <f t="shared" si="27"/>
        <v/>
      </c>
      <c r="AB53" s="660"/>
      <c r="AC53" s="661"/>
      <c r="AD53" s="662" t="str">
        <f t="shared" si="31"/>
        <v/>
      </c>
      <c r="AE53" s="663"/>
      <c r="AF53" s="658"/>
      <c r="AG53" s="664"/>
      <c r="AH53" s="665"/>
      <c r="AI53" s="666"/>
      <c r="AJ53" s="667" t="str">
        <f t="shared" si="35"/>
        <v/>
      </c>
      <c r="AK53" s="667" t="str">
        <f t="shared" si="35"/>
        <v/>
      </c>
      <c r="AL53" s="669" t="str">
        <f t="shared" si="32"/>
        <v/>
      </c>
      <c r="AM53" s="670" t="str">
        <f t="shared" si="23"/>
        <v/>
      </c>
      <c r="AN53" s="668" t="str">
        <f t="shared" si="34"/>
        <v/>
      </c>
      <c r="AO53" s="671" t="str">
        <f t="shared" si="33"/>
        <v/>
      </c>
      <c r="AP53" s="672"/>
    </row>
    <row r="54" spans="1:42" ht="17.25" customHeight="1">
      <c r="A54" s="50">
        <v>45</v>
      </c>
      <c r="B54" s="68"/>
      <c r="C54" s="5"/>
      <c r="D54" s="8"/>
      <c r="E54" s="5"/>
      <c r="F54" s="68"/>
      <c r="G54" s="5"/>
      <c r="H54" s="5"/>
      <c r="I54" s="5"/>
      <c r="J54" s="5"/>
      <c r="K54" s="8"/>
      <c r="L54" s="924"/>
      <c r="M54" s="177"/>
      <c r="N54" s="58"/>
      <c r="O54" s="135" t="str">
        <f t="shared" si="10"/>
        <v/>
      </c>
      <c r="P54" s="68"/>
      <c r="Q54" s="48"/>
      <c r="R54" s="122"/>
      <c r="S54" s="654" t="str">
        <f t="shared" si="28"/>
        <v/>
      </c>
      <c r="T54" s="655" t="str">
        <f t="shared" si="29"/>
        <v/>
      </c>
      <c r="U54" s="656" t="str">
        <f t="shared" si="30"/>
        <v/>
      </c>
      <c r="V54" s="655" t="str">
        <f t="shared" si="0"/>
        <v/>
      </c>
      <c r="W54" s="657"/>
      <c r="X54" s="658"/>
      <c r="Y54" s="659" t="str">
        <f t="shared" si="5"/>
        <v/>
      </c>
      <c r="Z54" s="659" t="str">
        <f t="shared" si="26"/>
        <v/>
      </c>
      <c r="AA54" s="659" t="str">
        <f t="shared" si="27"/>
        <v/>
      </c>
      <c r="AB54" s="660"/>
      <c r="AC54" s="661"/>
      <c r="AD54" s="662" t="str">
        <f t="shared" si="31"/>
        <v/>
      </c>
      <c r="AE54" s="663"/>
      <c r="AF54" s="658"/>
      <c r="AG54" s="664"/>
      <c r="AH54" s="665"/>
      <c r="AI54" s="666"/>
      <c r="AJ54" s="667" t="str">
        <f t="shared" si="35"/>
        <v/>
      </c>
      <c r="AK54" s="667" t="str">
        <f t="shared" si="35"/>
        <v/>
      </c>
      <c r="AL54" s="669" t="str">
        <f t="shared" si="32"/>
        <v/>
      </c>
      <c r="AM54" s="670" t="str">
        <f t="shared" si="23"/>
        <v/>
      </c>
      <c r="AN54" s="668" t="str">
        <f t="shared" si="34"/>
        <v/>
      </c>
      <c r="AO54" s="671" t="str">
        <f t="shared" si="33"/>
        <v/>
      </c>
      <c r="AP54" s="672"/>
    </row>
    <row r="55" spans="1:42" ht="17.25" customHeight="1">
      <c r="A55" s="50">
        <v>46</v>
      </c>
      <c r="B55" s="68"/>
      <c r="C55" s="5"/>
      <c r="D55" s="8"/>
      <c r="E55" s="5"/>
      <c r="F55" s="68"/>
      <c r="G55" s="5"/>
      <c r="H55" s="5"/>
      <c r="I55" s="5"/>
      <c r="J55" s="5"/>
      <c r="K55" s="8"/>
      <c r="L55" s="924"/>
      <c r="M55" s="177"/>
      <c r="N55" s="58"/>
      <c r="O55" s="135" t="str">
        <f t="shared" si="10"/>
        <v/>
      </c>
      <c r="P55" s="68"/>
      <c r="Q55" s="48"/>
      <c r="R55" s="122"/>
      <c r="S55" s="654" t="str">
        <f t="shared" si="28"/>
        <v/>
      </c>
      <c r="T55" s="655" t="str">
        <f t="shared" si="29"/>
        <v/>
      </c>
      <c r="U55" s="656" t="str">
        <f t="shared" si="30"/>
        <v/>
      </c>
      <c r="V55" s="655" t="str">
        <f t="shared" si="0"/>
        <v/>
      </c>
      <c r="W55" s="657"/>
      <c r="X55" s="658"/>
      <c r="Y55" s="659" t="str">
        <f t="shared" si="5"/>
        <v/>
      </c>
      <c r="Z55" s="659" t="str">
        <f t="shared" si="26"/>
        <v/>
      </c>
      <c r="AA55" s="659" t="str">
        <f t="shared" si="27"/>
        <v/>
      </c>
      <c r="AB55" s="660"/>
      <c r="AC55" s="661"/>
      <c r="AD55" s="662" t="str">
        <f t="shared" si="31"/>
        <v/>
      </c>
      <c r="AE55" s="663"/>
      <c r="AF55" s="658"/>
      <c r="AG55" s="664"/>
      <c r="AH55" s="665"/>
      <c r="AI55" s="666"/>
      <c r="AJ55" s="667" t="str">
        <f t="shared" si="35"/>
        <v/>
      </c>
      <c r="AK55" s="667" t="str">
        <f t="shared" si="35"/>
        <v/>
      </c>
      <c r="AL55" s="669" t="str">
        <f t="shared" si="32"/>
        <v/>
      </c>
      <c r="AM55" s="670" t="str">
        <f t="shared" si="23"/>
        <v/>
      </c>
      <c r="AN55" s="668" t="str">
        <f t="shared" si="34"/>
        <v/>
      </c>
      <c r="AO55" s="671" t="str">
        <f t="shared" si="33"/>
        <v/>
      </c>
      <c r="AP55" s="672"/>
    </row>
    <row r="56" spans="1:42" ht="17.25" customHeight="1">
      <c r="A56" s="50">
        <v>47</v>
      </c>
      <c r="B56" s="68"/>
      <c r="C56" s="5"/>
      <c r="D56" s="8"/>
      <c r="E56" s="5"/>
      <c r="F56" s="68"/>
      <c r="G56" s="5"/>
      <c r="H56" s="5"/>
      <c r="I56" s="5"/>
      <c r="J56" s="5"/>
      <c r="K56" s="8"/>
      <c r="L56" s="924"/>
      <c r="M56" s="177"/>
      <c r="N56" s="58"/>
      <c r="O56" s="135" t="str">
        <f t="shared" si="10"/>
        <v/>
      </c>
      <c r="P56" s="68"/>
      <c r="Q56" s="48"/>
      <c r="R56" s="122"/>
      <c r="S56" s="654" t="str">
        <f t="shared" si="28"/>
        <v/>
      </c>
      <c r="T56" s="655" t="str">
        <f t="shared" si="29"/>
        <v/>
      </c>
      <c r="U56" s="656" t="str">
        <f t="shared" si="30"/>
        <v/>
      </c>
      <c r="V56" s="655" t="str">
        <f t="shared" si="0"/>
        <v/>
      </c>
      <c r="W56" s="657"/>
      <c r="X56" s="658"/>
      <c r="Y56" s="659" t="str">
        <f t="shared" si="5"/>
        <v/>
      </c>
      <c r="Z56" s="659" t="str">
        <f t="shared" si="26"/>
        <v/>
      </c>
      <c r="AA56" s="659" t="str">
        <f t="shared" si="27"/>
        <v/>
      </c>
      <c r="AB56" s="660"/>
      <c r="AC56" s="661"/>
      <c r="AD56" s="662" t="str">
        <f t="shared" si="31"/>
        <v/>
      </c>
      <c r="AE56" s="663"/>
      <c r="AF56" s="658"/>
      <c r="AG56" s="664"/>
      <c r="AH56" s="665"/>
      <c r="AI56" s="666"/>
      <c r="AJ56" s="667" t="str">
        <f t="shared" si="35"/>
        <v/>
      </c>
      <c r="AK56" s="667" t="str">
        <f t="shared" si="35"/>
        <v/>
      </c>
      <c r="AL56" s="669" t="str">
        <f t="shared" si="32"/>
        <v/>
      </c>
      <c r="AM56" s="670" t="str">
        <f t="shared" si="23"/>
        <v/>
      </c>
      <c r="AN56" s="668" t="str">
        <f t="shared" si="34"/>
        <v/>
      </c>
      <c r="AO56" s="671" t="str">
        <f t="shared" si="33"/>
        <v/>
      </c>
      <c r="AP56" s="672"/>
    </row>
    <row r="57" spans="1:42" ht="17.25" customHeight="1">
      <c r="A57" s="50">
        <v>48</v>
      </c>
      <c r="B57" s="68"/>
      <c r="C57" s="5"/>
      <c r="D57" s="8"/>
      <c r="E57" s="5"/>
      <c r="F57" s="68"/>
      <c r="G57" s="5"/>
      <c r="H57" s="5"/>
      <c r="I57" s="5"/>
      <c r="J57" s="5"/>
      <c r="K57" s="8"/>
      <c r="L57" s="924"/>
      <c r="M57" s="177"/>
      <c r="N57" s="58"/>
      <c r="O57" s="135" t="str">
        <f t="shared" si="10"/>
        <v/>
      </c>
      <c r="P57" s="68"/>
      <c r="Q57" s="48"/>
      <c r="R57" s="122"/>
      <c r="S57" s="654" t="str">
        <f t="shared" si="28"/>
        <v/>
      </c>
      <c r="T57" s="655" t="str">
        <f t="shared" si="29"/>
        <v/>
      </c>
      <c r="U57" s="656" t="str">
        <f t="shared" si="30"/>
        <v/>
      </c>
      <c r="V57" s="655" t="str">
        <f t="shared" si="0"/>
        <v/>
      </c>
      <c r="W57" s="657"/>
      <c r="X57" s="658"/>
      <c r="Y57" s="659" t="str">
        <f t="shared" si="5"/>
        <v/>
      </c>
      <c r="Z57" s="659" t="str">
        <f t="shared" si="26"/>
        <v/>
      </c>
      <c r="AA57" s="659" t="str">
        <f t="shared" si="27"/>
        <v/>
      </c>
      <c r="AB57" s="660"/>
      <c r="AC57" s="661"/>
      <c r="AD57" s="662" t="str">
        <f t="shared" si="31"/>
        <v/>
      </c>
      <c r="AE57" s="663"/>
      <c r="AF57" s="658"/>
      <c r="AG57" s="664"/>
      <c r="AH57" s="665"/>
      <c r="AI57" s="666"/>
      <c r="AJ57" s="667" t="str">
        <f t="shared" si="35"/>
        <v/>
      </c>
      <c r="AK57" s="667" t="str">
        <f t="shared" si="35"/>
        <v/>
      </c>
      <c r="AL57" s="669" t="str">
        <f t="shared" si="32"/>
        <v/>
      </c>
      <c r="AM57" s="670" t="str">
        <f t="shared" si="23"/>
        <v/>
      </c>
      <c r="AN57" s="668" t="str">
        <f t="shared" si="34"/>
        <v/>
      </c>
      <c r="AO57" s="671" t="str">
        <f t="shared" si="33"/>
        <v/>
      </c>
      <c r="AP57" s="672"/>
    </row>
    <row r="58" spans="1:42" ht="17.25" customHeight="1">
      <c r="A58" s="50">
        <v>49</v>
      </c>
      <c r="B58" s="68"/>
      <c r="C58" s="5"/>
      <c r="D58" s="8"/>
      <c r="E58" s="5"/>
      <c r="F58" s="68"/>
      <c r="G58" s="5"/>
      <c r="H58" s="5"/>
      <c r="I58" s="5"/>
      <c r="J58" s="5"/>
      <c r="K58" s="8"/>
      <c r="L58" s="924"/>
      <c r="M58" s="177"/>
      <c r="N58" s="58"/>
      <c r="O58" s="135" t="str">
        <f t="shared" si="10"/>
        <v/>
      </c>
      <c r="P58" s="68"/>
      <c r="Q58" s="48"/>
      <c r="R58" s="122"/>
      <c r="S58" s="654" t="str">
        <f t="shared" si="28"/>
        <v/>
      </c>
      <c r="T58" s="655" t="str">
        <f t="shared" si="29"/>
        <v/>
      </c>
      <c r="U58" s="656" t="str">
        <f t="shared" si="30"/>
        <v/>
      </c>
      <c r="V58" s="655" t="str">
        <f t="shared" si="0"/>
        <v/>
      </c>
      <c r="W58" s="657"/>
      <c r="X58" s="658"/>
      <c r="Y58" s="659" t="str">
        <f t="shared" si="5"/>
        <v/>
      </c>
      <c r="Z58" s="659" t="str">
        <f t="shared" si="26"/>
        <v/>
      </c>
      <c r="AA58" s="659" t="str">
        <f t="shared" si="27"/>
        <v/>
      </c>
      <c r="AB58" s="660"/>
      <c r="AC58" s="661"/>
      <c r="AD58" s="662" t="str">
        <f t="shared" si="31"/>
        <v/>
      </c>
      <c r="AE58" s="663"/>
      <c r="AF58" s="658"/>
      <c r="AG58" s="664"/>
      <c r="AH58" s="665"/>
      <c r="AI58" s="666"/>
      <c r="AJ58" s="667" t="str">
        <f t="shared" si="35"/>
        <v/>
      </c>
      <c r="AK58" s="667" t="str">
        <f t="shared" si="35"/>
        <v/>
      </c>
      <c r="AL58" s="669" t="str">
        <f t="shared" si="32"/>
        <v/>
      </c>
      <c r="AM58" s="670" t="str">
        <f t="shared" si="23"/>
        <v/>
      </c>
      <c r="AN58" s="668" t="str">
        <f t="shared" si="34"/>
        <v/>
      </c>
      <c r="AO58" s="671" t="str">
        <f t="shared" si="33"/>
        <v/>
      </c>
      <c r="AP58" s="672"/>
    </row>
    <row r="59" spans="1:42" ht="17.25" customHeight="1">
      <c r="A59" s="50">
        <v>50</v>
      </c>
      <c r="B59" s="68"/>
      <c r="C59" s="5"/>
      <c r="D59" s="8"/>
      <c r="E59" s="5"/>
      <c r="F59" s="68"/>
      <c r="G59" s="5"/>
      <c r="H59" s="5"/>
      <c r="I59" s="5"/>
      <c r="J59" s="5"/>
      <c r="K59" s="8"/>
      <c r="L59" s="924"/>
      <c r="M59" s="177"/>
      <c r="N59" s="58"/>
      <c r="O59" s="135" t="str">
        <f t="shared" si="10"/>
        <v/>
      </c>
      <c r="P59" s="68"/>
      <c r="Q59" s="48"/>
      <c r="R59" s="122"/>
      <c r="S59" s="654" t="str">
        <f t="shared" si="28"/>
        <v/>
      </c>
      <c r="T59" s="655" t="str">
        <f t="shared" si="29"/>
        <v/>
      </c>
      <c r="U59" s="656" t="str">
        <f t="shared" si="30"/>
        <v/>
      </c>
      <c r="V59" s="655" t="str">
        <f t="shared" si="0"/>
        <v/>
      </c>
      <c r="W59" s="657"/>
      <c r="X59" s="658"/>
      <c r="Y59" s="659" t="str">
        <f t="shared" si="5"/>
        <v/>
      </c>
      <c r="Z59" s="659" t="str">
        <f t="shared" si="26"/>
        <v/>
      </c>
      <c r="AA59" s="659" t="str">
        <f t="shared" si="27"/>
        <v/>
      </c>
      <c r="AB59" s="660"/>
      <c r="AC59" s="661"/>
      <c r="AD59" s="662" t="str">
        <f t="shared" si="31"/>
        <v/>
      </c>
      <c r="AE59" s="663"/>
      <c r="AF59" s="658"/>
      <c r="AG59" s="664"/>
      <c r="AH59" s="665"/>
      <c r="AI59" s="666"/>
      <c r="AJ59" s="667" t="str">
        <f t="shared" si="35"/>
        <v/>
      </c>
      <c r="AK59" s="667" t="str">
        <f t="shared" si="35"/>
        <v/>
      </c>
      <c r="AL59" s="669" t="str">
        <f t="shared" si="32"/>
        <v/>
      </c>
      <c r="AM59" s="670" t="str">
        <f t="shared" si="23"/>
        <v/>
      </c>
      <c r="AN59" s="668" t="str">
        <f t="shared" si="34"/>
        <v/>
      </c>
      <c r="AO59" s="671" t="str">
        <f t="shared" si="33"/>
        <v/>
      </c>
      <c r="AP59" s="672"/>
    </row>
    <row r="60" spans="1:42" ht="17.25" customHeight="1">
      <c r="A60" s="50">
        <v>51</v>
      </c>
      <c r="B60" s="68"/>
      <c r="C60" s="5"/>
      <c r="D60" s="8"/>
      <c r="E60" s="5"/>
      <c r="F60" s="68"/>
      <c r="G60" s="5"/>
      <c r="H60" s="5"/>
      <c r="I60" s="5"/>
      <c r="J60" s="5"/>
      <c r="K60" s="8"/>
      <c r="L60" s="924"/>
      <c r="M60" s="177"/>
      <c r="N60" s="58"/>
      <c r="O60" s="135" t="str">
        <f t="shared" si="10"/>
        <v/>
      </c>
      <c r="P60" s="68"/>
      <c r="Q60" s="48"/>
      <c r="R60" s="122"/>
      <c r="S60" s="654" t="str">
        <f t="shared" si="28"/>
        <v/>
      </c>
      <c r="T60" s="655" t="str">
        <f t="shared" si="29"/>
        <v/>
      </c>
      <c r="U60" s="656" t="str">
        <f t="shared" si="30"/>
        <v/>
      </c>
      <c r="V60" s="655" t="str">
        <f t="shared" si="0"/>
        <v/>
      </c>
      <c r="W60" s="657"/>
      <c r="X60" s="658"/>
      <c r="Y60" s="659" t="str">
        <f t="shared" si="5"/>
        <v/>
      </c>
      <c r="Z60" s="659" t="str">
        <f t="shared" si="26"/>
        <v/>
      </c>
      <c r="AA60" s="659" t="str">
        <f t="shared" si="27"/>
        <v/>
      </c>
      <c r="AB60" s="660"/>
      <c r="AC60" s="661"/>
      <c r="AD60" s="662" t="str">
        <f t="shared" si="31"/>
        <v/>
      </c>
      <c r="AE60" s="663"/>
      <c r="AF60" s="658"/>
      <c r="AG60" s="664"/>
      <c r="AH60" s="665"/>
      <c r="AI60" s="666"/>
      <c r="AJ60" s="667" t="str">
        <f t="shared" si="35"/>
        <v/>
      </c>
      <c r="AK60" s="667" t="str">
        <f t="shared" si="35"/>
        <v/>
      </c>
      <c r="AL60" s="669" t="str">
        <f t="shared" si="32"/>
        <v/>
      </c>
      <c r="AM60" s="670" t="str">
        <f t="shared" si="23"/>
        <v/>
      </c>
      <c r="AN60" s="668" t="str">
        <f t="shared" si="34"/>
        <v/>
      </c>
      <c r="AO60" s="671" t="str">
        <f t="shared" si="33"/>
        <v/>
      </c>
      <c r="AP60" s="672"/>
    </row>
    <row r="61" spans="1:42" ht="17.25" customHeight="1">
      <c r="A61" s="50">
        <v>52</v>
      </c>
      <c r="B61" s="68"/>
      <c r="C61" s="5"/>
      <c r="D61" s="8"/>
      <c r="E61" s="5"/>
      <c r="F61" s="68"/>
      <c r="G61" s="5"/>
      <c r="H61" s="5"/>
      <c r="I61" s="5"/>
      <c r="J61" s="5"/>
      <c r="K61" s="8"/>
      <c r="L61" s="924"/>
      <c r="M61" s="177"/>
      <c r="N61" s="58"/>
      <c r="O61" s="135" t="str">
        <f t="shared" si="10"/>
        <v/>
      </c>
      <c r="P61" s="68"/>
      <c r="Q61" s="48"/>
      <c r="R61" s="122"/>
      <c r="S61" s="654" t="str">
        <f t="shared" si="28"/>
        <v/>
      </c>
      <c r="T61" s="655" t="str">
        <f t="shared" si="29"/>
        <v/>
      </c>
      <c r="U61" s="656" t="str">
        <f t="shared" si="30"/>
        <v/>
      </c>
      <c r="V61" s="655" t="str">
        <f t="shared" si="0"/>
        <v/>
      </c>
      <c r="W61" s="657"/>
      <c r="X61" s="658"/>
      <c r="Y61" s="659" t="str">
        <f t="shared" si="5"/>
        <v/>
      </c>
      <c r="Z61" s="659" t="str">
        <f t="shared" si="26"/>
        <v/>
      </c>
      <c r="AA61" s="659" t="str">
        <f t="shared" si="27"/>
        <v/>
      </c>
      <c r="AB61" s="660"/>
      <c r="AC61" s="661"/>
      <c r="AD61" s="662" t="str">
        <f t="shared" si="31"/>
        <v/>
      </c>
      <c r="AE61" s="663"/>
      <c r="AF61" s="658"/>
      <c r="AG61" s="664"/>
      <c r="AH61" s="665"/>
      <c r="AI61" s="666"/>
      <c r="AJ61" s="667" t="str">
        <f t="shared" si="35"/>
        <v/>
      </c>
      <c r="AK61" s="667" t="str">
        <f t="shared" si="35"/>
        <v/>
      </c>
      <c r="AL61" s="669" t="str">
        <f t="shared" si="32"/>
        <v/>
      </c>
      <c r="AM61" s="670" t="str">
        <f t="shared" si="23"/>
        <v/>
      </c>
      <c r="AN61" s="668" t="str">
        <f t="shared" si="34"/>
        <v/>
      </c>
      <c r="AO61" s="671" t="str">
        <f t="shared" si="33"/>
        <v/>
      </c>
      <c r="AP61" s="672"/>
    </row>
    <row r="62" spans="1:42" ht="17.25" customHeight="1">
      <c r="A62" s="50">
        <v>53</v>
      </c>
      <c r="B62" s="68"/>
      <c r="C62" s="5"/>
      <c r="D62" s="8"/>
      <c r="E62" s="5"/>
      <c r="F62" s="68"/>
      <c r="G62" s="5"/>
      <c r="H62" s="5"/>
      <c r="I62" s="5"/>
      <c r="J62" s="5"/>
      <c r="K62" s="8"/>
      <c r="L62" s="924"/>
      <c r="M62" s="177"/>
      <c r="N62" s="58"/>
      <c r="O62" s="135" t="str">
        <f t="shared" si="10"/>
        <v/>
      </c>
      <c r="P62" s="68"/>
      <c r="Q62" s="48"/>
      <c r="R62" s="122"/>
      <c r="S62" s="654" t="str">
        <f t="shared" si="28"/>
        <v/>
      </c>
      <c r="T62" s="655" t="str">
        <f t="shared" si="29"/>
        <v/>
      </c>
      <c r="U62" s="656" t="str">
        <f t="shared" si="30"/>
        <v/>
      </c>
      <c r="V62" s="655" t="str">
        <f t="shared" si="0"/>
        <v/>
      </c>
      <c r="W62" s="657"/>
      <c r="X62" s="658"/>
      <c r="Y62" s="659" t="str">
        <f t="shared" si="5"/>
        <v/>
      </c>
      <c r="Z62" s="659" t="str">
        <f t="shared" si="26"/>
        <v/>
      </c>
      <c r="AA62" s="659" t="str">
        <f t="shared" si="27"/>
        <v/>
      </c>
      <c r="AB62" s="660"/>
      <c r="AC62" s="661"/>
      <c r="AD62" s="662" t="str">
        <f t="shared" si="31"/>
        <v/>
      </c>
      <c r="AE62" s="663"/>
      <c r="AF62" s="658"/>
      <c r="AG62" s="664"/>
      <c r="AH62" s="665"/>
      <c r="AI62" s="666"/>
      <c r="AJ62" s="667" t="str">
        <f t="shared" si="35"/>
        <v/>
      </c>
      <c r="AK62" s="667" t="str">
        <f t="shared" si="35"/>
        <v/>
      </c>
      <c r="AL62" s="669" t="str">
        <f t="shared" si="32"/>
        <v/>
      </c>
      <c r="AM62" s="670" t="str">
        <f t="shared" si="23"/>
        <v/>
      </c>
      <c r="AN62" s="668" t="str">
        <f t="shared" si="34"/>
        <v/>
      </c>
      <c r="AO62" s="671" t="str">
        <f t="shared" si="33"/>
        <v/>
      </c>
      <c r="AP62" s="672"/>
    </row>
    <row r="63" spans="1:42" ht="17.25" customHeight="1">
      <c r="A63" s="50">
        <v>54</v>
      </c>
      <c r="B63" s="68"/>
      <c r="C63" s="5"/>
      <c r="D63" s="8"/>
      <c r="E63" s="5"/>
      <c r="F63" s="68"/>
      <c r="G63" s="5"/>
      <c r="H63" s="5"/>
      <c r="I63" s="5"/>
      <c r="J63" s="5"/>
      <c r="K63" s="8"/>
      <c r="L63" s="924"/>
      <c r="M63" s="177"/>
      <c r="N63" s="58"/>
      <c r="O63" s="135" t="str">
        <f t="shared" si="10"/>
        <v/>
      </c>
      <c r="P63" s="68"/>
      <c r="Q63" s="48"/>
      <c r="R63" s="122"/>
      <c r="S63" s="654" t="str">
        <f t="shared" si="28"/>
        <v/>
      </c>
      <c r="T63" s="655" t="str">
        <f t="shared" si="29"/>
        <v/>
      </c>
      <c r="U63" s="656" t="str">
        <f t="shared" si="30"/>
        <v/>
      </c>
      <c r="V63" s="655" t="str">
        <f t="shared" si="0"/>
        <v/>
      </c>
      <c r="W63" s="657"/>
      <c r="X63" s="658"/>
      <c r="Y63" s="659" t="str">
        <f t="shared" si="5"/>
        <v/>
      </c>
      <c r="Z63" s="659" t="str">
        <f t="shared" si="26"/>
        <v/>
      </c>
      <c r="AA63" s="659" t="str">
        <f t="shared" si="27"/>
        <v/>
      </c>
      <c r="AB63" s="660"/>
      <c r="AC63" s="661"/>
      <c r="AD63" s="662" t="str">
        <f t="shared" si="31"/>
        <v/>
      </c>
      <c r="AE63" s="663"/>
      <c r="AF63" s="658"/>
      <c r="AG63" s="664"/>
      <c r="AH63" s="665"/>
      <c r="AI63" s="666"/>
      <c r="AJ63" s="667" t="str">
        <f t="shared" si="35"/>
        <v/>
      </c>
      <c r="AK63" s="667" t="str">
        <f t="shared" si="35"/>
        <v/>
      </c>
      <c r="AL63" s="669" t="str">
        <f t="shared" si="32"/>
        <v/>
      </c>
      <c r="AM63" s="670" t="str">
        <f t="shared" si="23"/>
        <v/>
      </c>
      <c r="AN63" s="668" t="str">
        <f t="shared" si="34"/>
        <v/>
      </c>
      <c r="AO63" s="671" t="str">
        <f t="shared" si="33"/>
        <v/>
      </c>
      <c r="AP63" s="672"/>
    </row>
    <row r="64" spans="1:42" ht="17.25" customHeight="1">
      <c r="A64" s="50">
        <v>55</v>
      </c>
      <c r="B64" s="68"/>
      <c r="C64" s="5"/>
      <c r="D64" s="8"/>
      <c r="E64" s="5"/>
      <c r="F64" s="68"/>
      <c r="G64" s="5"/>
      <c r="H64" s="5"/>
      <c r="I64" s="5"/>
      <c r="J64" s="5"/>
      <c r="K64" s="8"/>
      <c r="L64" s="924"/>
      <c r="M64" s="177"/>
      <c r="N64" s="58"/>
      <c r="O64" s="135" t="str">
        <f t="shared" si="10"/>
        <v/>
      </c>
      <c r="P64" s="68"/>
      <c r="Q64" s="48"/>
      <c r="R64" s="122"/>
      <c r="S64" s="654" t="str">
        <f t="shared" si="28"/>
        <v/>
      </c>
      <c r="T64" s="655" t="str">
        <f t="shared" si="29"/>
        <v/>
      </c>
      <c r="U64" s="656" t="str">
        <f t="shared" si="30"/>
        <v/>
      </c>
      <c r="V64" s="655" t="str">
        <f t="shared" si="0"/>
        <v/>
      </c>
      <c r="W64" s="657"/>
      <c r="X64" s="658"/>
      <c r="Y64" s="659" t="str">
        <f t="shared" si="5"/>
        <v/>
      </c>
      <c r="Z64" s="659" t="str">
        <f t="shared" si="26"/>
        <v/>
      </c>
      <c r="AA64" s="659" t="str">
        <f t="shared" si="27"/>
        <v/>
      </c>
      <c r="AB64" s="660"/>
      <c r="AC64" s="661"/>
      <c r="AD64" s="662" t="str">
        <f t="shared" si="31"/>
        <v/>
      </c>
      <c r="AE64" s="663"/>
      <c r="AF64" s="658"/>
      <c r="AG64" s="664"/>
      <c r="AH64" s="665"/>
      <c r="AI64" s="666"/>
      <c r="AJ64" s="667" t="str">
        <f t="shared" si="35"/>
        <v/>
      </c>
      <c r="AK64" s="667" t="str">
        <f t="shared" si="35"/>
        <v/>
      </c>
      <c r="AL64" s="669" t="str">
        <f t="shared" si="32"/>
        <v/>
      </c>
      <c r="AM64" s="670" t="str">
        <f t="shared" si="23"/>
        <v/>
      </c>
      <c r="AN64" s="668" t="str">
        <f t="shared" si="34"/>
        <v/>
      </c>
      <c r="AO64" s="671" t="str">
        <f t="shared" si="33"/>
        <v/>
      </c>
      <c r="AP64" s="672"/>
    </row>
    <row r="65" spans="1:42" ht="17.25" customHeight="1">
      <c r="A65" s="50">
        <v>56</v>
      </c>
      <c r="B65" s="68"/>
      <c r="C65" s="5"/>
      <c r="D65" s="8"/>
      <c r="E65" s="5"/>
      <c r="F65" s="68"/>
      <c r="G65" s="5"/>
      <c r="H65" s="5"/>
      <c r="I65" s="5"/>
      <c r="J65" s="5"/>
      <c r="K65" s="8"/>
      <c r="L65" s="924"/>
      <c r="M65" s="177"/>
      <c r="N65" s="58"/>
      <c r="O65" s="135" t="str">
        <f t="shared" si="10"/>
        <v/>
      </c>
      <c r="P65" s="68"/>
      <c r="Q65" s="48"/>
      <c r="R65" s="122"/>
      <c r="S65" s="654" t="str">
        <f t="shared" si="28"/>
        <v/>
      </c>
      <c r="T65" s="655" t="str">
        <f t="shared" si="29"/>
        <v/>
      </c>
      <c r="U65" s="656" t="str">
        <f t="shared" si="30"/>
        <v/>
      </c>
      <c r="V65" s="655" t="str">
        <f t="shared" si="0"/>
        <v/>
      </c>
      <c r="W65" s="657"/>
      <c r="X65" s="658"/>
      <c r="Y65" s="659" t="str">
        <f t="shared" si="5"/>
        <v/>
      </c>
      <c r="Z65" s="659" t="str">
        <f t="shared" si="26"/>
        <v/>
      </c>
      <c r="AA65" s="659" t="str">
        <f t="shared" si="27"/>
        <v/>
      </c>
      <c r="AB65" s="660"/>
      <c r="AC65" s="661"/>
      <c r="AD65" s="662" t="str">
        <f t="shared" si="31"/>
        <v/>
      </c>
      <c r="AE65" s="663"/>
      <c r="AF65" s="658"/>
      <c r="AG65" s="664"/>
      <c r="AH65" s="665"/>
      <c r="AI65" s="666"/>
      <c r="AJ65" s="667" t="str">
        <f t="shared" si="35"/>
        <v/>
      </c>
      <c r="AK65" s="667" t="str">
        <f t="shared" si="35"/>
        <v/>
      </c>
      <c r="AL65" s="669" t="str">
        <f t="shared" si="32"/>
        <v/>
      </c>
      <c r="AM65" s="670" t="str">
        <f t="shared" si="23"/>
        <v/>
      </c>
      <c r="AN65" s="668" t="str">
        <f t="shared" si="34"/>
        <v/>
      </c>
      <c r="AO65" s="671" t="str">
        <f t="shared" si="33"/>
        <v/>
      </c>
      <c r="AP65" s="672"/>
    </row>
    <row r="66" spans="1:42" ht="17.25" customHeight="1">
      <c r="A66" s="50">
        <v>57</v>
      </c>
      <c r="B66" s="68"/>
      <c r="C66" s="5"/>
      <c r="D66" s="8"/>
      <c r="E66" s="5"/>
      <c r="F66" s="68"/>
      <c r="G66" s="5"/>
      <c r="H66" s="5"/>
      <c r="I66" s="5"/>
      <c r="J66" s="5"/>
      <c r="K66" s="8"/>
      <c r="L66" s="924"/>
      <c r="M66" s="177"/>
      <c r="N66" s="58"/>
      <c r="O66" s="135" t="str">
        <f t="shared" si="10"/>
        <v/>
      </c>
      <c r="P66" s="68"/>
      <c r="Q66" s="48"/>
      <c r="R66" s="122"/>
      <c r="S66" s="654" t="str">
        <f t="shared" si="28"/>
        <v/>
      </c>
      <c r="T66" s="655" t="str">
        <f t="shared" si="29"/>
        <v/>
      </c>
      <c r="U66" s="656" t="str">
        <f t="shared" si="30"/>
        <v/>
      </c>
      <c r="V66" s="655" t="str">
        <f t="shared" si="0"/>
        <v/>
      </c>
      <c r="W66" s="657"/>
      <c r="X66" s="658"/>
      <c r="Y66" s="659" t="str">
        <f t="shared" si="5"/>
        <v/>
      </c>
      <c r="Z66" s="659" t="str">
        <f t="shared" si="26"/>
        <v/>
      </c>
      <c r="AA66" s="659" t="str">
        <f t="shared" si="27"/>
        <v/>
      </c>
      <c r="AB66" s="660"/>
      <c r="AC66" s="661"/>
      <c r="AD66" s="662" t="str">
        <f t="shared" si="31"/>
        <v/>
      </c>
      <c r="AE66" s="663"/>
      <c r="AF66" s="658"/>
      <c r="AG66" s="664"/>
      <c r="AH66" s="665"/>
      <c r="AI66" s="666"/>
      <c r="AJ66" s="667" t="str">
        <f t="shared" si="35"/>
        <v/>
      </c>
      <c r="AK66" s="667" t="str">
        <f t="shared" si="35"/>
        <v/>
      </c>
      <c r="AL66" s="669" t="str">
        <f t="shared" si="32"/>
        <v/>
      </c>
      <c r="AM66" s="670" t="str">
        <f t="shared" si="23"/>
        <v/>
      </c>
      <c r="AN66" s="668" t="str">
        <f t="shared" si="34"/>
        <v/>
      </c>
      <c r="AO66" s="671" t="str">
        <f t="shared" si="33"/>
        <v/>
      </c>
      <c r="AP66" s="672"/>
    </row>
    <row r="67" spans="1:42" ht="17.25" customHeight="1">
      <c r="A67" s="50">
        <v>58</v>
      </c>
      <c r="B67" s="68"/>
      <c r="C67" s="5"/>
      <c r="D67" s="8"/>
      <c r="E67" s="5"/>
      <c r="F67" s="68"/>
      <c r="G67" s="5"/>
      <c r="H67" s="5"/>
      <c r="I67" s="5"/>
      <c r="J67" s="5"/>
      <c r="K67" s="8"/>
      <c r="L67" s="924"/>
      <c r="M67" s="177"/>
      <c r="N67" s="58"/>
      <c r="O67" s="135" t="str">
        <f t="shared" si="10"/>
        <v/>
      </c>
      <c r="P67" s="68"/>
      <c r="Q67" s="48"/>
      <c r="R67" s="122"/>
      <c r="S67" s="654" t="str">
        <f t="shared" si="28"/>
        <v/>
      </c>
      <c r="T67" s="655" t="str">
        <f t="shared" si="29"/>
        <v/>
      </c>
      <c r="U67" s="656" t="str">
        <f t="shared" si="30"/>
        <v/>
      </c>
      <c r="V67" s="655" t="str">
        <f t="shared" si="0"/>
        <v/>
      </c>
      <c r="W67" s="657"/>
      <c r="X67" s="658"/>
      <c r="Y67" s="659" t="str">
        <f t="shared" si="5"/>
        <v/>
      </c>
      <c r="Z67" s="659" t="str">
        <f t="shared" si="26"/>
        <v/>
      </c>
      <c r="AA67" s="659" t="str">
        <f t="shared" si="27"/>
        <v/>
      </c>
      <c r="AB67" s="660"/>
      <c r="AC67" s="661"/>
      <c r="AD67" s="662" t="str">
        <f t="shared" si="31"/>
        <v/>
      </c>
      <c r="AE67" s="663"/>
      <c r="AF67" s="658"/>
      <c r="AG67" s="664"/>
      <c r="AH67" s="665"/>
      <c r="AI67" s="666"/>
      <c r="AJ67" s="667" t="str">
        <f t="shared" si="35"/>
        <v/>
      </c>
      <c r="AK67" s="667" t="str">
        <f t="shared" si="35"/>
        <v/>
      </c>
      <c r="AL67" s="669" t="str">
        <f t="shared" si="32"/>
        <v/>
      </c>
      <c r="AM67" s="670" t="str">
        <f t="shared" si="23"/>
        <v/>
      </c>
      <c r="AN67" s="668" t="str">
        <f t="shared" si="34"/>
        <v/>
      </c>
      <c r="AO67" s="671" t="str">
        <f t="shared" si="33"/>
        <v/>
      </c>
      <c r="AP67" s="672"/>
    </row>
    <row r="68" spans="1:42" ht="17.25" customHeight="1">
      <c r="A68" s="50">
        <v>59</v>
      </c>
      <c r="B68" s="68"/>
      <c r="C68" s="5"/>
      <c r="D68" s="8"/>
      <c r="E68" s="5"/>
      <c r="F68" s="68"/>
      <c r="G68" s="5"/>
      <c r="H68" s="5"/>
      <c r="I68" s="5"/>
      <c r="J68" s="5"/>
      <c r="K68" s="8"/>
      <c r="L68" s="924"/>
      <c r="M68" s="177"/>
      <c r="N68" s="58"/>
      <c r="O68" s="135" t="str">
        <f t="shared" si="10"/>
        <v/>
      </c>
      <c r="P68" s="68"/>
      <c r="Q68" s="48"/>
      <c r="R68" s="122"/>
      <c r="S68" s="654" t="str">
        <f t="shared" si="28"/>
        <v/>
      </c>
      <c r="T68" s="655" t="str">
        <f t="shared" si="29"/>
        <v/>
      </c>
      <c r="U68" s="656" t="str">
        <f t="shared" si="30"/>
        <v/>
      </c>
      <c r="V68" s="655" t="str">
        <f t="shared" si="0"/>
        <v/>
      </c>
      <c r="W68" s="657"/>
      <c r="X68" s="658"/>
      <c r="Y68" s="659" t="str">
        <f t="shared" si="5"/>
        <v/>
      </c>
      <c r="Z68" s="659" t="str">
        <f t="shared" si="26"/>
        <v/>
      </c>
      <c r="AA68" s="659" t="str">
        <f t="shared" si="27"/>
        <v/>
      </c>
      <c r="AB68" s="660"/>
      <c r="AC68" s="661"/>
      <c r="AD68" s="662" t="str">
        <f t="shared" si="31"/>
        <v/>
      </c>
      <c r="AE68" s="663"/>
      <c r="AF68" s="658"/>
      <c r="AG68" s="664"/>
      <c r="AH68" s="665"/>
      <c r="AI68" s="666"/>
      <c r="AJ68" s="667" t="str">
        <f t="shared" si="35"/>
        <v/>
      </c>
      <c r="AK68" s="667" t="str">
        <f t="shared" si="35"/>
        <v/>
      </c>
      <c r="AL68" s="669" t="str">
        <f t="shared" si="32"/>
        <v/>
      </c>
      <c r="AM68" s="670" t="str">
        <f t="shared" si="23"/>
        <v/>
      </c>
      <c r="AN68" s="668" t="str">
        <f t="shared" si="34"/>
        <v/>
      </c>
      <c r="AO68" s="671" t="str">
        <f t="shared" si="33"/>
        <v/>
      </c>
      <c r="AP68" s="672"/>
    </row>
    <row r="69" spans="1:42" ht="17.25" customHeight="1">
      <c r="A69" s="50">
        <v>60</v>
      </c>
      <c r="B69" s="68"/>
      <c r="C69" s="5"/>
      <c r="D69" s="8"/>
      <c r="E69" s="5"/>
      <c r="F69" s="68"/>
      <c r="G69" s="5"/>
      <c r="H69" s="5"/>
      <c r="I69" s="5"/>
      <c r="J69" s="5"/>
      <c r="K69" s="8"/>
      <c r="L69" s="924"/>
      <c r="M69" s="177"/>
      <c r="N69" s="58"/>
      <c r="O69" s="135" t="str">
        <f t="shared" si="10"/>
        <v/>
      </c>
      <c r="P69" s="68"/>
      <c r="Q69" s="48"/>
      <c r="R69" s="122"/>
      <c r="S69" s="654" t="str">
        <f t="shared" si="28"/>
        <v/>
      </c>
      <c r="T69" s="655" t="str">
        <f t="shared" si="29"/>
        <v/>
      </c>
      <c r="U69" s="656" t="str">
        <f t="shared" si="30"/>
        <v/>
      </c>
      <c r="V69" s="655" t="str">
        <f t="shared" si="0"/>
        <v/>
      </c>
      <c r="W69" s="657"/>
      <c r="X69" s="658"/>
      <c r="Y69" s="659" t="str">
        <f t="shared" si="5"/>
        <v/>
      </c>
      <c r="Z69" s="659" t="str">
        <f t="shared" si="26"/>
        <v/>
      </c>
      <c r="AA69" s="659" t="str">
        <f t="shared" si="27"/>
        <v/>
      </c>
      <c r="AB69" s="660"/>
      <c r="AC69" s="661"/>
      <c r="AD69" s="662" t="str">
        <f t="shared" si="31"/>
        <v/>
      </c>
      <c r="AE69" s="663"/>
      <c r="AF69" s="658"/>
      <c r="AG69" s="664"/>
      <c r="AH69" s="665"/>
      <c r="AI69" s="666"/>
      <c r="AJ69" s="667" t="str">
        <f t="shared" si="35"/>
        <v/>
      </c>
      <c r="AK69" s="667" t="str">
        <f t="shared" si="35"/>
        <v/>
      </c>
      <c r="AL69" s="669" t="str">
        <f t="shared" si="32"/>
        <v/>
      </c>
      <c r="AM69" s="670" t="str">
        <f t="shared" si="23"/>
        <v/>
      </c>
      <c r="AN69" s="668" t="str">
        <f t="shared" si="34"/>
        <v/>
      </c>
      <c r="AO69" s="671" t="str">
        <f t="shared" si="33"/>
        <v/>
      </c>
      <c r="AP69" s="672"/>
    </row>
    <row r="70" spans="1:42" ht="17.25" customHeight="1">
      <c r="A70" s="50">
        <v>61</v>
      </c>
      <c r="B70" s="68"/>
      <c r="C70" s="5"/>
      <c r="D70" s="8"/>
      <c r="E70" s="5"/>
      <c r="F70" s="68"/>
      <c r="G70" s="5"/>
      <c r="H70" s="5"/>
      <c r="I70" s="5"/>
      <c r="J70" s="5"/>
      <c r="K70" s="8"/>
      <c r="L70" s="924"/>
      <c r="M70" s="177"/>
      <c r="N70" s="58"/>
      <c r="O70" s="135" t="str">
        <f t="shared" si="10"/>
        <v/>
      </c>
      <c r="P70" s="68"/>
      <c r="Q70" s="48"/>
      <c r="R70" s="122"/>
      <c r="S70" s="654" t="str">
        <f t="shared" si="28"/>
        <v/>
      </c>
      <c r="T70" s="655" t="str">
        <f t="shared" si="29"/>
        <v/>
      </c>
      <c r="U70" s="656" t="str">
        <f t="shared" si="30"/>
        <v/>
      </c>
      <c r="V70" s="655" t="str">
        <f t="shared" si="0"/>
        <v/>
      </c>
      <c r="W70" s="657"/>
      <c r="X70" s="658"/>
      <c r="Y70" s="659" t="str">
        <f t="shared" si="5"/>
        <v/>
      </c>
      <c r="Z70" s="659" t="str">
        <f t="shared" si="26"/>
        <v/>
      </c>
      <c r="AA70" s="659" t="str">
        <f t="shared" si="27"/>
        <v/>
      </c>
      <c r="AB70" s="660"/>
      <c r="AC70" s="661"/>
      <c r="AD70" s="662" t="str">
        <f t="shared" si="31"/>
        <v/>
      </c>
      <c r="AE70" s="663"/>
      <c r="AF70" s="658"/>
      <c r="AG70" s="664"/>
      <c r="AH70" s="665"/>
      <c r="AI70" s="666"/>
      <c r="AJ70" s="667" t="str">
        <f t="shared" si="35"/>
        <v/>
      </c>
      <c r="AK70" s="667" t="str">
        <f t="shared" si="35"/>
        <v/>
      </c>
      <c r="AL70" s="669" t="str">
        <f t="shared" si="32"/>
        <v/>
      </c>
      <c r="AM70" s="670" t="str">
        <f t="shared" si="23"/>
        <v/>
      </c>
      <c r="AN70" s="668" t="str">
        <f t="shared" si="34"/>
        <v/>
      </c>
      <c r="AO70" s="671" t="str">
        <f t="shared" si="33"/>
        <v/>
      </c>
      <c r="AP70" s="672"/>
    </row>
    <row r="71" spans="1:42" ht="17.25" customHeight="1">
      <c r="A71" s="50">
        <v>62</v>
      </c>
      <c r="B71" s="68"/>
      <c r="C71" s="5"/>
      <c r="D71" s="8"/>
      <c r="E71" s="5"/>
      <c r="F71" s="68"/>
      <c r="G71" s="5"/>
      <c r="H71" s="5"/>
      <c r="I71" s="5"/>
      <c r="J71" s="5"/>
      <c r="K71" s="8"/>
      <c r="L71" s="924"/>
      <c r="M71" s="177"/>
      <c r="N71" s="58"/>
      <c r="O71" s="135" t="str">
        <f t="shared" si="10"/>
        <v/>
      </c>
      <c r="P71" s="68"/>
      <c r="Q71" s="48"/>
      <c r="R71" s="122"/>
      <c r="S71" s="654" t="str">
        <f t="shared" si="28"/>
        <v/>
      </c>
      <c r="T71" s="655" t="str">
        <f t="shared" si="29"/>
        <v/>
      </c>
      <c r="U71" s="656" t="str">
        <f t="shared" si="30"/>
        <v/>
      </c>
      <c r="V71" s="655" t="str">
        <f t="shared" si="0"/>
        <v/>
      </c>
      <c r="W71" s="657"/>
      <c r="X71" s="658"/>
      <c r="Y71" s="659" t="str">
        <f t="shared" si="5"/>
        <v/>
      </c>
      <c r="Z71" s="659" t="str">
        <f t="shared" si="26"/>
        <v/>
      </c>
      <c r="AA71" s="659" t="str">
        <f t="shared" si="27"/>
        <v/>
      </c>
      <c r="AB71" s="660"/>
      <c r="AC71" s="661"/>
      <c r="AD71" s="662" t="str">
        <f t="shared" si="31"/>
        <v/>
      </c>
      <c r="AE71" s="663"/>
      <c r="AF71" s="658"/>
      <c r="AG71" s="664"/>
      <c r="AH71" s="665"/>
      <c r="AI71" s="666"/>
      <c r="AJ71" s="667" t="str">
        <f t="shared" si="35"/>
        <v/>
      </c>
      <c r="AK71" s="667" t="str">
        <f t="shared" si="35"/>
        <v/>
      </c>
      <c r="AL71" s="669" t="str">
        <f t="shared" si="32"/>
        <v/>
      </c>
      <c r="AM71" s="670" t="str">
        <f t="shared" si="23"/>
        <v/>
      </c>
      <c r="AN71" s="668" t="str">
        <f t="shared" si="34"/>
        <v/>
      </c>
      <c r="AO71" s="671" t="str">
        <f t="shared" si="33"/>
        <v/>
      </c>
      <c r="AP71" s="672"/>
    </row>
    <row r="72" spans="1:42" ht="17.25" customHeight="1">
      <c r="A72" s="50">
        <v>63</v>
      </c>
      <c r="B72" s="68"/>
      <c r="C72" s="5"/>
      <c r="D72" s="8"/>
      <c r="E72" s="5"/>
      <c r="F72" s="68"/>
      <c r="G72" s="5"/>
      <c r="H72" s="5"/>
      <c r="I72" s="5"/>
      <c r="J72" s="5"/>
      <c r="K72" s="8"/>
      <c r="L72" s="924"/>
      <c r="M72" s="177"/>
      <c r="N72" s="58"/>
      <c r="O72" s="135" t="str">
        <f t="shared" si="10"/>
        <v/>
      </c>
      <c r="P72" s="68"/>
      <c r="Q72" s="48"/>
      <c r="R72" s="122"/>
      <c r="S72" s="654" t="str">
        <f t="shared" si="28"/>
        <v/>
      </c>
      <c r="T72" s="655" t="str">
        <f t="shared" si="29"/>
        <v/>
      </c>
      <c r="U72" s="656" t="str">
        <f t="shared" si="30"/>
        <v/>
      </c>
      <c r="V72" s="655" t="str">
        <f t="shared" si="0"/>
        <v/>
      </c>
      <c r="W72" s="657"/>
      <c r="X72" s="658"/>
      <c r="Y72" s="659" t="str">
        <f t="shared" si="5"/>
        <v/>
      </c>
      <c r="Z72" s="659" t="str">
        <f t="shared" ref="Z72:Z108" si="36">IF(G72=0,"",G72)</f>
        <v/>
      </c>
      <c r="AA72" s="659" t="str">
        <f t="shared" ref="AA72:AA108" si="37">IF(H72=0,"",H72)</f>
        <v/>
      </c>
      <c r="AB72" s="660"/>
      <c r="AC72" s="661"/>
      <c r="AD72" s="662" t="str">
        <f t="shared" si="31"/>
        <v/>
      </c>
      <c r="AE72" s="663"/>
      <c r="AF72" s="658"/>
      <c r="AG72" s="664"/>
      <c r="AH72" s="665"/>
      <c r="AI72" s="666"/>
      <c r="AJ72" s="667" t="str">
        <f t="shared" si="35"/>
        <v/>
      </c>
      <c r="AK72" s="667" t="str">
        <f t="shared" si="35"/>
        <v/>
      </c>
      <c r="AL72" s="669" t="str">
        <f t="shared" si="32"/>
        <v/>
      </c>
      <c r="AM72" s="670" t="str">
        <f t="shared" si="23"/>
        <v/>
      </c>
      <c r="AN72" s="668" t="str">
        <f t="shared" si="34"/>
        <v/>
      </c>
      <c r="AO72" s="671" t="str">
        <f t="shared" si="33"/>
        <v/>
      </c>
      <c r="AP72" s="672"/>
    </row>
    <row r="73" spans="1:42" ht="17.25" customHeight="1">
      <c r="A73" s="50">
        <v>64</v>
      </c>
      <c r="B73" s="68"/>
      <c r="C73" s="5"/>
      <c r="D73" s="8"/>
      <c r="E73" s="5"/>
      <c r="F73" s="68"/>
      <c r="G73" s="5"/>
      <c r="H73" s="5"/>
      <c r="I73" s="5"/>
      <c r="J73" s="5"/>
      <c r="K73" s="8"/>
      <c r="L73" s="924"/>
      <c r="M73" s="177"/>
      <c r="N73" s="58"/>
      <c r="O73" s="135" t="str">
        <f t="shared" si="10"/>
        <v/>
      </c>
      <c r="P73" s="68"/>
      <c r="Q73" s="48"/>
      <c r="R73" s="122"/>
      <c r="S73" s="654" t="str">
        <f t="shared" ref="S73:S108" si="38">IF(B73="","",B73)</f>
        <v/>
      </c>
      <c r="T73" s="655" t="str">
        <f t="shared" ref="T73:T108" si="39">IF(C73="","",C73)</f>
        <v/>
      </c>
      <c r="U73" s="656" t="str">
        <f t="shared" ref="U73:V108" si="40">IF(D73="","",D73)</f>
        <v/>
      </c>
      <c r="V73" s="655" t="str">
        <f t="shared" si="40"/>
        <v/>
      </c>
      <c r="W73" s="657"/>
      <c r="X73" s="658"/>
      <c r="Y73" s="659" t="str">
        <f t="shared" si="5"/>
        <v/>
      </c>
      <c r="Z73" s="659" t="str">
        <f t="shared" si="36"/>
        <v/>
      </c>
      <c r="AA73" s="659" t="str">
        <f t="shared" si="37"/>
        <v/>
      </c>
      <c r="AB73" s="660"/>
      <c r="AC73" s="661"/>
      <c r="AD73" s="662" t="str">
        <f t="shared" ref="AD73:AD108" si="41">IF(J73="","",J73)</f>
        <v/>
      </c>
      <c r="AE73" s="663"/>
      <c r="AF73" s="658"/>
      <c r="AG73" s="664"/>
      <c r="AH73" s="665"/>
      <c r="AI73" s="666"/>
      <c r="AJ73" s="667" t="str">
        <f t="shared" si="35"/>
        <v/>
      </c>
      <c r="AK73" s="667" t="str">
        <f t="shared" si="35"/>
        <v/>
      </c>
      <c r="AL73" s="669" t="str">
        <f t="shared" ref="AL73:AL104" si="42">IF(AND(AJ73="", AK73=""), "",(IFERROR(VALUE(TRIM(SUBSTITUTE(AJ73,CHAR(160),""))),0)+IFERROR(VALUE(TRIM(SUBSTITUTE(AK73,CHAR(160),""))),0))*U73)</f>
        <v/>
      </c>
      <c r="AM73" s="670" t="str">
        <f t="shared" si="23"/>
        <v/>
      </c>
      <c r="AN73" s="668" t="str">
        <f t="shared" si="34"/>
        <v/>
      </c>
      <c r="AO73" s="671" t="str">
        <f t="shared" ref="AO73:AO108" si="43">IF(AND(AI73="",AM73=""),"",AM73+AI73)</f>
        <v/>
      </c>
      <c r="AP73" s="672"/>
    </row>
    <row r="74" spans="1:42" ht="17.25" customHeight="1">
      <c r="A74" s="50">
        <v>65</v>
      </c>
      <c r="B74" s="68"/>
      <c r="C74" s="5"/>
      <c r="D74" s="8"/>
      <c r="E74" s="5"/>
      <c r="F74" s="68"/>
      <c r="G74" s="5"/>
      <c r="H74" s="5"/>
      <c r="I74" s="5"/>
      <c r="J74" s="5"/>
      <c r="K74" s="8"/>
      <c r="L74" s="924"/>
      <c r="M74" s="177"/>
      <c r="N74" s="58"/>
      <c r="O74" s="135" t="str">
        <f t="shared" si="10"/>
        <v/>
      </c>
      <c r="P74" s="68"/>
      <c r="Q74" s="48"/>
      <c r="R74" s="122"/>
      <c r="S74" s="654" t="str">
        <f t="shared" si="38"/>
        <v/>
      </c>
      <c r="T74" s="655" t="str">
        <f t="shared" si="39"/>
        <v/>
      </c>
      <c r="U74" s="656" t="str">
        <f t="shared" si="40"/>
        <v/>
      </c>
      <c r="V74" s="655" t="str">
        <f t="shared" si="40"/>
        <v/>
      </c>
      <c r="W74" s="657"/>
      <c r="X74" s="658"/>
      <c r="Y74" s="659" t="str">
        <f t="shared" ref="Y74:Y108" si="44">IF(K74="","",K74)</f>
        <v/>
      </c>
      <c r="Z74" s="659" t="str">
        <f t="shared" si="36"/>
        <v/>
      </c>
      <c r="AA74" s="659" t="str">
        <f t="shared" si="37"/>
        <v/>
      </c>
      <c r="AB74" s="660"/>
      <c r="AC74" s="661"/>
      <c r="AD74" s="662" t="str">
        <f t="shared" si="41"/>
        <v/>
      </c>
      <c r="AE74" s="663"/>
      <c r="AF74" s="658"/>
      <c r="AG74" s="664"/>
      <c r="AH74" s="665"/>
      <c r="AI74" s="666"/>
      <c r="AJ74" s="667" t="str">
        <f t="shared" si="35"/>
        <v/>
      </c>
      <c r="AK74" s="667" t="str">
        <f t="shared" si="35"/>
        <v/>
      </c>
      <c r="AL74" s="669" t="str">
        <f t="shared" si="42"/>
        <v/>
      </c>
      <c r="AM74" s="670" t="str">
        <f t="shared" si="23"/>
        <v/>
      </c>
      <c r="AN74" s="668" t="str">
        <f t="shared" si="34"/>
        <v/>
      </c>
      <c r="AO74" s="671" t="str">
        <f t="shared" si="43"/>
        <v/>
      </c>
      <c r="AP74" s="672"/>
    </row>
    <row r="75" spans="1:42" ht="17.25" customHeight="1">
      <c r="A75" s="50">
        <v>66</v>
      </c>
      <c r="B75" s="68"/>
      <c r="C75" s="5"/>
      <c r="D75" s="8"/>
      <c r="E75" s="5"/>
      <c r="F75" s="68"/>
      <c r="G75" s="5"/>
      <c r="H75" s="5"/>
      <c r="I75" s="5"/>
      <c r="J75" s="5"/>
      <c r="K75" s="8"/>
      <c r="L75" s="924"/>
      <c r="M75" s="177"/>
      <c r="N75" s="58"/>
      <c r="O75" s="135" t="str">
        <f t="shared" ref="O75:O108" si="45">IF(AND(M75="", N75=""), "",(M75+N75)*D75)</f>
        <v/>
      </c>
      <c r="P75" s="68"/>
      <c r="Q75" s="48"/>
      <c r="R75" s="122"/>
      <c r="S75" s="654" t="str">
        <f t="shared" si="38"/>
        <v/>
      </c>
      <c r="T75" s="655" t="str">
        <f t="shared" si="39"/>
        <v/>
      </c>
      <c r="U75" s="656" t="str">
        <f t="shared" si="40"/>
        <v/>
      </c>
      <c r="V75" s="655" t="str">
        <f t="shared" si="40"/>
        <v/>
      </c>
      <c r="W75" s="657"/>
      <c r="X75" s="658"/>
      <c r="Y75" s="659" t="str">
        <f t="shared" si="44"/>
        <v/>
      </c>
      <c r="Z75" s="659" t="str">
        <f t="shared" si="36"/>
        <v/>
      </c>
      <c r="AA75" s="659" t="str">
        <f t="shared" si="37"/>
        <v/>
      </c>
      <c r="AB75" s="660"/>
      <c r="AC75" s="661"/>
      <c r="AD75" s="662" t="str">
        <f t="shared" si="41"/>
        <v/>
      </c>
      <c r="AE75" s="663"/>
      <c r="AF75" s="658"/>
      <c r="AG75" s="664"/>
      <c r="AH75" s="665"/>
      <c r="AI75" s="666"/>
      <c r="AJ75" s="667" t="str">
        <f t="shared" si="35"/>
        <v/>
      </c>
      <c r="AK75" s="667" t="str">
        <f t="shared" si="35"/>
        <v/>
      </c>
      <c r="AL75" s="669" t="str">
        <f t="shared" si="42"/>
        <v/>
      </c>
      <c r="AM75" s="670" t="str">
        <f t="shared" ref="AM75:AM108" si="46">IF(B75="","",IF(OR(W75="Non",X75="Non",AE75="Non",AF75="Non",AG75="Non"), 0, IF(AL75&lt;=AH75-AI75, AL75-AC75*AB75,AH75-AI75)))</f>
        <v/>
      </c>
      <c r="AN75" s="668" t="str">
        <f t="shared" si="34"/>
        <v/>
      </c>
      <c r="AO75" s="671" t="str">
        <f t="shared" si="43"/>
        <v/>
      </c>
      <c r="AP75" s="672"/>
    </row>
    <row r="76" spans="1:42" ht="17.25" customHeight="1">
      <c r="A76" s="50">
        <v>67</v>
      </c>
      <c r="B76" s="68"/>
      <c r="C76" s="5"/>
      <c r="D76" s="8"/>
      <c r="E76" s="5"/>
      <c r="F76" s="68"/>
      <c r="G76" s="5"/>
      <c r="H76" s="5"/>
      <c r="I76" s="5"/>
      <c r="J76" s="5"/>
      <c r="K76" s="8"/>
      <c r="L76" s="924"/>
      <c r="M76" s="177"/>
      <c r="N76" s="58"/>
      <c r="O76" s="135" t="str">
        <f t="shared" si="45"/>
        <v/>
      </c>
      <c r="P76" s="68"/>
      <c r="Q76" s="48"/>
      <c r="R76" s="122"/>
      <c r="S76" s="654" t="str">
        <f t="shared" si="38"/>
        <v/>
      </c>
      <c r="T76" s="655" t="str">
        <f t="shared" si="39"/>
        <v/>
      </c>
      <c r="U76" s="656" t="str">
        <f t="shared" si="40"/>
        <v/>
      </c>
      <c r="V76" s="655" t="str">
        <f t="shared" si="40"/>
        <v/>
      </c>
      <c r="W76" s="657"/>
      <c r="X76" s="658"/>
      <c r="Y76" s="659" t="str">
        <f t="shared" si="44"/>
        <v/>
      </c>
      <c r="Z76" s="659" t="str">
        <f t="shared" si="36"/>
        <v/>
      </c>
      <c r="AA76" s="659" t="str">
        <f t="shared" si="37"/>
        <v/>
      </c>
      <c r="AB76" s="660"/>
      <c r="AC76" s="661"/>
      <c r="AD76" s="662" t="str">
        <f t="shared" si="41"/>
        <v/>
      </c>
      <c r="AE76" s="663"/>
      <c r="AF76" s="658"/>
      <c r="AG76" s="664"/>
      <c r="AH76" s="665"/>
      <c r="AI76" s="666"/>
      <c r="AJ76" s="667" t="str">
        <f t="shared" si="35"/>
        <v/>
      </c>
      <c r="AK76" s="667" t="str">
        <f t="shared" si="35"/>
        <v/>
      </c>
      <c r="AL76" s="669" t="str">
        <f t="shared" si="42"/>
        <v/>
      </c>
      <c r="AM76" s="670" t="str">
        <f t="shared" si="46"/>
        <v/>
      </c>
      <c r="AN76" s="668" t="str">
        <f t="shared" si="34"/>
        <v/>
      </c>
      <c r="AO76" s="671" t="str">
        <f t="shared" si="43"/>
        <v/>
      </c>
      <c r="AP76" s="672"/>
    </row>
    <row r="77" spans="1:42" ht="17.25" customHeight="1">
      <c r="A77" s="50">
        <v>68</v>
      </c>
      <c r="B77" s="68"/>
      <c r="C77" s="5"/>
      <c r="D77" s="8"/>
      <c r="E77" s="5"/>
      <c r="F77" s="68"/>
      <c r="G77" s="5"/>
      <c r="H77" s="5"/>
      <c r="I77" s="5"/>
      <c r="J77" s="5"/>
      <c r="K77" s="8"/>
      <c r="L77" s="924"/>
      <c r="M77" s="177"/>
      <c r="N77" s="58"/>
      <c r="O77" s="135" t="str">
        <f t="shared" si="45"/>
        <v/>
      </c>
      <c r="P77" s="68"/>
      <c r="Q77" s="48"/>
      <c r="R77" s="122"/>
      <c r="S77" s="654" t="str">
        <f t="shared" si="38"/>
        <v/>
      </c>
      <c r="T77" s="655" t="str">
        <f t="shared" si="39"/>
        <v/>
      </c>
      <c r="U77" s="656" t="str">
        <f t="shared" si="40"/>
        <v/>
      </c>
      <c r="V77" s="655" t="str">
        <f t="shared" si="40"/>
        <v/>
      </c>
      <c r="W77" s="657"/>
      <c r="X77" s="658"/>
      <c r="Y77" s="659" t="str">
        <f t="shared" si="44"/>
        <v/>
      </c>
      <c r="Z77" s="659" t="str">
        <f t="shared" si="36"/>
        <v/>
      </c>
      <c r="AA77" s="659" t="str">
        <f t="shared" si="37"/>
        <v/>
      </c>
      <c r="AB77" s="660"/>
      <c r="AC77" s="661"/>
      <c r="AD77" s="662" t="str">
        <f t="shared" si="41"/>
        <v/>
      </c>
      <c r="AE77" s="663"/>
      <c r="AF77" s="658"/>
      <c r="AG77" s="664"/>
      <c r="AH77" s="665"/>
      <c r="AI77" s="666"/>
      <c r="AJ77" s="667" t="str">
        <f t="shared" si="35"/>
        <v/>
      </c>
      <c r="AK77" s="667" t="str">
        <f t="shared" si="35"/>
        <v/>
      </c>
      <c r="AL77" s="669" t="str">
        <f t="shared" si="42"/>
        <v/>
      </c>
      <c r="AM77" s="670" t="str">
        <f t="shared" si="46"/>
        <v/>
      </c>
      <c r="AN77" s="668" t="str">
        <f t="shared" si="34"/>
        <v/>
      </c>
      <c r="AO77" s="671" t="str">
        <f t="shared" si="43"/>
        <v/>
      </c>
      <c r="AP77" s="672"/>
    </row>
    <row r="78" spans="1:42" ht="17.25" customHeight="1">
      <c r="A78" s="50">
        <v>69</v>
      </c>
      <c r="B78" s="68"/>
      <c r="C78" s="5"/>
      <c r="D78" s="8"/>
      <c r="E78" s="5"/>
      <c r="F78" s="68"/>
      <c r="G78" s="5"/>
      <c r="H78" s="5"/>
      <c r="I78" s="5"/>
      <c r="J78" s="5"/>
      <c r="K78" s="8"/>
      <c r="L78" s="924"/>
      <c r="M78" s="177"/>
      <c r="N78" s="58"/>
      <c r="O78" s="135" t="str">
        <f t="shared" si="45"/>
        <v/>
      </c>
      <c r="P78" s="68"/>
      <c r="Q78" s="48"/>
      <c r="R78" s="122"/>
      <c r="S78" s="654" t="str">
        <f t="shared" si="38"/>
        <v/>
      </c>
      <c r="T78" s="655" t="str">
        <f t="shared" si="39"/>
        <v/>
      </c>
      <c r="U78" s="656" t="str">
        <f t="shared" si="40"/>
        <v/>
      </c>
      <c r="V78" s="655" t="str">
        <f t="shared" si="40"/>
        <v/>
      </c>
      <c r="W78" s="657"/>
      <c r="X78" s="658"/>
      <c r="Y78" s="659" t="str">
        <f t="shared" si="44"/>
        <v/>
      </c>
      <c r="Z78" s="659" t="str">
        <f t="shared" si="36"/>
        <v/>
      </c>
      <c r="AA78" s="659" t="str">
        <f t="shared" si="37"/>
        <v/>
      </c>
      <c r="AB78" s="660"/>
      <c r="AC78" s="661"/>
      <c r="AD78" s="662" t="str">
        <f t="shared" si="41"/>
        <v/>
      </c>
      <c r="AE78" s="663"/>
      <c r="AF78" s="658"/>
      <c r="AG78" s="664"/>
      <c r="AH78" s="665"/>
      <c r="AI78" s="666"/>
      <c r="AJ78" s="667" t="str">
        <f t="shared" si="35"/>
        <v/>
      </c>
      <c r="AK78" s="667" t="str">
        <f t="shared" si="35"/>
        <v/>
      </c>
      <c r="AL78" s="669" t="str">
        <f t="shared" si="42"/>
        <v/>
      </c>
      <c r="AM78" s="670" t="str">
        <f t="shared" si="46"/>
        <v/>
      </c>
      <c r="AN78" s="668" t="str">
        <f t="shared" ref="AN78:AN108" si="47">IF(OR(O78="",AM78=""),"",O78-AM78)</f>
        <v/>
      </c>
      <c r="AO78" s="671" t="str">
        <f t="shared" si="43"/>
        <v/>
      </c>
      <c r="AP78" s="672"/>
    </row>
    <row r="79" spans="1:42" ht="17.25" customHeight="1">
      <c r="A79" s="50">
        <v>70</v>
      </c>
      <c r="B79" s="68"/>
      <c r="C79" s="5"/>
      <c r="D79" s="8"/>
      <c r="E79" s="5"/>
      <c r="F79" s="68"/>
      <c r="G79" s="5"/>
      <c r="H79" s="5"/>
      <c r="I79" s="5"/>
      <c r="J79" s="5"/>
      <c r="K79" s="8"/>
      <c r="L79" s="924"/>
      <c r="M79" s="64"/>
      <c r="N79" s="58"/>
      <c r="O79" s="135" t="str">
        <f t="shared" si="45"/>
        <v/>
      </c>
      <c r="P79" s="68"/>
      <c r="Q79" s="48"/>
      <c r="R79" s="122"/>
      <c r="S79" s="654" t="str">
        <f t="shared" si="38"/>
        <v/>
      </c>
      <c r="T79" s="655" t="str">
        <f t="shared" si="39"/>
        <v/>
      </c>
      <c r="U79" s="656" t="str">
        <f t="shared" si="40"/>
        <v/>
      </c>
      <c r="V79" s="655" t="str">
        <f t="shared" si="40"/>
        <v/>
      </c>
      <c r="W79" s="657"/>
      <c r="X79" s="658"/>
      <c r="Y79" s="659" t="str">
        <f t="shared" si="44"/>
        <v/>
      </c>
      <c r="Z79" s="659" t="str">
        <f t="shared" si="36"/>
        <v/>
      </c>
      <c r="AA79" s="659" t="str">
        <f t="shared" si="37"/>
        <v/>
      </c>
      <c r="AB79" s="660"/>
      <c r="AC79" s="661"/>
      <c r="AD79" s="662" t="str">
        <f t="shared" si="41"/>
        <v/>
      </c>
      <c r="AE79" s="663"/>
      <c r="AF79" s="658"/>
      <c r="AG79" s="664"/>
      <c r="AH79" s="665"/>
      <c r="AI79" s="666"/>
      <c r="AJ79" s="667" t="str">
        <f t="shared" si="35"/>
        <v/>
      </c>
      <c r="AK79" s="667" t="str">
        <f t="shared" si="35"/>
        <v/>
      </c>
      <c r="AL79" s="669" t="str">
        <f t="shared" si="42"/>
        <v/>
      </c>
      <c r="AM79" s="670" t="str">
        <f t="shared" si="46"/>
        <v/>
      </c>
      <c r="AN79" s="668" t="str">
        <f t="shared" si="47"/>
        <v/>
      </c>
      <c r="AO79" s="671" t="str">
        <f t="shared" si="43"/>
        <v/>
      </c>
      <c r="AP79" s="672"/>
    </row>
    <row r="80" spans="1:42" ht="17.25" customHeight="1">
      <c r="A80" s="50">
        <v>71</v>
      </c>
      <c r="B80" s="68"/>
      <c r="C80" s="5"/>
      <c r="D80" s="8"/>
      <c r="E80" s="5"/>
      <c r="F80" s="68"/>
      <c r="G80" s="5"/>
      <c r="H80" s="5"/>
      <c r="I80" s="5"/>
      <c r="J80" s="5"/>
      <c r="K80" s="8"/>
      <c r="L80" s="924"/>
      <c r="M80" s="64"/>
      <c r="N80" s="58"/>
      <c r="O80" s="135" t="str">
        <f t="shared" si="45"/>
        <v/>
      </c>
      <c r="P80" s="68"/>
      <c r="Q80" s="48"/>
      <c r="R80" s="122"/>
      <c r="S80" s="654" t="str">
        <f t="shared" si="38"/>
        <v/>
      </c>
      <c r="T80" s="655" t="str">
        <f t="shared" si="39"/>
        <v/>
      </c>
      <c r="U80" s="656" t="str">
        <f t="shared" si="40"/>
        <v/>
      </c>
      <c r="V80" s="655" t="str">
        <f t="shared" si="40"/>
        <v/>
      </c>
      <c r="W80" s="657"/>
      <c r="X80" s="658"/>
      <c r="Y80" s="659" t="str">
        <f t="shared" si="44"/>
        <v/>
      </c>
      <c r="Z80" s="659" t="str">
        <f t="shared" si="36"/>
        <v/>
      </c>
      <c r="AA80" s="659" t="str">
        <f t="shared" si="37"/>
        <v/>
      </c>
      <c r="AB80" s="660"/>
      <c r="AC80" s="661"/>
      <c r="AD80" s="662" t="str">
        <f t="shared" si="41"/>
        <v/>
      </c>
      <c r="AE80" s="663"/>
      <c r="AF80" s="658"/>
      <c r="AG80" s="664"/>
      <c r="AH80" s="665"/>
      <c r="AI80" s="666"/>
      <c r="AJ80" s="667" t="str">
        <f t="shared" si="35"/>
        <v/>
      </c>
      <c r="AK80" s="667" t="str">
        <f t="shared" si="35"/>
        <v/>
      </c>
      <c r="AL80" s="669" t="str">
        <f t="shared" si="42"/>
        <v/>
      </c>
      <c r="AM80" s="670" t="str">
        <f t="shared" si="46"/>
        <v/>
      </c>
      <c r="AN80" s="668" t="str">
        <f t="shared" si="47"/>
        <v/>
      </c>
      <c r="AO80" s="671" t="str">
        <f t="shared" si="43"/>
        <v/>
      </c>
      <c r="AP80" s="672"/>
    </row>
    <row r="81" spans="1:42" ht="17.25" customHeight="1">
      <c r="A81" s="50">
        <v>72</v>
      </c>
      <c r="B81" s="68"/>
      <c r="C81" s="5"/>
      <c r="D81" s="8"/>
      <c r="E81" s="5"/>
      <c r="F81" s="68"/>
      <c r="G81" s="5"/>
      <c r="H81" s="5"/>
      <c r="I81" s="5"/>
      <c r="J81" s="5"/>
      <c r="K81" s="8"/>
      <c r="L81" s="924"/>
      <c r="M81" s="64"/>
      <c r="N81" s="58"/>
      <c r="O81" s="135" t="str">
        <f t="shared" si="45"/>
        <v/>
      </c>
      <c r="P81" s="68"/>
      <c r="Q81" s="48"/>
      <c r="R81" s="122"/>
      <c r="S81" s="654" t="str">
        <f t="shared" si="38"/>
        <v/>
      </c>
      <c r="T81" s="655" t="str">
        <f t="shared" si="39"/>
        <v/>
      </c>
      <c r="U81" s="656" t="str">
        <f t="shared" si="40"/>
        <v/>
      </c>
      <c r="V81" s="655" t="str">
        <f t="shared" si="40"/>
        <v/>
      </c>
      <c r="W81" s="657"/>
      <c r="X81" s="658"/>
      <c r="Y81" s="659" t="str">
        <f t="shared" si="44"/>
        <v/>
      </c>
      <c r="Z81" s="659" t="str">
        <f t="shared" si="36"/>
        <v/>
      </c>
      <c r="AA81" s="659" t="str">
        <f t="shared" si="37"/>
        <v/>
      </c>
      <c r="AB81" s="660"/>
      <c r="AC81" s="661"/>
      <c r="AD81" s="662" t="str">
        <f t="shared" si="41"/>
        <v/>
      </c>
      <c r="AE81" s="663"/>
      <c r="AF81" s="658"/>
      <c r="AG81" s="664"/>
      <c r="AH81" s="665"/>
      <c r="AI81" s="666"/>
      <c r="AJ81" s="667" t="str">
        <f t="shared" ref="AJ81:AK108" si="48">IF(M81="","",M81)</f>
        <v/>
      </c>
      <c r="AK81" s="667" t="str">
        <f t="shared" si="48"/>
        <v/>
      </c>
      <c r="AL81" s="669" t="str">
        <f t="shared" si="42"/>
        <v/>
      </c>
      <c r="AM81" s="670" t="str">
        <f t="shared" si="46"/>
        <v/>
      </c>
      <c r="AN81" s="668" t="str">
        <f t="shared" si="47"/>
        <v/>
      </c>
      <c r="AO81" s="671" t="str">
        <f t="shared" si="43"/>
        <v/>
      </c>
      <c r="AP81" s="672"/>
    </row>
    <row r="82" spans="1:42" ht="17.25" customHeight="1">
      <c r="A82" s="50">
        <v>73</v>
      </c>
      <c r="B82" s="68"/>
      <c r="C82" s="5"/>
      <c r="D82" s="8"/>
      <c r="E82" s="5"/>
      <c r="F82" s="68"/>
      <c r="G82" s="5"/>
      <c r="H82" s="5"/>
      <c r="I82" s="5"/>
      <c r="J82" s="5"/>
      <c r="K82" s="8"/>
      <c r="L82" s="924"/>
      <c r="M82" s="64"/>
      <c r="N82" s="58"/>
      <c r="O82" s="135" t="str">
        <f t="shared" si="45"/>
        <v/>
      </c>
      <c r="P82" s="68"/>
      <c r="Q82" s="48"/>
      <c r="R82" s="122"/>
      <c r="S82" s="654" t="str">
        <f t="shared" si="38"/>
        <v/>
      </c>
      <c r="T82" s="655" t="str">
        <f t="shared" si="39"/>
        <v/>
      </c>
      <c r="U82" s="656" t="str">
        <f t="shared" si="40"/>
        <v/>
      </c>
      <c r="V82" s="655" t="str">
        <f t="shared" si="40"/>
        <v/>
      </c>
      <c r="W82" s="657"/>
      <c r="X82" s="658"/>
      <c r="Y82" s="659" t="str">
        <f t="shared" si="44"/>
        <v/>
      </c>
      <c r="Z82" s="659" t="str">
        <f t="shared" si="36"/>
        <v/>
      </c>
      <c r="AA82" s="659" t="str">
        <f t="shared" si="37"/>
        <v/>
      </c>
      <c r="AB82" s="660"/>
      <c r="AC82" s="661"/>
      <c r="AD82" s="662" t="str">
        <f t="shared" si="41"/>
        <v/>
      </c>
      <c r="AE82" s="663"/>
      <c r="AF82" s="658"/>
      <c r="AG82" s="664"/>
      <c r="AH82" s="665"/>
      <c r="AI82" s="666"/>
      <c r="AJ82" s="667" t="str">
        <f t="shared" si="48"/>
        <v/>
      </c>
      <c r="AK82" s="667" t="str">
        <f t="shared" si="48"/>
        <v/>
      </c>
      <c r="AL82" s="669" t="str">
        <f t="shared" si="42"/>
        <v/>
      </c>
      <c r="AM82" s="670" t="str">
        <f t="shared" si="46"/>
        <v/>
      </c>
      <c r="AN82" s="668" t="str">
        <f t="shared" si="47"/>
        <v/>
      </c>
      <c r="AO82" s="671" t="str">
        <f t="shared" si="43"/>
        <v/>
      </c>
      <c r="AP82" s="672"/>
    </row>
    <row r="83" spans="1:42" ht="17.25" customHeight="1">
      <c r="A83" s="50">
        <v>74</v>
      </c>
      <c r="B83" s="68"/>
      <c r="C83" s="5"/>
      <c r="D83" s="8"/>
      <c r="E83" s="5"/>
      <c r="F83" s="68"/>
      <c r="G83" s="5"/>
      <c r="H83" s="5"/>
      <c r="I83" s="5"/>
      <c r="J83" s="5"/>
      <c r="K83" s="8"/>
      <c r="L83" s="924"/>
      <c r="M83" s="64"/>
      <c r="N83" s="58"/>
      <c r="O83" s="135" t="str">
        <f t="shared" si="45"/>
        <v/>
      </c>
      <c r="P83" s="68"/>
      <c r="Q83" s="48"/>
      <c r="R83" s="122"/>
      <c r="S83" s="654" t="str">
        <f t="shared" si="38"/>
        <v/>
      </c>
      <c r="T83" s="655" t="str">
        <f t="shared" si="39"/>
        <v/>
      </c>
      <c r="U83" s="656" t="str">
        <f t="shared" si="40"/>
        <v/>
      </c>
      <c r="V83" s="655" t="str">
        <f t="shared" si="40"/>
        <v/>
      </c>
      <c r="W83" s="657"/>
      <c r="X83" s="658"/>
      <c r="Y83" s="659" t="str">
        <f t="shared" si="44"/>
        <v/>
      </c>
      <c r="Z83" s="659" t="str">
        <f t="shared" si="36"/>
        <v/>
      </c>
      <c r="AA83" s="659" t="str">
        <f t="shared" si="37"/>
        <v/>
      </c>
      <c r="AB83" s="660"/>
      <c r="AC83" s="661"/>
      <c r="AD83" s="662" t="str">
        <f t="shared" si="41"/>
        <v/>
      </c>
      <c r="AE83" s="663"/>
      <c r="AF83" s="658"/>
      <c r="AG83" s="664"/>
      <c r="AH83" s="665"/>
      <c r="AI83" s="666"/>
      <c r="AJ83" s="667" t="str">
        <f t="shared" si="48"/>
        <v/>
      </c>
      <c r="AK83" s="667" t="str">
        <f t="shared" si="48"/>
        <v/>
      </c>
      <c r="AL83" s="669" t="str">
        <f t="shared" si="42"/>
        <v/>
      </c>
      <c r="AM83" s="670" t="str">
        <f t="shared" si="46"/>
        <v/>
      </c>
      <c r="AN83" s="668" t="str">
        <f t="shared" si="47"/>
        <v/>
      </c>
      <c r="AO83" s="671" t="str">
        <f t="shared" si="43"/>
        <v/>
      </c>
      <c r="AP83" s="672"/>
    </row>
    <row r="84" spans="1:42" ht="17.25" customHeight="1">
      <c r="A84" s="50">
        <v>75</v>
      </c>
      <c r="B84" s="68"/>
      <c r="C84" s="5"/>
      <c r="D84" s="8"/>
      <c r="E84" s="5"/>
      <c r="F84" s="68"/>
      <c r="G84" s="5"/>
      <c r="H84" s="5"/>
      <c r="I84" s="5"/>
      <c r="J84" s="5"/>
      <c r="K84" s="8"/>
      <c r="L84" s="924"/>
      <c r="M84" s="64"/>
      <c r="N84" s="58"/>
      <c r="O84" s="135" t="str">
        <f t="shared" si="45"/>
        <v/>
      </c>
      <c r="P84" s="68"/>
      <c r="Q84" s="48"/>
      <c r="R84" s="122"/>
      <c r="S84" s="654" t="str">
        <f t="shared" si="38"/>
        <v/>
      </c>
      <c r="T84" s="655" t="str">
        <f t="shared" si="39"/>
        <v/>
      </c>
      <c r="U84" s="656" t="str">
        <f t="shared" si="40"/>
        <v/>
      </c>
      <c r="V84" s="655" t="str">
        <f t="shared" si="40"/>
        <v/>
      </c>
      <c r="W84" s="657"/>
      <c r="X84" s="658"/>
      <c r="Y84" s="659" t="str">
        <f t="shared" si="44"/>
        <v/>
      </c>
      <c r="Z84" s="659" t="str">
        <f t="shared" si="36"/>
        <v/>
      </c>
      <c r="AA84" s="659" t="str">
        <f t="shared" si="37"/>
        <v/>
      </c>
      <c r="AB84" s="660"/>
      <c r="AC84" s="661"/>
      <c r="AD84" s="662" t="str">
        <f t="shared" si="41"/>
        <v/>
      </c>
      <c r="AE84" s="663"/>
      <c r="AF84" s="658"/>
      <c r="AG84" s="664"/>
      <c r="AH84" s="665"/>
      <c r="AI84" s="666"/>
      <c r="AJ84" s="667" t="str">
        <f t="shared" si="48"/>
        <v/>
      </c>
      <c r="AK84" s="667" t="str">
        <f t="shared" si="48"/>
        <v/>
      </c>
      <c r="AL84" s="669" t="str">
        <f t="shared" si="42"/>
        <v/>
      </c>
      <c r="AM84" s="670" t="str">
        <f t="shared" si="46"/>
        <v/>
      </c>
      <c r="AN84" s="668" t="str">
        <f t="shared" si="47"/>
        <v/>
      </c>
      <c r="AO84" s="671" t="str">
        <f t="shared" si="43"/>
        <v/>
      </c>
      <c r="AP84" s="672"/>
    </row>
    <row r="85" spans="1:42" ht="17.25" customHeight="1">
      <c r="A85" s="50">
        <v>76</v>
      </c>
      <c r="B85" s="68"/>
      <c r="C85" s="5"/>
      <c r="D85" s="8"/>
      <c r="E85" s="5"/>
      <c r="F85" s="68"/>
      <c r="G85" s="5"/>
      <c r="H85" s="5"/>
      <c r="I85" s="5"/>
      <c r="J85" s="5"/>
      <c r="K85" s="8"/>
      <c r="L85" s="924"/>
      <c r="M85" s="64"/>
      <c r="N85" s="58"/>
      <c r="O85" s="135" t="str">
        <f t="shared" si="45"/>
        <v/>
      </c>
      <c r="P85" s="68"/>
      <c r="Q85" s="48"/>
      <c r="R85" s="122"/>
      <c r="S85" s="654" t="str">
        <f t="shared" si="38"/>
        <v/>
      </c>
      <c r="T85" s="655" t="str">
        <f t="shared" si="39"/>
        <v/>
      </c>
      <c r="U85" s="656" t="str">
        <f t="shared" si="40"/>
        <v/>
      </c>
      <c r="V85" s="655" t="str">
        <f t="shared" si="40"/>
        <v/>
      </c>
      <c r="W85" s="657"/>
      <c r="X85" s="658"/>
      <c r="Y85" s="659" t="str">
        <f t="shared" si="44"/>
        <v/>
      </c>
      <c r="Z85" s="659" t="str">
        <f t="shared" si="36"/>
        <v/>
      </c>
      <c r="AA85" s="659" t="str">
        <f t="shared" si="37"/>
        <v/>
      </c>
      <c r="AB85" s="660"/>
      <c r="AC85" s="661"/>
      <c r="AD85" s="662" t="str">
        <f t="shared" si="41"/>
        <v/>
      </c>
      <c r="AE85" s="663"/>
      <c r="AF85" s="658"/>
      <c r="AG85" s="664"/>
      <c r="AH85" s="665"/>
      <c r="AI85" s="666"/>
      <c r="AJ85" s="667" t="str">
        <f t="shared" si="48"/>
        <v/>
      </c>
      <c r="AK85" s="667" t="str">
        <f t="shared" si="48"/>
        <v/>
      </c>
      <c r="AL85" s="669" t="str">
        <f t="shared" si="42"/>
        <v/>
      </c>
      <c r="AM85" s="670" t="str">
        <f t="shared" si="46"/>
        <v/>
      </c>
      <c r="AN85" s="668" t="str">
        <f t="shared" si="47"/>
        <v/>
      </c>
      <c r="AO85" s="671" t="str">
        <f t="shared" si="43"/>
        <v/>
      </c>
      <c r="AP85" s="672"/>
    </row>
    <row r="86" spans="1:42" ht="17.25" customHeight="1">
      <c r="A86" s="50">
        <v>77</v>
      </c>
      <c r="B86" s="68"/>
      <c r="C86" s="5"/>
      <c r="D86" s="8"/>
      <c r="E86" s="5"/>
      <c r="F86" s="68"/>
      <c r="G86" s="5"/>
      <c r="H86" s="5"/>
      <c r="I86" s="5"/>
      <c r="J86" s="5"/>
      <c r="K86" s="8"/>
      <c r="L86" s="924"/>
      <c r="M86" s="64"/>
      <c r="N86" s="58"/>
      <c r="O86" s="135" t="str">
        <f t="shared" si="45"/>
        <v/>
      </c>
      <c r="P86" s="68"/>
      <c r="Q86" s="48"/>
      <c r="R86" s="122"/>
      <c r="S86" s="654" t="str">
        <f t="shared" si="38"/>
        <v/>
      </c>
      <c r="T86" s="655" t="str">
        <f t="shared" si="39"/>
        <v/>
      </c>
      <c r="U86" s="656" t="str">
        <f t="shared" si="40"/>
        <v/>
      </c>
      <c r="V86" s="655" t="str">
        <f t="shared" si="40"/>
        <v/>
      </c>
      <c r="W86" s="657"/>
      <c r="X86" s="658"/>
      <c r="Y86" s="659" t="str">
        <f t="shared" si="44"/>
        <v/>
      </c>
      <c r="Z86" s="659" t="str">
        <f t="shared" si="36"/>
        <v/>
      </c>
      <c r="AA86" s="659" t="str">
        <f t="shared" si="37"/>
        <v/>
      </c>
      <c r="AB86" s="660"/>
      <c r="AC86" s="661"/>
      <c r="AD86" s="662" t="str">
        <f t="shared" si="41"/>
        <v/>
      </c>
      <c r="AE86" s="663"/>
      <c r="AF86" s="658"/>
      <c r="AG86" s="664"/>
      <c r="AH86" s="665"/>
      <c r="AI86" s="666"/>
      <c r="AJ86" s="667" t="str">
        <f t="shared" si="48"/>
        <v/>
      </c>
      <c r="AK86" s="667" t="str">
        <f t="shared" si="48"/>
        <v/>
      </c>
      <c r="AL86" s="669" t="str">
        <f t="shared" si="42"/>
        <v/>
      </c>
      <c r="AM86" s="670" t="str">
        <f t="shared" si="46"/>
        <v/>
      </c>
      <c r="AN86" s="668" t="str">
        <f t="shared" si="47"/>
        <v/>
      </c>
      <c r="AO86" s="671" t="str">
        <f t="shared" si="43"/>
        <v/>
      </c>
      <c r="AP86" s="672"/>
    </row>
    <row r="87" spans="1:42" ht="17.25" customHeight="1">
      <c r="A87" s="50">
        <v>78</v>
      </c>
      <c r="B87" s="68"/>
      <c r="C87" s="5"/>
      <c r="D87" s="8"/>
      <c r="E87" s="5"/>
      <c r="F87" s="68"/>
      <c r="G87" s="5"/>
      <c r="H87" s="5"/>
      <c r="I87" s="5"/>
      <c r="J87" s="5"/>
      <c r="K87" s="8"/>
      <c r="L87" s="924"/>
      <c r="M87" s="64"/>
      <c r="N87" s="58"/>
      <c r="O87" s="135" t="str">
        <f t="shared" si="45"/>
        <v/>
      </c>
      <c r="P87" s="68"/>
      <c r="Q87" s="48"/>
      <c r="R87" s="122"/>
      <c r="S87" s="654" t="str">
        <f t="shared" si="38"/>
        <v/>
      </c>
      <c r="T87" s="655" t="str">
        <f t="shared" si="39"/>
        <v/>
      </c>
      <c r="U87" s="656" t="str">
        <f t="shared" si="40"/>
        <v/>
      </c>
      <c r="V87" s="655" t="str">
        <f t="shared" si="40"/>
        <v/>
      </c>
      <c r="W87" s="657"/>
      <c r="X87" s="658"/>
      <c r="Y87" s="659" t="str">
        <f t="shared" si="44"/>
        <v/>
      </c>
      <c r="Z87" s="659" t="str">
        <f t="shared" si="36"/>
        <v/>
      </c>
      <c r="AA87" s="659" t="str">
        <f t="shared" si="37"/>
        <v/>
      </c>
      <c r="AB87" s="660"/>
      <c r="AC87" s="661"/>
      <c r="AD87" s="662" t="str">
        <f t="shared" si="41"/>
        <v/>
      </c>
      <c r="AE87" s="663"/>
      <c r="AF87" s="658"/>
      <c r="AG87" s="664"/>
      <c r="AH87" s="665"/>
      <c r="AI87" s="666"/>
      <c r="AJ87" s="667" t="str">
        <f t="shared" si="48"/>
        <v/>
      </c>
      <c r="AK87" s="667" t="str">
        <f t="shared" si="48"/>
        <v/>
      </c>
      <c r="AL87" s="669" t="str">
        <f t="shared" si="42"/>
        <v/>
      </c>
      <c r="AM87" s="670" t="str">
        <f t="shared" si="46"/>
        <v/>
      </c>
      <c r="AN87" s="668" t="str">
        <f t="shared" si="47"/>
        <v/>
      </c>
      <c r="AO87" s="671" t="str">
        <f t="shared" si="43"/>
        <v/>
      </c>
      <c r="AP87" s="672"/>
    </row>
    <row r="88" spans="1:42" ht="17.25" customHeight="1">
      <c r="A88" s="50">
        <v>79</v>
      </c>
      <c r="B88" s="68"/>
      <c r="C88" s="5"/>
      <c r="D88" s="8"/>
      <c r="E88" s="5"/>
      <c r="F88" s="68"/>
      <c r="G88" s="5"/>
      <c r="H88" s="5"/>
      <c r="I88" s="5"/>
      <c r="J88" s="5"/>
      <c r="K88" s="8"/>
      <c r="L88" s="924"/>
      <c r="M88" s="64"/>
      <c r="N88" s="58"/>
      <c r="O88" s="135" t="str">
        <f t="shared" si="45"/>
        <v/>
      </c>
      <c r="P88" s="68"/>
      <c r="Q88" s="48"/>
      <c r="R88" s="122"/>
      <c r="S88" s="654" t="str">
        <f t="shared" si="38"/>
        <v/>
      </c>
      <c r="T88" s="655" t="str">
        <f t="shared" si="39"/>
        <v/>
      </c>
      <c r="U88" s="656" t="str">
        <f t="shared" si="40"/>
        <v/>
      </c>
      <c r="V88" s="655" t="str">
        <f t="shared" si="40"/>
        <v/>
      </c>
      <c r="W88" s="657"/>
      <c r="X88" s="658"/>
      <c r="Y88" s="659" t="str">
        <f t="shared" si="44"/>
        <v/>
      </c>
      <c r="Z88" s="659" t="str">
        <f t="shared" si="36"/>
        <v/>
      </c>
      <c r="AA88" s="659" t="str">
        <f t="shared" si="37"/>
        <v/>
      </c>
      <c r="AB88" s="660"/>
      <c r="AC88" s="661"/>
      <c r="AD88" s="662" t="str">
        <f t="shared" si="41"/>
        <v/>
      </c>
      <c r="AE88" s="663"/>
      <c r="AF88" s="658"/>
      <c r="AG88" s="664"/>
      <c r="AH88" s="665"/>
      <c r="AI88" s="666"/>
      <c r="AJ88" s="667" t="str">
        <f t="shared" si="48"/>
        <v/>
      </c>
      <c r="AK88" s="667" t="str">
        <f t="shared" si="48"/>
        <v/>
      </c>
      <c r="AL88" s="669" t="str">
        <f t="shared" si="42"/>
        <v/>
      </c>
      <c r="AM88" s="670" t="str">
        <f t="shared" si="46"/>
        <v/>
      </c>
      <c r="AN88" s="668" t="str">
        <f t="shared" si="47"/>
        <v/>
      </c>
      <c r="AO88" s="671" t="str">
        <f t="shared" si="43"/>
        <v/>
      </c>
      <c r="AP88" s="672"/>
    </row>
    <row r="89" spans="1:42" ht="17.25" customHeight="1">
      <c r="A89" s="50">
        <v>80</v>
      </c>
      <c r="B89" s="68"/>
      <c r="C89" s="5"/>
      <c r="D89" s="8"/>
      <c r="E89" s="5"/>
      <c r="F89" s="68"/>
      <c r="G89" s="5"/>
      <c r="H89" s="5"/>
      <c r="I89" s="5"/>
      <c r="J89" s="5"/>
      <c r="K89" s="8"/>
      <c r="L89" s="924"/>
      <c r="M89" s="64"/>
      <c r="N89" s="58"/>
      <c r="O89" s="135" t="str">
        <f t="shared" si="45"/>
        <v/>
      </c>
      <c r="P89" s="68"/>
      <c r="Q89" s="48"/>
      <c r="R89" s="122"/>
      <c r="S89" s="654" t="str">
        <f t="shared" si="38"/>
        <v/>
      </c>
      <c r="T89" s="655" t="str">
        <f t="shared" si="39"/>
        <v/>
      </c>
      <c r="U89" s="656" t="str">
        <f t="shared" si="40"/>
        <v/>
      </c>
      <c r="V89" s="655" t="str">
        <f t="shared" si="40"/>
        <v/>
      </c>
      <c r="W89" s="657"/>
      <c r="X89" s="658"/>
      <c r="Y89" s="659" t="str">
        <f t="shared" si="44"/>
        <v/>
      </c>
      <c r="Z89" s="659" t="str">
        <f t="shared" si="36"/>
        <v/>
      </c>
      <c r="AA89" s="659" t="str">
        <f t="shared" si="37"/>
        <v/>
      </c>
      <c r="AB89" s="660"/>
      <c r="AC89" s="661"/>
      <c r="AD89" s="662" t="str">
        <f t="shared" si="41"/>
        <v/>
      </c>
      <c r="AE89" s="663"/>
      <c r="AF89" s="658"/>
      <c r="AG89" s="664"/>
      <c r="AH89" s="665"/>
      <c r="AI89" s="666"/>
      <c r="AJ89" s="667" t="str">
        <f t="shared" si="48"/>
        <v/>
      </c>
      <c r="AK89" s="667" t="str">
        <f t="shared" si="48"/>
        <v/>
      </c>
      <c r="AL89" s="669" t="str">
        <f t="shared" si="42"/>
        <v/>
      </c>
      <c r="AM89" s="670" t="str">
        <f t="shared" si="46"/>
        <v/>
      </c>
      <c r="AN89" s="668" t="str">
        <f t="shared" si="47"/>
        <v/>
      </c>
      <c r="AO89" s="671" t="str">
        <f t="shared" si="43"/>
        <v/>
      </c>
      <c r="AP89" s="672"/>
    </row>
    <row r="90" spans="1:42" ht="17.25" customHeight="1">
      <c r="A90" s="50">
        <v>81</v>
      </c>
      <c r="B90" s="68"/>
      <c r="C90" s="5"/>
      <c r="D90" s="8"/>
      <c r="E90" s="5"/>
      <c r="F90" s="68"/>
      <c r="G90" s="5"/>
      <c r="H90" s="5"/>
      <c r="I90" s="5"/>
      <c r="J90" s="5"/>
      <c r="K90" s="8"/>
      <c r="L90" s="924"/>
      <c r="M90" s="64"/>
      <c r="N90" s="58"/>
      <c r="O90" s="135" t="str">
        <f t="shared" si="45"/>
        <v/>
      </c>
      <c r="P90" s="68"/>
      <c r="Q90" s="48"/>
      <c r="R90" s="122"/>
      <c r="S90" s="654" t="str">
        <f t="shared" si="38"/>
        <v/>
      </c>
      <c r="T90" s="655" t="str">
        <f t="shared" si="39"/>
        <v/>
      </c>
      <c r="U90" s="656" t="str">
        <f t="shared" si="40"/>
        <v/>
      </c>
      <c r="V90" s="655" t="str">
        <f t="shared" si="40"/>
        <v/>
      </c>
      <c r="W90" s="657"/>
      <c r="X90" s="658"/>
      <c r="Y90" s="659" t="str">
        <f t="shared" si="44"/>
        <v/>
      </c>
      <c r="Z90" s="659" t="str">
        <f t="shared" si="36"/>
        <v/>
      </c>
      <c r="AA90" s="659" t="str">
        <f t="shared" si="37"/>
        <v/>
      </c>
      <c r="AB90" s="660"/>
      <c r="AC90" s="661"/>
      <c r="AD90" s="662" t="str">
        <f t="shared" si="41"/>
        <v/>
      </c>
      <c r="AE90" s="663"/>
      <c r="AF90" s="658"/>
      <c r="AG90" s="664"/>
      <c r="AH90" s="665"/>
      <c r="AI90" s="666"/>
      <c r="AJ90" s="667" t="str">
        <f t="shared" si="48"/>
        <v/>
      </c>
      <c r="AK90" s="667" t="str">
        <f t="shared" si="48"/>
        <v/>
      </c>
      <c r="AL90" s="669" t="str">
        <f t="shared" si="42"/>
        <v/>
      </c>
      <c r="AM90" s="670" t="str">
        <f t="shared" si="46"/>
        <v/>
      </c>
      <c r="AN90" s="668" t="str">
        <f t="shared" si="47"/>
        <v/>
      </c>
      <c r="AO90" s="671" t="str">
        <f t="shared" si="43"/>
        <v/>
      </c>
      <c r="AP90" s="672"/>
    </row>
    <row r="91" spans="1:42" ht="17.25" customHeight="1">
      <c r="A91" s="50">
        <v>82</v>
      </c>
      <c r="B91" s="68"/>
      <c r="C91" s="5"/>
      <c r="D91" s="8"/>
      <c r="E91" s="5"/>
      <c r="F91" s="68"/>
      <c r="G91" s="5"/>
      <c r="H91" s="5"/>
      <c r="I91" s="5"/>
      <c r="J91" s="5"/>
      <c r="K91" s="8"/>
      <c r="L91" s="924"/>
      <c r="M91" s="64"/>
      <c r="N91" s="58"/>
      <c r="O91" s="135" t="str">
        <f t="shared" si="45"/>
        <v/>
      </c>
      <c r="P91" s="68"/>
      <c r="Q91" s="48"/>
      <c r="R91" s="122"/>
      <c r="S91" s="654" t="str">
        <f t="shared" si="38"/>
        <v/>
      </c>
      <c r="T91" s="655" t="str">
        <f t="shared" si="39"/>
        <v/>
      </c>
      <c r="U91" s="656" t="str">
        <f t="shared" si="40"/>
        <v/>
      </c>
      <c r="V91" s="655" t="str">
        <f t="shared" si="40"/>
        <v/>
      </c>
      <c r="W91" s="657"/>
      <c r="X91" s="658"/>
      <c r="Y91" s="659" t="str">
        <f t="shared" si="44"/>
        <v/>
      </c>
      <c r="Z91" s="659" t="str">
        <f t="shared" si="36"/>
        <v/>
      </c>
      <c r="AA91" s="659" t="str">
        <f t="shared" si="37"/>
        <v/>
      </c>
      <c r="AB91" s="660"/>
      <c r="AC91" s="661"/>
      <c r="AD91" s="662" t="str">
        <f t="shared" si="41"/>
        <v/>
      </c>
      <c r="AE91" s="663"/>
      <c r="AF91" s="658"/>
      <c r="AG91" s="664"/>
      <c r="AH91" s="665"/>
      <c r="AI91" s="666"/>
      <c r="AJ91" s="667" t="str">
        <f t="shared" si="48"/>
        <v/>
      </c>
      <c r="AK91" s="667" t="str">
        <f t="shared" si="48"/>
        <v/>
      </c>
      <c r="AL91" s="669" t="str">
        <f t="shared" si="42"/>
        <v/>
      </c>
      <c r="AM91" s="670" t="str">
        <f t="shared" si="46"/>
        <v/>
      </c>
      <c r="AN91" s="668" t="str">
        <f t="shared" si="47"/>
        <v/>
      </c>
      <c r="AO91" s="671" t="str">
        <f t="shared" si="43"/>
        <v/>
      </c>
      <c r="AP91" s="672"/>
    </row>
    <row r="92" spans="1:42" ht="17.25" customHeight="1">
      <c r="A92" s="50">
        <v>83</v>
      </c>
      <c r="B92" s="68"/>
      <c r="C92" s="5"/>
      <c r="D92" s="8"/>
      <c r="E92" s="5"/>
      <c r="F92" s="68"/>
      <c r="G92" s="5"/>
      <c r="H92" s="5"/>
      <c r="I92" s="5"/>
      <c r="J92" s="5"/>
      <c r="K92" s="8"/>
      <c r="L92" s="924"/>
      <c r="M92" s="64"/>
      <c r="N92" s="58"/>
      <c r="O92" s="135" t="str">
        <f t="shared" si="45"/>
        <v/>
      </c>
      <c r="P92" s="68"/>
      <c r="Q92" s="48"/>
      <c r="R92" s="122"/>
      <c r="S92" s="654" t="str">
        <f t="shared" si="38"/>
        <v/>
      </c>
      <c r="T92" s="655" t="str">
        <f t="shared" si="39"/>
        <v/>
      </c>
      <c r="U92" s="656" t="str">
        <f t="shared" si="40"/>
        <v/>
      </c>
      <c r="V92" s="655" t="str">
        <f t="shared" si="40"/>
        <v/>
      </c>
      <c r="W92" s="657"/>
      <c r="X92" s="658"/>
      <c r="Y92" s="659" t="str">
        <f t="shared" si="44"/>
        <v/>
      </c>
      <c r="Z92" s="659" t="str">
        <f t="shared" si="36"/>
        <v/>
      </c>
      <c r="AA92" s="659" t="str">
        <f t="shared" si="37"/>
        <v/>
      </c>
      <c r="AB92" s="660"/>
      <c r="AC92" s="661"/>
      <c r="AD92" s="662" t="str">
        <f t="shared" si="41"/>
        <v/>
      </c>
      <c r="AE92" s="663"/>
      <c r="AF92" s="658"/>
      <c r="AG92" s="664"/>
      <c r="AH92" s="665"/>
      <c r="AI92" s="666"/>
      <c r="AJ92" s="667" t="str">
        <f t="shared" si="48"/>
        <v/>
      </c>
      <c r="AK92" s="667" t="str">
        <f t="shared" si="48"/>
        <v/>
      </c>
      <c r="AL92" s="669" t="str">
        <f t="shared" si="42"/>
        <v/>
      </c>
      <c r="AM92" s="670" t="str">
        <f t="shared" si="46"/>
        <v/>
      </c>
      <c r="AN92" s="668" t="str">
        <f t="shared" si="47"/>
        <v/>
      </c>
      <c r="AO92" s="671" t="str">
        <f t="shared" si="43"/>
        <v/>
      </c>
      <c r="AP92" s="672"/>
    </row>
    <row r="93" spans="1:42" ht="17.25" customHeight="1">
      <c r="A93" s="50">
        <v>84</v>
      </c>
      <c r="B93" s="68"/>
      <c r="C93" s="5"/>
      <c r="D93" s="8"/>
      <c r="E93" s="5"/>
      <c r="F93" s="68"/>
      <c r="G93" s="5"/>
      <c r="H93" s="5"/>
      <c r="I93" s="5"/>
      <c r="J93" s="5"/>
      <c r="K93" s="8"/>
      <c r="L93" s="924"/>
      <c r="M93" s="64"/>
      <c r="N93" s="58"/>
      <c r="O93" s="135" t="str">
        <f t="shared" si="45"/>
        <v/>
      </c>
      <c r="P93" s="68"/>
      <c r="Q93" s="48"/>
      <c r="R93" s="122"/>
      <c r="S93" s="654" t="str">
        <f t="shared" si="38"/>
        <v/>
      </c>
      <c r="T93" s="655" t="str">
        <f t="shared" si="39"/>
        <v/>
      </c>
      <c r="U93" s="656" t="str">
        <f t="shared" si="40"/>
        <v/>
      </c>
      <c r="V93" s="655" t="str">
        <f t="shared" si="40"/>
        <v/>
      </c>
      <c r="W93" s="657"/>
      <c r="X93" s="658"/>
      <c r="Y93" s="659" t="str">
        <f t="shared" si="44"/>
        <v/>
      </c>
      <c r="Z93" s="659" t="str">
        <f t="shared" si="36"/>
        <v/>
      </c>
      <c r="AA93" s="659" t="str">
        <f t="shared" si="37"/>
        <v/>
      </c>
      <c r="AB93" s="660"/>
      <c r="AC93" s="661"/>
      <c r="AD93" s="662" t="str">
        <f t="shared" si="41"/>
        <v/>
      </c>
      <c r="AE93" s="663"/>
      <c r="AF93" s="658"/>
      <c r="AG93" s="664"/>
      <c r="AH93" s="665"/>
      <c r="AI93" s="666"/>
      <c r="AJ93" s="667" t="str">
        <f t="shared" si="48"/>
        <v/>
      </c>
      <c r="AK93" s="667" t="str">
        <f t="shared" si="48"/>
        <v/>
      </c>
      <c r="AL93" s="669" t="str">
        <f t="shared" si="42"/>
        <v/>
      </c>
      <c r="AM93" s="670" t="str">
        <f t="shared" si="46"/>
        <v/>
      </c>
      <c r="AN93" s="668" t="str">
        <f t="shared" si="47"/>
        <v/>
      </c>
      <c r="AO93" s="671" t="str">
        <f t="shared" si="43"/>
        <v/>
      </c>
      <c r="AP93" s="672"/>
    </row>
    <row r="94" spans="1:42" ht="17.25" customHeight="1">
      <c r="A94" s="50">
        <v>85</v>
      </c>
      <c r="B94" s="68"/>
      <c r="C94" s="5"/>
      <c r="D94" s="8"/>
      <c r="E94" s="5"/>
      <c r="F94" s="68"/>
      <c r="G94" s="5"/>
      <c r="H94" s="5"/>
      <c r="I94" s="5"/>
      <c r="J94" s="5"/>
      <c r="K94" s="8"/>
      <c r="L94" s="924"/>
      <c r="M94" s="64"/>
      <c r="N94" s="58"/>
      <c r="O94" s="135" t="str">
        <f t="shared" si="45"/>
        <v/>
      </c>
      <c r="P94" s="68"/>
      <c r="Q94" s="48"/>
      <c r="R94" s="122"/>
      <c r="S94" s="654" t="str">
        <f t="shared" si="38"/>
        <v/>
      </c>
      <c r="T94" s="655" t="str">
        <f t="shared" si="39"/>
        <v/>
      </c>
      <c r="U94" s="656" t="str">
        <f t="shared" si="40"/>
        <v/>
      </c>
      <c r="V94" s="655" t="str">
        <f t="shared" si="40"/>
        <v/>
      </c>
      <c r="W94" s="657"/>
      <c r="X94" s="658"/>
      <c r="Y94" s="659" t="str">
        <f t="shared" si="44"/>
        <v/>
      </c>
      <c r="Z94" s="659" t="str">
        <f t="shared" si="36"/>
        <v/>
      </c>
      <c r="AA94" s="659" t="str">
        <f t="shared" si="37"/>
        <v/>
      </c>
      <c r="AB94" s="660"/>
      <c r="AC94" s="661"/>
      <c r="AD94" s="662" t="str">
        <f t="shared" si="41"/>
        <v/>
      </c>
      <c r="AE94" s="663"/>
      <c r="AF94" s="658"/>
      <c r="AG94" s="664"/>
      <c r="AH94" s="665"/>
      <c r="AI94" s="666"/>
      <c r="AJ94" s="667" t="str">
        <f t="shared" si="48"/>
        <v/>
      </c>
      <c r="AK94" s="667" t="str">
        <f t="shared" si="48"/>
        <v/>
      </c>
      <c r="AL94" s="669" t="str">
        <f t="shared" si="42"/>
        <v/>
      </c>
      <c r="AM94" s="670" t="str">
        <f t="shared" si="46"/>
        <v/>
      </c>
      <c r="AN94" s="668" t="str">
        <f t="shared" si="47"/>
        <v/>
      </c>
      <c r="AO94" s="671" t="str">
        <f t="shared" si="43"/>
        <v/>
      </c>
      <c r="AP94" s="672"/>
    </row>
    <row r="95" spans="1:42" ht="17.25" customHeight="1">
      <c r="A95" s="50">
        <v>86</v>
      </c>
      <c r="B95" s="68"/>
      <c r="C95" s="5"/>
      <c r="D95" s="8"/>
      <c r="E95" s="5"/>
      <c r="F95" s="68"/>
      <c r="G95" s="5"/>
      <c r="H95" s="5"/>
      <c r="I95" s="5"/>
      <c r="J95" s="5"/>
      <c r="K95" s="8"/>
      <c r="L95" s="924"/>
      <c r="M95" s="64"/>
      <c r="N95" s="58"/>
      <c r="O95" s="135" t="str">
        <f t="shared" si="45"/>
        <v/>
      </c>
      <c r="P95" s="68"/>
      <c r="Q95" s="48"/>
      <c r="R95" s="122"/>
      <c r="S95" s="654" t="str">
        <f t="shared" si="38"/>
        <v/>
      </c>
      <c r="T95" s="655" t="str">
        <f t="shared" si="39"/>
        <v/>
      </c>
      <c r="U95" s="656" t="str">
        <f t="shared" si="40"/>
        <v/>
      </c>
      <c r="V95" s="655" t="str">
        <f t="shared" si="40"/>
        <v/>
      </c>
      <c r="W95" s="657"/>
      <c r="X95" s="658"/>
      <c r="Y95" s="659" t="str">
        <f t="shared" si="44"/>
        <v/>
      </c>
      <c r="Z95" s="659" t="str">
        <f t="shared" si="36"/>
        <v/>
      </c>
      <c r="AA95" s="659" t="str">
        <f t="shared" si="37"/>
        <v/>
      </c>
      <c r="AB95" s="660"/>
      <c r="AC95" s="661"/>
      <c r="AD95" s="662" t="str">
        <f t="shared" si="41"/>
        <v/>
      </c>
      <c r="AE95" s="663"/>
      <c r="AF95" s="658"/>
      <c r="AG95" s="664"/>
      <c r="AH95" s="665"/>
      <c r="AI95" s="666"/>
      <c r="AJ95" s="667" t="str">
        <f t="shared" si="48"/>
        <v/>
      </c>
      <c r="AK95" s="667" t="str">
        <f t="shared" si="48"/>
        <v/>
      </c>
      <c r="AL95" s="669" t="str">
        <f t="shared" si="42"/>
        <v/>
      </c>
      <c r="AM95" s="670" t="str">
        <f t="shared" si="46"/>
        <v/>
      </c>
      <c r="AN95" s="668" t="str">
        <f t="shared" si="47"/>
        <v/>
      </c>
      <c r="AO95" s="671" t="str">
        <f t="shared" si="43"/>
        <v/>
      </c>
      <c r="AP95" s="672"/>
    </row>
    <row r="96" spans="1:42" ht="17.25" customHeight="1">
      <c r="A96" s="50">
        <v>87</v>
      </c>
      <c r="B96" s="68"/>
      <c r="C96" s="5"/>
      <c r="D96" s="8"/>
      <c r="E96" s="5"/>
      <c r="F96" s="68"/>
      <c r="G96" s="5"/>
      <c r="H96" s="5"/>
      <c r="I96" s="5"/>
      <c r="J96" s="5"/>
      <c r="K96" s="8"/>
      <c r="L96" s="924"/>
      <c r="M96" s="64"/>
      <c r="N96" s="58"/>
      <c r="O96" s="135" t="str">
        <f t="shared" si="45"/>
        <v/>
      </c>
      <c r="P96" s="68"/>
      <c r="Q96" s="48"/>
      <c r="R96" s="122"/>
      <c r="S96" s="654" t="str">
        <f t="shared" si="38"/>
        <v/>
      </c>
      <c r="T96" s="655" t="str">
        <f t="shared" si="39"/>
        <v/>
      </c>
      <c r="U96" s="656" t="str">
        <f t="shared" si="40"/>
        <v/>
      </c>
      <c r="V96" s="655" t="str">
        <f t="shared" si="40"/>
        <v/>
      </c>
      <c r="W96" s="657"/>
      <c r="X96" s="658"/>
      <c r="Y96" s="659" t="str">
        <f t="shared" si="44"/>
        <v/>
      </c>
      <c r="Z96" s="659" t="str">
        <f t="shared" si="36"/>
        <v/>
      </c>
      <c r="AA96" s="659" t="str">
        <f t="shared" si="37"/>
        <v/>
      </c>
      <c r="AB96" s="660"/>
      <c r="AC96" s="661"/>
      <c r="AD96" s="662" t="str">
        <f t="shared" si="41"/>
        <v/>
      </c>
      <c r="AE96" s="663"/>
      <c r="AF96" s="658"/>
      <c r="AG96" s="664"/>
      <c r="AH96" s="665"/>
      <c r="AI96" s="666"/>
      <c r="AJ96" s="667" t="str">
        <f t="shared" si="48"/>
        <v/>
      </c>
      <c r="AK96" s="667" t="str">
        <f t="shared" si="48"/>
        <v/>
      </c>
      <c r="AL96" s="669" t="str">
        <f t="shared" si="42"/>
        <v/>
      </c>
      <c r="AM96" s="670" t="str">
        <f t="shared" si="46"/>
        <v/>
      </c>
      <c r="AN96" s="668" t="str">
        <f t="shared" si="47"/>
        <v/>
      </c>
      <c r="AO96" s="671" t="str">
        <f t="shared" si="43"/>
        <v/>
      </c>
      <c r="AP96" s="672"/>
    </row>
    <row r="97" spans="1:42" ht="17.25" customHeight="1">
      <c r="A97" s="50">
        <v>88</v>
      </c>
      <c r="B97" s="68"/>
      <c r="C97" s="5"/>
      <c r="D97" s="8"/>
      <c r="E97" s="5"/>
      <c r="F97" s="68"/>
      <c r="G97" s="5"/>
      <c r="H97" s="5"/>
      <c r="I97" s="5"/>
      <c r="J97" s="5"/>
      <c r="K97" s="8"/>
      <c r="L97" s="924"/>
      <c r="M97" s="64"/>
      <c r="N97" s="58"/>
      <c r="O97" s="135" t="str">
        <f t="shared" si="45"/>
        <v/>
      </c>
      <c r="P97" s="68"/>
      <c r="Q97" s="48"/>
      <c r="R97" s="122"/>
      <c r="S97" s="654" t="str">
        <f t="shared" si="38"/>
        <v/>
      </c>
      <c r="T97" s="655" t="str">
        <f t="shared" si="39"/>
        <v/>
      </c>
      <c r="U97" s="656" t="str">
        <f t="shared" si="40"/>
        <v/>
      </c>
      <c r="V97" s="655" t="str">
        <f t="shared" si="40"/>
        <v/>
      </c>
      <c r="W97" s="657"/>
      <c r="X97" s="658"/>
      <c r="Y97" s="659" t="str">
        <f t="shared" si="44"/>
        <v/>
      </c>
      <c r="Z97" s="659" t="str">
        <f t="shared" si="36"/>
        <v/>
      </c>
      <c r="AA97" s="659" t="str">
        <f t="shared" si="37"/>
        <v/>
      </c>
      <c r="AB97" s="660"/>
      <c r="AC97" s="661"/>
      <c r="AD97" s="662" t="str">
        <f t="shared" si="41"/>
        <v/>
      </c>
      <c r="AE97" s="663"/>
      <c r="AF97" s="658"/>
      <c r="AG97" s="664"/>
      <c r="AH97" s="665"/>
      <c r="AI97" s="666"/>
      <c r="AJ97" s="667" t="str">
        <f t="shared" si="48"/>
        <v/>
      </c>
      <c r="AK97" s="667" t="str">
        <f t="shared" si="48"/>
        <v/>
      </c>
      <c r="AL97" s="669" t="str">
        <f t="shared" si="42"/>
        <v/>
      </c>
      <c r="AM97" s="670" t="str">
        <f t="shared" si="46"/>
        <v/>
      </c>
      <c r="AN97" s="668" t="str">
        <f t="shared" si="47"/>
        <v/>
      </c>
      <c r="AO97" s="671" t="str">
        <f t="shared" si="43"/>
        <v/>
      </c>
      <c r="AP97" s="672"/>
    </row>
    <row r="98" spans="1:42" ht="17.25" customHeight="1">
      <c r="A98" s="50">
        <v>89</v>
      </c>
      <c r="B98" s="68"/>
      <c r="C98" s="5"/>
      <c r="D98" s="8"/>
      <c r="E98" s="5"/>
      <c r="F98" s="68"/>
      <c r="G98" s="5"/>
      <c r="H98" s="5"/>
      <c r="I98" s="5"/>
      <c r="J98" s="5"/>
      <c r="K98" s="8"/>
      <c r="L98" s="924"/>
      <c r="M98" s="64"/>
      <c r="N98" s="58"/>
      <c r="O98" s="135" t="str">
        <f t="shared" si="45"/>
        <v/>
      </c>
      <c r="P98" s="68"/>
      <c r="Q98" s="48"/>
      <c r="R98" s="122"/>
      <c r="S98" s="654" t="str">
        <f t="shared" si="38"/>
        <v/>
      </c>
      <c r="T98" s="655" t="str">
        <f t="shared" si="39"/>
        <v/>
      </c>
      <c r="U98" s="656" t="str">
        <f t="shared" si="40"/>
        <v/>
      </c>
      <c r="V98" s="655" t="str">
        <f t="shared" si="40"/>
        <v/>
      </c>
      <c r="W98" s="657"/>
      <c r="X98" s="658"/>
      <c r="Y98" s="659" t="str">
        <f t="shared" si="44"/>
        <v/>
      </c>
      <c r="Z98" s="659" t="str">
        <f t="shared" si="36"/>
        <v/>
      </c>
      <c r="AA98" s="659" t="str">
        <f t="shared" si="37"/>
        <v/>
      </c>
      <c r="AB98" s="660"/>
      <c r="AC98" s="661"/>
      <c r="AD98" s="662" t="str">
        <f t="shared" si="41"/>
        <v/>
      </c>
      <c r="AE98" s="663"/>
      <c r="AF98" s="658"/>
      <c r="AG98" s="664"/>
      <c r="AH98" s="665"/>
      <c r="AI98" s="666"/>
      <c r="AJ98" s="667" t="str">
        <f t="shared" si="48"/>
        <v/>
      </c>
      <c r="AK98" s="667" t="str">
        <f t="shared" si="48"/>
        <v/>
      </c>
      <c r="AL98" s="669" t="str">
        <f t="shared" si="42"/>
        <v/>
      </c>
      <c r="AM98" s="670" t="str">
        <f t="shared" si="46"/>
        <v/>
      </c>
      <c r="AN98" s="668" t="str">
        <f t="shared" si="47"/>
        <v/>
      </c>
      <c r="AO98" s="671" t="str">
        <f t="shared" si="43"/>
        <v/>
      </c>
      <c r="AP98" s="672"/>
    </row>
    <row r="99" spans="1:42" ht="17.25" customHeight="1">
      <c r="A99" s="50">
        <v>90</v>
      </c>
      <c r="B99" s="68"/>
      <c r="C99" s="5"/>
      <c r="D99" s="8"/>
      <c r="E99" s="5"/>
      <c r="F99" s="68"/>
      <c r="G99" s="5"/>
      <c r="H99" s="5"/>
      <c r="I99" s="5"/>
      <c r="J99" s="5"/>
      <c r="K99" s="8"/>
      <c r="L99" s="924"/>
      <c r="M99" s="64"/>
      <c r="N99" s="58"/>
      <c r="O99" s="135" t="str">
        <f t="shared" si="45"/>
        <v/>
      </c>
      <c r="P99" s="68"/>
      <c r="Q99" s="48"/>
      <c r="R99" s="122"/>
      <c r="S99" s="654" t="str">
        <f t="shared" si="38"/>
        <v/>
      </c>
      <c r="T99" s="655" t="str">
        <f t="shared" si="39"/>
        <v/>
      </c>
      <c r="U99" s="656" t="str">
        <f t="shared" si="40"/>
        <v/>
      </c>
      <c r="V99" s="655" t="str">
        <f t="shared" si="40"/>
        <v/>
      </c>
      <c r="W99" s="657"/>
      <c r="X99" s="658"/>
      <c r="Y99" s="659" t="str">
        <f t="shared" si="44"/>
        <v/>
      </c>
      <c r="Z99" s="659" t="str">
        <f t="shared" si="36"/>
        <v/>
      </c>
      <c r="AA99" s="659" t="str">
        <f t="shared" si="37"/>
        <v/>
      </c>
      <c r="AB99" s="660"/>
      <c r="AC99" s="661"/>
      <c r="AD99" s="662" t="str">
        <f t="shared" si="41"/>
        <v/>
      </c>
      <c r="AE99" s="663"/>
      <c r="AF99" s="658"/>
      <c r="AG99" s="664"/>
      <c r="AH99" s="665"/>
      <c r="AI99" s="666"/>
      <c r="AJ99" s="667" t="str">
        <f t="shared" si="48"/>
        <v/>
      </c>
      <c r="AK99" s="667" t="str">
        <f t="shared" si="48"/>
        <v/>
      </c>
      <c r="AL99" s="669" t="str">
        <f t="shared" si="42"/>
        <v/>
      </c>
      <c r="AM99" s="670" t="str">
        <f t="shared" si="46"/>
        <v/>
      </c>
      <c r="AN99" s="668" t="str">
        <f t="shared" si="47"/>
        <v/>
      </c>
      <c r="AO99" s="671" t="str">
        <f t="shared" si="43"/>
        <v/>
      </c>
      <c r="AP99" s="672"/>
    </row>
    <row r="100" spans="1:42" ht="17.25" customHeight="1">
      <c r="A100" s="50">
        <v>91</v>
      </c>
      <c r="B100" s="68"/>
      <c r="C100" s="5"/>
      <c r="D100" s="8"/>
      <c r="E100" s="5"/>
      <c r="F100" s="68"/>
      <c r="G100" s="5"/>
      <c r="H100" s="5"/>
      <c r="I100" s="5"/>
      <c r="J100" s="5"/>
      <c r="K100" s="8"/>
      <c r="L100" s="924"/>
      <c r="M100" s="64"/>
      <c r="N100" s="58"/>
      <c r="O100" s="135" t="str">
        <f t="shared" si="45"/>
        <v/>
      </c>
      <c r="P100" s="68"/>
      <c r="Q100" s="48"/>
      <c r="R100" s="122"/>
      <c r="S100" s="654" t="str">
        <f t="shared" si="38"/>
        <v/>
      </c>
      <c r="T100" s="655" t="str">
        <f t="shared" si="39"/>
        <v/>
      </c>
      <c r="U100" s="656" t="str">
        <f t="shared" si="40"/>
        <v/>
      </c>
      <c r="V100" s="655" t="str">
        <f t="shared" si="40"/>
        <v/>
      </c>
      <c r="W100" s="657"/>
      <c r="X100" s="658"/>
      <c r="Y100" s="659" t="str">
        <f t="shared" si="44"/>
        <v/>
      </c>
      <c r="Z100" s="659" t="str">
        <f t="shared" si="36"/>
        <v/>
      </c>
      <c r="AA100" s="659" t="str">
        <f t="shared" si="37"/>
        <v/>
      </c>
      <c r="AB100" s="660"/>
      <c r="AC100" s="661"/>
      <c r="AD100" s="662" t="str">
        <f t="shared" si="41"/>
        <v/>
      </c>
      <c r="AE100" s="663"/>
      <c r="AF100" s="658"/>
      <c r="AG100" s="664"/>
      <c r="AH100" s="665"/>
      <c r="AI100" s="666"/>
      <c r="AJ100" s="667" t="str">
        <f t="shared" si="48"/>
        <v/>
      </c>
      <c r="AK100" s="667" t="str">
        <f t="shared" si="48"/>
        <v/>
      </c>
      <c r="AL100" s="669" t="str">
        <f t="shared" si="42"/>
        <v/>
      </c>
      <c r="AM100" s="670" t="str">
        <f t="shared" si="46"/>
        <v/>
      </c>
      <c r="AN100" s="668" t="str">
        <f t="shared" si="47"/>
        <v/>
      </c>
      <c r="AO100" s="671" t="str">
        <f t="shared" si="43"/>
        <v/>
      </c>
      <c r="AP100" s="672"/>
    </row>
    <row r="101" spans="1:42" ht="17.25" customHeight="1">
      <c r="A101" s="50">
        <v>92</v>
      </c>
      <c r="B101" s="68"/>
      <c r="C101" s="5"/>
      <c r="D101" s="8"/>
      <c r="E101" s="5"/>
      <c r="F101" s="68"/>
      <c r="G101" s="5"/>
      <c r="H101" s="5"/>
      <c r="I101" s="5"/>
      <c r="J101" s="5"/>
      <c r="K101" s="8"/>
      <c r="L101" s="924"/>
      <c r="M101" s="64"/>
      <c r="N101" s="58"/>
      <c r="O101" s="135" t="str">
        <f t="shared" si="45"/>
        <v/>
      </c>
      <c r="P101" s="68"/>
      <c r="Q101" s="48"/>
      <c r="R101" s="122"/>
      <c r="S101" s="654" t="str">
        <f t="shared" si="38"/>
        <v/>
      </c>
      <c r="T101" s="655" t="str">
        <f t="shared" si="39"/>
        <v/>
      </c>
      <c r="U101" s="656" t="str">
        <f t="shared" si="40"/>
        <v/>
      </c>
      <c r="V101" s="655" t="str">
        <f t="shared" si="40"/>
        <v/>
      </c>
      <c r="W101" s="657"/>
      <c r="X101" s="658"/>
      <c r="Y101" s="659" t="str">
        <f t="shared" si="44"/>
        <v/>
      </c>
      <c r="Z101" s="659" t="str">
        <f t="shared" si="36"/>
        <v/>
      </c>
      <c r="AA101" s="659" t="str">
        <f t="shared" si="37"/>
        <v/>
      </c>
      <c r="AB101" s="660"/>
      <c r="AC101" s="661"/>
      <c r="AD101" s="662" t="str">
        <f t="shared" si="41"/>
        <v/>
      </c>
      <c r="AE101" s="663"/>
      <c r="AF101" s="658"/>
      <c r="AG101" s="664"/>
      <c r="AH101" s="665"/>
      <c r="AI101" s="666"/>
      <c r="AJ101" s="667" t="str">
        <f t="shared" si="48"/>
        <v/>
      </c>
      <c r="AK101" s="667" t="str">
        <f t="shared" si="48"/>
        <v/>
      </c>
      <c r="AL101" s="669" t="str">
        <f t="shared" si="42"/>
        <v/>
      </c>
      <c r="AM101" s="670" t="str">
        <f t="shared" si="46"/>
        <v/>
      </c>
      <c r="AN101" s="668" t="str">
        <f t="shared" si="47"/>
        <v/>
      </c>
      <c r="AO101" s="671" t="str">
        <f t="shared" si="43"/>
        <v/>
      </c>
      <c r="AP101" s="672"/>
    </row>
    <row r="102" spans="1:42" ht="17.25" customHeight="1">
      <c r="A102" s="50">
        <v>93</v>
      </c>
      <c r="B102" s="68"/>
      <c r="C102" s="5"/>
      <c r="D102" s="8"/>
      <c r="E102" s="5"/>
      <c r="F102" s="68"/>
      <c r="G102" s="5"/>
      <c r="H102" s="5"/>
      <c r="I102" s="5"/>
      <c r="J102" s="5"/>
      <c r="K102" s="8"/>
      <c r="L102" s="924"/>
      <c r="M102" s="64"/>
      <c r="N102" s="58"/>
      <c r="O102" s="135" t="str">
        <f t="shared" si="45"/>
        <v/>
      </c>
      <c r="P102" s="68"/>
      <c r="Q102" s="48"/>
      <c r="R102" s="122"/>
      <c r="S102" s="654" t="str">
        <f t="shared" si="38"/>
        <v/>
      </c>
      <c r="T102" s="655" t="str">
        <f t="shared" si="39"/>
        <v/>
      </c>
      <c r="U102" s="656" t="str">
        <f t="shared" si="40"/>
        <v/>
      </c>
      <c r="V102" s="655" t="str">
        <f t="shared" si="40"/>
        <v/>
      </c>
      <c r="W102" s="657"/>
      <c r="X102" s="658"/>
      <c r="Y102" s="659" t="str">
        <f t="shared" si="44"/>
        <v/>
      </c>
      <c r="Z102" s="659" t="str">
        <f t="shared" si="36"/>
        <v/>
      </c>
      <c r="AA102" s="659" t="str">
        <f t="shared" si="37"/>
        <v/>
      </c>
      <c r="AB102" s="660"/>
      <c r="AC102" s="661"/>
      <c r="AD102" s="662" t="str">
        <f t="shared" si="41"/>
        <v/>
      </c>
      <c r="AE102" s="663"/>
      <c r="AF102" s="658"/>
      <c r="AG102" s="664"/>
      <c r="AH102" s="665"/>
      <c r="AI102" s="666"/>
      <c r="AJ102" s="667" t="str">
        <f t="shared" si="48"/>
        <v/>
      </c>
      <c r="AK102" s="667" t="str">
        <f t="shared" si="48"/>
        <v/>
      </c>
      <c r="AL102" s="669" t="str">
        <f t="shared" si="42"/>
        <v/>
      </c>
      <c r="AM102" s="670" t="str">
        <f t="shared" si="46"/>
        <v/>
      </c>
      <c r="AN102" s="668" t="str">
        <f t="shared" si="47"/>
        <v/>
      </c>
      <c r="AO102" s="671" t="str">
        <f t="shared" si="43"/>
        <v/>
      </c>
      <c r="AP102" s="672"/>
    </row>
    <row r="103" spans="1:42" ht="17.25" customHeight="1">
      <c r="A103" s="50">
        <v>94</v>
      </c>
      <c r="B103" s="68"/>
      <c r="C103" s="5"/>
      <c r="D103" s="8"/>
      <c r="E103" s="5"/>
      <c r="F103" s="68"/>
      <c r="G103" s="5"/>
      <c r="H103" s="5"/>
      <c r="I103" s="5"/>
      <c r="J103" s="5"/>
      <c r="K103" s="8"/>
      <c r="L103" s="924"/>
      <c r="M103" s="64"/>
      <c r="N103" s="58"/>
      <c r="O103" s="135" t="str">
        <f t="shared" si="45"/>
        <v/>
      </c>
      <c r="P103" s="68"/>
      <c r="Q103" s="48"/>
      <c r="R103" s="122"/>
      <c r="S103" s="654" t="str">
        <f t="shared" si="38"/>
        <v/>
      </c>
      <c r="T103" s="655" t="str">
        <f t="shared" si="39"/>
        <v/>
      </c>
      <c r="U103" s="656" t="str">
        <f t="shared" si="40"/>
        <v/>
      </c>
      <c r="V103" s="655" t="str">
        <f t="shared" si="40"/>
        <v/>
      </c>
      <c r="W103" s="657"/>
      <c r="X103" s="658"/>
      <c r="Y103" s="659" t="str">
        <f t="shared" si="44"/>
        <v/>
      </c>
      <c r="Z103" s="659" t="str">
        <f t="shared" si="36"/>
        <v/>
      </c>
      <c r="AA103" s="659" t="str">
        <f t="shared" si="37"/>
        <v/>
      </c>
      <c r="AB103" s="660"/>
      <c r="AC103" s="661"/>
      <c r="AD103" s="662" t="str">
        <f t="shared" si="41"/>
        <v/>
      </c>
      <c r="AE103" s="663"/>
      <c r="AF103" s="658"/>
      <c r="AG103" s="664"/>
      <c r="AH103" s="665"/>
      <c r="AI103" s="666"/>
      <c r="AJ103" s="667" t="str">
        <f t="shared" si="48"/>
        <v/>
      </c>
      <c r="AK103" s="667" t="str">
        <f t="shared" si="48"/>
        <v/>
      </c>
      <c r="AL103" s="669" t="str">
        <f t="shared" si="42"/>
        <v/>
      </c>
      <c r="AM103" s="670" t="str">
        <f t="shared" si="46"/>
        <v/>
      </c>
      <c r="AN103" s="668" t="str">
        <f t="shared" si="47"/>
        <v/>
      </c>
      <c r="AO103" s="671" t="str">
        <f t="shared" si="43"/>
        <v/>
      </c>
      <c r="AP103" s="672"/>
    </row>
    <row r="104" spans="1:42" ht="17.25" customHeight="1">
      <c r="A104" s="50">
        <v>95</v>
      </c>
      <c r="B104" s="68"/>
      <c r="C104" s="5"/>
      <c r="D104" s="8"/>
      <c r="E104" s="5"/>
      <c r="F104" s="68"/>
      <c r="G104" s="5"/>
      <c r="H104" s="5"/>
      <c r="I104" s="5"/>
      <c r="J104" s="5"/>
      <c r="K104" s="8"/>
      <c r="L104" s="924"/>
      <c r="M104" s="64"/>
      <c r="N104" s="58"/>
      <c r="O104" s="135" t="str">
        <f t="shared" si="45"/>
        <v/>
      </c>
      <c r="P104" s="68"/>
      <c r="Q104" s="48"/>
      <c r="R104" s="122"/>
      <c r="S104" s="654" t="str">
        <f t="shared" si="38"/>
        <v/>
      </c>
      <c r="T104" s="655" t="str">
        <f t="shared" si="39"/>
        <v/>
      </c>
      <c r="U104" s="656" t="str">
        <f t="shared" si="40"/>
        <v/>
      </c>
      <c r="V104" s="655" t="str">
        <f t="shared" si="40"/>
        <v/>
      </c>
      <c r="W104" s="657"/>
      <c r="X104" s="658"/>
      <c r="Y104" s="659" t="str">
        <f t="shared" si="44"/>
        <v/>
      </c>
      <c r="Z104" s="659" t="str">
        <f t="shared" si="36"/>
        <v/>
      </c>
      <c r="AA104" s="659" t="str">
        <f t="shared" si="37"/>
        <v/>
      </c>
      <c r="AB104" s="660"/>
      <c r="AC104" s="661"/>
      <c r="AD104" s="662" t="str">
        <f t="shared" si="41"/>
        <v/>
      </c>
      <c r="AE104" s="663"/>
      <c r="AF104" s="658"/>
      <c r="AG104" s="664"/>
      <c r="AH104" s="665"/>
      <c r="AI104" s="666"/>
      <c r="AJ104" s="667" t="str">
        <f t="shared" si="48"/>
        <v/>
      </c>
      <c r="AK104" s="667" t="str">
        <f t="shared" si="48"/>
        <v/>
      </c>
      <c r="AL104" s="669" t="str">
        <f t="shared" si="42"/>
        <v/>
      </c>
      <c r="AM104" s="670" t="str">
        <f t="shared" si="46"/>
        <v/>
      </c>
      <c r="AN104" s="668" t="str">
        <f t="shared" si="47"/>
        <v/>
      </c>
      <c r="AO104" s="671" t="str">
        <f t="shared" si="43"/>
        <v/>
      </c>
      <c r="AP104" s="672"/>
    </row>
    <row r="105" spans="1:42" ht="17.25" customHeight="1">
      <c r="A105" s="50">
        <v>96</v>
      </c>
      <c r="B105" s="68"/>
      <c r="C105" s="5"/>
      <c r="D105" s="8"/>
      <c r="E105" s="5"/>
      <c r="F105" s="68"/>
      <c r="G105" s="5"/>
      <c r="H105" s="5"/>
      <c r="I105" s="5"/>
      <c r="J105" s="5"/>
      <c r="K105" s="8"/>
      <c r="L105" s="924"/>
      <c r="M105" s="64"/>
      <c r="N105" s="58"/>
      <c r="O105" s="135" t="str">
        <f t="shared" si="45"/>
        <v/>
      </c>
      <c r="P105" s="68"/>
      <c r="Q105" s="48"/>
      <c r="R105" s="122"/>
      <c r="S105" s="654" t="str">
        <f t="shared" si="38"/>
        <v/>
      </c>
      <c r="T105" s="655" t="str">
        <f t="shared" si="39"/>
        <v/>
      </c>
      <c r="U105" s="656" t="str">
        <f t="shared" si="40"/>
        <v/>
      </c>
      <c r="V105" s="655" t="str">
        <f t="shared" si="40"/>
        <v/>
      </c>
      <c r="W105" s="657"/>
      <c r="X105" s="658"/>
      <c r="Y105" s="659" t="str">
        <f t="shared" si="44"/>
        <v/>
      </c>
      <c r="Z105" s="659" t="str">
        <f t="shared" si="36"/>
        <v/>
      </c>
      <c r="AA105" s="659" t="str">
        <f t="shared" si="37"/>
        <v/>
      </c>
      <c r="AB105" s="660"/>
      <c r="AC105" s="661"/>
      <c r="AD105" s="662" t="str">
        <f t="shared" si="41"/>
        <v/>
      </c>
      <c r="AE105" s="663"/>
      <c r="AF105" s="658"/>
      <c r="AG105" s="664"/>
      <c r="AH105" s="665"/>
      <c r="AI105" s="666"/>
      <c r="AJ105" s="667" t="str">
        <f t="shared" si="48"/>
        <v/>
      </c>
      <c r="AK105" s="667" t="str">
        <f t="shared" si="48"/>
        <v/>
      </c>
      <c r="AL105" s="669" t="str">
        <f t="shared" ref="AL105:AL108" si="49">IF(AND(AJ105="", AK105=""), "",(IFERROR(VALUE(TRIM(SUBSTITUTE(AJ105,CHAR(160),""))),0)+IFERROR(VALUE(TRIM(SUBSTITUTE(AK105,CHAR(160),""))),0))*U105)</f>
        <v/>
      </c>
      <c r="AM105" s="670" t="str">
        <f t="shared" si="46"/>
        <v/>
      </c>
      <c r="AN105" s="668" t="str">
        <f t="shared" si="47"/>
        <v/>
      </c>
      <c r="AO105" s="671" t="str">
        <f t="shared" si="43"/>
        <v/>
      </c>
      <c r="AP105" s="672"/>
    </row>
    <row r="106" spans="1:42" ht="17.25" customHeight="1">
      <c r="A106" s="50">
        <v>97</v>
      </c>
      <c r="B106" s="68"/>
      <c r="C106" s="5"/>
      <c r="D106" s="8"/>
      <c r="E106" s="5"/>
      <c r="F106" s="68"/>
      <c r="G106" s="5"/>
      <c r="H106" s="5"/>
      <c r="I106" s="5"/>
      <c r="J106" s="5"/>
      <c r="K106" s="8"/>
      <c r="L106" s="924"/>
      <c r="M106" s="64"/>
      <c r="N106" s="58"/>
      <c r="O106" s="135" t="str">
        <f t="shared" si="45"/>
        <v/>
      </c>
      <c r="P106" s="68"/>
      <c r="Q106" s="48"/>
      <c r="R106" s="122"/>
      <c r="S106" s="654" t="str">
        <f t="shared" si="38"/>
        <v/>
      </c>
      <c r="T106" s="655" t="str">
        <f t="shared" si="39"/>
        <v/>
      </c>
      <c r="U106" s="656" t="str">
        <f t="shared" si="40"/>
        <v/>
      </c>
      <c r="V106" s="655" t="str">
        <f t="shared" si="40"/>
        <v/>
      </c>
      <c r="W106" s="657"/>
      <c r="X106" s="658"/>
      <c r="Y106" s="659" t="str">
        <f t="shared" si="44"/>
        <v/>
      </c>
      <c r="Z106" s="659" t="str">
        <f t="shared" si="36"/>
        <v/>
      </c>
      <c r="AA106" s="659" t="str">
        <f t="shared" si="37"/>
        <v/>
      </c>
      <c r="AB106" s="660"/>
      <c r="AC106" s="661"/>
      <c r="AD106" s="662" t="str">
        <f t="shared" si="41"/>
        <v/>
      </c>
      <c r="AE106" s="663"/>
      <c r="AF106" s="658"/>
      <c r="AG106" s="664"/>
      <c r="AH106" s="665"/>
      <c r="AI106" s="666"/>
      <c r="AJ106" s="667" t="str">
        <f t="shared" si="48"/>
        <v/>
      </c>
      <c r="AK106" s="667" t="str">
        <f t="shared" si="48"/>
        <v/>
      </c>
      <c r="AL106" s="669" t="str">
        <f t="shared" si="49"/>
        <v/>
      </c>
      <c r="AM106" s="670" t="str">
        <f t="shared" si="46"/>
        <v/>
      </c>
      <c r="AN106" s="668" t="str">
        <f t="shared" si="47"/>
        <v/>
      </c>
      <c r="AO106" s="671" t="str">
        <f t="shared" si="43"/>
        <v/>
      </c>
      <c r="AP106" s="672"/>
    </row>
    <row r="107" spans="1:42" ht="17.25" customHeight="1">
      <c r="A107" s="50">
        <v>98</v>
      </c>
      <c r="B107" s="68"/>
      <c r="C107" s="5"/>
      <c r="D107" s="8"/>
      <c r="E107" s="5"/>
      <c r="F107" s="68"/>
      <c r="G107" s="5"/>
      <c r="H107" s="5"/>
      <c r="I107" s="5"/>
      <c r="J107" s="5"/>
      <c r="K107" s="8"/>
      <c r="L107" s="924"/>
      <c r="M107" s="64"/>
      <c r="N107" s="58"/>
      <c r="O107" s="135" t="str">
        <f t="shared" si="45"/>
        <v/>
      </c>
      <c r="P107" s="68"/>
      <c r="Q107" s="48"/>
      <c r="R107" s="122"/>
      <c r="S107" s="654" t="str">
        <f t="shared" si="38"/>
        <v/>
      </c>
      <c r="T107" s="655" t="str">
        <f t="shared" si="39"/>
        <v/>
      </c>
      <c r="U107" s="656" t="str">
        <f t="shared" si="40"/>
        <v/>
      </c>
      <c r="V107" s="655" t="str">
        <f t="shared" si="40"/>
        <v/>
      </c>
      <c r="W107" s="657"/>
      <c r="X107" s="658"/>
      <c r="Y107" s="659" t="str">
        <f t="shared" si="44"/>
        <v/>
      </c>
      <c r="Z107" s="659" t="str">
        <f t="shared" si="36"/>
        <v/>
      </c>
      <c r="AA107" s="659" t="str">
        <f t="shared" si="37"/>
        <v/>
      </c>
      <c r="AB107" s="660"/>
      <c r="AC107" s="661"/>
      <c r="AD107" s="662" t="str">
        <f t="shared" si="41"/>
        <v/>
      </c>
      <c r="AE107" s="663"/>
      <c r="AF107" s="658"/>
      <c r="AG107" s="664"/>
      <c r="AH107" s="665"/>
      <c r="AI107" s="666"/>
      <c r="AJ107" s="667" t="str">
        <f t="shared" si="48"/>
        <v/>
      </c>
      <c r="AK107" s="667" t="str">
        <f t="shared" si="48"/>
        <v/>
      </c>
      <c r="AL107" s="669" t="str">
        <f t="shared" si="49"/>
        <v/>
      </c>
      <c r="AM107" s="670" t="str">
        <f t="shared" si="46"/>
        <v/>
      </c>
      <c r="AN107" s="668" t="str">
        <f t="shared" si="47"/>
        <v/>
      </c>
      <c r="AO107" s="671" t="str">
        <f t="shared" si="43"/>
        <v/>
      </c>
      <c r="AP107" s="672"/>
    </row>
    <row r="108" spans="1:42" ht="17.25" customHeight="1" thickBot="1">
      <c r="A108" s="50">
        <v>99</v>
      </c>
      <c r="B108" s="70"/>
      <c r="C108" s="71"/>
      <c r="D108" s="72"/>
      <c r="E108" s="5"/>
      <c r="F108" s="70"/>
      <c r="G108" s="5"/>
      <c r="H108" s="71"/>
      <c r="I108" s="71"/>
      <c r="J108" s="71"/>
      <c r="K108" s="72"/>
      <c r="L108" s="925"/>
      <c r="M108" s="94"/>
      <c r="N108" s="58"/>
      <c r="O108" s="135" t="str">
        <f t="shared" si="45"/>
        <v/>
      </c>
      <c r="P108" s="70"/>
      <c r="Q108" s="78"/>
      <c r="R108" s="123"/>
      <c r="S108" s="654" t="str">
        <f t="shared" si="38"/>
        <v/>
      </c>
      <c r="T108" s="655" t="str">
        <f t="shared" si="39"/>
        <v/>
      </c>
      <c r="U108" s="656" t="str">
        <f t="shared" si="40"/>
        <v/>
      </c>
      <c r="V108" s="655" t="str">
        <f t="shared" ref="V108" si="50">IF(E108="","",E108)</f>
        <v/>
      </c>
      <c r="W108" s="673"/>
      <c r="X108" s="674"/>
      <c r="Y108" s="675" t="str">
        <f t="shared" si="44"/>
        <v/>
      </c>
      <c r="Z108" s="659" t="str">
        <f t="shared" si="36"/>
        <v/>
      </c>
      <c r="AA108" s="659" t="str">
        <f t="shared" si="37"/>
        <v/>
      </c>
      <c r="AB108" s="676"/>
      <c r="AC108" s="677"/>
      <c r="AD108" s="662" t="str">
        <f t="shared" si="41"/>
        <v/>
      </c>
      <c r="AE108" s="663"/>
      <c r="AF108" s="674"/>
      <c r="AG108" s="678"/>
      <c r="AH108" s="679"/>
      <c r="AI108" s="680"/>
      <c r="AJ108" s="681" t="str">
        <f t="shared" si="48"/>
        <v/>
      </c>
      <c r="AK108" s="667" t="str">
        <f t="shared" si="48"/>
        <v/>
      </c>
      <c r="AL108" s="683" t="str">
        <f t="shared" si="49"/>
        <v/>
      </c>
      <c r="AM108" s="670" t="str">
        <f t="shared" si="46"/>
        <v/>
      </c>
      <c r="AN108" s="682" t="str">
        <f t="shared" si="47"/>
        <v/>
      </c>
      <c r="AO108" s="684" t="str">
        <f t="shared" si="43"/>
        <v/>
      </c>
      <c r="AP108" s="685"/>
    </row>
    <row r="109" spans="1:42" ht="17.25" customHeight="1" thickBot="1">
      <c r="A109" s="50">
        <v>100</v>
      </c>
      <c r="B109" s="29"/>
      <c r="C109" s="29"/>
      <c r="D109" s="29"/>
      <c r="E109" s="29"/>
      <c r="F109" s="29"/>
      <c r="G109" s="29"/>
      <c r="H109" s="29"/>
      <c r="I109" s="29"/>
      <c r="J109" s="29"/>
      <c r="K109" s="29" t="s">
        <v>94</v>
      </c>
      <c r="L109" s="29"/>
      <c r="M109" s="31">
        <f>SUM(M10:M108)</f>
        <v>0</v>
      </c>
      <c r="N109" s="31">
        <f>SUM(N10:N108)</f>
        <v>0</v>
      </c>
      <c r="O109" s="31">
        <f>SUM(O10:O108)</f>
        <v>0</v>
      </c>
      <c r="P109" s="29"/>
      <c r="Q109" s="29"/>
      <c r="R109" s="29"/>
      <c r="S109" s="686"/>
      <c r="T109" s="687"/>
      <c r="U109" s="687"/>
      <c r="V109" s="687"/>
      <c r="W109" s="687"/>
      <c r="X109" s="687"/>
      <c r="Y109" s="687"/>
      <c r="Z109" s="687"/>
      <c r="AA109" s="687"/>
      <c r="AB109" s="687"/>
      <c r="AC109" s="687"/>
      <c r="AD109" s="687"/>
      <c r="AE109" s="687"/>
      <c r="AF109" s="687"/>
      <c r="AG109" s="687"/>
      <c r="AH109" s="688" t="s">
        <v>94</v>
      </c>
      <c r="AI109" s="689">
        <f t="shared" ref="AI109:AN109" si="51">SUM(AI10:AI108)</f>
        <v>0</v>
      </c>
      <c r="AJ109" s="689">
        <f t="shared" si="51"/>
        <v>0</v>
      </c>
      <c r="AK109" s="689">
        <f t="shared" si="51"/>
        <v>0</v>
      </c>
      <c r="AL109" s="690">
        <f t="shared" si="51"/>
        <v>0</v>
      </c>
      <c r="AM109" s="691">
        <f t="shared" si="51"/>
        <v>0</v>
      </c>
      <c r="AN109" s="689">
        <f t="shared" si="51"/>
        <v>0</v>
      </c>
      <c r="AO109" s="689"/>
      <c r="AP109" s="692"/>
    </row>
    <row r="110" spans="1:42" ht="14.5">
      <c r="A110" s="79"/>
    </row>
  </sheetData>
  <sheetProtection algorithmName="SHA-512" hashValue="Mca+rGlnDYST8PIDlEJ4zWjFzcnmOTA2LHZv6pOaIGcAF9KAm/I2o3q2MVU2dV4wgc7KCaxAgyI1XE3hh5cRqA==" saltValue="3l4GXPdk+SbC1VZbMMHcKQ==" spinCount="100000" sheet="1" formatCells="0" formatColumns="0" formatRows="0" insertColumns="0" insertRows="0" insertHyperlinks="0" deleteColumns="0" deleteRows="0" sort="0" autoFilter="0" pivotTables="0"/>
  <mergeCells count="14">
    <mergeCell ref="A7:A8"/>
    <mergeCell ref="B6:E6"/>
    <mergeCell ref="M6:O6"/>
    <mergeCell ref="P6:Q6"/>
    <mergeCell ref="S6:V6"/>
    <mergeCell ref="F6:L6"/>
    <mergeCell ref="A5:R5"/>
    <mergeCell ref="C2:G2"/>
    <mergeCell ref="C3:G3"/>
    <mergeCell ref="AF6:AG6"/>
    <mergeCell ref="AM6:AP6"/>
    <mergeCell ref="AJ6:AL6"/>
    <mergeCell ref="AH6:AI6"/>
    <mergeCell ref="X6:AE6"/>
  </mergeCells>
  <phoneticPr fontId="12" type="noConversion"/>
  <conditionalFormatting sqref="S10:V108">
    <cfRule type="expression" dxfId="63" priority="285">
      <formula>S10&lt;&gt;B10</formula>
    </cfRule>
  </conditionalFormatting>
  <conditionalFormatting sqref="Y10:Y108">
    <cfRule type="expression" dxfId="62" priority="315" stopIfTrue="1">
      <formula>Y10&lt;&gt;K10</formula>
    </cfRule>
    <cfRule type="expression" dxfId="61" priority="316" stopIfTrue="1">
      <formula>S10&lt;&gt;B10</formula>
    </cfRule>
  </conditionalFormatting>
  <conditionalFormatting sqref="AJ10:AL108">
    <cfRule type="expression" dxfId="60" priority="3">
      <formula>AJ10&lt;&gt;M10</formula>
    </cfRule>
  </conditionalFormatting>
  <conditionalFormatting sqref="AM10:AM108">
    <cfRule type="expression" dxfId="59" priority="1" stopIfTrue="1">
      <formula>AM10&lt;&gt;O10</formula>
    </cfRule>
  </conditionalFormatting>
  <conditionalFormatting sqref="AM10:AP108 AC10:AD108 AH10:AI108">
    <cfRule type="expression" dxfId="58" priority="11" stopIfTrue="1">
      <formula>AC10&lt;&gt;#REF!</formula>
    </cfRule>
  </conditionalFormatting>
  <dataValidations disablePrompts="1" count="1">
    <dataValidation type="list" allowBlank="1" showInputMessage="1" showErrorMessage="1" sqref="AE10:AG108 W10:X108 C9:C108 T9:T108" xr:uid="{5A7D12D0-1B3D-4BEB-B269-A0213520C5B0}">
      <formula1>"Oui,Non"</formula1>
    </dataValidation>
  </dataValidations>
  <pageMargins left="0.7" right="0.7" top="0.75" bottom="0.75" header="0.3" footer="0.3"/>
  <pageSetup paperSize="9" scale="10" orientation="portrait"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499B7463-41F5-7E45-9E8B-864C9E46FBB6}">
          <x14:formula1>
            <xm:f>Accueil!$AC$2:$AC$5</xm:f>
          </x14:formula1>
          <xm:sqref>G9:G108 Z9:Z108</xm:sqref>
        </x14:dataValidation>
        <x14:dataValidation type="list" allowBlank="1" showInputMessage="1" showErrorMessage="1" xr:uid="{0F7D944F-03E9-4ED8-A9BD-319BF0284327}">
          <x14:formula1>
            <xm:f>'0-Présentation typeaction'!$H$4:$H$12</xm:f>
          </x14:formula1>
          <xm:sqref>E9:E108 V9:V108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0A83E-6740-C843-AACE-1EA46D6C9F43}">
  <sheetPr>
    <pageSetUpPr fitToPage="1"/>
  </sheetPr>
  <dimension ref="A1:AO106"/>
  <sheetViews>
    <sheetView showGridLines="0" topLeftCell="A2" zoomScale="80" zoomScaleNormal="80" workbookViewId="0">
      <selection activeCell="AG8" sqref="AG8"/>
    </sheetView>
  </sheetViews>
  <sheetFormatPr baseColWidth="10" defaultColWidth="11.453125" defaultRowHeight="15" customHeight="1" outlineLevelCol="1"/>
  <cols>
    <col min="1" max="1" width="16.7265625" customWidth="1"/>
    <col min="2" max="2" width="27.1796875" customWidth="1"/>
    <col min="3" max="3" width="20" customWidth="1"/>
    <col min="4" max="4" width="26.453125" customWidth="1"/>
    <col min="5" max="14" width="20" customWidth="1"/>
    <col min="15" max="15" width="31.1796875" customWidth="1"/>
    <col min="16" max="16" width="20" customWidth="1"/>
    <col min="17" max="17" width="29.1796875" customWidth="1"/>
    <col min="18" max="18" width="20" style="33" hidden="1" customWidth="1" outlineLevel="1"/>
    <col min="19" max="19" width="30.453125" style="33" hidden="1" customWidth="1" outlineLevel="1"/>
    <col min="20" max="32" width="20" style="33" hidden="1" customWidth="1" outlineLevel="1"/>
    <col min="33" max="33" width="29" style="33" hidden="1" customWidth="1" outlineLevel="1"/>
    <col min="34" max="36" width="20" style="33" hidden="1" customWidth="1" outlineLevel="1"/>
    <col min="37" max="37" width="16.81640625" style="33" hidden="1" customWidth="1" outlineLevel="1"/>
    <col min="38" max="40" width="11.453125" style="33" hidden="1" customWidth="1" outlineLevel="1"/>
    <col min="41" max="41" width="11.453125" collapsed="1"/>
  </cols>
  <sheetData>
    <row r="1" spans="1:40" ht="109" customHeight="1" thickBot="1">
      <c r="A1" s="1018" t="s">
        <v>95</v>
      </c>
      <c r="B1" s="1019"/>
      <c r="C1" s="1019"/>
      <c r="D1" s="1019"/>
      <c r="E1" s="1019"/>
      <c r="F1" s="1019"/>
      <c r="G1" s="1019"/>
      <c r="H1" s="1019"/>
      <c r="I1" s="1019"/>
      <c r="J1" s="1019"/>
      <c r="K1" s="1019"/>
      <c r="L1" s="1019"/>
      <c r="M1" s="1019"/>
      <c r="N1" s="1019"/>
      <c r="O1" s="1019"/>
      <c r="P1" s="1019"/>
      <c r="Q1" s="1020"/>
      <c r="R1" s="1021" t="s">
        <v>96</v>
      </c>
      <c r="S1" s="1022"/>
      <c r="T1" s="1022"/>
      <c r="U1" s="1022"/>
      <c r="V1" s="1022"/>
      <c r="W1" s="1022"/>
      <c r="X1" s="1022"/>
      <c r="Y1" s="1022"/>
      <c r="Z1" s="1022"/>
      <c r="AA1" s="1022"/>
      <c r="AB1" s="1022"/>
      <c r="AC1" s="1022"/>
      <c r="AD1" s="1022"/>
      <c r="AE1" s="1022"/>
      <c r="AF1" s="1022"/>
      <c r="AG1" s="1022"/>
      <c r="AH1" s="1022"/>
      <c r="AI1" s="1022"/>
      <c r="AJ1" s="1022"/>
      <c r="AK1" s="1022"/>
      <c r="AL1" s="1022"/>
      <c r="AM1" s="1022"/>
      <c r="AN1" s="1023"/>
    </row>
    <row r="2" spans="1:40" ht="71.25" customHeight="1" thickBot="1">
      <c r="A2" s="55"/>
      <c r="B2" s="1015" t="s">
        <v>19</v>
      </c>
      <c r="C2" s="1016"/>
      <c r="D2" s="1017"/>
      <c r="E2" s="1015" t="s">
        <v>20</v>
      </c>
      <c r="F2" s="1016"/>
      <c r="G2" s="1016"/>
      <c r="H2" s="1016"/>
      <c r="I2" s="1016"/>
      <c r="J2" s="1016"/>
      <c r="K2" s="1017"/>
      <c r="L2" s="1015" t="s">
        <v>21</v>
      </c>
      <c r="M2" s="1016"/>
      <c r="N2" s="1017"/>
      <c r="O2" s="1015" t="s">
        <v>22</v>
      </c>
      <c r="P2" s="1017"/>
      <c r="Q2" s="87" t="s">
        <v>23</v>
      </c>
      <c r="R2" s="1002" t="s">
        <v>19</v>
      </c>
      <c r="S2" s="997"/>
      <c r="T2" s="1003"/>
      <c r="U2" s="607" t="s">
        <v>24</v>
      </c>
      <c r="V2" s="1002" t="s">
        <v>25</v>
      </c>
      <c r="W2" s="997"/>
      <c r="X2" s="997"/>
      <c r="Y2" s="997"/>
      <c r="Z2" s="997"/>
      <c r="AA2" s="997"/>
      <c r="AB2" s="997"/>
      <c r="AC2" s="1003"/>
      <c r="AD2" s="997" t="s">
        <v>26</v>
      </c>
      <c r="AE2" s="997"/>
      <c r="AF2" s="1002" t="s">
        <v>27</v>
      </c>
      <c r="AG2" s="1003"/>
      <c r="AH2" s="1001" t="s">
        <v>28</v>
      </c>
      <c r="AI2" s="1001"/>
      <c r="AJ2" s="1001"/>
      <c r="AK2" s="998" t="s">
        <v>29</v>
      </c>
      <c r="AL2" s="999"/>
      <c r="AM2" s="999"/>
      <c r="AN2" s="1000"/>
    </row>
    <row r="3" spans="1:40" s="24" customFormat="1" ht="122.5" customHeight="1">
      <c r="A3" s="1024" t="s">
        <v>30</v>
      </c>
      <c r="B3" s="65" t="s">
        <v>31</v>
      </c>
      <c r="C3" s="27" t="s">
        <v>33</v>
      </c>
      <c r="D3" s="149" t="s">
        <v>34</v>
      </c>
      <c r="E3" s="140" t="s">
        <v>35</v>
      </c>
      <c r="F3" s="179" t="s">
        <v>273</v>
      </c>
      <c r="G3" s="179" t="s">
        <v>274</v>
      </c>
      <c r="H3" s="141" t="s">
        <v>36</v>
      </c>
      <c r="I3" s="141" t="s">
        <v>37</v>
      </c>
      <c r="J3" s="141" t="s">
        <v>38</v>
      </c>
      <c r="K3" s="142" t="s">
        <v>257</v>
      </c>
      <c r="L3" s="93" t="s">
        <v>39</v>
      </c>
      <c r="M3" s="27" t="s">
        <v>40</v>
      </c>
      <c r="N3" s="47" t="s">
        <v>41</v>
      </c>
      <c r="O3" s="65" t="s">
        <v>42</v>
      </c>
      <c r="P3" s="47" t="s">
        <v>43</v>
      </c>
      <c r="Q3" s="88" t="s">
        <v>44</v>
      </c>
      <c r="R3" s="608" t="s">
        <v>31</v>
      </c>
      <c r="S3" s="609" t="s">
        <v>33</v>
      </c>
      <c r="T3" s="610" t="s">
        <v>34</v>
      </c>
      <c r="U3" s="611" t="s">
        <v>97</v>
      </c>
      <c r="V3" s="608" t="s">
        <v>46</v>
      </c>
      <c r="W3" s="609" t="s">
        <v>98</v>
      </c>
      <c r="X3" s="609" t="s">
        <v>273</v>
      </c>
      <c r="Y3" s="609" t="s">
        <v>274</v>
      </c>
      <c r="Z3" s="609" t="s">
        <v>304</v>
      </c>
      <c r="AA3" s="609" t="s">
        <v>48</v>
      </c>
      <c r="AB3" s="609" t="s">
        <v>37</v>
      </c>
      <c r="AC3" s="610" t="s">
        <v>260</v>
      </c>
      <c r="AD3" s="612" t="s">
        <v>49</v>
      </c>
      <c r="AE3" s="613" t="s">
        <v>50</v>
      </c>
      <c r="AF3" s="614" t="s">
        <v>51</v>
      </c>
      <c r="AG3" s="615" t="s">
        <v>52</v>
      </c>
      <c r="AH3" s="612" t="s">
        <v>39</v>
      </c>
      <c r="AI3" s="693" t="s">
        <v>40</v>
      </c>
      <c r="AJ3" s="616" t="s">
        <v>41</v>
      </c>
      <c r="AK3" s="614" t="s">
        <v>53</v>
      </c>
      <c r="AL3" s="694" t="s">
        <v>54</v>
      </c>
      <c r="AM3" s="619" t="s">
        <v>55</v>
      </c>
      <c r="AN3" s="695" t="s">
        <v>56</v>
      </c>
    </row>
    <row r="4" spans="1:40" s="1" customFormat="1" ht="250.5" customHeight="1" thickBot="1">
      <c r="A4" s="1024"/>
      <c r="B4" s="95" t="s">
        <v>99</v>
      </c>
      <c r="C4" s="9" t="s">
        <v>100</v>
      </c>
      <c r="D4" s="153" t="s">
        <v>101</v>
      </c>
      <c r="E4" s="144" t="s">
        <v>61</v>
      </c>
      <c r="F4" s="180" t="s">
        <v>275</v>
      </c>
      <c r="G4" s="180" t="s">
        <v>276</v>
      </c>
      <c r="H4" s="145" t="s">
        <v>285</v>
      </c>
      <c r="I4" s="145" t="s">
        <v>62</v>
      </c>
      <c r="J4" s="145" t="s">
        <v>63</v>
      </c>
      <c r="K4" s="146" t="s">
        <v>258</v>
      </c>
      <c r="L4" s="54" t="s">
        <v>64</v>
      </c>
      <c r="M4" s="56" t="s">
        <v>65</v>
      </c>
      <c r="N4" s="35" t="s">
        <v>66</v>
      </c>
      <c r="O4" s="66" t="s">
        <v>67</v>
      </c>
      <c r="P4" s="35" t="s">
        <v>68</v>
      </c>
      <c r="Q4" s="89" t="s">
        <v>69</v>
      </c>
      <c r="R4" s="621" t="s">
        <v>70</v>
      </c>
      <c r="S4" s="623" t="s">
        <v>70</v>
      </c>
      <c r="T4" s="624" t="s">
        <v>70</v>
      </c>
      <c r="U4" s="625" t="s">
        <v>71</v>
      </c>
      <c r="V4" s="621" t="s">
        <v>72</v>
      </c>
      <c r="W4" s="623" t="s">
        <v>73</v>
      </c>
      <c r="X4" s="623" t="s">
        <v>282</v>
      </c>
      <c r="Y4" s="623" t="s">
        <v>70</v>
      </c>
      <c r="Z4" s="623" t="s">
        <v>305</v>
      </c>
      <c r="AA4" s="623" t="s">
        <v>284</v>
      </c>
      <c r="AB4" s="623" t="s">
        <v>259</v>
      </c>
      <c r="AC4" s="624" t="s">
        <v>261</v>
      </c>
      <c r="AD4" s="626" t="s">
        <v>72</v>
      </c>
      <c r="AE4" s="627" t="s">
        <v>74</v>
      </c>
      <c r="AF4" s="628" t="s">
        <v>75</v>
      </c>
      <c r="AG4" s="629" t="s">
        <v>76</v>
      </c>
      <c r="AH4" s="622" t="s">
        <v>77</v>
      </c>
      <c r="AI4" s="623" t="s">
        <v>77</v>
      </c>
      <c r="AJ4" s="630" t="s">
        <v>78</v>
      </c>
      <c r="AK4" s="632" t="s">
        <v>79</v>
      </c>
      <c r="AL4" s="623" t="s">
        <v>78</v>
      </c>
      <c r="AM4" s="633" t="s">
        <v>102</v>
      </c>
      <c r="AN4" s="634" t="s">
        <v>81</v>
      </c>
    </row>
    <row r="5" spans="1:40" s="25" customFormat="1" ht="43.5">
      <c r="A5" s="63" t="s">
        <v>82</v>
      </c>
      <c r="B5" s="96" t="s">
        <v>103</v>
      </c>
      <c r="C5" s="61">
        <v>1</v>
      </c>
      <c r="D5" s="181" t="s">
        <v>104</v>
      </c>
      <c r="E5" s="169" t="s">
        <v>105</v>
      </c>
      <c r="F5" s="167" t="s">
        <v>277</v>
      </c>
      <c r="G5" s="167" t="s">
        <v>281</v>
      </c>
      <c r="H5" s="167" t="s">
        <v>281</v>
      </c>
      <c r="I5" s="167" t="s">
        <v>106</v>
      </c>
      <c r="J5" s="168">
        <v>0</v>
      </c>
      <c r="K5" s="182">
        <v>45693</v>
      </c>
      <c r="L5" s="139">
        <v>3900</v>
      </c>
      <c r="M5" s="62">
        <v>0</v>
      </c>
      <c r="N5" s="62">
        <f>IF(AND(L5="", M5=""), "",(L5+M5)*C5)</f>
        <v>3900</v>
      </c>
      <c r="O5" s="75">
        <v>45238</v>
      </c>
      <c r="P5" s="76">
        <v>45636</v>
      </c>
      <c r="Q5" s="90"/>
      <c r="R5" s="696" t="str">
        <f t="shared" ref="R5:R35" si="0">IF(B5="","",B5)</f>
        <v>Etude de faisabilité</v>
      </c>
      <c r="S5" s="697">
        <v>1</v>
      </c>
      <c r="T5" s="698" t="s">
        <v>104</v>
      </c>
      <c r="U5" s="638" t="s">
        <v>90</v>
      </c>
      <c r="V5" s="639" t="s">
        <v>90</v>
      </c>
      <c r="W5" s="640">
        <v>0</v>
      </c>
      <c r="X5" s="640" t="str">
        <f t="shared" ref="X5:X35" si="1">IF(F5=0,"",F5)</f>
        <v>Pas de marché public</v>
      </c>
      <c r="Y5" s="640" t="str">
        <f t="shared" ref="Y5:Y35" si="2">IF(G5=0,"",G5)</f>
        <v>Non concerné</v>
      </c>
      <c r="Z5" s="641">
        <v>10</v>
      </c>
      <c r="AA5" s="642">
        <v>0</v>
      </c>
      <c r="AB5" s="642" t="s">
        <v>287</v>
      </c>
      <c r="AC5" s="643" t="s">
        <v>90</v>
      </c>
      <c r="AD5" s="699" t="s">
        <v>90</v>
      </c>
      <c r="AE5" s="700" t="s">
        <v>90</v>
      </c>
      <c r="AF5" s="646">
        <v>3900</v>
      </c>
      <c r="AG5" s="647">
        <v>0</v>
      </c>
      <c r="AH5" s="648">
        <v>3900</v>
      </c>
      <c r="AI5" s="649">
        <v>0</v>
      </c>
      <c r="AJ5" s="701">
        <v>3900</v>
      </c>
      <c r="AK5" s="701">
        <f>IF(B5="","",IF(OR(U5="Non",V5="Non",AC5="Non",AD5="Non",AE5="Non"),0,IF(AJ5&lt;=(AF5-AG5),AJ5-AA5,AF5-AG5)))</f>
        <v>3900</v>
      </c>
      <c r="AL5" s="651">
        <v>0</v>
      </c>
      <c r="AM5" s="652"/>
      <c r="AN5" s="647"/>
    </row>
    <row r="6" spans="1:40" s="1" customFormat="1" ht="29.25" customHeight="1">
      <c r="A6" s="49">
        <v>1</v>
      </c>
      <c r="B6" s="68"/>
      <c r="C6" s="8"/>
      <c r="D6" s="511"/>
      <c r="E6" s="68"/>
      <c r="F6" s="5"/>
      <c r="G6" s="5"/>
      <c r="H6" s="5"/>
      <c r="I6" s="4"/>
      <c r="J6" s="8"/>
      <c r="K6" s="69"/>
      <c r="L6" s="177"/>
      <c r="M6" s="58"/>
      <c r="N6" s="135" t="str">
        <f t="shared" ref="N6:N70" si="3">IF(AND(L6="", M6=""), "",(L6+M6)*C6)</f>
        <v/>
      </c>
      <c r="O6" s="77"/>
      <c r="P6" s="83"/>
      <c r="Q6" s="91"/>
      <c r="R6" s="654" t="str">
        <f t="shared" si="0"/>
        <v/>
      </c>
      <c r="S6" s="656" t="str">
        <f t="shared" ref="S6:S36" si="4">IF(C6="","",C6)</f>
        <v/>
      </c>
      <c r="T6" s="702" t="str">
        <f t="shared" ref="T6:T35" si="5">IF(D6="","",D6)</f>
        <v/>
      </c>
      <c r="U6" s="657"/>
      <c r="V6" s="658"/>
      <c r="W6" s="656" t="str">
        <f t="shared" ref="W6:W36" si="6">IF(J6="","",J6)</f>
        <v/>
      </c>
      <c r="X6" s="656" t="str">
        <f t="shared" si="1"/>
        <v/>
      </c>
      <c r="Y6" s="656" t="str">
        <f t="shared" si="2"/>
        <v/>
      </c>
      <c r="Z6" s="660"/>
      <c r="AA6" s="661"/>
      <c r="AB6" s="662" t="str">
        <f>IF(I6="","",I6)</f>
        <v/>
      </c>
      <c r="AC6" s="663"/>
      <c r="AD6" s="658"/>
      <c r="AE6" s="664"/>
      <c r="AF6" s="665"/>
      <c r="AG6" s="666"/>
      <c r="AH6" s="667" t="str">
        <f>IF(L6="","",L6)</f>
        <v/>
      </c>
      <c r="AI6" s="667" t="str">
        <f>IF(M6="","",M6)</f>
        <v/>
      </c>
      <c r="AJ6" s="703" t="str">
        <f>IF(AND(AH6="", AI6=""), "",(IFERROR(VALUE(TRIM(SUBSTITUTE(AH6,CHAR(160),""))),0)+IFERROR(VALUE(TRIM(SUBSTITUTE(AI6,CHAR(160),""))),0))*S6)</f>
        <v/>
      </c>
      <c r="AK6" s="704" t="str">
        <f>IF(B6="","",IF(OR(U6="Non",V6="Non",AC6="Non",AD6="Non",AE6="Non"),0,IF(AJ6&lt;=(AF6-AG6),AJ6-AA6*Z6,AF6-AG6)))</f>
        <v/>
      </c>
      <c r="AL6" s="668" t="str">
        <f>IF(OR(N6="",AK6=""),"",N6-AK6)</f>
        <v/>
      </c>
      <c r="AM6" s="671" t="str">
        <f t="shared" ref="AM6:AM69" si="7">IF(AND(AG6="",AK6=""),"",AK6+AG6)</f>
        <v/>
      </c>
      <c r="AN6" s="705"/>
    </row>
    <row r="7" spans="1:40" s="1" customFormat="1" ht="11.25" customHeight="1">
      <c r="A7" s="49">
        <v>2</v>
      </c>
      <c r="B7" s="68"/>
      <c r="C7" s="8"/>
      <c r="D7" s="175"/>
      <c r="E7" s="68"/>
      <c r="F7" s="5"/>
      <c r="G7" s="5"/>
      <c r="H7" s="5"/>
      <c r="I7" s="4"/>
      <c r="J7" s="8"/>
      <c r="K7" s="69"/>
      <c r="L7" s="177"/>
      <c r="M7" s="58"/>
      <c r="N7" s="135" t="str">
        <f t="shared" si="3"/>
        <v/>
      </c>
      <c r="O7" s="77"/>
      <c r="P7" s="83"/>
      <c r="Q7" s="91"/>
      <c r="R7" s="654" t="str">
        <f t="shared" si="0"/>
        <v/>
      </c>
      <c r="S7" s="656" t="str">
        <f t="shared" si="4"/>
        <v/>
      </c>
      <c r="T7" s="702" t="str">
        <f t="shared" si="5"/>
        <v/>
      </c>
      <c r="U7" s="657"/>
      <c r="V7" s="658"/>
      <c r="W7" s="656" t="str">
        <f t="shared" si="6"/>
        <v/>
      </c>
      <c r="X7" s="656" t="str">
        <f t="shared" si="1"/>
        <v/>
      </c>
      <c r="Y7" s="656" t="str">
        <f t="shared" si="2"/>
        <v/>
      </c>
      <c r="Z7" s="660"/>
      <c r="AA7" s="661"/>
      <c r="AB7" s="662" t="str">
        <f>IF(I7="","",I7)</f>
        <v/>
      </c>
      <c r="AC7" s="663"/>
      <c r="AD7" s="658"/>
      <c r="AE7" s="664"/>
      <c r="AF7" s="665"/>
      <c r="AG7" s="666"/>
      <c r="AH7" s="667" t="str">
        <f>IF(L7="","",L7)</f>
        <v/>
      </c>
      <c r="AI7" s="667" t="str">
        <f t="shared" ref="AI7:AI70" si="8">IF(M7="","",M7)</f>
        <v/>
      </c>
      <c r="AJ7" s="703" t="str">
        <f>IF(AND(AH7="", AI7=""), "",(IFERROR(VALUE(TRIM(SUBSTITUTE(AH7,CHAR(160),""))),0)+IFERROR(VALUE(TRIM(SUBSTITUTE(AI7,CHAR(160),""))),0))*S7)</f>
        <v/>
      </c>
      <c r="AK7" s="704" t="str">
        <f>IF(B7="","",IF(OR(U7="Non",V7="Non",AC7="Non",AD7="Non",AE7="Non"),0,IF(AJ7&lt;=(AF7-AG7),AJ7-AA7,AF7-AG7)))</f>
        <v/>
      </c>
      <c r="AL7" s="668" t="str">
        <f>IF(OR(N7="",AK7=""),"",N7-AK7)</f>
        <v/>
      </c>
      <c r="AM7" s="671" t="str">
        <f t="shared" si="7"/>
        <v/>
      </c>
      <c r="AN7" s="705"/>
    </row>
    <row r="8" spans="1:40" ht="11.25" customHeight="1">
      <c r="A8" s="50">
        <v>3</v>
      </c>
      <c r="B8" s="68"/>
      <c r="C8" s="8"/>
      <c r="D8" s="175"/>
      <c r="E8" s="68"/>
      <c r="F8" s="5"/>
      <c r="G8" s="5"/>
      <c r="H8" s="5"/>
      <c r="I8" s="5"/>
      <c r="J8" s="8"/>
      <c r="K8" s="69"/>
      <c r="L8" s="177"/>
      <c r="M8" s="58"/>
      <c r="N8" s="135" t="str">
        <f t="shared" si="3"/>
        <v/>
      </c>
      <c r="O8" s="68"/>
      <c r="P8" s="83"/>
      <c r="Q8" s="91"/>
      <c r="R8" s="654" t="str">
        <f t="shared" si="0"/>
        <v/>
      </c>
      <c r="S8" s="656" t="str">
        <f t="shared" si="4"/>
        <v/>
      </c>
      <c r="T8" s="702" t="str">
        <f t="shared" si="5"/>
        <v/>
      </c>
      <c r="U8" s="657"/>
      <c r="V8" s="658"/>
      <c r="W8" s="659" t="str">
        <f t="shared" si="6"/>
        <v/>
      </c>
      <c r="X8" s="656" t="str">
        <f t="shared" si="1"/>
        <v/>
      </c>
      <c r="Y8" s="656" t="str">
        <f t="shared" si="2"/>
        <v/>
      </c>
      <c r="Z8" s="660"/>
      <c r="AA8" s="661"/>
      <c r="AB8" s="662" t="str">
        <f t="shared" ref="AB8:AB69" si="9">IF(I8="","",I8)</f>
        <v/>
      </c>
      <c r="AC8" s="663"/>
      <c r="AD8" s="658"/>
      <c r="AE8" s="664"/>
      <c r="AF8" s="665"/>
      <c r="AG8" s="666"/>
      <c r="AH8" s="667" t="str">
        <f t="shared" ref="AH8:AH11" si="10">IF(L8="","",L8)</f>
        <v/>
      </c>
      <c r="AI8" s="667" t="str">
        <f t="shared" si="8"/>
        <v/>
      </c>
      <c r="AJ8" s="703" t="str">
        <f t="shared" ref="AJ8:AJ36" si="11">IF(AND(AH8="", AI8=""), "",(IFERROR(VALUE(TRIM(SUBSTITUTE(AH8,CHAR(160),""))),0)+IFERROR(VALUE(TRIM(SUBSTITUTE(AI8,CHAR(160),""))),0))*S8)</f>
        <v/>
      </c>
      <c r="AK8" s="704" t="str">
        <f t="shared" ref="AK8:AK70" si="12">IF(B8="","",IF(OR(U8="Non",V8="Non",AC8="Non",AD8="Non",AE8="Non"),0,IF(AJ8&lt;=(AF8-AG8),AJ8-AA8,AF8-AG8)))</f>
        <v/>
      </c>
      <c r="AL8" s="668" t="str">
        <f t="shared" ref="AL8:AL36" si="13">IF(OR(N8="",AK8=""),"",N8-AK8)</f>
        <v/>
      </c>
      <c r="AM8" s="671" t="str">
        <f t="shared" si="7"/>
        <v/>
      </c>
      <c r="AN8" s="705"/>
    </row>
    <row r="9" spans="1:40" ht="11.25" customHeight="1">
      <c r="A9" s="50">
        <v>4</v>
      </c>
      <c r="B9" s="68"/>
      <c r="C9" s="8"/>
      <c r="D9" s="175"/>
      <c r="E9" s="68"/>
      <c r="F9" s="5"/>
      <c r="G9" s="5"/>
      <c r="H9" s="5"/>
      <c r="I9" s="5"/>
      <c r="J9" s="8"/>
      <c r="K9" s="69"/>
      <c r="L9" s="177"/>
      <c r="M9" s="58"/>
      <c r="N9" s="135" t="str">
        <f t="shared" si="3"/>
        <v/>
      </c>
      <c r="O9" s="68"/>
      <c r="P9" s="83"/>
      <c r="Q9" s="91"/>
      <c r="R9" s="654" t="str">
        <f t="shared" si="0"/>
        <v/>
      </c>
      <c r="S9" s="656" t="str">
        <f t="shared" si="4"/>
        <v/>
      </c>
      <c r="T9" s="702" t="str">
        <f t="shared" si="5"/>
        <v/>
      </c>
      <c r="U9" s="657"/>
      <c r="V9" s="658"/>
      <c r="W9" s="659" t="str">
        <f t="shared" si="6"/>
        <v/>
      </c>
      <c r="X9" s="656" t="str">
        <f t="shared" si="1"/>
        <v/>
      </c>
      <c r="Y9" s="656" t="str">
        <f t="shared" si="2"/>
        <v/>
      </c>
      <c r="Z9" s="660"/>
      <c r="AA9" s="661"/>
      <c r="AB9" s="662" t="str">
        <f t="shared" si="9"/>
        <v/>
      </c>
      <c r="AC9" s="663"/>
      <c r="AD9" s="658"/>
      <c r="AE9" s="664"/>
      <c r="AF9" s="665"/>
      <c r="AG9" s="706"/>
      <c r="AH9" s="667" t="str">
        <f t="shared" si="10"/>
        <v/>
      </c>
      <c r="AI9" s="667" t="str">
        <f t="shared" si="8"/>
        <v/>
      </c>
      <c r="AJ9" s="703" t="str">
        <f t="shared" si="11"/>
        <v/>
      </c>
      <c r="AK9" s="704" t="str">
        <f t="shared" si="12"/>
        <v/>
      </c>
      <c r="AL9" s="668" t="str">
        <f t="shared" si="13"/>
        <v/>
      </c>
      <c r="AM9" s="671" t="str">
        <f t="shared" si="7"/>
        <v/>
      </c>
      <c r="AN9" s="705"/>
    </row>
    <row r="10" spans="1:40" ht="11.25" customHeight="1">
      <c r="A10" s="50">
        <v>5</v>
      </c>
      <c r="B10" s="68"/>
      <c r="C10" s="8"/>
      <c r="D10" s="175"/>
      <c r="E10" s="68"/>
      <c r="F10" s="5"/>
      <c r="G10" s="5"/>
      <c r="H10" s="5"/>
      <c r="I10" s="5"/>
      <c r="J10" s="8"/>
      <c r="K10" s="69"/>
      <c r="L10" s="177"/>
      <c r="M10" s="58"/>
      <c r="N10" s="135" t="str">
        <f t="shared" si="3"/>
        <v/>
      </c>
      <c r="O10" s="68"/>
      <c r="P10" s="83"/>
      <c r="Q10" s="91"/>
      <c r="R10" s="654" t="str">
        <f t="shared" si="0"/>
        <v/>
      </c>
      <c r="S10" s="656" t="str">
        <f t="shared" si="4"/>
        <v/>
      </c>
      <c r="T10" s="702" t="str">
        <f t="shared" si="5"/>
        <v/>
      </c>
      <c r="U10" s="657"/>
      <c r="V10" s="658"/>
      <c r="W10" s="659" t="str">
        <f t="shared" si="6"/>
        <v/>
      </c>
      <c r="X10" s="656" t="str">
        <f t="shared" si="1"/>
        <v/>
      </c>
      <c r="Y10" s="656" t="str">
        <f t="shared" si="2"/>
        <v/>
      </c>
      <c r="Z10" s="660"/>
      <c r="AA10" s="661"/>
      <c r="AB10" s="662" t="str">
        <f t="shared" si="9"/>
        <v/>
      </c>
      <c r="AC10" s="663"/>
      <c r="AD10" s="658"/>
      <c r="AE10" s="664"/>
      <c r="AF10" s="665"/>
      <c r="AG10" s="666"/>
      <c r="AH10" s="667" t="str">
        <f t="shared" si="10"/>
        <v/>
      </c>
      <c r="AI10" s="667" t="str">
        <f t="shared" si="8"/>
        <v/>
      </c>
      <c r="AJ10" s="703" t="str">
        <f t="shared" si="11"/>
        <v/>
      </c>
      <c r="AK10" s="704" t="str">
        <f t="shared" si="12"/>
        <v/>
      </c>
      <c r="AL10" s="668" t="str">
        <f t="shared" si="13"/>
        <v/>
      </c>
      <c r="AM10" s="671" t="str">
        <f t="shared" si="7"/>
        <v/>
      </c>
      <c r="AN10" s="705"/>
    </row>
    <row r="11" spans="1:40" ht="11.25" customHeight="1">
      <c r="A11" s="50">
        <v>6</v>
      </c>
      <c r="B11" s="68"/>
      <c r="C11" s="8"/>
      <c r="D11" s="175"/>
      <c r="E11" s="68"/>
      <c r="F11" s="5"/>
      <c r="G11" s="5"/>
      <c r="H11" s="5"/>
      <c r="I11" s="5"/>
      <c r="J11" s="8"/>
      <c r="K11" s="69"/>
      <c r="L11" s="177"/>
      <c r="M11" s="58"/>
      <c r="N11" s="135" t="str">
        <f t="shared" si="3"/>
        <v/>
      </c>
      <c r="O11" s="68"/>
      <c r="P11" s="83"/>
      <c r="Q11" s="91"/>
      <c r="R11" s="654" t="str">
        <f t="shared" si="0"/>
        <v/>
      </c>
      <c r="S11" s="656" t="str">
        <f t="shared" si="4"/>
        <v/>
      </c>
      <c r="T11" s="702" t="str">
        <f t="shared" si="5"/>
        <v/>
      </c>
      <c r="U11" s="657"/>
      <c r="V11" s="658"/>
      <c r="W11" s="659" t="str">
        <f t="shared" si="6"/>
        <v/>
      </c>
      <c r="X11" s="656" t="str">
        <f t="shared" si="1"/>
        <v/>
      </c>
      <c r="Y11" s="656" t="str">
        <f t="shared" si="2"/>
        <v/>
      </c>
      <c r="Z11" s="660"/>
      <c r="AA11" s="661"/>
      <c r="AB11" s="662" t="str">
        <f t="shared" si="9"/>
        <v/>
      </c>
      <c r="AC11" s="663"/>
      <c r="AD11" s="658"/>
      <c r="AE11" s="664"/>
      <c r="AF11" s="665"/>
      <c r="AG11" s="666"/>
      <c r="AH11" s="667" t="str">
        <f t="shared" si="10"/>
        <v/>
      </c>
      <c r="AI11" s="667" t="str">
        <f t="shared" si="8"/>
        <v/>
      </c>
      <c r="AJ11" s="703" t="str">
        <f t="shared" si="11"/>
        <v/>
      </c>
      <c r="AK11" s="704" t="str">
        <f t="shared" si="12"/>
        <v/>
      </c>
      <c r="AL11" s="668" t="str">
        <f t="shared" si="13"/>
        <v/>
      </c>
      <c r="AM11" s="671" t="str">
        <f t="shared" si="7"/>
        <v/>
      </c>
      <c r="AN11" s="705"/>
    </row>
    <row r="12" spans="1:40" ht="11.25" customHeight="1">
      <c r="A12" s="50">
        <v>7</v>
      </c>
      <c r="B12" s="68"/>
      <c r="C12" s="8"/>
      <c r="D12" s="175"/>
      <c r="E12" s="68"/>
      <c r="F12" s="5"/>
      <c r="G12" s="5"/>
      <c r="H12" s="5"/>
      <c r="I12" s="5"/>
      <c r="J12" s="8"/>
      <c r="K12" s="69"/>
      <c r="L12" s="177"/>
      <c r="M12" s="58"/>
      <c r="N12" s="135" t="str">
        <f t="shared" si="3"/>
        <v/>
      </c>
      <c r="O12" s="68"/>
      <c r="P12" s="83"/>
      <c r="Q12" s="91"/>
      <c r="R12" s="654" t="str">
        <f t="shared" si="0"/>
        <v/>
      </c>
      <c r="S12" s="656" t="str">
        <f t="shared" si="4"/>
        <v/>
      </c>
      <c r="T12" s="702" t="str">
        <f t="shared" si="5"/>
        <v/>
      </c>
      <c r="U12" s="657"/>
      <c r="V12" s="658"/>
      <c r="W12" s="659" t="str">
        <f t="shared" si="6"/>
        <v/>
      </c>
      <c r="X12" s="656" t="str">
        <f t="shared" si="1"/>
        <v/>
      </c>
      <c r="Y12" s="656" t="str">
        <f t="shared" si="2"/>
        <v/>
      </c>
      <c r="Z12" s="660"/>
      <c r="AA12" s="661"/>
      <c r="AB12" s="662" t="str">
        <f t="shared" si="9"/>
        <v/>
      </c>
      <c r="AC12" s="663"/>
      <c r="AD12" s="658"/>
      <c r="AE12" s="664"/>
      <c r="AF12" s="665"/>
      <c r="AG12" s="666"/>
      <c r="AH12" s="667"/>
      <c r="AI12" s="667" t="str">
        <f t="shared" si="8"/>
        <v/>
      </c>
      <c r="AJ12" s="703" t="str">
        <f t="shared" si="11"/>
        <v/>
      </c>
      <c r="AK12" s="704" t="str">
        <f t="shared" si="12"/>
        <v/>
      </c>
      <c r="AL12" s="668" t="str">
        <f t="shared" si="13"/>
        <v/>
      </c>
      <c r="AM12" s="671" t="str">
        <f t="shared" si="7"/>
        <v/>
      </c>
      <c r="AN12" s="705"/>
    </row>
    <row r="13" spans="1:40" ht="11.25" customHeight="1">
      <c r="A13" s="50">
        <v>8</v>
      </c>
      <c r="B13" s="68"/>
      <c r="C13" s="8"/>
      <c r="D13" s="175"/>
      <c r="E13" s="68"/>
      <c r="F13" s="5"/>
      <c r="G13" s="5"/>
      <c r="H13" s="5"/>
      <c r="I13" s="5"/>
      <c r="J13" s="8"/>
      <c r="K13" s="69"/>
      <c r="L13" s="177"/>
      <c r="M13" s="58"/>
      <c r="N13" s="135" t="str">
        <f t="shared" si="3"/>
        <v/>
      </c>
      <c r="O13" s="68"/>
      <c r="P13" s="83"/>
      <c r="Q13" s="91"/>
      <c r="R13" s="654" t="str">
        <f t="shared" si="0"/>
        <v/>
      </c>
      <c r="S13" s="656" t="str">
        <f t="shared" si="4"/>
        <v/>
      </c>
      <c r="T13" s="702" t="str">
        <f t="shared" si="5"/>
        <v/>
      </c>
      <c r="U13" s="657"/>
      <c r="V13" s="658"/>
      <c r="W13" s="659" t="str">
        <f t="shared" si="6"/>
        <v/>
      </c>
      <c r="X13" s="656" t="str">
        <f t="shared" si="1"/>
        <v/>
      </c>
      <c r="Y13" s="656" t="str">
        <f t="shared" si="2"/>
        <v/>
      </c>
      <c r="Z13" s="660"/>
      <c r="AA13" s="661"/>
      <c r="AB13" s="662" t="str">
        <f t="shared" si="9"/>
        <v/>
      </c>
      <c r="AC13" s="663"/>
      <c r="AD13" s="658"/>
      <c r="AE13" s="664"/>
      <c r="AF13" s="665"/>
      <c r="AG13" s="666"/>
      <c r="AH13" s="667" t="str">
        <f t="shared" ref="AH13:AH44" si="14">IF(L13="","",L13)</f>
        <v/>
      </c>
      <c r="AI13" s="667" t="str">
        <f t="shared" si="8"/>
        <v/>
      </c>
      <c r="AJ13" s="703" t="str">
        <f t="shared" si="11"/>
        <v/>
      </c>
      <c r="AK13" s="704" t="str">
        <f t="shared" si="12"/>
        <v/>
      </c>
      <c r="AL13" s="668" t="str">
        <f t="shared" si="13"/>
        <v/>
      </c>
      <c r="AM13" s="671" t="str">
        <f t="shared" si="7"/>
        <v/>
      </c>
      <c r="AN13" s="705"/>
    </row>
    <row r="14" spans="1:40" ht="11.25" customHeight="1">
      <c r="A14" s="50">
        <v>9</v>
      </c>
      <c r="B14" s="68"/>
      <c r="C14" s="8"/>
      <c r="D14" s="175"/>
      <c r="E14" s="68"/>
      <c r="F14" s="5"/>
      <c r="G14" s="5"/>
      <c r="H14" s="5"/>
      <c r="I14" s="5"/>
      <c r="J14" s="8"/>
      <c r="K14" s="69"/>
      <c r="L14" s="177"/>
      <c r="M14" s="58"/>
      <c r="N14" s="135" t="str">
        <f t="shared" si="3"/>
        <v/>
      </c>
      <c r="O14" s="68"/>
      <c r="P14" s="83"/>
      <c r="Q14" s="91"/>
      <c r="R14" s="654" t="str">
        <f t="shared" si="0"/>
        <v/>
      </c>
      <c r="S14" s="656" t="str">
        <f t="shared" si="4"/>
        <v/>
      </c>
      <c r="T14" s="702" t="str">
        <f t="shared" si="5"/>
        <v/>
      </c>
      <c r="U14" s="657"/>
      <c r="V14" s="658"/>
      <c r="W14" s="659" t="str">
        <f t="shared" si="6"/>
        <v/>
      </c>
      <c r="X14" s="656" t="str">
        <f t="shared" si="1"/>
        <v/>
      </c>
      <c r="Y14" s="656" t="str">
        <f t="shared" si="2"/>
        <v/>
      </c>
      <c r="Z14" s="660"/>
      <c r="AA14" s="661"/>
      <c r="AB14" s="662" t="str">
        <f t="shared" si="9"/>
        <v/>
      </c>
      <c r="AC14" s="663"/>
      <c r="AD14" s="658"/>
      <c r="AE14" s="664"/>
      <c r="AF14" s="665"/>
      <c r="AG14" s="666"/>
      <c r="AH14" s="667" t="str">
        <f t="shared" si="14"/>
        <v/>
      </c>
      <c r="AI14" s="667" t="str">
        <f t="shared" si="8"/>
        <v/>
      </c>
      <c r="AJ14" s="703" t="str">
        <f t="shared" si="11"/>
        <v/>
      </c>
      <c r="AK14" s="704" t="str">
        <f t="shared" si="12"/>
        <v/>
      </c>
      <c r="AL14" s="668" t="str">
        <f t="shared" si="13"/>
        <v/>
      </c>
      <c r="AM14" s="671" t="str">
        <f t="shared" si="7"/>
        <v/>
      </c>
      <c r="AN14" s="705"/>
    </row>
    <row r="15" spans="1:40" ht="11.25" customHeight="1">
      <c r="A15" s="50">
        <v>10</v>
      </c>
      <c r="B15" s="68"/>
      <c r="C15" s="8"/>
      <c r="D15" s="175"/>
      <c r="E15" s="68"/>
      <c r="F15" s="5"/>
      <c r="G15" s="5"/>
      <c r="H15" s="5"/>
      <c r="I15" s="5"/>
      <c r="J15" s="8"/>
      <c r="K15" s="69"/>
      <c r="L15" s="177"/>
      <c r="M15" s="58"/>
      <c r="N15" s="135" t="str">
        <f t="shared" si="3"/>
        <v/>
      </c>
      <c r="O15" s="68"/>
      <c r="P15" s="83"/>
      <c r="Q15" s="91"/>
      <c r="R15" s="654" t="str">
        <f t="shared" si="0"/>
        <v/>
      </c>
      <c r="S15" s="656" t="str">
        <f t="shared" si="4"/>
        <v/>
      </c>
      <c r="T15" s="702" t="str">
        <f t="shared" si="5"/>
        <v/>
      </c>
      <c r="U15" s="657"/>
      <c r="V15" s="658"/>
      <c r="W15" s="659" t="str">
        <f t="shared" si="6"/>
        <v/>
      </c>
      <c r="X15" s="656" t="str">
        <f t="shared" si="1"/>
        <v/>
      </c>
      <c r="Y15" s="656" t="str">
        <f t="shared" si="2"/>
        <v/>
      </c>
      <c r="Z15" s="660"/>
      <c r="AA15" s="661"/>
      <c r="AB15" s="662" t="str">
        <f t="shared" si="9"/>
        <v/>
      </c>
      <c r="AC15" s="663"/>
      <c r="AD15" s="658"/>
      <c r="AE15" s="664"/>
      <c r="AF15" s="665"/>
      <c r="AG15" s="666"/>
      <c r="AH15" s="667" t="str">
        <f t="shared" si="14"/>
        <v/>
      </c>
      <c r="AI15" s="667" t="str">
        <f t="shared" si="8"/>
        <v/>
      </c>
      <c r="AJ15" s="703" t="str">
        <f t="shared" si="11"/>
        <v/>
      </c>
      <c r="AK15" s="704" t="str">
        <f t="shared" si="12"/>
        <v/>
      </c>
      <c r="AL15" s="668" t="str">
        <f t="shared" si="13"/>
        <v/>
      </c>
      <c r="AM15" s="671" t="str">
        <f t="shared" si="7"/>
        <v/>
      </c>
      <c r="AN15" s="705"/>
    </row>
    <row r="16" spans="1:40" ht="11.25" customHeight="1">
      <c r="A16" s="50">
        <v>11</v>
      </c>
      <c r="B16" s="68"/>
      <c r="C16" s="8"/>
      <c r="D16" s="175"/>
      <c r="E16" s="68"/>
      <c r="F16" s="5"/>
      <c r="G16" s="5"/>
      <c r="H16" s="5"/>
      <c r="I16" s="5"/>
      <c r="J16" s="8"/>
      <c r="K16" s="69"/>
      <c r="L16" s="177"/>
      <c r="M16" s="58"/>
      <c r="N16" s="135" t="str">
        <f t="shared" si="3"/>
        <v/>
      </c>
      <c r="O16" s="68"/>
      <c r="P16" s="83"/>
      <c r="Q16" s="91"/>
      <c r="R16" s="654" t="str">
        <f t="shared" si="0"/>
        <v/>
      </c>
      <c r="S16" s="656" t="str">
        <f t="shared" si="4"/>
        <v/>
      </c>
      <c r="T16" s="702" t="str">
        <f t="shared" si="5"/>
        <v/>
      </c>
      <c r="U16" s="657"/>
      <c r="V16" s="658"/>
      <c r="W16" s="659" t="str">
        <f t="shared" si="6"/>
        <v/>
      </c>
      <c r="X16" s="656" t="str">
        <f t="shared" si="1"/>
        <v/>
      </c>
      <c r="Y16" s="656" t="str">
        <f t="shared" si="2"/>
        <v/>
      </c>
      <c r="Z16" s="660"/>
      <c r="AA16" s="661"/>
      <c r="AB16" s="662" t="str">
        <f t="shared" si="9"/>
        <v/>
      </c>
      <c r="AC16" s="663"/>
      <c r="AD16" s="658"/>
      <c r="AE16" s="664"/>
      <c r="AF16" s="665"/>
      <c r="AG16" s="666"/>
      <c r="AH16" s="667" t="str">
        <f t="shared" si="14"/>
        <v/>
      </c>
      <c r="AI16" s="667" t="str">
        <f t="shared" si="8"/>
        <v/>
      </c>
      <c r="AJ16" s="703" t="str">
        <f t="shared" si="11"/>
        <v/>
      </c>
      <c r="AK16" s="704" t="str">
        <f t="shared" si="12"/>
        <v/>
      </c>
      <c r="AL16" s="668" t="str">
        <f t="shared" si="13"/>
        <v/>
      </c>
      <c r="AM16" s="671" t="str">
        <f t="shared" si="7"/>
        <v/>
      </c>
      <c r="AN16" s="705"/>
    </row>
    <row r="17" spans="1:40" ht="11.25" customHeight="1">
      <c r="A17" s="50">
        <v>12</v>
      </c>
      <c r="B17" s="68"/>
      <c r="C17" s="8"/>
      <c r="D17" s="175"/>
      <c r="E17" s="68"/>
      <c r="F17" s="5"/>
      <c r="G17" s="5"/>
      <c r="H17" s="5"/>
      <c r="I17" s="5"/>
      <c r="J17" s="8"/>
      <c r="K17" s="69"/>
      <c r="L17" s="177"/>
      <c r="M17" s="58"/>
      <c r="N17" s="135" t="str">
        <f t="shared" si="3"/>
        <v/>
      </c>
      <c r="O17" s="68"/>
      <c r="P17" s="83"/>
      <c r="Q17" s="91"/>
      <c r="R17" s="654" t="str">
        <f t="shared" si="0"/>
        <v/>
      </c>
      <c r="S17" s="656" t="str">
        <f t="shared" si="4"/>
        <v/>
      </c>
      <c r="T17" s="702" t="str">
        <f t="shared" si="5"/>
        <v/>
      </c>
      <c r="U17" s="657"/>
      <c r="V17" s="658"/>
      <c r="W17" s="659" t="str">
        <f t="shared" si="6"/>
        <v/>
      </c>
      <c r="X17" s="656" t="str">
        <f t="shared" si="1"/>
        <v/>
      </c>
      <c r="Y17" s="656" t="str">
        <f t="shared" si="2"/>
        <v/>
      </c>
      <c r="Z17" s="660"/>
      <c r="AA17" s="661"/>
      <c r="AB17" s="662" t="str">
        <f t="shared" si="9"/>
        <v/>
      </c>
      <c r="AC17" s="663"/>
      <c r="AD17" s="658"/>
      <c r="AE17" s="664"/>
      <c r="AF17" s="665"/>
      <c r="AG17" s="666"/>
      <c r="AH17" s="667" t="str">
        <f t="shared" si="14"/>
        <v/>
      </c>
      <c r="AI17" s="667" t="str">
        <f t="shared" si="8"/>
        <v/>
      </c>
      <c r="AJ17" s="703" t="str">
        <f t="shared" si="11"/>
        <v/>
      </c>
      <c r="AK17" s="704" t="str">
        <f t="shared" si="12"/>
        <v/>
      </c>
      <c r="AL17" s="668" t="str">
        <f t="shared" si="13"/>
        <v/>
      </c>
      <c r="AM17" s="671" t="str">
        <f t="shared" si="7"/>
        <v/>
      </c>
      <c r="AN17" s="705"/>
    </row>
    <row r="18" spans="1:40" ht="11.25" customHeight="1">
      <c r="A18" s="50">
        <v>13</v>
      </c>
      <c r="B18" s="68"/>
      <c r="C18" s="8"/>
      <c r="D18" s="175"/>
      <c r="E18" s="68"/>
      <c r="F18" s="5"/>
      <c r="G18" s="5"/>
      <c r="H18" s="5"/>
      <c r="I18" s="5"/>
      <c r="J18" s="8"/>
      <c r="K18" s="69"/>
      <c r="L18" s="177"/>
      <c r="M18" s="58"/>
      <c r="N18" s="135" t="str">
        <f t="shared" si="3"/>
        <v/>
      </c>
      <c r="O18" s="68"/>
      <c r="P18" s="83"/>
      <c r="Q18" s="91"/>
      <c r="R18" s="654" t="str">
        <f t="shared" si="0"/>
        <v/>
      </c>
      <c r="S18" s="656" t="str">
        <f t="shared" si="4"/>
        <v/>
      </c>
      <c r="T18" s="702" t="str">
        <f t="shared" si="5"/>
        <v/>
      </c>
      <c r="U18" s="657"/>
      <c r="V18" s="658"/>
      <c r="W18" s="659" t="str">
        <f t="shared" si="6"/>
        <v/>
      </c>
      <c r="X18" s="656" t="str">
        <f t="shared" si="1"/>
        <v/>
      </c>
      <c r="Y18" s="656" t="str">
        <f t="shared" si="2"/>
        <v/>
      </c>
      <c r="Z18" s="660"/>
      <c r="AA18" s="661"/>
      <c r="AB18" s="662" t="str">
        <f t="shared" si="9"/>
        <v/>
      </c>
      <c r="AC18" s="663"/>
      <c r="AD18" s="658"/>
      <c r="AE18" s="664"/>
      <c r="AF18" s="665"/>
      <c r="AG18" s="666"/>
      <c r="AH18" s="667" t="str">
        <f t="shared" si="14"/>
        <v/>
      </c>
      <c r="AI18" s="667" t="str">
        <f t="shared" si="8"/>
        <v/>
      </c>
      <c r="AJ18" s="703" t="str">
        <f t="shared" si="11"/>
        <v/>
      </c>
      <c r="AK18" s="704" t="str">
        <f t="shared" si="12"/>
        <v/>
      </c>
      <c r="AL18" s="668" t="str">
        <f t="shared" si="13"/>
        <v/>
      </c>
      <c r="AM18" s="671" t="str">
        <f t="shared" si="7"/>
        <v/>
      </c>
      <c r="AN18" s="705"/>
    </row>
    <row r="19" spans="1:40" ht="11.25" customHeight="1">
      <c r="A19" s="50">
        <v>14</v>
      </c>
      <c r="B19" s="68"/>
      <c r="C19" s="8"/>
      <c r="D19" s="175"/>
      <c r="E19" s="68"/>
      <c r="F19" s="5"/>
      <c r="G19" s="5"/>
      <c r="H19" s="5"/>
      <c r="I19" s="5"/>
      <c r="J19" s="8"/>
      <c r="K19" s="69"/>
      <c r="L19" s="177"/>
      <c r="M19" s="58"/>
      <c r="N19" s="135" t="str">
        <f t="shared" si="3"/>
        <v/>
      </c>
      <c r="O19" s="68"/>
      <c r="P19" s="83"/>
      <c r="Q19" s="91"/>
      <c r="R19" s="654" t="str">
        <f t="shared" si="0"/>
        <v/>
      </c>
      <c r="S19" s="656" t="str">
        <f t="shared" si="4"/>
        <v/>
      </c>
      <c r="T19" s="702" t="str">
        <f t="shared" si="5"/>
        <v/>
      </c>
      <c r="U19" s="657"/>
      <c r="V19" s="658"/>
      <c r="W19" s="659" t="str">
        <f t="shared" si="6"/>
        <v/>
      </c>
      <c r="X19" s="656" t="str">
        <f t="shared" si="1"/>
        <v/>
      </c>
      <c r="Y19" s="656" t="str">
        <f t="shared" si="2"/>
        <v/>
      </c>
      <c r="Z19" s="660"/>
      <c r="AA19" s="661"/>
      <c r="AB19" s="662" t="str">
        <f t="shared" si="9"/>
        <v/>
      </c>
      <c r="AC19" s="663"/>
      <c r="AD19" s="658"/>
      <c r="AE19" s="664"/>
      <c r="AF19" s="665"/>
      <c r="AG19" s="666"/>
      <c r="AH19" s="667" t="str">
        <f t="shared" si="14"/>
        <v/>
      </c>
      <c r="AI19" s="667" t="str">
        <f t="shared" si="8"/>
        <v/>
      </c>
      <c r="AJ19" s="703" t="str">
        <f t="shared" si="11"/>
        <v/>
      </c>
      <c r="AK19" s="704" t="str">
        <f t="shared" si="12"/>
        <v/>
      </c>
      <c r="AL19" s="668" t="str">
        <f t="shared" si="13"/>
        <v/>
      </c>
      <c r="AM19" s="671" t="str">
        <f t="shared" si="7"/>
        <v/>
      </c>
      <c r="AN19" s="705"/>
    </row>
    <row r="20" spans="1:40" ht="11.25" customHeight="1">
      <c r="A20" s="50">
        <v>15</v>
      </c>
      <c r="B20" s="68"/>
      <c r="C20" s="8"/>
      <c r="D20" s="175"/>
      <c r="E20" s="68"/>
      <c r="F20" s="5"/>
      <c r="G20" s="5"/>
      <c r="H20" s="5"/>
      <c r="I20" s="5"/>
      <c r="J20" s="8"/>
      <c r="K20" s="69"/>
      <c r="L20" s="177"/>
      <c r="M20" s="58"/>
      <c r="N20" s="135" t="str">
        <f t="shared" si="3"/>
        <v/>
      </c>
      <c r="O20" s="68"/>
      <c r="P20" s="83"/>
      <c r="Q20" s="91"/>
      <c r="R20" s="654" t="str">
        <f t="shared" si="0"/>
        <v/>
      </c>
      <c r="S20" s="656" t="str">
        <f t="shared" si="4"/>
        <v/>
      </c>
      <c r="T20" s="702" t="str">
        <f t="shared" si="5"/>
        <v/>
      </c>
      <c r="U20" s="657"/>
      <c r="V20" s="658"/>
      <c r="W20" s="659" t="str">
        <f t="shared" si="6"/>
        <v/>
      </c>
      <c r="X20" s="656" t="str">
        <f t="shared" si="1"/>
        <v/>
      </c>
      <c r="Y20" s="656" t="str">
        <f t="shared" si="2"/>
        <v/>
      </c>
      <c r="Z20" s="660"/>
      <c r="AA20" s="661"/>
      <c r="AB20" s="662" t="str">
        <f t="shared" si="9"/>
        <v/>
      </c>
      <c r="AC20" s="663"/>
      <c r="AD20" s="658"/>
      <c r="AE20" s="664"/>
      <c r="AF20" s="665"/>
      <c r="AG20" s="666"/>
      <c r="AH20" s="667" t="str">
        <f t="shared" si="14"/>
        <v/>
      </c>
      <c r="AI20" s="667" t="str">
        <f t="shared" si="8"/>
        <v/>
      </c>
      <c r="AJ20" s="703" t="str">
        <f t="shared" si="11"/>
        <v/>
      </c>
      <c r="AK20" s="704" t="str">
        <f t="shared" si="12"/>
        <v/>
      </c>
      <c r="AL20" s="668" t="str">
        <f t="shared" si="13"/>
        <v/>
      </c>
      <c r="AM20" s="671" t="str">
        <f t="shared" si="7"/>
        <v/>
      </c>
      <c r="AN20" s="705"/>
    </row>
    <row r="21" spans="1:40" ht="11.25" customHeight="1">
      <c r="A21" s="50">
        <v>16</v>
      </c>
      <c r="B21" s="68"/>
      <c r="C21" s="8"/>
      <c r="D21" s="175"/>
      <c r="E21" s="68"/>
      <c r="F21" s="5"/>
      <c r="G21" s="5"/>
      <c r="H21" s="5"/>
      <c r="I21" s="5"/>
      <c r="J21" s="8"/>
      <c r="K21" s="69"/>
      <c r="L21" s="177"/>
      <c r="M21" s="58"/>
      <c r="N21" s="135" t="str">
        <f t="shared" si="3"/>
        <v/>
      </c>
      <c r="O21" s="68"/>
      <c r="P21" s="83"/>
      <c r="Q21" s="91"/>
      <c r="R21" s="654" t="str">
        <f t="shared" si="0"/>
        <v/>
      </c>
      <c r="S21" s="656" t="str">
        <f t="shared" si="4"/>
        <v/>
      </c>
      <c r="T21" s="702" t="str">
        <f t="shared" si="5"/>
        <v/>
      </c>
      <c r="U21" s="657"/>
      <c r="V21" s="658"/>
      <c r="W21" s="659" t="str">
        <f t="shared" si="6"/>
        <v/>
      </c>
      <c r="X21" s="656" t="str">
        <f t="shared" si="1"/>
        <v/>
      </c>
      <c r="Y21" s="656" t="str">
        <f t="shared" si="2"/>
        <v/>
      </c>
      <c r="Z21" s="660"/>
      <c r="AA21" s="661"/>
      <c r="AB21" s="662" t="str">
        <f t="shared" si="9"/>
        <v/>
      </c>
      <c r="AC21" s="663"/>
      <c r="AD21" s="658"/>
      <c r="AE21" s="664"/>
      <c r="AF21" s="665"/>
      <c r="AG21" s="666"/>
      <c r="AH21" s="667" t="str">
        <f t="shared" si="14"/>
        <v/>
      </c>
      <c r="AI21" s="667" t="str">
        <f t="shared" si="8"/>
        <v/>
      </c>
      <c r="AJ21" s="703" t="str">
        <f t="shared" si="11"/>
        <v/>
      </c>
      <c r="AK21" s="704" t="str">
        <f t="shared" si="12"/>
        <v/>
      </c>
      <c r="AL21" s="668" t="str">
        <f t="shared" si="13"/>
        <v/>
      </c>
      <c r="AM21" s="671" t="str">
        <f t="shared" si="7"/>
        <v/>
      </c>
      <c r="AN21" s="705"/>
    </row>
    <row r="22" spans="1:40" ht="11.25" customHeight="1">
      <c r="A22" s="50">
        <v>17</v>
      </c>
      <c r="B22" s="68"/>
      <c r="C22" s="8"/>
      <c r="D22" s="175"/>
      <c r="E22" s="68"/>
      <c r="F22" s="5"/>
      <c r="G22" s="5"/>
      <c r="H22" s="5"/>
      <c r="I22" s="5"/>
      <c r="J22" s="8"/>
      <c r="K22" s="69"/>
      <c r="L22" s="177"/>
      <c r="M22" s="58"/>
      <c r="N22" s="135" t="str">
        <f t="shared" si="3"/>
        <v/>
      </c>
      <c r="O22" s="68"/>
      <c r="P22" s="83"/>
      <c r="Q22" s="91"/>
      <c r="R22" s="654" t="str">
        <f t="shared" si="0"/>
        <v/>
      </c>
      <c r="S22" s="656" t="str">
        <f t="shared" si="4"/>
        <v/>
      </c>
      <c r="T22" s="702" t="str">
        <f t="shared" si="5"/>
        <v/>
      </c>
      <c r="U22" s="657"/>
      <c r="V22" s="658"/>
      <c r="W22" s="659" t="str">
        <f t="shared" si="6"/>
        <v/>
      </c>
      <c r="X22" s="656" t="str">
        <f t="shared" si="1"/>
        <v/>
      </c>
      <c r="Y22" s="656" t="str">
        <f t="shared" si="2"/>
        <v/>
      </c>
      <c r="Z22" s="660"/>
      <c r="AA22" s="661"/>
      <c r="AB22" s="662" t="str">
        <f t="shared" si="9"/>
        <v/>
      </c>
      <c r="AC22" s="663"/>
      <c r="AD22" s="658"/>
      <c r="AE22" s="664"/>
      <c r="AF22" s="665"/>
      <c r="AG22" s="666"/>
      <c r="AH22" s="667" t="str">
        <f t="shared" si="14"/>
        <v/>
      </c>
      <c r="AI22" s="667" t="str">
        <f t="shared" si="8"/>
        <v/>
      </c>
      <c r="AJ22" s="703" t="str">
        <f t="shared" si="11"/>
        <v/>
      </c>
      <c r="AK22" s="704" t="str">
        <f t="shared" si="12"/>
        <v/>
      </c>
      <c r="AL22" s="668" t="str">
        <f t="shared" si="13"/>
        <v/>
      </c>
      <c r="AM22" s="671" t="str">
        <f t="shared" si="7"/>
        <v/>
      </c>
      <c r="AN22" s="705"/>
    </row>
    <row r="23" spans="1:40" ht="11.25" customHeight="1">
      <c r="A23" s="50">
        <v>18</v>
      </c>
      <c r="B23" s="68"/>
      <c r="C23" s="8"/>
      <c r="D23" s="175"/>
      <c r="E23" s="68"/>
      <c r="F23" s="5"/>
      <c r="G23" s="5"/>
      <c r="H23" s="5"/>
      <c r="I23" s="5"/>
      <c r="J23" s="8"/>
      <c r="K23" s="69"/>
      <c r="L23" s="177"/>
      <c r="M23" s="58"/>
      <c r="N23" s="135" t="str">
        <f t="shared" si="3"/>
        <v/>
      </c>
      <c r="O23" s="68"/>
      <c r="P23" s="83"/>
      <c r="Q23" s="91"/>
      <c r="R23" s="654" t="str">
        <f t="shared" si="0"/>
        <v/>
      </c>
      <c r="S23" s="656" t="str">
        <f t="shared" si="4"/>
        <v/>
      </c>
      <c r="T23" s="702" t="str">
        <f t="shared" si="5"/>
        <v/>
      </c>
      <c r="U23" s="657"/>
      <c r="V23" s="658"/>
      <c r="W23" s="659" t="str">
        <f t="shared" si="6"/>
        <v/>
      </c>
      <c r="X23" s="656" t="str">
        <f t="shared" si="1"/>
        <v/>
      </c>
      <c r="Y23" s="656" t="str">
        <f t="shared" si="2"/>
        <v/>
      </c>
      <c r="Z23" s="660"/>
      <c r="AA23" s="661"/>
      <c r="AB23" s="662" t="str">
        <f t="shared" si="9"/>
        <v/>
      </c>
      <c r="AC23" s="663"/>
      <c r="AD23" s="658"/>
      <c r="AE23" s="664"/>
      <c r="AF23" s="665"/>
      <c r="AG23" s="666"/>
      <c r="AH23" s="667" t="str">
        <f t="shared" si="14"/>
        <v/>
      </c>
      <c r="AI23" s="667" t="str">
        <f t="shared" si="8"/>
        <v/>
      </c>
      <c r="AJ23" s="703" t="str">
        <f t="shared" si="11"/>
        <v/>
      </c>
      <c r="AK23" s="704" t="str">
        <f t="shared" si="12"/>
        <v/>
      </c>
      <c r="AL23" s="668" t="str">
        <f t="shared" si="13"/>
        <v/>
      </c>
      <c r="AM23" s="671" t="str">
        <f t="shared" si="7"/>
        <v/>
      </c>
      <c r="AN23" s="705"/>
    </row>
    <row r="24" spans="1:40" ht="11.25" customHeight="1">
      <c r="A24" s="50">
        <v>19</v>
      </c>
      <c r="B24" s="68"/>
      <c r="C24" s="8"/>
      <c r="D24" s="175"/>
      <c r="E24" s="68"/>
      <c r="F24" s="5"/>
      <c r="G24" s="5"/>
      <c r="H24" s="5"/>
      <c r="I24" s="5"/>
      <c r="J24" s="8"/>
      <c r="K24" s="69"/>
      <c r="L24" s="177"/>
      <c r="M24" s="58"/>
      <c r="N24" s="135" t="str">
        <f t="shared" si="3"/>
        <v/>
      </c>
      <c r="O24" s="68"/>
      <c r="P24" s="83"/>
      <c r="Q24" s="91"/>
      <c r="R24" s="654" t="str">
        <f t="shared" si="0"/>
        <v/>
      </c>
      <c r="S24" s="656" t="str">
        <f t="shared" si="4"/>
        <v/>
      </c>
      <c r="T24" s="702" t="str">
        <f t="shared" si="5"/>
        <v/>
      </c>
      <c r="U24" s="657"/>
      <c r="V24" s="658"/>
      <c r="W24" s="659" t="str">
        <f t="shared" si="6"/>
        <v/>
      </c>
      <c r="X24" s="656" t="str">
        <f t="shared" si="1"/>
        <v/>
      </c>
      <c r="Y24" s="656" t="str">
        <f t="shared" si="2"/>
        <v/>
      </c>
      <c r="Z24" s="660"/>
      <c r="AA24" s="661"/>
      <c r="AB24" s="662" t="str">
        <f t="shared" si="9"/>
        <v/>
      </c>
      <c r="AC24" s="663"/>
      <c r="AD24" s="658"/>
      <c r="AE24" s="664"/>
      <c r="AF24" s="665"/>
      <c r="AG24" s="666"/>
      <c r="AH24" s="667" t="str">
        <f t="shared" si="14"/>
        <v/>
      </c>
      <c r="AI24" s="667" t="str">
        <f t="shared" si="8"/>
        <v/>
      </c>
      <c r="AJ24" s="703" t="str">
        <f t="shared" si="11"/>
        <v/>
      </c>
      <c r="AK24" s="704" t="str">
        <f t="shared" si="12"/>
        <v/>
      </c>
      <c r="AL24" s="668" t="str">
        <f t="shared" si="13"/>
        <v/>
      </c>
      <c r="AM24" s="671" t="str">
        <f t="shared" si="7"/>
        <v/>
      </c>
      <c r="AN24" s="705"/>
    </row>
    <row r="25" spans="1:40" ht="11.25" customHeight="1">
      <c r="A25" s="50">
        <v>20</v>
      </c>
      <c r="B25" s="68"/>
      <c r="C25" s="8"/>
      <c r="D25" s="175"/>
      <c r="E25" s="68"/>
      <c r="F25" s="5"/>
      <c r="G25" s="5"/>
      <c r="H25" s="5"/>
      <c r="I25" s="5"/>
      <c r="J25" s="8"/>
      <c r="K25" s="69"/>
      <c r="L25" s="177"/>
      <c r="M25" s="58"/>
      <c r="N25" s="135" t="str">
        <f t="shared" si="3"/>
        <v/>
      </c>
      <c r="O25" s="68"/>
      <c r="P25" s="83"/>
      <c r="Q25" s="91"/>
      <c r="R25" s="654" t="str">
        <f t="shared" si="0"/>
        <v/>
      </c>
      <c r="S25" s="656" t="str">
        <f t="shared" si="4"/>
        <v/>
      </c>
      <c r="T25" s="702" t="str">
        <f t="shared" si="5"/>
        <v/>
      </c>
      <c r="U25" s="657"/>
      <c r="V25" s="658"/>
      <c r="W25" s="659" t="str">
        <f t="shared" si="6"/>
        <v/>
      </c>
      <c r="X25" s="656" t="str">
        <f t="shared" si="1"/>
        <v/>
      </c>
      <c r="Y25" s="656" t="str">
        <f t="shared" si="2"/>
        <v/>
      </c>
      <c r="Z25" s="660"/>
      <c r="AA25" s="661"/>
      <c r="AB25" s="662" t="str">
        <f t="shared" si="9"/>
        <v/>
      </c>
      <c r="AC25" s="663"/>
      <c r="AD25" s="658"/>
      <c r="AE25" s="664"/>
      <c r="AF25" s="665"/>
      <c r="AG25" s="666"/>
      <c r="AH25" s="667" t="str">
        <f t="shared" si="14"/>
        <v/>
      </c>
      <c r="AI25" s="667" t="str">
        <f t="shared" si="8"/>
        <v/>
      </c>
      <c r="AJ25" s="703" t="str">
        <f t="shared" si="11"/>
        <v/>
      </c>
      <c r="AK25" s="704" t="str">
        <f t="shared" si="12"/>
        <v/>
      </c>
      <c r="AL25" s="668" t="str">
        <f t="shared" si="13"/>
        <v/>
      </c>
      <c r="AM25" s="671" t="str">
        <f t="shared" si="7"/>
        <v/>
      </c>
      <c r="AN25" s="705"/>
    </row>
    <row r="26" spans="1:40" ht="11.25" customHeight="1">
      <c r="A26" s="50">
        <v>21</v>
      </c>
      <c r="B26" s="68"/>
      <c r="C26" s="8"/>
      <c r="D26" s="175"/>
      <c r="E26" s="68"/>
      <c r="F26" s="5"/>
      <c r="G26" s="5"/>
      <c r="H26" s="5"/>
      <c r="I26" s="5"/>
      <c r="J26" s="8"/>
      <c r="K26" s="69"/>
      <c r="L26" s="177"/>
      <c r="M26" s="58"/>
      <c r="N26" s="135" t="str">
        <f t="shared" si="3"/>
        <v/>
      </c>
      <c r="O26" s="68"/>
      <c r="P26" s="83"/>
      <c r="Q26" s="91"/>
      <c r="R26" s="654" t="str">
        <f t="shared" si="0"/>
        <v/>
      </c>
      <c r="S26" s="656" t="str">
        <f t="shared" si="4"/>
        <v/>
      </c>
      <c r="T26" s="702" t="str">
        <f t="shared" si="5"/>
        <v/>
      </c>
      <c r="U26" s="657"/>
      <c r="V26" s="658"/>
      <c r="W26" s="659" t="str">
        <f t="shared" si="6"/>
        <v/>
      </c>
      <c r="X26" s="656" t="str">
        <f t="shared" si="1"/>
        <v/>
      </c>
      <c r="Y26" s="656" t="str">
        <f t="shared" si="2"/>
        <v/>
      </c>
      <c r="Z26" s="660"/>
      <c r="AA26" s="661"/>
      <c r="AB26" s="662" t="str">
        <f t="shared" si="9"/>
        <v/>
      </c>
      <c r="AC26" s="663"/>
      <c r="AD26" s="658"/>
      <c r="AE26" s="664"/>
      <c r="AF26" s="665"/>
      <c r="AG26" s="666"/>
      <c r="AH26" s="667" t="str">
        <f t="shared" si="14"/>
        <v/>
      </c>
      <c r="AI26" s="667" t="str">
        <f t="shared" si="8"/>
        <v/>
      </c>
      <c r="AJ26" s="703" t="str">
        <f t="shared" si="11"/>
        <v/>
      </c>
      <c r="AK26" s="704" t="str">
        <f t="shared" si="12"/>
        <v/>
      </c>
      <c r="AL26" s="668" t="str">
        <f t="shared" si="13"/>
        <v/>
      </c>
      <c r="AM26" s="671" t="str">
        <f t="shared" si="7"/>
        <v/>
      </c>
      <c r="AN26" s="705"/>
    </row>
    <row r="27" spans="1:40" ht="11.25" customHeight="1">
      <c r="A27" s="50">
        <v>22</v>
      </c>
      <c r="B27" s="68"/>
      <c r="C27" s="8"/>
      <c r="D27" s="175"/>
      <c r="E27" s="68"/>
      <c r="F27" s="5"/>
      <c r="G27" s="5"/>
      <c r="H27" s="5"/>
      <c r="I27" s="5"/>
      <c r="J27" s="8"/>
      <c r="K27" s="69"/>
      <c r="L27" s="177"/>
      <c r="M27" s="58"/>
      <c r="N27" s="135" t="str">
        <f t="shared" si="3"/>
        <v/>
      </c>
      <c r="O27" s="68"/>
      <c r="P27" s="83"/>
      <c r="Q27" s="91"/>
      <c r="R27" s="654" t="str">
        <f t="shared" si="0"/>
        <v/>
      </c>
      <c r="S27" s="656" t="str">
        <f t="shared" si="4"/>
        <v/>
      </c>
      <c r="T27" s="702" t="str">
        <f t="shared" si="5"/>
        <v/>
      </c>
      <c r="U27" s="657"/>
      <c r="V27" s="658"/>
      <c r="W27" s="659" t="str">
        <f t="shared" si="6"/>
        <v/>
      </c>
      <c r="X27" s="656" t="str">
        <f t="shared" si="1"/>
        <v/>
      </c>
      <c r="Y27" s="656" t="str">
        <f t="shared" si="2"/>
        <v/>
      </c>
      <c r="Z27" s="660"/>
      <c r="AA27" s="661"/>
      <c r="AB27" s="662" t="str">
        <f t="shared" si="9"/>
        <v/>
      </c>
      <c r="AC27" s="663"/>
      <c r="AD27" s="658"/>
      <c r="AE27" s="664"/>
      <c r="AF27" s="665"/>
      <c r="AG27" s="666"/>
      <c r="AH27" s="667" t="str">
        <f t="shared" si="14"/>
        <v/>
      </c>
      <c r="AI27" s="667" t="str">
        <f t="shared" si="8"/>
        <v/>
      </c>
      <c r="AJ27" s="703" t="str">
        <f t="shared" si="11"/>
        <v/>
      </c>
      <c r="AK27" s="704" t="str">
        <f t="shared" si="12"/>
        <v/>
      </c>
      <c r="AL27" s="668" t="str">
        <f t="shared" si="13"/>
        <v/>
      </c>
      <c r="AM27" s="671" t="str">
        <f t="shared" si="7"/>
        <v/>
      </c>
      <c r="AN27" s="705"/>
    </row>
    <row r="28" spans="1:40" ht="11.25" customHeight="1">
      <c r="A28" s="50">
        <v>23</v>
      </c>
      <c r="B28" s="68"/>
      <c r="C28" s="8"/>
      <c r="D28" s="175"/>
      <c r="E28" s="68"/>
      <c r="F28" s="5"/>
      <c r="G28" s="5"/>
      <c r="H28" s="5"/>
      <c r="I28" s="5"/>
      <c r="J28" s="8"/>
      <c r="K28" s="69"/>
      <c r="L28" s="177"/>
      <c r="M28" s="58"/>
      <c r="N28" s="135" t="str">
        <f t="shared" si="3"/>
        <v/>
      </c>
      <c r="O28" s="68"/>
      <c r="P28" s="83"/>
      <c r="Q28" s="91"/>
      <c r="R28" s="654" t="str">
        <f t="shared" si="0"/>
        <v/>
      </c>
      <c r="S28" s="656" t="str">
        <f t="shared" si="4"/>
        <v/>
      </c>
      <c r="T28" s="702" t="str">
        <f t="shared" si="5"/>
        <v/>
      </c>
      <c r="U28" s="657"/>
      <c r="V28" s="658"/>
      <c r="W28" s="659" t="str">
        <f t="shared" si="6"/>
        <v/>
      </c>
      <c r="X28" s="656" t="str">
        <f t="shared" si="1"/>
        <v/>
      </c>
      <c r="Y28" s="656" t="str">
        <f t="shared" si="2"/>
        <v/>
      </c>
      <c r="Z28" s="660"/>
      <c r="AA28" s="661"/>
      <c r="AB28" s="662" t="str">
        <f t="shared" si="9"/>
        <v/>
      </c>
      <c r="AC28" s="663"/>
      <c r="AD28" s="658"/>
      <c r="AE28" s="664"/>
      <c r="AF28" s="665"/>
      <c r="AG28" s="666"/>
      <c r="AH28" s="667" t="str">
        <f t="shared" si="14"/>
        <v/>
      </c>
      <c r="AI28" s="667" t="str">
        <f t="shared" si="8"/>
        <v/>
      </c>
      <c r="AJ28" s="703" t="str">
        <f t="shared" si="11"/>
        <v/>
      </c>
      <c r="AK28" s="704" t="str">
        <f t="shared" si="12"/>
        <v/>
      </c>
      <c r="AL28" s="668" t="str">
        <f t="shared" si="13"/>
        <v/>
      </c>
      <c r="AM28" s="671" t="str">
        <f t="shared" si="7"/>
        <v/>
      </c>
      <c r="AN28" s="705"/>
    </row>
    <row r="29" spans="1:40" ht="11.25" customHeight="1">
      <c r="A29" s="50">
        <v>24</v>
      </c>
      <c r="B29" s="68"/>
      <c r="C29" s="8"/>
      <c r="D29" s="175"/>
      <c r="E29" s="68"/>
      <c r="F29" s="5"/>
      <c r="G29" s="5"/>
      <c r="H29" s="5"/>
      <c r="I29" s="5"/>
      <c r="J29" s="8"/>
      <c r="K29" s="69"/>
      <c r="L29" s="177"/>
      <c r="M29" s="58"/>
      <c r="N29" s="135" t="str">
        <f t="shared" si="3"/>
        <v/>
      </c>
      <c r="O29" s="68"/>
      <c r="P29" s="83"/>
      <c r="Q29" s="91"/>
      <c r="R29" s="654" t="str">
        <f t="shared" si="0"/>
        <v/>
      </c>
      <c r="S29" s="656" t="str">
        <f t="shared" si="4"/>
        <v/>
      </c>
      <c r="T29" s="702" t="str">
        <f t="shared" si="5"/>
        <v/>
      </c>
      <c r="U29" s="657"/>
      <c r="V29" s="658"/>
      <c r="W29" s="659" t="str">
        <f t="shared" si="6"/>
        <v/>
      </c>
      <c r="X29" s="656" t="str">
        <f t="shared" si="1"/>
        <v/>
      </c>
      <c r="Y29" s="656" t="str">
        <f t="shared" si="2"/>
        <v/>
      </c>
      <c r="Z29" s="660"/>
      <c r="AA29" s="661"/>
      <c r="AB29" s="662" t="str">
        <f t="shared" si="9"/>
        <v/>
      </c>
      <c r="AC29" s="663"/>
      <c r="AD29" s="658"/>
      <c r="AE29" s="664"/>
      <c r="AF29" s="665"/>
      <c r="AG29" s="666"/>
      <c r="AH29" s="667" t="str">
        <f t="shared" si="14"/>
        <v/>
      </c>
      <c r="AI29" s="667" t="str">
        <f t="shared" si="8"/>
        <v/>
      </c>
      <c r="AJ29" s="703" t="str">
        <f t="shared" si="11"/>
        <v/>
      </c>
      <c r="AK29" s="704" t="str">
        <f t="shared" si="12"/>
        <v/>
      </c>
      <c r="AL29" s="668" t="str">
        <f t="shared" si="13"/>
        <v/>
      </c>
      <c r="AM29" s="671" t="str">
        <f t="shared" si="7"/>
        <v/>
      </c>
      <c r="AN29" s="705"/>
    </row>
    <row r="30" spans="1:40" ht="11.25" customHeight="1">
      <c r="A30" s="50">
        <v>25</v>
      </c>
      <c r="B30" s="68"/>
      <c r="C30" s="8"/>
      <c r="D30" s="175"/>
      <c r="E30" s="68"/>
      <c r="F30" s="5"/>
      <c r="G30" s="5"/>
      <c r="H30" s="5"/>
      <c r="I30" s="5"/>
      <c r="J30" s="8"/>
      <c r="K30" s="69"/>
      <c r="L30" s="177"/>
      <c r="M30" s="58"/>
      <c r="N30" s="135" t="str">
        <f t="shared" si="3"/>
        <v/>
      </c>
      <c r="O30" s="68"/>
      <c r="P30" s="83"/>
      <c r="Q30" s="91"/>
      <c r="R30" s="654" t="str">
        <f t="shared" si="0"/>
        <v/>
      </c>
      <c r="S30" s="656" t="str">
        <f t="shared" si="4"/>
        <v/>
      </c>
      <c r="T30" s="702" t="str">
        <f t="shared" si="5"/>
        <v/>
      </c>
      <c r="U30" s="657"/>
      <c r="V30" s="658"/>
      <c r="W30" s="659" t="str">
        <f t="shared" si="6"/>
        <v/>
      </c>
      <c r="X30" s="656" t="str">
        <f t="shared" si="1"/>
        <v/>
      </c>
      <c r="Y30" s="656" t="str">
        <f t="shared" si="2"/>
        <v/>
      </c>
      <c r="Z30" s="660"/>
      <c r="AA30" s="661"/>
      <c r="AB30" s="662" t="str">
        <f t="shared" si="9"/>
        <v/>
      </c>
      <c r="AC30" s="663"/>
      <c r="AD30" s="658"/>
      <c r="AE30" s="664"/>
      <c r="AF30" s="665"/>
      <c r="AG30" s="666"/>
      <c r="AH30" s="667" t="str">
        <f t="shared" si="14"/>
        <v/>
      </c>
      <c r="AI30" s="667" t="str">
        <f t="shared" si="8"/>
        <v/>
      </c>
      <c r="AJ30" s="703" t="str">
        <f t="shared" si="11"/>
        <v/>
      </c>
      <c r="AK30" s="704" t="str">
        <f t="shared" si="12"/>
        <v/>
      </c>
      <c r="AL30" s="668" t="str">
        <f t="shared" si="13"/>
        <v/>
      </c>
      <c r="AM30" s="671" t="str">
        <f t="shared" si="7"/>
        <v/>
      </c>
      <c r="AN30" s="705"/>
    </row>
    <row r="31" spans="1:40" ht="11.25" customHeight="1">
      <c r="A31" s="50">
        <v>26</v>
      </c>
      <c r="B31" s="68"/>
      <c r="C31" s="8"/>
      <c r="D31" s="175"/>
      <c r="E31" s="68"/>
      <c r="F31" s="5"/>
      <c r="G31" s="5"/>
      <c r="H31" s="5"/>
      <c r="I31" s="5"/>
      <c r="J31" s="8"/>
      <c r="K31" s="69"/>
      <c r="L31" s="177"/>
      <c r="M31" s="58"/>
      <c r="N31" s="135" t="str">
        <f t="shared" si="3"/>
        <v/>
      </c>
      <c r="O31" s="68"/>
      <c r="P31" s="83"/>
      <c r="Q31" s="91"/>
      <c r="R31" s="654" t="str">
        <f t="shared" si="0"/>
        <v/>
      </c>
      <c r="S31" s="656" t="str">
        <f t="shared" si="4"/>
        <v/>
      </c>
      <c r="T31" s="702" t="str">
        <f t="shared" si="5"/>
        <v/>
      </c>
      <c r="U31" s="657"/>
      <c r="V31" s="658"/>
      <c r="W31" s="659" t="str">
        <f t="shared" si="6"/>
        <v/>
      </c>
      <c r="X31" s="656" t="str">
        <f t="shared" si="1"/>
        <v/>
      </c>
      <c r="Y31" s="656" t="str">
        <f t="shared" si="2"/>
        <v/>
      </c>
      <c r="Z31" s="660"/>
      <c r="AA31" s="661"/>
      <c r="AB31" s="662" t="str">
        <f t="shared" si="9"/>
        <v/>
      </c>
      <c r="AC31" s="663"/>
      <c r="AD31" s="658"/>
      <c r="AE31" s="664"/>
      <c r="AF31" s="665"/>
      <c r="AG31" s="666"/>
      <c r="AH31" s="667" t="str">
        <f t="shared" si="14"/>
        <v/>
      </c>
      <c r="AI31" s="667" t="str">
        <f t="shared" si="8"/>
        <v/>
      </c>
      <c r="AJ31" s="703" t="str">
        <f t="shared" si="11"/>
        <v/>
      </c>
      <c r="AK31" s="704" t="str">
        <f t="shared" si="12"/>
        <v/>
      </c>
      <c r="AL31" s="668" t="str">
        <f t="shared" si="13"/>
        <v/>
      </c>
      <c r="AM31" s="671" t="str">
        <f t="shared" si="7"/>
        <v/>
      </c>
      <c r="AN31" s="705"/>
    </row>
    <row r="32" spans="1:40" ht="11.25" customHeight="1">
      <c r="A32" s="50">
        <v>27</v>
      </c>
      <c r="B32" s="68"/>
      <c r="C32" s="8"/>
      <c r="D32" s="175"/>
      <c r="E32" s="68"/>
      <c r="F32" s="5"/>
      <c r="G32" s="5"/>
      <c r="H32" s="5"/>
      <c r="I32" s="5"/>
      <c r="J32" s="8"/>
      <c r="K32" s="69"/>
      <c r="L32" s="177"/>
      <c r="M32" s="58"/>
      <c r="N32" s="135" t="str">
        <f t="shared" si="3"/>
        <v/>
      </c>
      <c r="O32" s="68"/>
      <c r="P32" s="83"/>
      <c r="Q32" s="91"/>
      <c r="R32" s="654" t="str">
        <f t="shared" si="0"/>
        <v/>
      </c>
      <c r="S32" s="656" t="str">
        <f t="shared" si="4"/>
        <v/>
      </c>
      <c r="T32" s="702" t="str">
        <f t="shared" si="5"/>
        <v/>
      </c>
      <c r="U32" s="657"/>
      <c r="V32" s="658"/>
      <c r="W32" s="659" t="str">
        <f t="shared" si="6"/>
        <v/>
      </c>
      <c r="X32" s="656" t="str">
        <f t="shared" si="1"/>
        <v/>
      </c>
      <c r="Y32" s="656" t="str">
        <f t="shared" si="2"/>
        <v/>
      </c>
      <c r="Z32" s="660"/>
      <c r="AA32" s="661"/>
      <c r="AB32" s="662" t="str">
        <f t="shared" si="9"/>
        <v/>
      </c>
      <c r="AC32" s="663"/>
      <c r="AD32" s="658"/>
      <c r="AE32" s="664"/>
      <c r="AF32" s="665"/>
      <c r="AG32" s="666"/>
      <c r="AH32" s="667" t="str">
        <f t="shared" si="14"/>
        <v/>
      </c>
      <c r="AI32" s="667" t="str">
        <f t="shared" si="8"/>
        <v/>
      </c>
      <c r="AJ32" s="703" t="str">
        <f t="shared" si="11"/>
        <v/>
      </c>
      <c r="AK32" s="704" t="str">
        <f t="shared" si="12"/>
        <v/>
      </c>
      <c r="AL32" s="668" t="str">
        <f t="shared" si="13"/>
        <v/>
      </c>
      <c r="AM32" s="671" t="str">
        <f t="shared" si="7"/>
        <v/>
      </c>
      <c r="AN32" s="705"/>
    </row>
    <row r="33" spans="1:40" ht="11.25" customHeight="1">
      <c r="A33" s="50">
        <v>28</v>
      </c>
      <c r="B33" s="68"/>
      <c r="C33" s="8"/>
      <c r="D33" s="175"/>
      <c r="E33" s="68"/>
      <c r="F33" s="5"/>
      <c r="G33" s="5"/>
      <c r="H33" s="5"/>
      <c r="I33" s="5"/>
      <c r="J33" s="8"/>
      <c r="K33" s="69"/>
      <c r="L33" s="177"/>
      <c r="M33" s="58"/>
      <c r="N33" s="135" t="str">
        <f t="shared" si="3"/>
        <v/>
      </c>
      <c r="O33" s="68"/>
      <c r="P33" s="83"/>
      <c r="Q33" s="91"/>
      <c r="R33" s="654" t="str">
        <f t="shared" si="0"/>
        <v/>
      </c>
      <c r="S33" s="656" t="str">
        <f t="shared" si="4"/>
        <v/>
      </c>
      <c r="T33" s="702" t="str">
        <f t="shared" si="5"/>
        <v/>
      </c>
      <c r="U33" s="657"/>
      <c r="V33" s="658"/>
      <c r="W33" s="659" t="str">
        <f t="shared" si="6"/>
        <v/>
      </c>
      <c r="X33" s="656" t="str">
        <f t="shared" si="1"/>
        <v/>
      </c>
      <c r="Y33" s="656" t="str">
        <f t="shared" si="2"/>
        <v/>
      </c>
      <c r="Z33" s="660"/>
      <c r="AA33" s="661"/>
      <c r="AB33" s="662" t="str">
        <f t="shared" si="9"/>
        <v/>
      </c>
      <c r="AC33" s="663"/>
      <c r="AD33" s="658"/>
      <c r="AE33" s="664"/>
      <c r="AF33" s="665"/>
      <c r="AG33" s="666"/>
      <c r="AH33" s="667" t="str">
        <f t="shared" si="14"/>
        <v/>
      </c>
      <c r="AI33" s="667" t="str">
        <f t="shared" si="8"/>
        <v/>
      </c>
      <c r="AJ33" s="703" t="str">
        <f t="shared" si="11"/>
        <v/>
      </c>
      <c r="AK33" s="704" t="str">
        <f t="shared" si="12"/>
        <v/>
      </c>
      <c r="AL33" s="668" t="str">
        <f t="shared" si="13"/>
        <v/>
      </c>
      <c r="AM33" s="671" t="str">
        <f t="shared" si="7"/>
        <v/>
      </c>
      <c r="AN33" s="705"/>
    </row>
    <row r="34" spans="1:40" ht="11.25" customHeight="1">
      <c r="A34" s="50">
        <v>29</v>
      </c>
      <c r="B34" s="68"/>
      <c r="C34" s="8"/>
      <c r="D34" s="175"/>
      <c r="E34" s="68"/>
      <c r="F34" s="5"/>
      <c r="G34" s="5"/>
      <c r="H34" s="5"/>
      <c r="I34" s="5"/>
      <c r="J34" s="8"/>
      <c r="K34" s="69"/>
      <c r="L34" s="177"/>
      <c r="M34" s="58"/>
      <c r="N34" s="135" t="str">
        <f t="shared" si="3"/>
        <v/>
      </c>
      <c r="O34" s="68"/>
      <c r="P34" s="83"/>
      <c r="Q34" s="91"/>
      <c r="R34" s="654" t="str">
        <f t="shared" si="0"/>
        <v/>
      </c>
      <c r="S34" s="656" t="str">
        <f t="shared" si="4"/>
        <v/>
      </c>
      <c r="T34" s="702" t="str">
        <f t="shared" si="5"/>
        <v/>
      </c>
      <c r="U34" s="657"/>
      <c r="V34" s="658"/>
      <c r="W34" s="659" t="str">
        <f t="shared" si="6"/>
        <v/>
      </c>
      <c r="X34" s="656" t="str">
        <f t="shared" si="1"/>
        <v/>
      </c>
      <c r="Y34" s="656" t="str">
        <f t="shared" si="2"/>
        <v/>
      </c>
      <c r="Z34" s="660"/>
      <c r="AA34" s="661"/>
      <c r="AB34" s="662" t="str">
        <f t="shared" si="9"/>
        <v/>
      </c>
      <c r="AC34" s="663"/>
      <c r="AD34" s="658"/>
      <c r="AE34" s="664"/>
      <c r="AF34" s="665"/>
      <c r="AG34" s="666"/>
      <c r="AH34" s="667" t="str">
        <f t="shared" si="14"/>
        <v/>
      </c>
      <c r="AI34" s="667" t="str">
        <f t="shared" si="8"/>
        <v/>
      </c>
      <c r="AJ34" s="703" t="str">
        <f t="shared" si="11"/>
        <v/>
      </c>
      <c r="AK34" s="704" t="str">
        <f t="shared" si="12"/>
        <v/>
      </c>
      <c r="AL34" s="668" t="str">
        <f t="shared" si="13"/>
        <v/>
      </c>
      <c r="AM34" s="671" t="str">
        <f t="shared" si="7"/>
        <v/>
      </c>
      <c r="AN34" s="705"/>
    </row>
    <row r="35" spans="1:40" ht="11.25" customHeight="1">
      <c r="A35" s="50">
        <v>30</v>
      </c>
      <c r="B35" s="68"/>
      <c r="C35" s="8"/>
      <c r="D35" s="175"/>
      <c r="E35" s="68"/>
      <c r="F35" s="5"/>
      <c r="G35" s="5"/>
      <c r="H35" s="5"/>
      <c r="I35" s="5"/>
      <c r="J35" s="8"/>
      <c r="K35" s="69"/>
      <c r="L35" s="177"/>
      <c r="M35" s="58"/>
      <c r="N35" s="135" t="str">
        <f t="shared" si="3"/>
        <v/>
      </c>
      <c r="O35" s="68"/>
      <c r="P35" s="83"/>
      <c r="Q35" s="91"/>
      <c r="R35" s="654" t="str">
        <f t="shared" si="0"/>
        <v/>
      </c>
      <c r="S35" s="656" t="str">
        <f t="shared" si="4"/>
        <v/>
      </c>
      <c r="T35" s="702" t="str">
        <f t="shared" si="5"/>
        <v/>
      </c>
      <c r="U35" s="657"/>
      <c r="V35" s="658"/>
      <c r="W35" s="659" t="str">
        <f t="shared" si="6"/>
        <v/>
      </c>
      <c r="X35" s="656" t="str">
        <f t="shared" si="1"/>
        <v/>
      </c>
      <c r="Y35" s="656" t="str">
        <f t="shared" si="2"/>
        <v/>
      </c>
      <c r="Z35" s="660"/>
      <c r="AA35" s="661"/>
      <c r="AB35" s="662" t="str">
        <f t="shared" si="9"/>
        <v/>
      </c>
      <c r="AC35" s="663"/>
      <c r="AD35" s="658"/>
      <c r="AE35" s="664"/>
      <c r="AF35" s="665"/>
      <c r="AG35" s="666"/>
      <c r="AH35" s="667" t="str">
        <f t="shared" si="14"/>
        <v/>
      </c>
      <c r="AI35" s="667" t="str">
        <f t="shared" si="8"/>
        <v/>
      </c>
      <c r="AJ35" s="703" t="str">
        <f t="shared" si="11"/>
        <v/>
      </c>
      <c r="AK35" s="704" t="str">
        <f t="shared" si="12"/>
        <v/>
      </c>
      <c r="AL35" s="668" t="str">
        <f t="shared" si="13"/>
        <v/>
      </c>
      <c r="AM35" s="671" t="str">
        <f t="shared" si="7"/>
        <v/>
      </c>
      <c r="AN35" s="705"/>
    </row>
    <row r="36" spans="1:40" ht="11.25" customHeight="1">
      <c r="A36" s="50">
        <v>31</v>
      </c>
      <c r="B36" s="68"/>
      <c r="C36" s="8"/>
      <c r="D36" s="175"/>
      <c r="E36" s="68"/>
      <c r="F36" s="5"/>
      <c r="G36" s="5"/>
      <c r="H36" s="5"/>
      <c r="I36" s="5"/>
      <c r="J36" s="8"/>
      <c r="K36" s="69"/>
      <c r="L36" s="177"/>
      <c r="M36" s="58"/>
      <c r="N36" s="135" t="str">
        <f t="shared" si="3"/>
        <v/>
      </c>
      <c r="O36" s="68"/>
      <c r="P36" s="83"/>
      <c r="Q36" s="91"/>
      <c r="R36" s="654" t="str">
        <f t="shared" ref="R36:R67" si="15">IF(B36="","",B36)</f>
        <v/>
      </c>
      <c r="S36" s="656" t="str">
        <f t="shared" si="4"/>
        <v/>
      </c>
      <c r="T36" s="702" t="str">
        <f t="shared" ref="T36:T67" si="16">IF(D36="","",D36)</f>
        <v/>
      </c>
      <c r="U36" s="657"/>
      <c r="V36" s="658"/>
      <c r="W36" s="659" t="str">
        <f t="shared" si="6"/>
        <v/>
      </c>
      <c r="X36" s="656" t="str">
        <f t="shared" ref="X36:X67" si="17">IF(F36=0,"",F36)</f>
        <v/>
      </c>
      <c r="Y36" s="656" t="str">
        <f t="shared" ref="Y36:Y67" si="18">IF(G36=0,"",G36)</f>
        <v/>
      </c>
      <c r="Z36" s="660"/>
      <c r="AA36" s="661"/>
      <c r="AB36" s="662" t="str">
        <f t="shared" si="9"/>
        <v/>
      </c>
      <c r="AC36" s="663"/>
      <c r="AD36" s="658"/>
      <c r="AE36" s="664"/>
      <c r="AF36" s="665"/>
      <c r="AG36" s="666"/>
      <c r="AH36" s="667" t="str">
        <f t="shared" si="14"/>
        <v/>
      </c>
      <c r="AI36" s="667" t="str">
        <f t="shared" si="8"/>
        <v/>
      </c>
      <c r="AJ36" s="703" t="str">
        <f t="shared" si="11"/>
        <v/>
      </c>
      <c r="AK36" s="704" t="str">
        <f t="shared" si="12"/>
        <v/>
      </c>
      <c r="AL36" s="668" t="str">
        <f t="shared" si="13"/>
        <v/>
      </c>
      <c r="AM36" s="671" t="str">
        <f t="shared" si="7"/>
        <v/>
      </c>
      <c r="AN36" s="705"/>
    </row>
    <row r="37" spans="1:40" ht="11.25" customHeight="1">
      <c r="A37" s="50">
        <v>32</v>
      </c>
      <c r="B37" s="68"/>
      <c r="C37" s="8"/>
      <c r="D37" s="175"/>
      <c r="E37" s="68"/>
      <c r="F37" s="5"/>
      <c r="G37" s="5"/>
      <c r="H37" s="5"/>
      <c r="I37" s="5"/>
      <c r="J37" s="8"/>
      <c r="K37" s="69"/>
      <c r="L37" s="177"/>
      <c r="M37" s="58"/>
      <c r="N37" s="135" t="str">
        <f t="shared" si="3"/>
        <v/>
      </c>
      <c r="O37" s="68"/>
      <c r="P37" s="83"/>
      <c r="Q37" s="91"/>
      <c r="R37" s="654" t="str">
        <f t="shared" si="15"/>
        <v/>
      </c>
      <c r="S37" s="656" t="str">
        <f t="shared" ref="S37:S68" si="19">IF(C37="","",C37)</f>
        <v/>
      </c>
      <c r="T37" s="702" t="str">
        <f t="shared" si="16"/>
        <v/>
      </c>
      <c r="U37" s="657"/>
      <c r="V37" s="658"/>
      <c r="W37" s="659" t="str">
        <f t="shared" ref="W37:W68" si="20">IF(J37="","",J37)</f>
        <v/>
      </c>
      <c r="X37" s="656" t="str">
        <f t="shared" si="17"/>
        <v/>
      </c>
      <c r="Y37" s="656" t="str">
        <f t="shared" si="18"/>
        <v/>
      </c>
      <c r="Z37" s="660"/>
      <c r="AA37" s="661"/>
      <c r="AB37" s="662" t="str">
        <f t="shared" si="9"/>
        <v/>
      </c>
      <c r="AC37" s="663"/>
      <c r="AD37" s="658"/>
      <c r="AE37" s="664"/>
      <c r="AF37" s="665"/>
      <c r="AG37" s="666"/>
      <c r="AH37" s="667" t="str">
        <f t="shared" si="14"/>
        <v/>
      </c>
      <c r="AI37" s="667" t="str">
        <f t="shared" si="8"/>
        <v/>
      </c>
      <c r="AJ37" s="703" t="str">
        <f t="shared" ref="AJ37:AJ68" si="21">IF(AND(AH37="", AI37=""), "",(IFERROR(VALUE(TRIM(SUBSTITUTE(AH37,CHAR(160),""))),0)+IFERROR(VALUE(TRIM(SUBSTITUTE(AI37,CHAR(160),""))),0))*S37)</f>
        <v/>
      </c>
      <c r="AK37" s="704" t="str">
        <f t="shared" si="12"/>
        <v/>
      </c>
      <c r="AL37" s="668" t="str">
        <f t="shared" ref="AL37:AL68" si="22">IF(OR(N37="",AK37=""),"",N37-AK37)</f>
        <v/>
      </c>
      <c r="AM37" s="671" t="str">
        <f t="shared" si="7"/>
        <v/>
      </c>
      <c r="AN37" s="705"/>
    </row>
    <row r="38" spans="1:40" ht="11.25" customHeight="1">
      <c r="A38" s="50">
        <v>33</v>
      </c>
      <c r="B38" s="68"/>
      <c r="C38" s="8"/>
      <c r="D38" s="175"/>
      <c r="E38" s="68"/>
      <c r="F38" s="5"/>
      <c r="G38" s="5"/>
      <c r="H38" s="5"/>
      <c r="I38" s="5"/>
      <c r="J38" s="8"/>
      <c r="K38" s="69"/>
      <c r="L38" s="177"/>
      <c r="M38" s="58"/>
      <c r="N38" s="135" t="str">
        <f t="shared" si="3"/>
        <v/>
      </c>
      <c r="O38" s="68"/>
      <c r="P38" s="83"/>
      <c r="Q38" s="91"/>
      <c r="R38" s="654" t="str">
        <f t="shared" si="15"/>
        <v/>
      </c>
      <c r="S38" s="656" t="str">
        <f t="shared" si="19"/>
        <v/>
      </c>
      <c r="T38" s="702" t="str">
        <f t="shared" si="16"/>
        <v/>
      </c>
      <c r="U38" s="657"/>
      <c r="V38" s="658"/>
      <c r="W38" s="659" t="str">
        <f t="shared" si="20"/>
        <v/>
      </c>
      <c r="X38" s="656" t="str">
        <f t="shared" si="17"/>
        <v/>
      </c>
      <c r="Y38" s="656" t="str">
        <f t="shared" si="18"/>
        <v/>
      </c>
      <c r="Z38" s="660"/>
      <c r="AA38" s="661"/>
      <c r="AB38" s="662" t="str">
        <f t="shared" si="9"/>
        <v/>
      </c>
      <c r="AC38" s="663"/>
      <c r="AD38" s="658"/>
      <c r="AE38" s="664"/>
      <c r="AF38" s="665"/>
      <c r="AG38" s="666"/>
      <c r="AH38" s="667" t="str">
        <f t="shared" si="14"/>
        <v/>
      </c>
      <c r="AI38" s="667" t="str">
        <f t="shared" si="8"/>
        <v/>
      </c>
      <c r="AJ38" s="703" t="str">
        <f t="shared" si="21"/>
        <v/>
      </c>
      <c r="AK38" s="704" t="str">
        <f t="shared" si="12"/>
        <v/>
      </c>
      <c r="AL38" s="668" t="str">
        <f t="shared" si="22"/>
        <v/>
      </c>
      <c r="AM38" s="671" t="str">
        <f t="shared" si="7"/>
        <v/>
      </c>
      <c r="AN38" s="705"/>
    </row>
    <row r="39" spans="1:40" ht="11.25" customHeight="1">
      <c r="A39" s="50">
        <v>34</v>
      </c>
      <c r="B39" s="68"/>
      <c r="C39" s="8"/>
      <c r="D39" s="175"/>
      <c r="E39" s="68"/>
      <c r="F39" s="5"/>
      <c r="G39" s="5"/>
      <c r="H39" s="5"/>
      <c r="I39" s="5"/>
      <c r="J39" s="8"/>
      <c r="K39" s="69"/>
      <c r="L39" s="177"/>
      <c r="M39" s="58"/>
      <c r="N39" s="135" t="str">
        <f t="shared" si="3"/>
        <v/>
      </c>
      <c r="O39" s="68"/>
      <c r="P39" s="83"/>
      <c r="Q39" s="91"/>
      <c r="R39" s="654" t="str">
        <f t="shared" si="15"/>
        <v/>
      </c>
      <c r="S39" s="656" t="str">
        <f t="shared" si="19"/>
        <v/>
      </c>
      <c r="T39" s="702" t="str">
        <f t="shared" si="16"/>
        <v/>
      </c>
      <c r="U39" s="657"/>
      <c r="V39" s="658"/>
      <c r="W39" s="659" t="str">
        <f t="shared" si="20"/>
        <v/>
      </c>
      <c r="X39" s="656" t="str">
        <f t="shared" si="17"/>
        <v/>
      </c>
      <c r="Y39" s="656" t="str">
        <f t="shared" si="18"/>
        <v/>
      </c>
      <c r="Z39" s="660"/>
      <c r="AA39" s="661"/>
      <c r="AB39" s="662" t="str">
        <f t="shared" si="9"/>
        <v/>
      </c>
      <c r="AC39" s="663"/>
      <c r="AD39" s="658"/>
      <c r="AE39" s="664"/>
      <c r="AF39" s="665"/>
      <c r="AG39" s="666"/>
      <c r="AH39" s="667" t="str">
        <f t="shared" si="14"/>
        <v/>
      </c>
      <c r="AI39" s="667" t="str">
        <f t="shared" si="8"/>
        <v/>
      </c>
      <c r="AJ39" s="703" t="str">
        <f t="shared" si="21"/>
        <v/>
      </c>
      <c r="AK39" s="704" t="str">
        <f t="shared" si="12"/>
        <v/>
      </c>
      <c r="AL39" s="668" t="str">
        <f t="shared" si="22"/>
        <v/>
      </c>
      <c r="AM39" s="671" t="str">
        <f t="shared" si="7"/>
        <v/>
      </c>
      <c r="AN39" s="705"/>
    </row>
    <row r="40" spans="1:40" ht="11.25" customHeight="1">
      <c r="A40" s="50">
        <v>35</v>
      </c>
      <c r="B40" s="68"/>
      <c r="C40" s="8"/>
      <c r="D40" s="175"/>
      <c r="E40" s="68"/>
      <c r="F40" s="5"/>
      <c r="G40" s="5"/>
      <c r="H40" s="5"/>
      <c r="I40" s="5"/>
      <c r="J40" s="8"/>
      <c r="K40" s="69"/>
      <c r="L40" s="177"/>
      <c r="M40" s="58"/>
      <c r="N40" s="135" t="str">
        <f t="shared" si="3"/>
        <v/>
      </c>
      <c r="O40" s="68"/>
      <c r="P40" s="83"/>
      <c r="Q40" s="91"/>
      <c r="R40" s="654" t="str">
        <f t="shared" si="15"/>
        <v/>
      </c>
      <c r="S40" s="656" t="str">
        <f t="shared" si="19"/>
        <v/>
      </c>
      <c r="T40" s="702" t="str">
        <f t="shared" si="16"/>
        <v/>
      </c>
      <c r="U40" s="657"/>
      <c r="V40" s="658"/>
      <c r="W40" s="659" t="str">
        <f t="shared" si="20"/>
        <v/>
      </c>
      <c r="X40" s="656" t="str">
        <f t="shared" si="17"/>
        <v/>
      </c>
      <c r="Y40" s="656" t="str">
        <f t="shared" si="18"/>
        <v/>
      </c>
      <c r="Z40" s="660"/>
      <c r="AA40" s="661"/>
      <c r="AB40" s="662" t="str">
        <f t="shared" si="9"/>
        <v/>
      </c>
      <c r="AC40" s="663"/>
      <c r="AD40" s="658"/>
      <c r="AE40" s="664"/>
      <c r="AF40" s="665"/>
      <c r="AG40" s="666"/>
      <c r="AH40" s="667" t="str">
        <f t="shared" si="14"/>
        <v/>
      </c>
      <c r="AI40" s="667" t="str">
        <f t="shared" si="8"/>
        <v/>
      </c>
      <c r="AJ40" s="703" t="str">
        <f t="shared" si="21"/>
        <v/>
      </c>
      <c r="AK40" s="704" t="str">
        <f t="shared" si="12"/>
        <v/>
      </c>
      <c r="AL40" s="668" t="str">
        <f t="shared" si="22"/>
        <v/>
      </c>
      <c r="AM40" s="671" t="str">
        <f t="shared" si="7"/>
        <v/>
      </c>
      <c r="AN40" s="705"/>
    </row>
    <row r="41" spans="1:40" ht="11.25" customHeight="1">
      <c r="A41" s="50">
        <v>36</v>
      </c>
      <c r="B41" s="68"/>
      <c r="C41" s="8"/>
      <c r="D41" s="175"/>
      <c r="E41" s="68"/>
      <c r="F41" s="5"/>
      <c r="G41" s="5"/>
      <c r="H41" s="5"/>
      <c r="I41" s="5"/>
      <c r="J41" s="8"/>
      <c r="K41" s="69"/>
      <c r="L41" s="177"/>
      <c r="M41" s="58"/>
      <c r="N41" s="135" t="str">
        <f t="shared" si="3"/>
        <v/>
      </c>
      <c r="O41" s="68"/>
      <c r="P41" s="83"/>
      <c r="Q41" s="91"/>
      <c r="R41" s="654" t="str">
        <f t="shared" si="15"/>
        <v/>
      </c>
      <c r="S41" s="656" t="str">
        <f t="shared" si="19"/>
        <v/>
      </c>
      <c r="T41" s="702" t="str">
        <f t="shared" si="16"/>
        <v/>
      </c>
      <c r="U41" s="657"/>
      <c r="V41" s="658"/>
      <c r="W41" s="659" t="str">
        <f t="shared" si="20"/>
        <v/>
      </c>
      <c r="X41" s="656" t="str">
        <f t="shared" si="17"/>
        <v/>
      </c>
      <c r="Y41" s="656" t="str">
        <f t="shared" si="18"/>
        <v/>
      </c>
      <c r="Z41" s="660"/>
      <c r="AA41" s="661"/>
      <c r="AB41" s="662" t="str">
        <f t="shared" si="9"/>
        <v/>
      </c>
      <c r="AC41" s="663"/>
      <c r="AD41" s="658"/>
      <c r="AE41" s="664"/>
      <c r="AF41" s="665"/>
      <c r="AG41" s="666"/>
      <c r="AH41" s="667" t="str">
        <f t="shared" si="14"/>
        <v/>
      </c>
      <c r="AI41" s="667" t="str">
        <f t="shared" si="8"/>
        <v/>
      </c>
      <c r="AJ41" s="703" t="str">
        <f t="shared" si="21"/>
        <v/>
      </c>
      <c r="AK41" s="704" t="str">
        <f t="shared" si="12"/>
        <v/>
      </c>
      <c r="AL41" s="668" t="str">
        <f t="shared" si="22"/>
        <v/>
      </c>
      <c r="AM41" s="671" t="str">
        <f t="shared" si="7"/>
        <v/>
      </c>
      <c r="AN41" s="705"/>
    </row>
    <row r="42" spans="1:40" ht="11.25" customHeight="1">
      <c r="A42" s="50">
        <v>37</v>
      </c>
      <c r="B42" s="68"/>
      <c r="C42" s="8"/>
      <c r="D42" s="175"/>
      <c r="E42" s="68"/>
      <c r="F42" s="5"/>
      <c r="G42" s="5"/>
      <c r="H42" s="5"/>
      <c r="I42" s="5"/>
      <c r="J42" s="8"/>
      <c r="K42" s="69"/>
      <c r="L42" s="177"/>
      <c r="M42" s="58"/>
      <c r="N42" s="135" t="str">
        <f t="shared" si="3"/>
        <v/>
      </c>
      <c r="O42" s="68"/>
      <c r="P42" s="83"/>
      <c r="Q42" s="91"/>
      <c r="R42" s="654" t="str">
        <f t="shared" si="15"/>
        <v/>
      </c>
      <c r="S42" s="656" t="str">
        <f t="shared" si="19"/>
        <v/>
      </c>
      <c r="T42" s="702" t="str">
        <f t="shared" si="16"/>
        <v/>
      </c>
      <c r="U42" s="657"/>
      <c r="V42" s="658"/>
      <c r="W42" s="659" t="str">
        <f t="shared" si="20"/>
        <v/>
      </c>
      <c r="X42" s="656" t="str">
        <f t="shared" si="17"/>
        <v/>
      </c>
      <c r="Y42" s="656" t="str">
        <f t="shared" si="18"/>
        <v/>
      </c>
      <c r="Z42" s="660"/>
      <c r="AA42" s="661"/>
      <c r="AB42" s="662" t="str">
        <f t="shared" si="9"/>
        <v/>
      </c>
      <c r="AC42" s="663"/>
      <c r="AD42" s="658"/>
      <c r="AE42" s="664"/>
      <c r="AF42" s="665"/>
      <c r="AG42" s="666"/>
      <c r="AH42" s="667" t="str">
        <f t="shared" si="14"/>
        <v/>
      </c>
      <c r="AI42" s="667" t="str">
        <f t="shared" si="8"/>
        <v/>
      </c>
      <c r="AJ42" s="703" t="str">
        <f t="shared" si="21"/>
        <v/>
      </c>
      <c r="AK42" s="704" t="str">
        <f t="shared" si="12"/>
        <v/>
      </c>
      <c r="AL42" s="668" t="str">
        <f t="shared" si="22"/>
        <v/>
      </c>
      <c r="AM42" s="671" t="str">
        <f t="shared" si="7"/>
        <v/>
      </c>
      <c r="AN42" s="705"/>
    </row>
    <row r="43" spans="1:40" ht="11.25" customHeight="1">
      <c r="A43" s="50">
        <v>38</v>
      </c>
      <c r="B43" s="68"/>
      <c r="C43" s="8"/>
      <c r="D43" s="175"/>
      <c r="E43" s="68"/>
      <c r="F43" s="5"/>
      <c r="G43" s="5"/>
      <c r="H43" s="5"/>
      <c r="I43" s="5"/>
      <c r="J43" s="8"/>
      <c r="K43" s="69"/>
      <c r="L43" s="177"/>
      <c r="M43" s="58"/>
      <c r="N43" s="135" t="str">
        <f t="shared" si="3"/>
        <v/>
      </c>
      <c r="O43" s="68"/>
      <c r="P43" s="83"/>
      <c r="Q43" s="91"/>
      <c r="R43" s="654" t="str">
        <f t="shared" si="15"/>
        <v/>
      </c>
      <c r="S43" s="656" t="str">
        <f t="shared" si="19"/>
        <v/>
      </c>
      <c r="T43" s="702" t="str">
        <f t="shared" si="16"/>
        <v/>
      </c>
      <c r="U43" s="657"/>
      <c r="V43" s="658"/>
      <c r="W43" s="659" t="str">
        <f t="shared" si="20"/>
        <v/>
      </c>
      <c r="X43" s="656" t="str">
        <f t="shared" si="17"/>
        <v/>
      </c>
      <c r="Y43" s="656" t="str">
        <f t="shared" si="18"/>
        <v/>
      </c>
      <c r="Z43" s="660"/>
      <c r="AA43" s="661"/>
      <c r="AB43" s="662" t="str">
        <f t="shared" si="9"/>
        <v/>
      </c>
      <c r="AC43" s="663"/>
      <c r="AD43" s="658"/>
      <c r="AE43" s="664"/>
      <c r="AF43" s="665"/>
      <c r="AG43" s="666"/>
      <c r="AH43" s="667" t="str">
        <f t="shared" si="14"/>
        <v/>
      </c>
      <c r="AI43" s="667" t="str">
        <f t="shared" si="8"/>
        <v/>
      </c>
      <c r="AJ43" s="703" t="str">
        <f t="shared" si="21"/>
        <v/>
      </c>
      <c r="AK43" s="704" t="str">
        <f t="shared" si="12"/>
        <v/>
      </c>
      <c r="AL43" s="668" t="str">
        <f t="shared" si="22"/>
        <v/>
      </c>
      <c r="AM43" s="671" t="str">
        <f t="shared" si="7"/>
        <v/>
      </c>
      <c r="AN43" s="705"/>
    </row>
    <row r="44" spans="1:40" ht="11.25" customHeight="1">
      <c r="A44" s="50">
        <v>39</v>
      </c>
      <c r="B44" s="68"/>
      <c r="C44" s="8"/>
      <c r="D44" s="175"/>
      <c r="E44" s="68"/>
      <c r="F44" s="5"/>
      <c r="G44" s="5"/>
      <c r="H44" s="5"/>
      <c r="I44" s="5"/>
      <c r="J44" s="8"/>
      <c r="K44" s="69"/>
      <c r="L44" s="177"/>
      <c r="M44" s="58"/>
      <c r="N44" s="135" t="str">
        <f t="shared" si="3"/>
        <v/>
      </c>
      <c r="O44" s="68"/>
      <c r="P44" s="83"/>
      <c r="Q44" s="91"/>
      <c r="R44" s="654" t="str">
        <f t="shared" si="15"/>
        <v/>
      </c>
      <c r="S44" s="656" t="str">
        <f t="shared" si="19"/>
        <v/>
      </c>
      <c r="T44" s="702" t="str">
        <f t="shared" si="16"/>
        <v/>
      </c>
      <c r="U44" s="657"/>
      <c r="V44" s="658"/>
      <c r="W44" s="659" t="str">
        <f t="shared" si="20"/>
        <v/>
      </c>
      <c r="X44" s="656" t="str">
        <f t="shared" si="17"/>
        <v/>
      </c>
      <c r="Y44" s="656" t="str">
        <f t="shared" si="18"/>
        <v/>
      </c>
      <c r="Z44" s="660"/>
      <c r="AA44" s="661"/>
      <c r="AB44" s="662" t="str">
        <f t="shared" si="9"/>
        <v/>
      </c>
      <c r="AC44" s="663"/>
      <c r="AD44" s="658"/>
      <c r="AE44" s="664"/>
      <c r="AF44" s="665"/>
      <c r="AG44" s="666"/>
      <c r="AH44" s="667" t="str">
        <f t="shared" si="14"/>
        <v/>
      </c>
      <c r="AI44" s="667" t="str">
        <f t="shared" si="8"/>
        <v/>
      </c>
      <c r="AJ44" s="703" t="str">
        <f t="shared" si="21"/>
        <v/>
      </c>
      <c r="AK44" s="704" t="str">
        <f t="shared" si="12"/>
        <v/>
      </c>
      <c r="AL44" s="668" t="str">
        <f t="shared" si="22"/>
        <v/>
      </c>
      <c r="AM44" s="671" t="str">
        <f t="shared" si="7"/>
        <v/>
      </c>
      <c r="AN44" s="705"/>
    </row>
    <row r="45" spans="1:40" ht="11.25" customHeight="1">
      <c r="A45" s="50">
        <v>40</v>
      </c>
      <c r="B45" s="68"/>
      <c r="C45" s="8"/>
      <c r="D45" s="175"/>
      <c r="E45" s="68"/>
      <c r="F45" s="5"/>
      <c r="G45" s="5"/>
      <c r="H45" s="5"/>
      <c r="I45" s="5"/>
      <c r="J45" s="8"/>
      <c r="K45" s="69"/>
      <c r="L45" s="177"/>
      <c r="M45" s="58"/>
      <c r="N45" s="135" t="str">
        <f t="shared" si="3"/>
        <v/>
      </c>
      <c r="O45" s="68"/>
      <c r="P45" s="83"/>
      <c r="Q45" s="91"/>
      <c r="R45" s="654" t="str">
        <f t="shared" si="15"/>
        <v/>
      </c>
      <c r="S45" s="656" t="str">
        <f t="shared" si="19"/>
        <v/>
      </c>
      <c r="T45" s="702" t="str">
        <f t="shared" si="16"/>
        <v/>
      </c>
      <c r="U45" s="657"/>
      <c r="V45" s="658"/>
      <c r="W45" s="659" t="str">
        <f t="shared" si="20"/>
        <v/>
      </c>
      <c r="X45" s="656" t="str">
        <f t="shared" si="17"/>
        <v/>
      </c>
      <c r="Y45" s="656" t="str">
        <f t="shared" si="18"/>
        <v/>
      </c>
      <c r="Z45" s="660"/>
      <c r="AA45" s="661"/>
      <c r="AB45" s="662" t="str">
        <f t="shared" si="9"/>
        <v/>
      </c>
      <c r="AC45" s="663"/>
      <c r="AD45" s="658"/>
      <c r="AE45" s="664"/>
      <c r="AF45" s="665"/>
      <c r="AG45" s="666"/>
      <c r="AH45" s="667" t="str">
        <f t="shared" ref="AH45:AH76" si="23">IF(L45="","",L45)</f>
        <v/>
      </c>
      <c r="AI45" s="667" t="str">
        <f t="shared" si="8"/>
        <v/>
      </c>
      <c r="AJ45" s="703" t="str">
        <f t="shared" si="21"/>
        <v/>
      </c>
      <c r="AK45" s="704" t="str">
        <f t="shared" si="12"/>
        <v/>
      </c>
      <c r="AL45" s="668" t="str">
        <f t="shared" si="22"/>
        <v/>
      </c>
      <c r="AM45" s="671" t="str">
        <f t="shared" si="7"/>
        <v/>
      </c>
      <c r="AN45" s="705"/>
    </row>
    <row r="46" spans="1:40" ht="11.25" customHeight="1">
      <c r="A46" s="50">
        <v>41</v>
      </c>
      <c r="B46" s="68"/>
      <c r="C46" s="8"/>
      <c r="D46" s="175"/>
      <c r="E46" s="68"/>
      <c r="F46" s="5"/>
      <c r="G46" s="5"/>
      <c r="H46" s="5"/>
      <c r="I46" s="5"/>
      <c r="J46" s="8"/>
      <c r="K46" s="69"/>
      <c r="L46" s="177"/>
      <c r="M46" s="58"/>
      <c r="N46" s="135" t="str">
        <f t="shared" si="3"/>
        <v/>
      </c>
      <c r="O46" s="68"/>
      <c r="P46" s="83"/>
      <c r="Q46" s="91"/>
      <c r="R46" s="654" t="str">
        <f t="shared" si="15"/>
        <v/>
      </c>
      <c r="S46" s="656" t="str">
        <f t="shared" si="19"/>
        <v/>
      </c>
      <c r="T46" s="702" t="str">
        <f t="shared" si="16"/>
        <v/>
      </c>
      <c r="U46" s="657"/>
      <c r="V46" s="658"/>
      <c r="W46" s="659" t="str">
        <f t="shared" si="20"/>
        <v/>
      </c>
      <c r="X46" s="656" t="str">
        <f t="shared" si="17"/>
        <v/>
      </c>
      <c r="Y46" s="656" t="str">
        <f t="shared" si="18"/>
        <v/>
      </c>
      <c r="Z46" s="660"/>
      <c r="AA46" s="661"/>
      <c r="AB46" s="662" t="str">
        <f t="shared" si="9"/>
        <v/>
      </c>
      <c r="AC46" s="663"/>
      <c r="AD46" s="658"/>
      <c r="AE46" s="664"/>
      <c r="AF46" s="665"/>
      <c r="AG46" s="666"/>
      <c r="AH46" s="667" t="str">
        <f t="shared" si="23"/>
        <v/>
      </c>
      <c r="AI46" s="667" t="str">
        <f t="shared" si="8"/>
        <v/>
      </c>
      <c r="AJ46" s="703" t="str">
        <f t="shared" si="21"/>
        <v/>
      </c>
      <c r="AK46" s="704" t="str">
        <f t="shared" si="12"/>
        <v/>
      </c>
      <c r="AL46" s="668" t="str">
        <f t="shared" si="22"/>
        <v/>
      </c>
      <c r="AM46" s="671" t="str">
        <f t="shared" si="7"/>
        <v/>
      </c>
      <c r="AN46" s="705"/>
    </row>
    <row r="47" spans="1:40" ht="11.25" customHeight="1">
      <c r="A47" s="50">
        <v>42</v>
      </c>
      <c r="B47" s="68"/>
      <c r="C47" s="8"/>
      <c r="D47" s="175"/>
      <c r="E47" s="68"/>
      <c r="F47" s="5"/>
      <c r="G47" s="5"/>
      <c r="H47" s="5"/>
      <c r="I47" s="5"/>
      <c r="J47" s="8"/>
      <c r="K47" s="69"/>
      <c r="L47" s="177"/>
      <c r="M47" s="58"/>
      <c r="N47" s="135" t="str">
        <f t="shared" si="3"/>
        <v/>
      </c>
      <c r="O47" s="68"/>
      <c r="P47" s="83"/>
      <c r="Q47" s="91"/>
      <c r="R47" s="654" t="str">
        <f t="shared" si="15"/>
        <v/>
      </c>
      <c r="S47" s="656" t="str">
        <f t="shared" si="19"/>
        <v/>
      </c>
      <c r="T47" s="702" t="str">
        <f t="shared" si="16"/>
        <v/>
      </c>
      <c r="U47" s="657"/>
      <c r="V47" s="658"/>
      <c r="W47" s="659" t="str">
        <f t="shared" si="20"/>
        <v/>
      </c>
      <c r="X47" s="656" t="str">
        <f t="shared" si="17"/>
        <v/>
      </c>
      <c r="Y47" s="656" t="str">
        <f t="shared" si="18"/>
        <v/>
      </c>
      <c r="Z47" s="660"/>
      <c r="AA47" s="661"/>
      <c r="AB47" s="662" t="str">
        <f t="shared" si="9"/>
        <v/>
      </c>
      <c r="AC47" s="663"/>
      <c r="AD47" s="658"/>
      <c r="AE47" s="664"/>
      <c r="AF47" s="665"/>
      <c r="AG47" s="666"/>
      <c r="AH47" s="667" t="str">
        <f t="shared" si="23"/>
        <v/>
      </c>
      <c r="AI47" s="667" t="str">
        <f t="shared" si="8"/>
        <v/>
      </c>
      <c r="AJ47" s="703" t="str">
        <f t="shared" si="21"/>
        <v/>
      </c>
      <c r="AK47" s="704" t="str">
        <f t="shared" si="12"/>
        <v/>
      </c>
      <c r="AL47" s="668" t="str">
        <f t="shared" si="22"/>
        <v/>
      </c>
      <c r="AM47" s="671" t="str">
        <f t="shared" si="7"/>
        <v/>
      </c>
      <c r="AN47" s="705"/>
    </row>
    <row r="48" spans="1:40" ht="11.25" customHeight="1">
      <c r="A48" s="50">
        <v>43</v>
      </c>
      <c r="B48" s="68"/>
      <c r="C48" s="8"/>
      <c r="D48" s="175"/>
      <c r="E48" s="68"/>
      <c r="F48" s="5"/>
      <c r="G48" s="5"/>
      <c r="H48" s="5"/>
      <c r="I48" s="5"/>
      <c r="J48" s="8"/>
      <c r="K48" s="69"/>
      <c r="L48" s="177"/>
      <c r="M48" s="58"/>
      <c r="N48" s="135" t="str">
        <f t="shared" si="3"/>
        <v/>
      </c>
      <c r="O48" s="68"/>
      <c r="P48" s="83"/>
      <c r="Q48" s="91"/>
      <c r="R48" s="654" t="str">
        <f t="shared" si="15"/>
        <v/>
      </c>
      <c r="S48" s="656" t="str">
        <f t="shared" si="19"/>
        <v/>
      </c>
      <c r="T48" s="702" t="str">
        <f t="shared" si="16"/>
        <v/>
      </c>
      <c r="U48" s="657"/>
      <c r="V48" s="658"/>
      <c r="W48" s="659" t="str">
        <f t="shared" si="20"/>
        <v/>
      </c>
      <c r="X48" s="656" t="str">
        <f t="shared" si="17"/>
        <v/>
      </c>
      <c r="Y48" s="656" t="str">
        <f t="shared" si="18"/>
        <v/>
      </c>
      <c r="Z48" s="660"/>
      <c r="AA48" s="661"/>
      <c r="AB48" s="662" t="str">
        <f t="shared" si="9"/>
        <v/>
      </c>
      <c r="AC48" s="663"/>
      <c r="AD48" s="658"/>
      <c r="AE48" s="664"/>
      <c r="AF48" s="665"/>
      <c r="AG48" s="666"/>
      <c r="AH48" s="667" t="str">
        <f t="shared" si="23"/>
        <v/>
      </c>
      <c r="AI48" s="667" t="str">
        <f t="shared" si="8"/>
        <v/>
      </c>
      <c r="AJ48" s="703" t="str">
        <f t="shared" si="21"/>
        <v/>
      </c>
      <c r="AK48" s="704" t="str">
        <f t="shared" si="12"/>
        <v/>
      </c>
      <c r="AL48" s="668" t="str">
        <f t="shared" si="22"/>
        <v/>
      </c>
      <c r="AM48" s="671" t="str">
        <f t="shared" si="7"/>
        <v/>
      </c>
      <c r="AN48" s="705"/>
    </row>
    <row r="49" spans="1:40" ht="11.25" customHeight="1">
      <c r="A49" s="50">
        <v>44</v>
      </c>
      <c r="B49" s="68"/>
      <c r="C49" s="8"/>
      <c r="D49" s="175"/>
      <c r="E49" s="68"/>
      <c r="F49" s="5"/>
      <c r="G49" s="5"/>
      <c r="H49" s="5"/>
      <c r="I49" s="5"/>
      <c r="J49" s="8"/>
      <c r="K49" s="69"/>
      <c r="L49" s="177"/>
      <c r="M49" s="58"/>
      <c r="N49" s="135" t="str">
        <f t="shared" si="3"/>
        <v/>
      </c>
      <c r="O49" s="68"/>
      <c r="P49" s="83"/>
      <c r="Q49" s="91"/>
      <c r="R49" s="654" t="str">
        <f t="shared" si="15"/>
        <v/>
      </c>
      <c r="S49" s="656" t="str">
        <f t="shared" si="19"/>
        <v/>
      </c>
      <c r="T49" s="702" t="str">
        <f t="shared" si="16"/>
        <v/>
      </c>
      <c r="U49" s="657"/>
      <c r="V49" s="658"/>
      <c r="W49" s="659" t="str">
        <f t="shared" si="20"/>
        <v/>
      </c>
      <c r="X49" s="656" t="str">
        <f t="shared" si="17"/>
        <v/>
      </c>
      <c r="Y49" s="656" t="str">
        <f t="shared" si="18"/>
        <v/>
      </c>
      <c r="Z49" s="660"/>
      <c r="AA49" s="661"/>
      <c r="AB49" s="662" t="str">
        <f t="shared" si="9"/>
        <v/>
      </c>
      <c r="AC49" s="663"/>
      <c r="AD49" s="658"/>
      <c r="AE49" s="664"/>
      <c r="AF49" s="665"/>
      <c r="AG49" s="666"/>
      <c r="AH49" s="667" t="str">
        <f t="shared" si="23"/>
        <v/>
      </c>
      <c r="AI49" s="667" t="str">
        <f t="shared" si="8"/>
        <v/>
      </c>
      <c r="AJ49" s="703" t="str">
        <f t="shared" si="21"/>
        <v/>
      </c>
      <c r="AK49" s="704" t="str">
        <f t="shared" si="12"/>
        <v/>
      </c>
      <c r="AL49" s="668" t="str">
        <f t="shared" si="22"/>
        <v/>
      </c>
      <c r="AM49" s="671" t="str">
        <f t="shared" si="7"/>
        <v/>
      </c>
      <c r="AN49" s="705"/>
    </row>
    <row r="50" spans="1:40" ht="11.25" customHeight="1">
      <c r="A50" s="50">
        <v>45</v>
      </c>
      <c r="B50" s="68"/>
      <c r="C50" s="8"/>
      <c r="D50" s="175"/>
      <c r="E50" s="68"/>
      <c r="F50" s="5"/>
      <c r="G50" s="5"/>
      <c r="H50" s="5"/>
      <c r="I50" s="5"/>
      <c r="J50" s="8"/>
      <c r="K50" s="69"/>
      <c r="L50" s="177"/>
      <c r="M50" s="58"/>
      <c r="N50" s="135" t="str">
        <f t="shared" si="3"/>
        <v/>
      </c>
      <c r="O50" s="68"/>
      <c r="P50" s="83"/>
      <c r="Q50" s="91"/>
      <c r="R50" s="654" t="str">
        <f t="shared" si="15"/>
        <v/>
      </c>
      <c r="S50" s="656" t="str">
        <f t="shared" si="19"/>
        <v/>
      </c>
      <c r="T50" s="702" t="str">
        <f t="shared" si="16"/>
        <v/>
      </c>
      <c r="U50" s="657"/>
      <c r="V50" s="658"/>
      <c r="W50" s="659" t="str">
        <f t="shared" si="20"/>
        <v/>
      </c>
      <c r="X50" s="656" t="str">
        <f t="shared" si="17"/>
        <v/>
      </c>
      <c r="Y50" s="656" t="str">
        <f t="shared" si="18"/>
        <v/>
      </c>
      <c r="Z50" s="660"/>
      <c r="AA50" s="661"/>
      <c r="AB50" s="662" t="str">
        <f t="shared" si="9"/>
        <v/>
      </c>
      <c r="AC50" s="663"/>
      <c r="AD50" s="658"/>
      <c r="AE50" s="664"/>
      <c r="AF50" s="665"/>
      <c r="AG50" s="666"/>
      <c r="AH50" s="667" t="str">
        <f t="shared" si="23"/>
        <v/>
      </c>
      <c r="AI50" s="667" t="str">
        <f t="shared" si="8"/>
        <v/>
      </c>
      <c r="AJ50" s="703" t="str">
        <f t="shared" si="21"/>
        <v/>
      </c>
      <c r="AK50" s="704" t="str">
        <f t="shared" si="12"/>
        <v/>
      </c>
      <c r="AL50" s="668" t="str">
        <f t="shared" si="22"/>
        <v/>
      </c>
      <c r="AM50" s="671" t="str">
        <f t="shared" si="7"/>
        <v/>
      </c>
      <c r="AN50" s="705"/>
    </row>
    <row r="51" spans="1:40" ht="11.25" customHeight="1">
      <c r="A51" s="50">
        <v>46</v>
      </c>
      <c r="B51" s="68"/>
      <c r="C51" s="8"/>
      <c r="D51" s="175"/>
      <c r="E51" s="68"/>
      <c r="F51" s="5"/>
      <c r="G51" s="5"/>
      <c r="H51" s="5"/>
      <c r="I51" s="5"/>
      <c r="J51" s="8"/>
      <c r="K51" s="69"/>
      <c r="L51" s="177"/>
      <c r="M51" s="58"/>
      <c r="N51" s="135" t="str">
        <f t="shared" si="3"/>
        <v/>
      </c>
      <c r="O51" s="68"/>
      <c r="P51" s="83"/>
      <c r="Q51" s="91"/>
      <c r="R51" s="654" t="str">
        <f t="shared" si="15"/>
        <v/>
      </c>
      <c r="S51" s="656" t="str">
        <f t="shared" si="19"/>
        <v/>
      </c>
      <c r="T51" s="702" t="str">
        <f t="shared" si="16"/>
        <v/>
      </c>
      <c r="U51" s="657"/>
      <c r="V51" s="658"/>
      <c r="W51" s="659" t="str">
        <f t="shared" si="20"/>
        <v/>
      </c>
      <c r="X51" s="656" t="str">
        <f t="shared" si="17"/>
        <v/>
      </c>
      <c r="Y51" s="656" t="str">
        <f t="shared" si="18"/>
        <v/>
      </c>
      <c r="Z51" s="660"/>
      <c r="AA51" s="661"/>
      <c r="AB51" s="662" t="str">
        <f t="shared" si="9"/>
        <v/>
      </c>
      <c r="AC51" s="663"/>
      <c r="AD51" s="658"/>
      <c r="AE51" s="664"/>
      <c r="AF51" s="665"/>
      <c r="AG51" s="666"/>
      <c r="AH51" s="667" t="str">
        <f t="shared" si="23"/>
        <v/>
      </c>
      <c r="AI51" s="667" t="str">
        <f t="shared" si="8"/>
        <v/>
      </c>
      <c r="AJ51" s="703" t="str">
        <f t="shared" si="21"/>
        <v/>
      </c>
      <c r="AK51" s="704" t="str">
        <f t="shared" si="12"/>
        <v/>
      </c>
      <c r="AL51" s="668" t="str">
        <f t="shared" si="22"/>
        <v/>
      </c>
      <c r="AM51" s="671" t="str">
        <f t="shared" si="7"/>
        <v/>
      </c>
      <c r="AN51" s="705"/>
    </row>
    <row r="52" spans="1:40" ht="11.25" customHeight="1">
      <c r="A52" s="50">
        <v>47</v>
      </c>
      <c r="B52" s="68"/>
      <c r="C52" s="8"/>
      <c r="D52" s="175"/>
      <c r="E52" s="68"/>
      <c r="F52" s="5"/>
      <c r="G52" s="5"/>
      <c r="H52" s="5"/>
      <c r="I52" s="5"/>
      <c r="J52" s="8"/>
      <c r="K52" s="69"/>
      <c r="L52" s="177"/>
      <c r="M52" s="58"/>
      <c r="N52" s="135" t="str">
        <f t="shared" si="3"/>
        <v/>
      </c>
      <c r="O52" s="68"/>
      <c r="P52" s="83"/>
      <c r="Q52" s="91"/>
      <c r="R52" s="654" t="str">
        <f t="shared" si="15"/>
        <v/>
      </c>
      <c r="S52" s="656" t="str">
        <f t="shared" si="19"/>
        <v/>
      </c>
      <c r="T52" s="702" t="str">
        <f t="shared" si="16"/>
        <v/>
      </c>
      <c r="U52" s="657"/>
      <c r="V52" s="658"/>
      <c r="W52" s="659" t="str">
        <f t="shared" si="20"/>
        <v/>
      </c>
      <c r="X52" s="656" t="str">
        <f t="shared" si="17"/>
        <v/>
      </c>
      <c r="Y52" s="656" t="str">
        <f t="shared" si="18"/>
        <v/>
      </c>
      <c r="Z52" s="660"/>
      <c r="AA52" s="661"/>
      <c r="AB52" s="662" t="str">
        <f t="shared" si="9"/>
        <v/>
      </c>
      <c r="AC52" s="663"/>
      <c r="AD52" s="658"/>
      <c r="AE52" s="664"/>
      <c r="AF52" s="665"/>
      <c r="AG52" s="666"/>
      <c r="AH52" s="667" t="str">
        <f t="shared" si="23"/>
        <v/>
      </c>
      <c r="AI52" s="667" t="str">
        <f t="shared" si="8"/>
        <v/>
      </c>
      <c r="AJ52" s="703" t="str">
        <f t="shared" si="21"/>
        <v/>
      </c>
      <c r="AK52" s="704" t="str">
        <f t="shared" si="12"/>
        <v/>
      </c>
      <c r="AL52" s="668" t="str">
        <f t="shared" si="22"/>
        <v/>
      </c>
      <c r="AM52" s="671" t="str">
        <f t="shared" si="7"/>
        <v/>
      </c>
      <c r="AN52" s="705"/>
    </row>
    <row r="53" spans="1:40" ht="11.25" customHeight="1">
      <c r="A53" s="50">
        <v>48</v>
      </c>
      <c r="B53" s="68"/>
      <c r="C53" s="8"/>
      <c r="D53" s="175"/>
      <c r="E53" s="68"/>
      <c r="F53" s="5"/>
      <c r="G53" s="5"/>
      <c r="H53" s="5"/>
      <c r="I53" s="5"/>
      <c r="J53" s="8"/>
      <c r="K53" s="69"/>
      <c r="L53" s="177"/>
      <c r="M53" s="58"/>
      <c r="N53" s="135" t="str">
        <f t="shared" si="3"/>
        <v/>
      </c>
      <c r="O53" s="68"/>
      <c r="P53" s="83"/>
      <c r="Q53" s="91"/>
      <c r="R53" s="654" t="str">
        <f t="shared" si="15"/>
        <v/>
      </c>
      <c r="S53" s="656" t="str">
        <f t="shared" si="19"/>
        <v/>
      </c>
      <c r="T53" s="702" t="str">
        <f t="shared" si="16"/>
        <v/>
      </c>
      <c r="U53" s="657"/>
      <c r="V53" s="658"/>
      <c r="W53" s="659" t="str">
        <f t="shared" si="20"/>
        <v/>
      </c>
      <c r="X53" s="656" t="str">
        <f t="shared" si="17"/>
        <v/>
      </c>
      <c r="Y53" s="656" t="str">
        <f t="shared" si="18"/>
        <v/>
      </c>
      <c r="Z53" s="660"/>
      <c r="AA53" s="661"/>
      <c r="AB53" s="662" t="str">
        <f t="shared" si="9"/>
        <v/>
      </c>
      <c r="AC53" s="663"/>
      <c r="AD53" s="658"/>
      <c r="AE53" s="664"/>
      <c r="AF53" s="665"/>
      <c r="AG53" s="666"/>
      <c r="AH53" s="667" t="str">
        <f t="shared" si="23"/>
        <v/>
      </c>
      <c r="AI53" s="667" t="str">
        <f t="shared" si="8"/>
        <v/>
      </c>
      <c r="AJ53" s="703" t="str">
        <f t="shared" si="21"/>
        <v/>
      </c>
      <c r="AK53" s="704" t="str">
        <f t="shared" si="12"/>
        <v/>
      </c>
      <c r="AL53" s="668" t="str">
        <f t="shared" si="22"/>
        <v/>
      </c>
      <c r="AM53" s="671" t="str">
        <f t="shared" si="7"/>
        <v/>
      </c>
      <c r="AN53" s="705"/>
    </row>
    <row r="54" spans="1:40" ht="11.25" customHeight="1">
      <c r="A54" s="50">
        <v>49</v>
      </c>
      <c r="B54" s="68"/>
      <c r="C54" s="8"/>
      <c r="D54" s="175"/>
      <c r="E54" s="68"/>
      <c r="F54" s="5"/>
      <c r="G54" s="5"/>
      <c r="H54" s="5"/>
      <c r="I54" s="5"/>
      <c r="J54" s="8"/>
      <c r="K54" s="69"/>
      <c r="L54" s="177"/>
      <c r="M54" s="58"/>
      <c r="N54" s="135" t="str">
        <f t="shared" si="3"/>
        <v/>
      </c>
      <c r="O54" s="68"/>
      <c r="P54" s="83"/>
      <c r="Q54" s="91"/>
      <c r="R54" s="654" t="str">
        <f t="shared" si="15"/>
        <v/>
      </c>
      <c r="S54" s="656" t="str">
        <f t="shared" si="19"/>
        <v/>
      </c>
      <c r="T54" s="702" t="str">
        <f t="shared" si="16"/>
        <v/>
      </c>
      <c r="U54" s="657"/>
      <c r="V54" s="658"/>
      <c r="W54" s="659" t="str">
        <f t="shared" si="20"/>
        <v/>
      </c>
      <c r="X54" s="656" t="str">
        <f t="shared" si="17"/>
        <v/>
      </c>
      <c r="Y54" s="656" t="str">
        <f t="shared" si="18"/>
        <v/>
      </c>
      <c r="Z54" s="660"/>
      <c r="AA54" s="661"/>
      <c r="AB54" s="662" t="str">
        <f t="shared" si="9"/>
        <v/>
      </c>
      <c r="AC54" s="663"/>
      <c r="AD54" s="658"/>
      <c r="AE54" s="664"/>
      <c r="AF54" s="665"/>
      <c r="AG54" s="666"/>
      <c r="AH54" s="667" t="str">
        <f t="shared" si="23"/>
        <v/>
      </c>
      <c r="AI54" s="667" t="str">
        <f t="shared" si="8"/>
        <v/>
      </c>
      <c r="AJ54" s="703" t="str">
        <f t="shared" si="21"/>
        <v/>
      </c>
      <c r="AK54" s="704" t="str">
        <f t="shared" si="12"/>
        <v/>
      </c>
      <c r="AL54" s="668" t="str">
        <f t="shared" si="22"/>
        <v/>
      </c>
      <c r="AM54" s="671" t="str">
        <f t="shared" si="7"/>
        <v/>
      </c>
      <c r="AN54" s="705"/>
    </row>
    <row r="55" spans="1:40" ht="11.25" customHeight="1">
      <c r="A55" s="50">
        <v>50</v>
      </c>
      <c r="B55" s="68"/>
      <c r="C55" s="8"/>
      <c r="D55" s="175"/>
      <c r="E55" s="68"/>
      <c r="F55" s="5"/>
      <c r="G55" s="5"/>
      <c r="H55" s="5"/>
      <c r="I55" s="5"/>
      <c r="J55" s="8"/>
      <c r="K55" s="69"/>
      <c r="L55" s="177"/>
      <c r="M55" s="58"/>
      <c r="N55" s="135" t="str">
        <f t="shared" si="3"/>
        <v/>
      </c>
      <c r="O55" s="68"/>
      <c r="P55" s="83"/>
      <c r="Q55" s="91"/>
      <c r="R55" s="654" t="str">
        <f t="shared" si="15"/>
        <v/>
      </c>
      <c r="S55" s="656" t="str">
        <f t="shared" si="19"/>
        <v/>
      </c>
      <c r="T55" s="702" t="str">
        <f t="shared" si="16"/>
        <v/>
      </c>
      <c r="U55" s="657"/>
      <c r="V55" s="658"/>
      <c r="W55" s="659" t="str">
        <f t="shared" si="20"/>
        <v/>
      </c>
      <c r="X55" s="656" t="str">
        <f t="shared" si="17"/>
        <v/>
      </c>
      <c r="Y55" s="656" t="str">
        <f t="shared" si="18"/>
        <v/>
      </c>
      <c r="Z55" s="660"/>
      <c r="AA55" s="661"/>
      <c r="AB55" s="662" t="str">
        <f t="shared" si="9"/>
        <v/>
      </c>
      <c r="AC55" s="663"/>
      <c r="AD55" s="658"/>
      <c r="AE55" s="664"/>
      <c r="AF55" s="665"/>
      <c r="AG55" s="666"/>
      <c r="AH55" s="667" t="str">
        <f t="shared" si="23"/>
        <v/>
      </c>
      <c r="AI55" s="667" t="str">
        <f t="shared" si="8"/>
        <v/>
      </c>
      <c r="AJ55" s="703" t="str">
        <f t="shared" si="21"/>
        <v/>
      </c>
      <c r="AK55" s="704" t="str">
        <f t="shared" si="12"/>
        <v/>
      </c>
      <c r="AL55" s="668" t="str">
        <f t="shared" si="22"/>
        <v/>
      </c>
      <c r="AM55" s="671" t="str">
        <f t="shared" si="7"/>
        <v/>
      </c>
      <c r="AN55" s="705"/>
    </row>
    <row r="56" spans="1:40" ht="11.25" customHeight="1">
      <c r="A56" s="50">
        <v>51</v>
      </c>
      <c r="B56" s="68"/>
      <c r="C56" s="8"/>
      <c r="D56" s="175"/>
      <c r="E56" s="68"/>
      <c r="F56" s="5"/>
      <c r="G56" s="5"/>
      <c r="H56" s="5"/>
      <c r="I56" s="5"/>
      <c r="J56" s="8"/>
      <c r="K56" s="69"/>
      <c r="L56" s="177"/>
      <c r="M56" s="58"/>
      <c r="N56" s="135" t="str">
        <f t="shared" si="3"/>
        <v/>
      </c>
      <c r="O56" s="68"/>
      <c r="P56" s="83"/>
      <c r="Q56" s="91"/>
      <c r="R56" s="654" t="str">
        <f t="shared" si="15"/>
        <v/>
      </c>
      <c r="S56" s="656" t="str">
        <f t="shared" si="19"/>
        <v/>
      </c>
      <c r="T56" s="702" t="str">
        <f t="shared" si="16"/>
        <v/>
      </c>
      <c r="U56" s="657"/>
      <c r="V56" s="658"/>
      <c r="W56" s="659" t="str">
        <f t="shared" si="20"/>
        <v/>
      </c>
      <c r="X56" s="656" t="str">
        <f t="shared" si="17"/>
        <v/>
      </c>
      <c r="Y56" s="656" t="str">
        <f t="shared" si="18"/>
        <v/>
      </c>
      <c r="Z56" s="660"/>
      <c r="AA56" s="661"/>
      <c r="AB56" s="662" t="str">
        <f t="shared" si="9"/>
        <v/>
      </c>
      <c r="AC56" s="663"/>
      <c r="AD56" s="658"/>
      <c r="AE56" s="664"/>
      <c r="AF56" s="665"/>
      <c r="AG56" s="666"/>
      <c r="AH56" s="667" t="str">
        <f t="shared" si="23"/>
        <v/>
      </c>
      <c r="AI56" s="667" t="str">
        <f t="shared" si="8"/>
        <v/>
      </c>
      <c r="AJ56" s="703" t="str">
        <f t="shared" si="21"/>
        <v/>
      </c>
      <c r="AK56" s="704" t="str">
        <f t="shared" si="12"/>
        <v/>
      </c>
      <c r="AL56" s="668" t="str">
        <f t="shared" si="22"/>
        <v/>
      </c>
      <c r="AM56" s="671" t="str">
        <f t="shared" si="7"/>
        <v/>
      </c>
      <c r="AN56" s="705"/>
    </row>
    <row r="57" spans="1:40" ht="11.25" customHeight="1">
      <c r="A57" s="50">
        <v>52</v>
      </c>
      <c r="B57" s="68"/>
      <c r="C57" s="8"/>
      <c r="D57" s="175"/>
      <c r="E57" s="68"/>
      <c r="F57" s="5"/>
      <c r="G57" s="5"/>
      <c r="H57" s="5"/>
      <c r="I57" s="5"/>
      <c r="J57" s="8"/>
      <c r="K57" s="69"/>
      <c r="L57" s="177"/>
      <c r="M57" s="58"/>
      <c r="N57" s="135" t="str">
        <f t="shared" si="3"/>
        <v/>
      </c>
      <c r="O57" s="68"/>
      <c r="P57" s="83"/>
      <c r="Q57" s="91"/>
      <c r="R57" s="654" t="str">
        <f t="shared" si="15"/>
        <v/>
      </c>
      <c r="S57" s="656" t="str">
        <f t="shared" si="19"/>
        <v/>
      </c>
      <c r="T57" s="702" t="str">
        <f t="shared" si="16"/>
        <v/>
      </c>
      <c r="U57" s="657"/>
      <c r="V57" s="658"/>
      <c r="W57" s="659" t="str">
        <f t="shared" si="20"/>
        <v/>
      </c>
      <c r="X57" s="656" t="str">
        <f t="shared" si="17"/>
        <v/>
      </c>
      <c r="Y57" s="656" t="str">
        <f t="shared" si="18"/>
        <v/>
      </c>
      <c r="Z57" s="660"/>
      <c r="AA57" s="661"/>
      <c r="AB57" s="662" t="str">
        <f t="shared" si="9"/>
        <v/>
      </c>
      <c r="AC57" s="663"/>
      <c r="AD57" s="658"/>
      <c r="AE57" s="664"/>
      <c r="AF57" s="665"/>
      <c r="AG57" s="666"/>
      <c r="AH57" s="667" t="str">
        <f t="shared" si="23"/>
        <v/>
      </c>
      <c r="AI57" s="667" t="str">
        <f t="shared" si="8"/>
        <v/>
      </c>
      <c r="AJ57" s="703" t="str">
        <f t="shared" si="21"/>
        <v/>
      </c>
      <c r="AK57" s="704" t="str">
        <f t="shared" si="12"/>
        <v/>
      </c>
      <c r="AL57" s="668" t="str">
        <f t="shared" si="22"/>
        <v/>
      </c>
      <c r="AM57" s="671" t="str">
        <f t="shared" si="7"/>
        <v/>
      </c>
      <c r="AN57" s="705"/>
    </row>
    <row r="58" spans="1:40" ht="11.25" customHeight="1">
      <c r="A58" s="50">
        <v>53</v>
      </c>
      <c r="B58" s="68"/>
      <c r="C58" s="8"/>
      <c r="D58" s="175"/>
      <c r="E58" s="68"/>
      <c r="F58" s="5"/>
      <c r="G58" s="5"/>
      <c r="H58" s="5"/>
      <c r="I58" s="5"/>
      <c r="J58" s="8"/>
      <c r="K58" s="69"/>
      <c r="L58" s="177"/>
      <c r="M58" s="58"/>
      <c r="N58" s="135" t="str">
        <f t="shared" si="3"/>
        <v/>
      </c>
      <c r="O58" s="68"/>
      <c r="P58" s="83"/>
      <c r="Q58" s="91"/>
      <c r="R58" s="654" t="str">
        <f t="shared" si="15"/>
        <v/>
      </c>
      <c r="S58" s="656" t="str">
        <f t="shared" si="19"/>
        <v/>
      </c>
      <c r="T58" s="702" t="str">
        <f t="shared" si="16"/>
        <v/>
      </c>
      <c r="U58" s="657"/>
      <c r="V58" s="658"/>
      <c r="W58" s="659" t="str">
        <f t="shared" si="20"/>
        <v/>
      </c>
      <c r="X58" s="656" t="str">
        <f t="shared" si="17"/>
        <v/>
      </c>
      <c r="Y58" s="656" t="str">
        <f t="shared" si="18"/>
        <v/>
      </c>
      <c r="Z58" s="660"/>
      <c r="AA58" s="661"/>
      <c r="AB58" s="662" t="str">
        <f t="shared" si="9"/>
        <v/>
      </c>
      <c r="AC58" s="663"/>
      <c r="AD58" s="658"/>
      <c r="AE58" s="664"/>
      <c r="AF58" s="665"/>
      <c r="AG58" s="666"/>
      <c r="AH58" s="667" t="str">
        <f t="shared" si="23"/>
        <v/>
      </c>
      <c r="AI58" s="667" t="str">
        <f t="shared" si="8"/>
        <v/>
      </c>
      <c r="AJ58" s="703" t="str">
        <f t="shared" si="21"/>
        <v/>
      </c>
      <c r="AK58" s="704" t="str">
        <f t="shared" si="12"/>
        <v/>
      </c>
      <c r="AL58" s="668" t="str">
        <f t="shared" si="22"/>
        <v/>
      </c>
      <c r="AM58" s="671" t="str">
        <f t="shared" si="7"/>
        <v/>
      </c>
      <c r="AN58" s="705"/>
    </row>
    <row r="59" spans="1:40" ht="11.25" customHeight="1">
      <c r="A59" s="50">
        <v>54</v>
      </c>
      <c r="B59" s="68"/>
      <c r="C59" s="8"/>
      <c r="D59" s="175"/>
      <c r="E59" s="68"/>
      <c r="F59" s="5"/>
      <c r="G59" s="5"/>
      <c r="H59" s="5"/>
      <c r="I59" s="5"/>
      <c r="J59" s="8"/>
      <c r="K59" s="69"/>
      <c r="L59" s="177"/>
      <c r="M59" s="58"/>
      <c r="N59" s="135" t="str">
        <f t="shared" si="3"/>
        <v/>
      </c>
      <c r="O59" s="68"/>
      <c r="P59" s="83"/>
      <c r="Q59" s="91"/>
      <c r="R59" s="654" t="str">
        <f t="shared" si="15"/>
        <v/>
      </c>
      <c r="S59" s="656" t="str">
        <f t="shared" si="19"/>
        <v/>
      </c>
      <c r="T59" s="702" t="str">
        <f t="shared" si="16"/>
        <v/>
      </c>
      <c r="U59" s="657"/>
      <c r="V59" s="658"/>
      <c r="W59" s="659" t="str">
        <f t="shared" si="20"/>
        <v/>
      </c>
      <c r="X59" s="656" t="str">
        <f t="shared" si="17"/>
        <v/>
      </c>
      <c r="Y59" s="656" t="str">
        <f t="shared" si="18"/>
        <v/>
      </c>
      <c r="Z59" s="660"/>
      <c r="AA59" s="661"/>
      <c r="AB59" s="662" t="str">
        <f t="shared" si="9"/>
        <v/>
      </c>
      <c r="AC59" s="663"/>
      <c r="AD59" s="658"/>
      <c r="AE59" s="664"/>
      <c r="AF59" s="665"/>
      <c r="AG59" s="666"/>
      <c r="AH59" s="667" t="str">
        <f t="shared" si="23"/>
        <v/>
      </c>
      <c r="AI59" s="667" t="str">
        <f t="shared" si="8"/>
        <v/>
      </c>
      <c r="AJ59" s="703" t="str">
        <f t="shared" si="21"/>
        <v/>
      </c>
      <c r="AK59" s="704" t="str">
        <f t="shared" si="12"/>
        <v/>
      </c>
      <c r="AL59" s="668" t="str">
        <f t="shared" si="22"/>
        <v/>
      </c>
      <c r="AM59" s="671" t="str">
        <f t="shared" si="7"/>
        <v/>
      </c>
      <c r="AN59" s="705"/>
    </row>
    <row r="60" spans="1:40" ht="11.25" customHeight="1">
      <c r="A60" s="50">
        <v>55</v>
      </c>
      <c r="B60" s="68"/>
      <c r="C60" s="8"/>
      <c r="D60" s="175"/>
      <c r="E60" s="68"/>
      <c r="F60" s="5"/>
      <c r="G60" s="5"/>
      <c r="H60" s="5"/>
      <c r="I60" s="5"/>
      <c r="J60" s="8"/>
      <c r="K60" s="69"/>
      <c r="L60" s="177"/>
      <c r="M60" s="58"/>
      <c r="N60" s="135" t="str">
        <f t="shared" si="3"/>
        <v/>
      </c>
      <c r="O60" s="68"/>
      <c r="P60" s="83"/>
      <c r="Q60" s="91"/>
      <c r="R60" s="654" t="str">
        <f t="shared" si="15"/>
        <v/>
      </c>
      <c r="S60" s="656" t="str">
        <f t="shared" si="19"/>
        <v/>
      </c>
      <c r="T60" s="702" t="str">
        <f t="shared" si="16"/>
        <v/>
      </c>
      <c r="U60" s="657"/>
      <c r="V60" s="658"/>
      <c r="W60" s="659" t="str">
        <f t="shared" si="20"/>
        <v/>
      </c>
      <c r="X60" s="656" t="str">
        <f t="shared" si="17"/>
        <v/>
      </c>
      <c r="Y60" s="656" t="str">
        <f t="shared" si="18"/>
        <v/>
      </c>
      <c r="Z60" s="660"/>
      <c r="AA60" s="661"/>
      <c r="AB60" s="662" t="str">
        <f t="shared" si="9"/>
        <v/>
      </c>
      <c r="AC60" s="663"/>
      <c r="AD60" s="658"/>
      <c r="AE60" s="664"/>
      <c r="AF60" s="665"/>
      <c r="AG60" s="666"/>
      <c r="AH60" s="667" t="str">
        <f t="shared" si="23"/>
        <v/>
      </c>
      <c r="AI60" s="667" t="str">
        <f t="shared" si="8"/>
        <v/>
      </c>
      <c r="AJ60" s="703" t="str">
        <f t="shared" si="21"/>
        <v/>
      </c>
      <c r="AK60" s="704" t="str">
        <f t="shared" si="12"/>
        <v/>
      </c>
      <c r="AL60" s="668" t="str">
        <f t="shared" si="22"/>
        <v/>
      </c>
      <c r="AM60" s="671" t="str">
        <f t="shared" si="7"/>
        <v/>
      </c>
      <c r="AN60" s="705"/>
    </row>
    <row r="61" spans="1:40" ht="11.25" customHeight="1">
      <c r="A61" s="50">
        <v>56</v>
      </c>
      <c r="B61" s="68"/>
      <c r="C61" s="8"/>
      <c r="D61" s="175"/>
      <c r="E61" s="68"/>
      <c r="F61" s="5"/>
      <c r="G61" s="5"/>
      <c r="H61" s="5"/>
      <c r="I61" s="5"/>
      <c r="J61" s="8"/>
      <c r="K61" s="69"/>
      <c r="L61" s="177"/>
      <c r="M61" s="58"/>
      <c r="N61" s="135" t="str">
        <f t="shared" si="3"/>
        <v/>
      </c>
      <c r="O61" s="68"/>
      <c r="P61" s="83"/>
      <c r="Q61" s="91"/>
      <c r="R61" s="654" t="str">
        <f t="shared" si="15"/>
        <v/>
      </c>
      <c r="S61" s="656" t="str">
        <f t="shared" si="19"/>
        <v/>
      </c>
      <c r="T61" s="702" t="str">
        <f t="shared" si="16"/>
        <v/>
      </c>
      <c r="U61" s="657"/>
      <c r="V61" s="658"/>
      <c r="W61" s="659" t="str">
        <f t="shared" si="20"/>
        <v/>
      </c>
      <c r="X61" s="656" t="str">
        <f t="shared" si="17"/>
        <v/>
      </c>
      <c r="Y61" s="656" t="str">
        <f t="shared" si="18"/>
        <v/>
      </c>
      <c r="Z61" s="660"/>
      <c r="AA61" s="661"/>
      <c r="AB61" s="662" t="str">
        <f t="shared" si="9"/>
        <v/>
      </c>
      <c r="AC61" s="663"/>
      <c r="AD61" s="658"/>
      <c r="AE61" s="664"/>
      <c r="AF61" s="665"/>
      <c r="AG61" s="666"/>
      <c r="AH61" s="667" t="str">
        <f t="shared" si="23"/>
        <v/>
      </c>
      <c r="AI61" s="667" t="str">
        <f t="shared" si="8"/>
        <v/>
      </c>
      <c r="AJ61" s="703" t="str">
        <f t="shared" si="21"/>
        <v/>
      </c>
      <c r="AK61" s="704" t="str">
        <f t="shared" si="12"/>
        <v/>
      </c>
      <c r="AL61" s="668" t="str">
        <f t="shared" si="22"/>
        <v/>
      </c>
      <c r="AM61" s="671" t="str">
        <f t="shared" si="7"/>
        <v/>
      </c>
      <c r="AN61" s="705"/>
    </row>
    <row r="62" spans="1:40" ht="11.25" customHeight="1">
      <c r="A62" s="50">
        <v>57</v>
      </c>
      <c r="B62" s="68"/>
      <c r="C62" s="8"/>
      <c r="D62" s="175"/>
      <c r="E62" s="68"/>
      <c r="F62" s="5"/>
      <c r="G62" s="5"/>
      <c r="H62" s="5"/>
      <c r="I62" s="5"/>
      <c r="J62" s="8"/>
      <c r="K62" s="69"/>
      <c r="L62" s="177"/>
      <c r="M62" s="58"/>
      <c r="N62" s="135" t="str">
        <f t="shared" si="3"/>
        <v/>
      </c>
      <c r="O62" s="68"/>
      <c r="P62" s="83"/>
      <c r="Q62" s="91"/>
      <c r="R62" s="654" t="str">
        <f t="shared" si="15"/>
        <v/>
      </c>
      <c r="S62" s="656" t="str">
        <f t="shared" si="19"/>
        <v/>
      </c>
      <c r="T62" s="702" t="str">
        <f t="shared" si="16"/>
        <v/>
      </c>
      <c r="U62" s="657"/>
      <c r="V62" s="658"/>
      <c r="W62" s="659" t="str">
        <f t="shared" si="20"/>
        <v/>
      </c>
      <c r="X62" s="656" t="str">
        <f t="shared" si="17"/>
        <v/>
      </c>
      <c r="Y62" s="656" t="str">
        <f t="shared" si="18"/>
        <v/>
      </c>
      <c r="Z62" s="660"/>
      <c r="AA62" s="661"/>
      <c r="AB62" s="662" t="str">
        <f t="shared" si="9"/>
        <v/>
      </c>
      <c r="AC62" s="663"/>
      <c r="AD62" s="658"/>
      <c r="AE62" s="664"/>
      <c r="AF62" s="665"/>
      <c r="AG62" s="666"/>
      <c r="AH62" s="667" t="str">
        <f t="shared" si="23"/>
        <v/>
      </c>
      <c r="AI62" s="667" t="str">
        <f t="shared" si="8"/>
        <v/>
      </c>
      <c r="AJ62" s="703" t="str">
        <f t="shared" si="21"/>
        <v/>
      </c>
      <c r="AK62" s="704" t="str">
        <f t="shared" si="12"/>
        <v/>
      </c>
      <c r="AL62" s="668" t="str">
        <f t="shared" si="22"/>
        <v/>
      </c>
      <c r="AM62" s="671" t="str">
        <f t="shared" si="7"/>
        <v/>
      </c>
      <c r="AN62" s="705"/>
    </row>
    <row r="63" spans="1:40" ht="11.25" customHeight="1">
      <c r="A63" s="50">
        <v>58</v>
      </c>
      <c r="B63" s="68"/>
      <c r="C63" s="8"/>
      <c r="D63" s="175"/>
      <c r="E63" s="68"/>
      <c r="F63" s="5"/>
      <c r="G63" s="5"/>
      <c r="H63" s="5"/>
      <c r="I63" s="5"/>
      <c r="J63" s="8"/>
      <c r="K63" s="69"/>
      <c r="L63" s="177"/>
      <c r="M63" s="58"/>
      <c r="N63" s="135" t="str">
        <f t="shared" si="3"/>
        <v/>
      </c>
      <c r="O63" s="68"/>
      <c r="P63" s="83"/>
      <c r="Q63" s="91"/>
      <c r="R63" s="654" t="str">
        <f t="shared" si="15"/>
        <v/>
      </c>
      <c r="S63" s="656" t="str">
        <f t="shared" si="19"/>
        <v/>
      </c>
      <c r="T63" s="702" t="str">
        <f t="shared" si="16"/>
        <v/>
      </c>
      <c r="U63" s="657"/>
      <c r="V63" s="658"/>
      <c r="W63" s="659" t="str">
        <f t="shared" si="20"/>
        <v/>
      </c>
      <c r="X63" s="656" t="str">
        <f t="shared" si="17"/>
        <v/>
      </c>
      <c r="Y63" s="656" t="str">
        <f t="shared" si="18"/>
        <v/>
      </c>
      <c r="Z63" s="660"/>
      <c r="AA63" s="661"/>
      <c r="AB63" s="662" t="str">
        <f t="shared" si="9"/>
        <v/>
      </c>
      <c r="AC63" s="663"/>
      <c r="AD63" s="658"/>
      <c r="AE63" s="664"/>
      <c r="AF63" s="665"/>
      <c r="AG63" s="666"/>
      <c r="AH63" s="667" t="str">
        <f t="shared" si="23"/>
        <v/>
      </c>
      <c r="AI63" s="667" t="str">
        <f t="shared" si="8"/>
        <v/>
      </c>
      <c r="AJ63" s="703" t="str">
        <f t="shared" si="21"/>
        <v/>
      </c>
      <c r="AK63" s="704" t="str">
        <f t="shared" si="12"/>
        <v/>
      </c>
      <c r="AL63" s="668" t="str">
        <f t="shared" si="22"/>
        <v/>
      </c>
      <c r="AM63" s="671" t="str">
        <f t="shared" si="7"/>
        <v/>
      </c>
      <c r="AN63" s="705"/>
    </row>
    <row r="64" spans="1:40" ht="11.25" customHeight="1">
      <c r="A64" s="50">
        <v>59</v>
      </c>
      <c r="B64" s="68"/>
      <c r="C64" s="8"/>
      <c r="D64" s="175"/>
      <c r="E64" s="68"/>
      <c r="F64" s="5"/>
      <c r="G64" s="5"/>
      <c r="H64" s="5"/>
      <c r="I64" s="5"/>
      <c r="J64" s="8"/>
      <c r="K64" s="69"/>
      <c r="L64" s="177"/>
      <c r="M64" s="58"/>
      <c r="N64" s="135" t="str">
        <f t="shared" si="3"/>
        <v/>
      </c>
      <c r="O64" s="68"/>
      <c r="P64" s="83"/>
      <c r="Q64" s="91"/>
      <c r="R64" s="654" t="str">
        <f t="shared" si="15"/>
        <v/>
      </c>
      <c r="S64" s="656" t="str">
        <f t="shared" si="19"/>
        <v/>
      </c>
      <c r="T64" s="702" t="str">
        <f t="shared" si="16"/>
        <v/>
      </c>
      <c r="U64" s="657"/>
      <c r="V64" s="658"/>
      <c r="W64" s="659" t="str">
        <f t="shared" si="20"/>
        <v/>
      </c>
      <c r="X64" s="656" t="str">
        <f t="shared" si="17"/>
        <v/>
      </c>
      <c r="Y64" s="656" t="str">
        <f t="shared" si="18"/>
        <v/>
      </c>
      <c r="Z64" s="660"/>
      <c r="AA64" s="661"/>
      <c r="AB64" s="662" t="str">
        <f t="shared" si="9"/>
        <v/>
      </c>
      <c r="AC64" s="663"/>
      <c r="AD64" s="658"/>
      <c r="AE64" s="664"/>
      <c r="AF64" s="665"/>
      <c r="AG64" s="666"/>
      <c r="AH64" s="667" t="str">
        <f t="shared" si="23"/>
        <v/>
      </c>
      <c r="AI64" s="667" t="str">
        <f t="shared" si="8"/>
        <v/>
      </c>
      <c r="AJ64" s="703" t="str">
        <f t="shared" si="21"/>
        <v/>
      </c>
      <c r="AK64" s="704" t="str">
        <f t="shared" si="12"/>
        <v/>
      </c>
      <c r="AL64" s="668" t="str">
        <f t="shared" si="22"/>
        <v/>
      </c>
      <c r="AM64" s="671" t="str">
        <f t="shared" si="7"/>
        <v/>
      </c>
      <c r="AN64" s="705"/>
    </row>
    <row r="65" spans="1:40" ht="11.25" customHeight="1">
      <c r="A65" s="50">
        <v>60</v>
      </c>
      <c r="B65" s="68"/>
      <c r="C65" s="8"/>
      <c r="D65" s="175"/>
      <c r="E65" s="68"/>
      <c r="F65" s="5"/>
      <c r="G65" s="5"/>
      <c r="H65" s="5"/>
      <c r="I65" s="5"/>
      <c r="J65" s="8"/>
      <c r="K65" s="69"/>
      <c r="L65" s="177"/>
      <c r="M65" s="58"/>
      <c r="N65" s="135" t="str">
        <f t="shared" si="3"/>
        <v/>
      </c>
      <c r="O65" s="68"/>
      <c r="P65" s="83"/>
      <c r="Q65" s="91"/>
      <c r="R65" s="654" t="str">
        <f t="shared" si="15"/>
        <v/>
      </c>
      <c r="S65" s="656" t="str">
        <f t="shared" si="19"/>
        <v/>
      </c>
      <c r="T65" s="702" t="str">
        <f t="shared" si="16"/>
        <v/>
      </c>
      <c r="U65" s="657"/>
      <c r="V65" s="658"/>
      <c r="W65" s="659" t="str">
        <f t="shared" si="20"/>
        <v/>
      </c>
      <c r="X65" s="656" t="str">
        <f t="shared" si="17"/>
        <v/>
      </c>
      <c r="Y65" s="656" t="str">
        <f t="shared" si="18"/>
        <v/>
      </c>
      <c r="Z65" s="660"/>
      <c r="AA65" s="661"/>
      <c r="AB65" s="662" t="str">
        <f t="shared" si="9"/>
        <v/>
      </c>
      <c r="AC65" s="663"/>
      <c r="AD65" s="658"/>
      <c r="AE65" s="664"/>
      <c r="AF65" s="665"/>
      <c r="AG65" s="666"/>
      <c r="AH65" s="667" t="str">
        <f t="shared" si="23"/>
        <v/>
      </c>
      <c r="AI65" s="667" t="str">
        <f t="shared" si="8"/>
        <v/>
      </c>
      <c r="AJ65" s="703" t="str">
        <f t="shared" si="21"/>
        <v/>
      </c>
      <c r="AK65" s="704" t="str">
        <f t="shared" si="12"/>
        <v/>
      </c>
      <c r="AL65" s="668" t="str">
        <f t="shared" si="22"/>
        <v/>
      </c>
      <c r="AM65" s="671" t="str">
        <f t="shared" si="7"/>
        <v/>
      </c>
      <c r="AN65" s="705"/>
    </row>
    <row r="66" spans="1:40" ht="11.25" customHeight="1">
      <c r="A66" s="50">
        <v>61</v>
      </c>
      <c r="B66" s="68"/>
      <c r="C66" s="8"/>
      <c r="D66" s="175"/>
      <c r="E66" s="68"/>
      <c r="F66" s="5"/>
      <c r="G66" s="5"/>
      <c r="H66" s="5"/>
      <c r="I66" s="5"/>
      <c r="J66" s="8"/>
      <c r="K66" s="69"/>
      <c r="L66" s="177"/>
      <c r="M66" s="58"/>
      <c r="N66" s="135" t="str">
        <f t="shared" si="3"/>
        <v/>
      </c>
      <c r="O66" s="68"/>
      <c r="P66" s="83"/>
      <c r="Q66" s="91"/>
      <c r="R66" s="654" t="str">
        <f t="shared" si="15"/>
        <v/>
      </c>
      <c r="S66" s="656" t="str">
        <f t="shared" si="19"/>
        <v/>
      </c>
      <c r="T66" s="702" t="str">
        <f t="shared" si="16"/>
        <v/>
      </c>
      <c r="U66" s="657"/>
      <c r="V66" s="658"/>
      <c r="W66" s="659" t="str">
        <f t="shared" si="20"/>
        <v/>
      </c>
      <c r="X66" s="656" t="str">
        <f t="shared" si="17"/>
        <v/>
      </c>
      <c r="Y66" s="656" t="str">
        <f t="shared" si="18"/>
        <v/>
      </c>
      <c r="Z66" s="660"/>
      <c r="AA66" s="661"/>
      <c r="AB66" s="662" t="str">
        <f t="shared" si="9"/>
        <v/>
      </c>
      <c r="AC66" s="663"/>
      <c r="AD66" s="658"/>
      <c r="AE66" s="664"/>
      <c r="AF66" s="665"/>
      <c r="AG66" s="666"/>
      <c r="AH66" s="667" t="str">
        <f t="shared" si="23"/>
        <v/>
      </c>
      <c r="AI66" s="667" t="str">
        <f t="shared" si="8"/>
        <v/>
      </c>
      <c r="AJ66" s="703" t="str">
        <f t="shared" si="21"/>
        <v/>
      </c>
      <c r="AK66" s="704" t="str">
        <f t="shared" si="12"/>
        <v/>
      </c>
      <c r="AL66" s="668" t="str">
        <f t="shared" si="22"/>
        <v/>
      </c>
      <c r="AM66" s="671" t="str">
        <f t="shared" si="7"/>
        <v/>
      </c>
      <c r="AN66" s="705"/>
    </row>
    <row r="67" spans="1:40" ht="11.25" customHeight="1">
      <c r="A67" s="50">
        <v>62</v>
      </c>
      <c r="B67" s="68"/>
      <c r="C67" s="8"/>
      <c r="D67" s="175"/>
      <c r="E67" s="68"/>
      <c r="F67" s="5"/>
      <c r="G67" s="5"/>
      <c r="H67" s="5"/>
      <c r="I67" s="5"/>
      <c r="J67" s="8"/>
      <c r="K67" s="69"/>
      <c r="L67" s="177"/>
      <c r="M67" s="58"/>
      <c r="N67" s="135" t="str">
        <f t="shared" si="3"/>
        <v/>
      </c>
      <c r="O67" s="68"/>
      <c r="P67" s="83"/>
      <c r="Q67" s="91"/>
      <c r="R67" s="654" t="str">
        <f t="shared" si="15"/>
        <v/>
      </c>
      <c r="S67" s="656" t="str">
        <f t="shared" si="19"/>
        <v/>
      </c>
      <c r="T67" s="702" t="str">
        <f t="shared" si="16"/>
        <v/>
      </c>
      <c r="U67" s="657"/>
      <c r="V67" s="658"/>
      <c r="W67" s="659" t="str">
        <f t="shared" si="20"/>
        <v/>
      </c>
      <c r="X67" s="656" t="str">
        <f t="shared" si="17"/>
        <v/>
      </c>
      <c r="Y67" s="656" t="str">
        <f t="shared" si="18"/>
        <v/>
      </c>
      <c r="Z67" s="660"/>
      <c r="AA67" s="661"/>
      <c r="AB67" s="662" t="str">
        <f t="shared" si="9"/>
        <v/>
      </c>
      <c r="AC67" s="663"/>
      <c r="AD67" s="658"/>
      <c r="AE67" s="664"/>
      <c r="AF67" s="665"/>
      <c r="AG67" s="666"/>
      <c r="AH67" s="667" t="str">
        <f t="shared" si="23"/>
        <v/>
      </c>
      <c r="AI67" s="667" t="str">
        <f t="shared" si="8"/>
        <v/>
      </c>
      <c r="AJ67" s="703" t="str">
        <f t="shared" si="21"/>
        <v/>
      </c>
      <c r="AK67" s="704" t="str">
        <f t="shared" si="12"/>
        <v/>
      </c>
      <c r="AL67" s="668" t="str">
        <f t="shared" si="22"/>
        <v/>
      </c>
      <c r="AM67" s="671" t="str">
        <f t="shared" si="7"/>
        <v/>
      </c>
      <c r="AN67" s="705"/>
    </row>
    <row r="68" spans="1:40" ht="11.25" customHeight="1">
      <c r="A68" s="50">
        <v>63</v>
      </c>
      <c r="B68" s="68"/>
      <c r="C68" s="8"/>
      <c r="D68" s="175"/>
      <c r="E68" s="68"/>
      <c r="F68" s="5"/>
      <c r="G68" s="5"/>
      <c r="H68" s="5"/>
      <c r="I68" s="5"/>
      <c r="J68" s="8"/>
      <c r="K68" s="69"/>
      <c r="L68" s="177"/>
      <c r="M68" s="58"/>
      <c r="N68" s="135" t="str">
        <f t="shared" si="3"/>
        <v/>
      </c>
      <c r="O68" s="68"/>
      <c r="P68" s="83"/>
      <c r="Q68" s="91"/>
      <c r="R68" s="654" t="str">
        <f t="shared" ref="R68:R104" si="24">IF(B68="","",B68)</f>
        <v/>
      </c>
      <c r="S68" s="656" t="str">
        <f t="shared" si="19"/>
        <v/>
      </c>
      <c r="T68" s="702" t="str">
        <f t="shared" ref="T68:T104" si="25">IF(D68="","",D68)</f>
        <v/>
      </c>
      <c r="U68" s="657"/>
      <c r="V68" s="658"/>
      <c r="W68" s="659" t="str">
        <f t="shared" si="20"/>
        <v/>
      </c>
      <c r="X68" s="656" t="str">
        <f t="shared" ref="X68:X104" si="26">IF(F68=0,"",F68)</f>
        <v/>
      </c>
      <c r="Y68" s="656" t="str">
        <f t="shared" ref="Y68:Y104" si="27">IF(G68=0,"",G68)</f>
        <v/>
      </c>
      <c r="Z68" s="660"/>
      <c r="AA68" s="661"/>
      <c r="AB68" s="662" t="str">
        <f t="shared" si="9"/>
        <v/>
      </c>
      <c r="AC68" s="663"/>
      <c r="AD68" s="658"/>
      <c r="AE68" s="664"/>
      <c r="AF68" s="665"/>
      <c r="AG68" s="666"/>
      <c r="AH68" s="667" t="str">
        <f t="shared" si="23"/>
        <v/>
      </c>
      <c r="AI68" s="667" t="str">
        <f t="shared" si="8"/>
        <v/>
      </c>
      <c r="AJ68" s="703" t="str">
        <f t="shared" si="21"/>
        <v/>
      </c>
      <c r="AK68" s="704" t="str">
        <f t="shared" si="12"/>
        <v/>
      </c>
      <c r="AL68" s="668" t="str">
        <f t="shared" si="22"/>
        <v/>
      </c>
      <c r="AM68" s="671" t="str">
        <f t="shared" si="7"/>
        <v/>
      </c>
      <c r="AN68" s="705"/>
    </row>
    <row r="69" spans="1:40" ht="11.25" customHeight="1">
      <c r="A69" s="50">
        <v>64</v>
      </c>
      <c r="B69" s="68"/>
      <c r="C69" s="8"/>
      <c r="D69" s="175"/>
      <c r="E69" s="68"/>
      <c r="F69" s="5"/>
      <c r="G69" s="5"/>
      <c r="H69" s="5"/>
      <c r="I69" s="5"/>
      <c r="J69" s="8"/>
      <c r="K69" s="69"/>
      <c r="L69" s="177"/>
      <c r="M69" s="58"/>
      <c r="N69" s="135" t="str">
        <f t="shared" si="3"/>
        <v/>
      </c>
      <c r="O69" s="68"/>
      <c r="P69" s="83"/>
      <c r="Q69" s="91"/>
      <c r="R69" s="654" t="str">
        <f t="shared" si="24"/>
        <v/>
      </c>
      <c r="S69" s="656" t="str">
        <f t="shared" ref="S69:S104" si="28">IF(C69="","",C69)</f>
        <v/>
      </c>
      <c r="T69" s="702" t="str">
        <f t="shared" si="25"/>
        <v/>
      </c>
      <c r="U69" s="657"/>
      <c r="V69" s="658"/>
      <c r="W69" s="659" t="str">
        <f t="shared" ref="W69:W104" si="29">IF(J69="","",J69)</f>
        <v/>
      </c>
      <c r="X69" s="656" t="str">
        <f t="shared" si="26"/>
        <v/>
      </c>
      <c r="Y69" s="656" t="str">
        <f t="shared" si="27"/>
        <v/>
      </c>
      <c r="Z69" s="660"/>
      <c r="AA69" s="661"/>
      <c r="AB69" s="662" t="str">
        <f t="shared" si="9"/>
        <v/>
      </c>
      <c r="AC69" s="663"/>
      <c r="AD69" s="658"/>
      <c r="AE69" s="664"/>
      <c r="AF69" s="665"/>
      <c r="AG69" s="666"/>
      <c r="AH69" s="667" t="str">
        <f t="shared" si="23"/>
        <v/>
      </c>
      <c r="AI69" s="667" t="str">
        <f t="shared" si="8"/>
        <v/>
      </c>
      <c r="AJ69" s="703" t="str">
        <f t="shared" ref="AJ69:AJ100" si="30">IF(AND(AH69="", AI69=""), "",(IFERROR(VALUE(TRIM(SUBSTITUTE(AH69,CHAR(160),""))),0)+IFERROR(VALUE(TRIM(SUBSTITUTE(AI69,CHAR(160),""))),0))*S69)</f>
        <v/>
      </c>
      <c r="AK69" s="704" t="str">
        <f t="shared" si="12"/>
        <v/>
      </c>
      <c r="AL69" s="668" t="str">
        <f t="shared" ref="AL69:AL100" si="31">IF(OR(N69="",AK69=""),"",N69-AK69)</f>
        <v/>
      </c>
      <c r="AM69" s="671" t="str">
        <f t="shared" si="7"/>
        <v/>
      </c>
      <c r="AN69" s="705"/>
    </row>
    <row r="70" spans="1:40" ht="11.25" customHeight="1">
      <c r="A70" s="50">
        <v>65</v>
      </c>
      <c r="B70" s="68"/>
      <c r="C70" s="8"/>
      <c r="D70" s="175"/>
      <c r="E70" s="68"/>
      <c r="F70" s="5"/>
      <c r="G70" s="5"/>
      <c r="H70" s="5"/>
      <c r="I70" s="5"/>
      <c r="J70" s="8"/>
      <c r="K70" s="69"/>
      <c r="L70" s="177"/>
      <c r="M70" s="58"/>
      <c r="N70" s="135" t="str">
        <f t="shared" si="3"/>
        <v/>
      </c>
      <c r="O70" s="68"/>
      <c r="P70" s="83"/>
      <c r="Q70" s="91"/>
      <c r="R70" s="654" t="str">
        <f t="shared" si="24"/>
        <v/>
      </c>
      <c r="S70" s="656" t="str">
        <f t="shared" si="28"/>
        <v/>
      </c>
      <c r="T70" s="702" t="str">
        <f t="shared" si="25"/>
        <v/>
      </c>
      <c r="U70" s="657"/>
      <c r="V70" s="658"/>
      <c r="W70" s="659" t="str">
        <f t="shared" si="29"/>
        <v/>
      </c>
      <c r="X70" s="656" t="str">
        <f t="shared" si="26"/>
        <v/>
      </c>
      <c r="Y70" s="656" t="str">
        <f t="shared" si="27"/>
        <v/>
      </c>
      <c r="Z70" s="660"/>
      <c r="AA70" s="661"/>
      <c r="AB70" s="662" t="str">
        <f t="shared" ref="AB70:AB104" si="32">IF(I70="","",I70)</f>
        <v/>
      </c>
      <c r="AC70" s="663"/>
      <c r="AD70" s="658"/>
      <c r="AE70" s="664"/>
      <c r="AF70" s="665"/>
      <c r="AG70" s="666"/>
      <c r="AH70" s="667" t="str">
        <f t="shared" si="23"/>
        <v/>
      </c>
      <c r="AI70" s="667" t="str">
        <f t="shared" si="8"/>
        <v/>
      </c>
      <c r="AJ70" s="703" t="str">
        <f t="shared" si="30"/>
        <v/>
      </c>
      <c r="AK70" s="704" t="str">
        <f t="shared" si="12"/>
        <v/>
      </c>
      <c r="AL70" s="668" t="str">
        <f t="shared" si="31"/>
        <v/>
      </c>
      <c r="AM70" s="671" t="str">
        <f t="shared" ref="AM70:AM104" si="33">IF(AND(AG70="",AK70=""),"",AK70+AG70)</f>
        <v/>
      </c>
      <c r="AN70" s="705"/>
    </row>
    <row r="71" spans="1:40" ht="11.25" customHeight="1">
      <c r="A71" s="50">
        <v>66</v>
      </c>
      <c r="B71" s="68"/>
      <c r="C71" s="8"/>
      <c r="D71" s="175"/>
      <c r="E71" s="68"/>
      <c r="F71" s="5"/>
      <c r="G71" s="5"/>
      <c r="H71" s="5"/>
      <c r="I71" s="5"/>
      <c r="J71" s="8"/>
      <c r="K71" s="69"/>
      <c r="L71" s="177"/>
      <c r="M71" s="58"/>
      <c r="N71" s="135" t="str">
        <f t="shared" ref="N71:N104" si="34">IF(AND(L71="", M71=""), "",(L71+M71)*C71)</f>
        <v/>
      </c>
      <c r="O71" s="68"/>
      <c r="P71" s="83"/>
      <c r="Q71" s="91"/>
      <c r="R71" s="654" t="str">
        <f t="shared" si="24"/>
        <v/>
      </c>
      <c r="S71" s="656" t="str">
        <f t="shared" si="28"/>
        <v/>
      </c>
      <c r="T71" s="702" t="str">
        <f t="shared" si="25"/>
        <v/>
      </c>
      <c r="U71" s="657"/>
      <c r="V71" s="658"/>
      <c r="W71" s="659" t="str">
        <f t="shared" si="29"/>
        <v/>
      </c>
      <c r="X71" s="656" t="str">
        <f t="shared" si="26"/>
        <v/>
      </c>
      <c r="Y71" s="656" t="str">
        <f t="shared" si="27"/>
        <v/>
      </c>
      <c r="Z71" s="660"/>
      <c r="AA71" s="661"/>
      <c r="AB71" s="662" t="str">
        <f t="shared" si="32"/>
        <v/>
      </c>
      <c r="AC71" s="663"/>
      <c r="AD71" s="658"/>
      <c r="AE71" s="664"/>
      <c r="AF71" s="665"/>
      <c r="AG71" s="666"/>
      <c r="AH71" s="667" t="str">
        <f t="shared" si="23"/>
        <v/>
      </c>
      <c r="AI71" s="667" t="str">
        <f t="shared" ref="AI71:AI104" si="35">IF(M71="","",M71)</f>
        <v/>
      </c>
      <c r="AJ71" s="703" t="str">
        <f t="shared" si="30"/>
        <v/>
      </c>
      <c r="AK71" s="704" t="str">
        <f t="shared" ref="AK71:AK104" si="36">IF(B71="","",IF(OR(U71="Non",V71="Non",AC71="Non",AD71="Non",AE71="Non"),0,IF(AJ71&lt;=(AF71-AG71),AJ71-AA71,AF71-AG71)))</f>
        <v/>
      </c>
      <c r="AL71" s="668" t="str">
        <f t="shared" si="31"/>
        <v/>
      </c>
      <c r="AM71" s="671" t="str">
        <f t="shared" si="33"/>
        <v/>
      </c>
      <c r="AN71" s="705"/>
    </row>
    <row r="72" spans="1:40" ht="11.25" customHeight="1">
      <c r="A72" s="50">
        <v>67</v>
      </c>
      <c r="B72" s="68"/>
      <c r="C72" s="8"/>
      <c r="D72" s="175"/>
      <c r="E72" s="68"/>
      <c r="F72" s="5"/>
      <c r="G72" s="5"/>
      <c r="H72" s="5"/>
      <c r="I72" s="5"/>
      <c r="J72" s="8"/>
      <c r="K72" s="69"/>
      <c r="L72" s="177"/>
      <c r="M72" s="58"/>
      <c r="N72" s="135" t="str">
        <f t="shared" si="34"/>
        <v/>
      </c>
      <c r="O72" s="68"/>
      <c r="P72" s="83"/>
      <c r="Q72" s="91"/>
      <c r="R72" s="654" t="str">
        <f t="shared" si="24"/>
        <v/>
      </c>
      <c r="S72" s="656" t="str">
        <f t="shared" si="28"/>
        <v/>
      </c>
      <c r="T72" s="702" t="str">
        <f t="shared" si="25"/>
        <v/>
      </c>
      <c r="U72" s="657"/>
      <c r="V72" s="658"/>
      <c r="W72" s="659" t="str">
        <f t="shared" si="29"/>
        <v/>
      </c>
      <c r="X72" s="656" t="str">
        <f t="shared" si="26"/>
        <v/>
      </c>
      <c r="Y72" s="656" t="str">
        <f t="shared" si="27"/>
        <v/>
      </c>
      <c r="Z72" s="660"/>
      <c r="AA72" s="661"/>
      <c r="AB72" s="662" t="str">
        <f t="shared" si="32"/>
        <v/>
      </c>
      <c r="AC72" s="663"/>
      <c r="AD72" s="658"/>
      <c r="AE72" s="664"/>
      <c r="AF72" s="665"/>
      <c r="AG72" s="666"/>
      <c r="AH72" s="667" t="str">
        <f t="shared" si="23"/>
        <v/>
      </c>
      <c r="AI72" s="667" t="str">
        <f t="shared" si="35"/>
        <v/>
      </c>
      <c r="AJ72" s="703" t="str">
        <f t="shared" si="30"/>
        <v/>
      </c>
      <c r="AK72" s="704" t="str">
        <f t="shared" si="36"/>
        <v/>
      </c>
      <c r="AL72" s="668" t="str">
        <f t="shared" si="31"/>
        <v/>
      </c>
      <c r="AM72" s="671" t="str">
        <f t="shared" si="33"/>
        <v/>
      </c>
      <c r="AN72" s="705"/>
    </row>
    <row r="73" spans="1:40" ht="11.25" customHeight="1">
      <c r="A73" s="50">
        <v>68</v>
      </c>
      <c r="B73" s="68"/>
      <c r="C73" s="8"/>
      <c r="D73" s="175"/>
      <c r="E73" s="68"/>
      <c r="F73" s="5"/>
      <c r="G73" s="5"/>
      <c r="H73" s="5"/>
      <c r="I73" s="5"/>
      <c r="J73" s="8"/>
      <c r="K73" s="69"/>
      <c r="L73" s="177"/>
      <c r="M73" s="58"/>
      <c r="N73" s="135" t="str">
        <f t="shared" si="34"/>
        <v/>
      </c>
      <c r="O73" s="68"/>
      <c r="P73" s="83"/>
      <c r="Q73" s="91"/>
      <c r="R73" s="654" t="str">
        <f t="shared" si="24"/>
        <v/>
      </c>
      <c r="S73" s="656" t="str">
        <f t="shared" si="28"/>
        <v/>
      </c>
      <c r="T73" s="702" t="str">
        <f t="shared" si="25"/>
        <v/>
      </c>
      <c r="U73" s="657"/>
      <c r="V73" s="658"/>
      <c r="W73" s="659" t="str">
        <f t="shared" si="29"/>
        <v/>
      </c>
      <c r="X73" s="656" t="str">
        <f t="shared" si="26"/>
        <v/>
      </c>
      <c r="Y73" s="656" t="str">
        <f t="shared" si="27"/>
        <v/>
      </c>
      <c r="Z73" s="660"/>
      <c r="AA73" s="661"/>
      <c r="AB73" s="662" t="str">
        <f t="shared" si="32"/>
        <v/>
      </c>
      <c r="AC73" s="663"/>
      <c r="AD73" s="658"/>
      <c r="AE73" s="664"/>
      <c r="AF73" s="665"/>
      <c r="AG73" s="666"/>
      <c r="AH73" s="667" t="str">
        <f t="shared" si="23"/>
        <v/>
      </c>
      <c r="AI73" s="667" t="str">
        <f t="shared" si="35"/>
        <v/>
      </c>
      <c r="AJ73" s="703" t="str">
        <f t="shared" si="30"/>
        <v/>
      </c>
      <c r="AK73" s="704" t="str">
        <f t="shared" si="36"/>
        <v/>
      </c>
      <c r="AL73" s="668" t="str">
        <f t="shared" si="31"/>
        <v/>
      </c>
      <c r="AM73" s="671" t="str">
        <f t="shared" si="33"/>
        <v/>
      </c>
      <c r="AN73" s="705"/>
    </row>
    <row r="74" spans="1:40" ht="11.25" customHeight="1">
      <c r="A74" s="50">
        <v>69</v>
      </c>
      <c r="B74" s="68"/>
      <c r="C74" s="8"/>
      <c r="D74" s="175"/>
      <c r="E74" s="68"/>
      <c r="F74" s="5"/>
      <c r="G74" s="5"/>
      <c r="H74" s="5"/>
      <c r="I74" s="5"/>
      <c r="J74" s="8"/>
      <c r="K74" s="69"/>
      <c r="L74" s="177"/>
      <c r="M74" s="58"/>
      <c r="N74" s="135" t="str">
        <f t="shared" si="34"/>
        <v/>
      </c>
      <c r="O74" s="68"/>
      <c r="P74" s="83"/>
      <c r="Q74" s="91"/>
      <c r="R74" s="654" t="str">
        <f t="shared" si="24"/>
        <v/>
      </c>
      <c r="S74" s="656" t="str">
        <f t="shared" si="28"/>
        <v/>
      </c>
      <c r="T74" s="702" t="str">
        <f t="shared" si="25"/>
        <v/>
      </c>
      <c r="U74" s="657"/>
      <c r="V74" s="658"/>
      <c r="W74" s="659" t="str">
        <f t="shared" si="29"/>
        <v/>
      </c>
      <c r="X74" s="656" t="str">
        <f t="shared" si="26"/>
        <v/>
      </c>
      <c r="Y74" s="656" t="str">
        <f t="shared" si="27"/>
        <v/>
      </c>
      <c r="Z74" s="660"/>
      <c r="AA74" s="661"/>
      <c r="AB74" s="662" t="str">
        <f t="shared" si="32"/>
        <v/>
      </c>
      <c r="AC74" s="663"/>
      <c r="AD74" s="658"/>
      <c r="AE74" s="664"/>
      <c r="AF74" s="665"/>
      <c r="AG74" s="666"/>
      <c r="AH74" s="667" t="str">
        <f t="shared" si="23"/>
        <v/>
      </c>
      <c r="AI74" s="667" t="str">
        <f t="shared" si="35"/>
        <v/>
      </c>
      <c r="AJ74" s="703" t="str">
        <f t="shared" si="30"/>
        <v/>
      </c>
      <c r="AK74" s="704" t="str">
        <f t="shared" si="36"/>
        <v/>
      </c>
      <c r="AL74" s="668" t="str">
        <f t="shared" si="31"/>
        <v/>
      </c>
      <c r="AM74" s="671" t="str">
        <f t="shared" si="33"/>
        <v/>
      </c>
      <c r="AN74" s="705"/>
    </row>
    <row r="75" spans="1:40" ht="11.25" customHeight="1">
      <c r="A75" s="50">
        <v>70</v>
      </c>
      <c r="B75" s="68"/>
      <c r="C75" s="8"/>
      <c r="D75" s="175"/>
      <c r="E75" s="68"/>
      <c r="F75" s="5"/>
      <c r="G75" s="5"/>
      <c r="H75" s="5"/>
      <c r="I75" s="5"/>
      <c r="J75" s="8"/>
      <c r="K75" s="69"/>
      <c r="L75" s="64"/>
      <c r="M75" s="58"/>
      <c r="N75" s="135" t="str">
        <f t="shared" si="34"/>
        <v/>
      </c>
      <c r="O75" s="68"/>
      <c r="P75" s="83"/>
      <c r="Q75" s="91"/>
      <c r="R75" s="654" t="str">
        <f t="shared" si="24"/>
        <v/>
      </c>
      <c r="S75" s="656" t="str">
        <f t="shared" si="28"/>
        <v/>
      </c>
      <c r="T75" s="702" t="str">
        <f t="shared" si="25"/>
        <v/>
      </c>
      <c r="U75" s="657"/>
      <c r="V75" s="658"/>
      <c r="W75" s="659" t="str">
        <f t="shared" si="29"/>
        <v/>
      </c>
      <c r="X75" s="656" t="str">
        <f t="shared" si="26"/>
        <v/>
      </c>
      <c r="Y75" s="656" t="str">
        <f t="shared" si="27"/>
        <v/>
      </c>
      <c r="Z75" s="660"/>
      <c r="AA75" s="661"/>
      <c r="AB75" s="662" t="str">
        <f t="shared" si="32"/>
        <v/>
      </c>
      <c r="AC75" s="663"/>
      <c r="AD75" s="658"/>
      <c r="AE75" s="664"/>
      <c r="AF75" s="665"/>
      <c r="AG75" s="666"/>
      <c r="AH75" s="667" t="str">
        <f t="shared" si="23"/>
        <v/>
      </c>
      <c r="AI75" s="667" t="str">
        <f t="shared" si="35"/>
        <v/>
      </c>
      <c r="AJ75" s="703" t="str">
        <f t="shared" si="30"/>
        <v/>
      </c>
      <c r="AK75" s="704" t="str">
        <f t="shared" si="36"/>
        <v/>
      </c>
      <c r="AL75" s="668" t="str">
        <f t="shared" si="31"/>
        <v/>
      </c>
      <c r="AM75" s="671" t="str">
        <f t="shared" si="33"/>
        <v/>
      </c>
      <c r="AN75" s="705"/>
    </row>
    <row r="76" spans="1:40" ht="11.25" customHeight="1">
      <c r="A76" s="50">
        <v>71</v>
      </c>
      <c r="B76" s="68"/>
      <c r="C76" s="8"/>
      <c r="D76" s="175"/>
      <c r="E76" s="68"/>
      <c r="F76" s="5"/>
      <c r="G76" s="5"/>
      <c r="H76" s="5"/>
      <c r="I76" s="5"/>
      <c r="J76" s="8"/>
      <c r="K76" s="69"/>
      <c r="L76" s="64"/>
      <c r="M76" s="58"/>
      <c r="N76" s="135" t="str">
        <f t="shared" si="34"/>
        <v/>
      </c>
      <c r="O76" s="68"/>
      <c r="P76" s="83"/>
      <c r="Q76" s="91"/>
      <c r="R76" s="654" t="str">
        <f t="shared" si="24"/>
        <v/>
      </c>
      <c r="S76" s="656" t="str">
        <f t="shared" si="28"/>
        <v/>
      </c>
      <c r="T76" s="702" t="str">
        <f t="shared" si="25"/>
        <v/>
      </c>
      <c r="U76" s="657"/>
      <c r="V76" s="658"/>
      <c r="W76" s="659" t="str">
        <f t="shared" si="29"/>
        <v/>
      </c>
      <c r="X76" s="656" t="str">
        <f t="shared" si="26"/>
        <v/>
      </c>
      <c r="Y76" s="656" t="str">
        <f t="shared" si="27"/>
        <v/>
      </c>
      <c r="Z76" s="660"/>
      <c r="AA76" s="661"/>
      <c r="AB76" s="662" t="str">
        <f t="shared" si="32"/>
        <v/>
      </c>
      <c r="AC76" s="663"/>
      <c r="AD76" s="658"/>
      <c r="AE76" s="664"/>
      <c r="AF76" s="665"/>
      <c r="AG76" s="666"/>
      <c r="AH76" s="667" t="str">
        <f t="shared" si="23"/>
        <v/>
      </c>
      <c r="AI76" s="667" t="str">
        <f t="shared" si="35"/>
        <v/>
      </c>
      <c r="AJ76" s="703" t="str">
        <f t="shared" si="30"/>
        <v/>
      </c>
      <c r="AK76" s="704" t="str">
        <f t="shared" si="36"/>
        <v/>
      </c>
      <c r="AL76" s="668" t="str">
        <f t="shared" si="31"/>
        <v/>
      </c>
      <c r="AM76" s="671" t="str">
        <f t="shared" si="33"/>
        <v/>
      </c>
      <c r="AN76" s="705"/>
    </row>
    <row r="77" spans="1:40" ht="11.25" customHeight="1">
      <c r="A77" s="50">
        <v>72</v>
      </c>
      <c r="B77" s="68"/>
      <c r="C77" s="8"/>
      <c r="D77" s="175"/>
      <c r="E77" s="68"/>
      <c r="F77" s="5"/>
      <c r="G77" s="5"/>
      <c r="H77" s="5"/>
      <c r="I77" s="5"/>
      <c r="J77" s="8"/>
      <c r="K77" s="69"/>
      <c r="L77" s="64"/>
      <c r="M77" s="58"/>
      <c r="N77" s="135" t="str">
        <f t="shared" si="34"/>
        <v/>
      </c>
      <c r="O77" s="68"/>
      <c r="P77" s="83"/>
      <c r="Q77" s="91"/>
      <c r="R77" s="654" t="str">
        <f t="shared" si="24"/>
        <v/>
      </c>
      <c r="S77" s="656" t="str">
        <f t="shared" si="28"/>
        <v/>
      </c>
      <c r="T77" s="702" t="str">
        <f t="shared" si="25"/>
        <v/>
      </c>
      <c r="U77" s="657"/>
      <c r="V77" s="658"/>
      <c r="W77" s="659" t="str">
        <f t="shared" si="29"/>
        <v/>
      </c>
      <c r="X77" s="656" t="str">
        <f t="shared" si="26"/>
        <v/>
      </c>
      <c r="Y77" s="656" t="str">
        <f t="shared" si="27"/>
        <v/>
      </c>
      <c r="Z77" s="660"/>
      <c r="AA77" s="661"/>
      <c r="AB77" s="662" t="str">
        <f t="shared" si="32"/>
        <v/>
      </c>
      <c r="AC77" s="663"/>
      <c r="AD77" s="658"/>
      <c r="AE77" s="664"/>
      <c r="AF77" s="665"/>
      <c r="AG77" s="666"/>
      <c r="AH77" s="667" t="str">
        <f t="shared" ref="AH77:AH104" si="37">IF(L77="","",L77)</f>
        <v/>
      </c>
      <c r="AI77" s="667" t="str">
        <f t="shared" si="35"/>
        <v/>
      </c>
      <c r="AJ77" s="703" t="str">
        <f t="shared" si="30"/>
        <v/>
      </c>
      <c r="AK77" s="704" t="str">
        <f t="shared" si="36"/>
        <v/>
      </c>
      <c r="AL77" s="668" t="str">
        <f t="shared" si="31"/>
        <v/>
      </c>
      <c r="AM77" s="671" t="str">
        <f t="shared" si="33"/>
        <v/>
      </c>
      <c r="AN77" s="705"/>
    </row>
    <row r="78" spans="1:40" ht="11.25" customHeight="1">
      <c r="A78" s="50">
        <v>73</v>
      </c>
      <c r="B78" s="68"/>
      <c r="C78" s="8"/>
      <c r="D78" s="175"/>
      <c r="E78" s="68"/>
      <c r="F78" s="5"/>
      <c r="G78" s="5"/>
      <c r="H78" s="5"/>
      <c r="I78" s="5"/>
      <c r="J78" s="8"/>
      <c r="K78" s="69"/>
      <c r="L78" s="64"/>
      <c r="M78" s="58"/>
      <c r="N78" s="135" t="str">
        <f t="shared" si="34"/>
        <v/>
      </c>
      <c r="O78" s="68"/>
      <c r="P78" s="83"/>
      <c r="Q78" s="91"/>
      <c r="R78" s="654" t="str">
        <f t="shared" si="24"/>
        <v/>
      </c>
      <c r="S78" s="656" t="str">
        <f t="shared" si="28"/>
        <v/>
      </c>
      <c r="T78" s="702" t="str">
        <f t="shared" si="25"/>
        <v/>
      </c>
      <c r="U78" s="657"/>
      <c r="V78" s="658"/>
      <c r="W78" s="659" t="str">
        <f t="shared" si="29"/>
        <v/>
      </c>
      <c r="X78" s="656" t="str">
        <f t="shared" si="26"/>
        <v/>
      </c>
      <c r="Y78" s="656" t="str">
        <f t="shared" si="27"/>
        <v/>
      </c>
      <c r="Z78" s="660"/>
      <c r="AA78" s="661"/>
      <c r="AB78" s="662" t="str">
        <f t="shared" si="32"/>
        <v/>
      </c>
      <c r="AC78" s="663"/>
      <c r="AD78" s="658"/>
      <c r="AE78" s="664"/>
      <c r="AF78" s="665"/>
      <c r="AG78" s="666"/>
      <c r="AH78" s="667" t="str">
        <f t="shared" si="37"/>
        <v/>
      </c>
      <c r="AI78" s="667" t="str">
        <f t="shared" si="35"/>
        <v/>
      </c>
      <c r="AJ78" s="703" t="str">
        <f t="shared" si="30"/>
        <v/>
      </c>
      <c r="AK78" s="704" t="str">
        <f t="shared" si="36"/>
        <v/>
      </c>
      <c r="AL78" s="668" t="str">
        <f t="shared" si="31"/>
        <v/>
      </c>
      <c r="AM78" s="671" t="str">
        <f t="shared" si="33"/>
        <v/>
      </c>
      <c r="AN78" s="705"/>
    </row>
    <row r="79" spans="1:40" ht="11.25" customHeight="1">
      <c r="A79" s="50">
        <v>74</v>
      </c>
      <c r="B79" s="68"/>
      <c r="C79" s="8"/>
      <c r="D79" s="175"/>
      <c r="E79" s="68"/>
      <c r="F79" s="5"/>
      <c r="G79" s="5"/>
      <c r="H79" s="5"/>
      <c r="I79" s="5"/>
      <c r="J79" s="8"/>
      <c r="K79" s="69"/>
      <c r="L79" s="64"/>
      <c r="M79" s="58"/>
      <c r="N79" s="135" t="str">
        <f t="shared" si="34"/>
        <v/>
      </c>
      <c r="O79" s="68"/>
      <c r="P79" s="83"/>
      <c r="Q79" s="91"/>
      <c r="R79" s="654" t="str">
        <f t="shared" si="24"/>
        <v/>
      </c>
      <c r="S79" s="656" t="str">
        <f t="shared" si="28"/>
        <v/>
      </c>
      <c r="T79" s="702" t="str">
        <f t="shared" si="25"/>
        <v/>
      </c>
      <c r="U79" s="657"/>
      <c r="V79" s="658"/>
      <c r="W79" s="659" t="str">
        <f t="shared" si="29"/>
        <v/>
      </c>
      <c r="X79" s="656" t="str">
        <f t="shared" si="26"/>
        <v/>
      </c>
      <c r="Y79" s="656" t="str">
        <f t="shared" si="27"/>
        <v/>
      </c>
      <c r="Z79" s="660"/>
      <c r="AA79" s="661"/>
      <c r="AB79" s="662" t="str">
        <f t="shared" si="32"/>
        <v/>
      </c>
      <c r="AC79" s="663"/>
      <c r="AD79" s="658"/>
      <c r="AE79" s="664"/>
      <c r="AF79" s="665"/>
      <c r="AG79" s="666"/>
      <c r="AH79" s="667" t="str">
        <f t="shared" si="37"/>
        <v/>
      </c>
      <c r="AI79" s="667" t="str">
        <f t="shared" si="35"/>
        <v/>
      </c>
      <c r="AJ79" s="703" t="str">
        <f t="shared" si="30"/>
        <v/>
      </c>
      <c r="AK79" s="704" t="str">
        <f t="shared" si="36"/>
        <v/>
      </c>
      <c r="AL79" s="668" t="str">
        <f t="shared" si="31"/>
        <v/>
      </c>
      <c r="AM79" s="671" t="str">
        <f t="shared" si="33"/>
        <v/>
      </c>
      <c r="AN79" s="705"/>
    </row>
    <row r="80" spans="1:40" ht="11.25" customHeight="1">
      <c r="A80" s="50">
        <v>75</v>
      </c>
      <c r="B80" s="68"/>
      <c r="C80" s="8"/>
      <c r="D80" s="175"/>
      <c r="E80" s="68"/>
      <c r="F80" s="5"/>
      <c r="G80" s="5"/>
      <c r="H80" s="5"/>
      <c r="I80" s="5"/>
      <c r="J80" s="8"/>
      <c r="K80" s="69"/>
      <c r="L80" s="64"/>
      <c r="M80" s="58"/>
      <c r="N80" s="135" t="str">
        <f t="shared" si="34"/>
        <v/>
      </c>
      <c r="O80" s="68"/>
      <c r="P80" s="83"/>
      <c r="Q80" s="91"/>
      <c r="R80" s="654" t="str">
        <f t="shared" si="24"/>
        <v/>
      </c>
      <c r="S80" s="656" t="str">
        <f t="shared" si="28"/>
        <v/>
      </c>
      <c r="T80" s="702" t="str">
        <f t="shared" si="25"/>
        <v/>
      </c>
      <c r="U80" s="657"/>
      <c r="V80" s="658"/>
      <c r="W80" s="659" t="str">
        <f t="shared" si="29"/>
        <v/>
      </c>
      <c r="X80" s="656" t="str">
        <f t="shared" si="26"/>
        <v/>
      </c>
      <c r="Y80" s="656" t="str">
        <f t="shared" si="27"/>
        <v/>
      </c>
      <c r="Z80" s="660"/>
      <c r="AA80" s="661"/>
      <c r="AB80" s="662" t="str">
        <f t="shared" si="32"/>
        <v/>
      </c>
      <c r="AC80" s="663"/>
      <c r="AD80" s="658"/>
      <c r="AE80" s="664"/>
      <c r="AF80" s="665"/>
      <c r="AG80" s="666"/>
      <c r="AH80" s="667" t="str">
        <f t="shared" si="37"/>
        <v/>
      </c>
      <c r="AI80" s="667" t="str">
        <f t="shared" si="35"/>
        <v/>
      </c>
      <c r="AJ80" s="703" t="str">
        <f t="shared" si="30"/>
        <v/>
      </c>
      <c r="AK80" s="704" t="str">
        <f t="shared" si="36"/>
        <v/>
      </c>
      <c r="AL80" s="668" t="str">
        <f t="shared" si="31"/>
        <v/>
      </c>
      <c r="AM80" s="671" t="str">
        <f t="shared" si="33"/>
        <v/>
      </c>
      <c r="AN80" s="705"/>
    </row>
    <row r="81" spans="1:40" ht="11.25" customHeight="1">
      <c r="A81" s="50">
        <v>76</v>
      </c>
      <c r="B81" s="68"/>
      <c r="C81" s="8"/>
      <c r="D81" s="175"/>
      <c r="E81" s="68"/>
      <c r="F81" s="5"/>
      <c r="G81" s="5"/>
      <c r="H81" s="5"/>
      <c r="I81" s="5"/>
      <c r="J81" s="8"/>
      <c r="K81" s="69"/>
      <c r="L81" s="64"/>
      <c r="M81" s="58"/>
      <c r="N81" s="135" t="str">
        <f t="shared" si="34"/>
        <v/>
      </c>
      <c r="O81" s="68"/>
      <c r="P81" s="83"/>
      <c r="Q81" s="91"/>
      <c r="R81" s="654" t="str">
        <f t="shared" si="24"/>
        <v/>
      </c>
      <c r="S81" s="656" t="str">
        <f t="shared" si="28"/>
        <v/>
      </c>
      <c r="T81" s="702" t="str">
        <f t="shared" si="25"/>
        <v/>
      </c>
      <c r="U81" s="657"/>
      <c r="V81" s="658"/>
      <c r="W81" s="659" t="str">
        <f t="shared" si="29"/>
        <v/>
      </c>
      <c r="X81" s="656" t="str">
        <f t="shared" si="26"/>
        <v/>
      </c>
      <c r="Y81" s="656" t="str">
        <f t="shared" si="27"/>
        <v/>
      </c>
      <c r="Z81" s="660"/>
      <c r="AA81" s="661"/>
      <c r="AB81" s="662" t="str">
        <f t="shared" si="32"/>
        <v/>
      </c>
      <c r="AC81" s="663"/>
      <c r="AD81" s="658"/>
      <c r="AE81" s="664"/>
      <c r="AF81" s="665"/>
      <c r="AG81" s="666"/>
      <c r="AH81" s="667" t="str">
        <f t="shared" si="37"/>
        <v/>
      </c>
      <c r="AI81" s="667" t="str">
        <f t="shared" si="35"/>
        <v/>
      </c>
      <c r="AJ81" s="703" t="str">
        <f t="shared" si="30"/>
        <v/>
      </c>
      <c r="AK81" s="704" t="str">
        <f t="shared" si="36"/>
        <v/>
      </c>
      <c r="AL81" s="668" t="str">
        <f t="shared" si="31"/>
        <v/>
      </c>
      <c r="AM81" s="671" t="str">
        <f t="shared" si="33"/>
        <v/>
      </c>
      <c r="AN81" s="705"/>
    </row>
    <row r="82" spans="1:40" ht="11.25" customHeight="1">
      <c r="A82" s="50">
        <v>77</v>
      </c>
      <c r="B82" s="68"/>
      <c r="C82" s="8"/>
      <c r="D82" s="175"/>
      <c r="E82" s="68"/>
      <c r="F82" s="5"/>
      <c r="G82" s="5"/>
      <c r="H82" s="5"/>
      <c r="I82" s="5"/>
      <c r="J82" s="8"/>
      <c r="K82" s="69"/>
      <c r="L82" s="64"/>
      <c r="M82" s="58"/>
      <c r="N82" s="135" t="str">
        <f t="shared" si="34"/>
        <v/>
      </c>
      <c r="O82" s="68"/>
      <c r="P82" s="83"/>
      <c r="Q82" s="91"/>
      <c r="R82" s="654" t="str">
        <f t="shared" si="24"/>
        <v/>
      </c>
      <c r="S82" s="656" t="str">
        <f t="shared" si="28"/>
        <v/>
      </c>
      <c r="T82" s="702" t="str">
        <f t="shared" si="25"/>
        <v/>
      </c>
      <c r="U82" s="657"/>
      <c r="V82" s="658"/>
      <c r="W82" s="659" t="str">
        <f t="shared" si="29"/>
        <v/>
      </c>
      <c r="X82" s="656" t="str">
        <f t="shared" si="26"/>
        <v/>
      </c>
      <c r="Y82" s="656" t="str">
        <f t="shared" si="27"/>
        <v/>
      </c>
      <c r="Z82" s="660"/>
      <c r="AA82" s="661"/>
      <c r="AB82" s="662" t="str">
        <f t="shared" si="32"/>
        <v/>
      </c>
      <c r="AC82" s="663"/>
      <c r="AD82" s="658"/>
      <c r="AE82" s="664"/>
      <c r="AF82" s="665"/>
      <c r="AG82" s="666"/>
      <c r="AH82" s="667" t="str">
        <f t="shared" si="37"/>
        <v/>
      </c>
      <c r="AI82" s="667" t="str">
        <f t="shared" si="35"/>
        <v/>
      </c>
      <c r="AJ82" s="703" t="str">
        <f t="shared" si="30"/>
        <v/>
      </c>
      <c r="AK82" s="704" t="str">
        <f t="shared" si="36"/>
        <v/>
      </c>
      <c r="AL82" s="668" t="str">
        <f t="shared" si="31"/>
        <v/>
      </c>
      <c r="AM82" s="671" t="str">
        <f t="shared" si="33"/>
        <v/>
      </c>
      <c r="AN82" s="705"/>
    </row>
    <row r="83" spans="1:40" ht="11.25" customHeight="1">
      <c r="A83" s="50">
        <v>78</v>
      </c>
      <c r="B83" s="68"/>
      <c r="C83" s="8"/>
      <c r="D83" s="175"/>
      <c r="E83" s="68"/>
      <c r="F83" s="5"/>
      <c r="G83" s="5"/>
      <c r="H83" s="5"/>
      <c r="I83" s="5"/>
      <c r="J83" s="8"/>
      <c r="K83" s="69"/>
      <c r="L83" s="64"/>
      <c r="M83" s="58"/>
      <c r="N83" s="135" t="str">
        <f t="shared" si="34"/>
        <v/>
      </c>
      <c r="O83" s="68"/>
      <c r="P83" s="83"/>
      <c r="Q83" s="91"/>
      <c r="R83" s="654" t="str">
        <f t="shared" si="24"/>
        <v/>
      </c>
      <c r="S83" s="656" t="str">
        <f t="shared" si="28"/>
        <v/>
      </c>
      <c r="T83" s="702" t="str">
        <f t="shared" si="25"/>
        <v/>
      </c>
      <c r="U83" s="657"/>
      <c r="V83" s="658"/>
      <c r="W83" s="659" t="str">
        <f t="shared" si="29"/>
        <v/>
      </c>
      <c r="X83" s="656" t="str">
        <f t="shared" si="26"/>
        <v/>
      </c>
      <c r="Y83" s="656" t="str">
        <f t="shared" si="27"/>
        <v/>
      </c>
      <c r="Z83" s="660"/>
      <c r="AA83" s="661"/>
      <c r="AB83" s="662" t="str">
        <f t="shared" si="32"/>
        <v/>
      </c>
      <c r="AC83" s="663"/>
      <c r="AD83" s="658"/>
      <c r="AE83" s="664"/>
      <c r="AF83" s="665"/>
      <c r="AG83" s="666"/>
      <c r="AH83" s="667" t="str">
        <f t="shared" si="37"/>
        <v/>
      </c>
      <c r="AI83" s="667" t="str">
        <f t="shared" si="35"/>
        <v/>
      </c>
      <c r="AJ83" s="703" t="str">
        <f t="shared" si="30"/>
        <v/>
      </c>
      <c r="AK83" s="704" t="str">
        <f t="shared" si="36"/>
        <v/>
      </c>
      <c r="AL83" s="668" t="str">
        <f t="shared" si="31"/>
        <v/>
      </c>
      <c r="AM83" s="671" t="str">
        <f t="shared" si="33"/>
        <v/>
      </c>
      <c r="AN83" s="705"/>
    </row>
    <row r="84" spans="1:40" ht="11.25" customHeight="1">
      <c r="A84" s="50">
        <v>79</v>
      </c>
      <c r="B84" s="68"/>
      <c r="C84" s="8"/>
      <c r="D84" s="175"/>
      <c r="E84" s="68"/>
      <c r="F84" s="5"/>
      <c r="G84" s="5"/>
      <c r="H84" s="5"/>
      <c r="I84" s="5"/>
      <c r="J84" s="8"/>
      <c r="K84" s="69"/>
      <c r="L84" s="64"/>
      <c r="M84" s="58"/>
      <c r="N84" s="135" t="str">
        <f t="shared" si="34"/>
        <v/>
      </c>
      <c r="O84" s="68"/>
      <c r="P84" s="83"/>
      <c r="Q84" s="91"/>
      <c r="R84" s="654" t="str">
        <f t="shared" si="24"/>
        <v/>
      </c>
      <c r="S84" s="656" t="str">
        <f t="shared" si="28"/>
        <v/>
      </c>
      <c r="T84" s="702" t="str">
        <f t="shared" si="25"/>
        <v/>
      </c>
      <c r="U84" s="657"/>
      <c r="V84" s="658"/>
      <c r="W84" s="659" t="str">
        <f t="shared" si="29"/>
        <v/>
      </c>
      <c r="X84" s="656" t="str">
        <f t="shared" si="26"/>
        <v/>
      </c>
      <c r="Y84" s="656" t="str">
        <f t="shared" si="27"/>
        <v/>
      </c>
      <c r="Z84" s="660"/>
      <c r="AA84" s="661"/>
      <c r="AB84" s="662" t="str">
        <f t="shared" si="32"/>
        <v/>
      </c>
      <c r="AC84" s="663"/>
      <c r="AD84" s="658"/>
      <c r="AE84" s="664"/>
      <c r="AF84" s="665"/>
      <c r="AG84" s="666"/>
      <c r="AH84" s="667" t="str">
        <f t="shared" si="37"/>
        <v/>
      </c>
      <c r="AI84" s="667" t="str">
        <f t="shared" si="35"/>
        <v/>
      </c>
      <c r="AJ84" s="703" t="str">
        <f t="shared" si="30"/>
        <v/>
      </c>
      <c r="AK84" s="704" t="str">
        <f t="shared" si="36"/>
        <v/>
      </c>
      <c r="AL84" s="668" t="str">
        <f t="shared" si="31"/>
        <v/>
      </c>
      <c r="AM84" s="671" t="str">
        <f t="shared" si="33"/>
        <v/>
      </c>
      <c r="AN84" s="705"/>
    </row>
    <row r="85" spans="1:40" ht="11.25" customHeight="1">
      <c r="A85" s="50">
        <v>80</v>
      </c>
      <c r="B85" s="68"/>
      <c r="C85" s="8"/>
      <c r="D85" s="175"/>
      <c r="E85" s="68"/>
      <c r="F85" s="5"/>
      <c r="G85" s="5"/>
      <c r="H85" s="5"/>
      <c r="I85" s="5"/>
      <c r="J85" s="8"/>
      <c r="K85" s="69"/>
      <c r="L85" s="64"/>
      <c r="M85" s="58"/>
      <c r="N85" s="135" t="str">
        <f t="shared" si="34"/>
        <v/>
      </c>
      <c r="O85" s="68"/>
      <c r="P85" s="83"/>
      <c r="Q85" s="91"/>
      <c r="R85" s="654" t="str">
        <f t="shared" si="24"/>
        <v/>
      </c>
      <c r="S85" s="656" t="str">
        <f t="shared" si="28"/>
        <v/>
      </c>
      <c r="T85" s="702" t="str">
        <f t="shared" si="25"/>
        <v/>
      </c>
      <c r="U85" s="657"/>
      <c r="V85" s="658"/>
      <c r="W85" s="659" t="str">
        <f t="shared" si="29"/>
        <v/>
      </c>
      <c r="X85" s="656" t="str">
        <f t="shared" si="26"/>
        <v/>
      </c>
      <c r="Y85" s="656" t="str">
        <f t="shared" si="27"/>
        <v/>
      </c>
      <c r="Z85" s="660"/>
      <c r="AA85" s="661"/>
      <c r="AB85" s="662" t="str">
        <f t="shared" si="32"/>
        <v/>
      </c>
      <c r="AC85" s="663"/>
      <c r="AD85" s="658"/>
      <c r="AE85" s="664"/>
      <c r="AF85" s="665"/>
      <c r="AG85" s="666"/>
      <c r="AH85" s="667" t="str">
        <f t="shared" si="37"/>
        <v/>
      </c>
      <c r="AI85" s="667" t="str">
        <f t="shared" si="35"/>
        <v/>
      </c>
      <c r="AJ85" s="703" t="str">
        <f t="shared" si="30"/>
        <v/>
      </c>
      <c r="AK85" s="704" t="str">
        <f t="shared" si="36"/>
        <v/>
      </c>
      <c r="AL85" s="668" t="str">
        <f t="shared" si="31"/>
        <v/>
      </c>
      <c r="AM85" s="671" t="str">
        <f t="shared" si="33"/>
        <v/>
      </c>
      <c r="AN85" s="705"/>
    </row>
    <row r="86" spans="1:40" ht="11.25" customHeight="1">
      <c r="A86" s="50">
        <v>81</v>
      </c>
      <c r="B86" s="68"/>
      <c r="C86" s="8"/>
      <c r="D86" s="175"/>
      <c r="E86" s="68"/>
      <c r="F86" s="5"/>
      <c r="G86" s="5"/>
      <c r="H86" s="5"/>
      <c r="I86" s="5"/>
      <c r="J86" s="8"/>
      <c r="K86" s="69"/>
      <c r="L86" s="64"/>
      <c r="M86" s="58"/>
      <c r="N86" s="135" t="str">
        <f t="shared" si="34"/>
        <v/>
      </c>
      <c r="O86" s="68"/>
      <c r="P86" s="83"/>
      <c r="Q86" s="91"/>
      <c r="R86" s="654" t="str">
        <f t="shared" si="24"/>
        <v/>
      </c>
      <c r="S86" s="656" t="str">
        <f t="shared" si="28"/>
        <v/>
      </c>
      <c r="T86" s="702" t="str">
        <f t="shared" si="25"/>
        <v/>
      </c>
      <c r="U86" s="657"/>
      <c r="V86" s="658"/>
      <c r="W86" s="659" t="str">
        <f t="shared" si="29"/>
        <v/>
      </c>
      <c r="X86" s="656" t="str">
        <f t="shared" si="26"/>
        <v/>
      </c>
      <c r="Y86" s="656" t="str">
        <f t="shared" si="27"/>
        <v/>
      </c>
      <c r="Z86" s="660"/>
      <c r="AA86" s="661"/>
      <c r="AB86" s="662" t="str">
        <f t="shared" si="32"/>
        <v/>
      </c>
      <c r="AC86" s="663"/>
      <c r="AD86" s="658"/>
      <c r="AE86" s="664"/>
      <c r="AF86" s="665"/>
      <c r="AG86" s="666"/>
      <c r="AH86" s="667" t="str">
        <f t="shared" si="37"/>
        <v/>
      </c>
      <c r="AI86" s="667" t="str">
        <f t="shared" si="35"/>
        <v/>
      </c>
      <c r="AJ86" s="703" t="str">
        <f t="shared" si="30"/>
        <v/>
      </c>
      <c r="AK86" s="704" t="str">
        <f t="shared" si="36"/>
        <v/>
      </c>
      <c r="AL86" s="668" t="str">
        <f t="shared" si="31"/>
        <v/>
      </c>
      <c r="AM86" s="671" t="str">
        <f t="shared" si="33"/>
        <v/>
      </c>
      <c r="AN86" s="705"/>
    </row>
    <row r="87" spans="1:40" ht="11.25" customHeight="1">
      <c r="A87" s="50">
        <v>82</v>
      </c>
      <c r="B87" s="68"/>
      <c r="C87" s="8"/>
      <c r="D87" s="175"/>
      <c r="E87" s="68"/>
      <c r="F87" s="5"/>
      <c r="G87" s="5"/>
      <c r="H87" s="5"/>
      <c r="I87" s="5"/>
      <c r="J87" s="8"/>
      <c r="K87" s="69"/>
      <c r="L87" s="64"/>
      <c r="M87" s="58"/>
      <c r="N87" s="135" t="str">
        <f t="shared" si="34"/>
        <v/>
      </c>
      <c r="O87" s="68"/>
      <c r="P87" s="83"/>
      <c r="Q87" s="91"/>
      <c r="R87" s="654" t="str">
        <f t="shared" si="24"/>
        <v/>
      </c>
      <c r="S87" s="656" t="str">
        <f t="shared" si="28"/>
        <v/>
      </c>
      <c r="T87" s="702" t="str">
        <f t="shared" si="25"/>
        <v/>
      </c>
      <c r="U87" s="657"/>
      <c r="V87" s="658"/>
      <c r="W87" s="659" t="str">
        <f t="shared" si="29"/>
        <v/>
      </c>
      <c r="X87" s="656" t="str">
        <f t="shared" si="26"/>
        <v/>
      </c>
      <c r="Y87" s="656" t="str">
        <f t="shared" si="27"/>
        <v/>
      </c>
      <c r="Z87" s="660"/>
      <c r="AA87" s="661"/>
      <c r="AB87" s="662" t="str">
        <f t="shared" si="32"/>
        <v/>
      </c>
      <c r="AC87" s="663"/>
      <c r="AD87" s="658"/>
      <c r="AE87" s="664"/>
      <c r="AF87" s="665"/>
      <c r="AG87" s="666"/>
      <c r="AH87" s="667" t="str">
        <f t="shared" si="37"/>
        <v/>
      </c>
      <c r="AI87" s="667" t="str">
        <f t="shared" si="35"/>
        <v/>
      </c>
      <c r="AJ87" s="703" t="str">
        <f t="shared" si="30"/>
        <v/>
      </c>
      <c r="AK87" s="704" t="str">
        <f t="shared" si="36"/>
        <v/>
      </c>
      <c r="AL87" s="668" t="str">
        <f t="shared" si="31"/>
        <v/>
      </c>
      <c r="AM87" s="671" t="str">
        <f t="shared" si="33"/>
        <v/>
      </c>
      <c r="AN87" s="705"/>
    </row>
    <row r="88" spans="1:40" ht="11.25" customHeight="1">
      <c r="A88" s="50">
        <v>83</v>
      </c>
      <c r="B88" s="68"/>
      <c r="C88" s="8"/>
      <c r="D88" s="175"/>
      <c r="E88" s="68"/>
      <c r="F88" s="5"/>
      <c r="G88" s="5"/>
      <c r="H88" s="5"/>
      <c r="I88" s="5"/>
      <c r="J88" s="8"/>
      <c r="K88" s="69"/>
      <c r="L88" s="64"/>
      <c r="M88" s="58"/>
      <c r="N88" s="135" t="str">
        <f t="shared" si="34"/>
        <v/>
      </c>
      <c r="O88" s="68"/>
      <c r="P88" s="83"/>
      <c r="Q88" s="91"/>
      <c r="R88" s="654" t="str">
        <f t="shared" si="24"/>
        <v/>
      </c>
      <c r="S88" s="656" t="str">
        <f t="shared" si="28"/>
        <v/>
      </c>
      <c r="T88" s="702" t="str">
        <f t="shared" si="25"/>
        <v/>
      </c>
      <c r="U88" s="657"/>
      <c r="V88" s="658"/>
      <c r="W88" s="659" t="str">
        <f t="shared" si="29"/>
        <v/>
      </c>
      <c r="X88" s="656" t="str">
        <f t="shared" si="26"/>
        <v/>
      </c>
      <c r="Y88" s="656" t="str">
        <f t="shared" si="27"/>
        <v/>
      </c>
      <c r="Z88" s="660"/>
      <c r="AA88" s="661"/>
      <c r="AB88" s="662" t="str">
        <f t="shared" si="32"/>
        <v/>
      </c>
      <c r="AC88" s="663"/>
      <c r="AD88" s="658"/>
      <c r="AE88" s="664"/>
      <c r="AF88" s="665"/>
      <c r="AG88" s="666"/>
      <c r="AH88" s="667" t="str">
        <f t="shared" si="37"/>
        <v/>
      </c>
      <c r="AI88" s="667" t="str">
        <f t="shared" si="35"/>
        <v/>
      </c>
      <c r="AJ88" s="703" t="str">
        <f t="shared" si="30"/>
        <v/>
      </c>
      <c r="AK88" s="704" t="str">
        <f t="shared" si="36"/>
        <v/>
      </c>
      <c r="AL88" s="668" t="str">
        <f t="shared" si="31"/>
        <v/>
      </c>
      <c r="AM88" s="671" t="str">
        <f t="shared" si="33"/>
        <v/>
      </c>
      <c r="AN88" s="705"/>
    </row>
    <row r="89" spans="1:40" ht="11.25" customHeight="1">
      <c r="A89" s="50">
        <v>84</v>
      </c>
      <c r="B89" s="68"/>
      <c r="C89" s="8"/>
      <c r="D89" s="175"/>
      <c r="E89" s="68"/>
      <c r="F89" s="5"/>
      <c r="G89" s="5"/>
      <c r="H89" s="5"/>
      <c r="I89" s="5"/>
      <c r="J89" s="8"/>
      <c r="K89" s="69"/>
      <c r="L89" s="64"/>
      <c r="M89" s="58"/>
      <c r="N89" s="135" t="str">
        <f t="shared" si="34"/>
        <v/>
      </c>
      <c r="O89" s="68"/>
      <c r="P89" s="83"/>
      <c r="Q89" s="91"/>
      <c r="R89" s="654" t="str">
        <f t="shared" si="24"/>
        <v/>
      </c>
      <c r="S89" s="656" t="str">
        <f t="shared" si="28"/>
        <v/>
      </c>
      <c r="T89" s="702" t="str">
        <f t="shared" si="25"/>
        <v/>
      </c>
      <c r="U89" s="657"/>
      <c r="V89" s="658"/>
      <c r="W89" s="659" t="str">
        <f t="shared" si="29"/>
        <v/>
      </c>
      <c r="X89" s="656" t="str">
        <f t="shared" si="26"/>
        <v/>
      </c>
      <c r="Y89" s="656" t="str">
        <f t="shared" si="27"/>
        <v/>
      </c>
      <c r="Z89" s="660"/>
      <c r="AA89" s="661"/>
      <c r="AB89" s="662" t="str">
        <f t="shared" si="32"/>
        <v/>
      </c>
      <c r="AC89" s="663"/>
      <c r="AD89" s="658"/>
      <c r="AE89" s="664"/>
      <c r="AF89" s="665"/>
      <c r="AG89" s="666"/>
      <c r="AH89" s="667" t="str">
        <f t="shared" si="37"/>
        <v/>
      </c>
      <c r="AI89" s="667" t="str">
        <f t="shared" si="35"/>
        <v/>
      </c>
      <c r="AJ89" s="703" t="str">
        <f t="shared" si="30"/>
        <v/>
      </c>
      <c r="AK89" s="704" t="str">
        <f t="shared" si="36"/>
        <v/>
      </c>
      <c r="AL89" s="668" t="str">
        <f t="shared" si="31"/>
        <v/>
      </c>
      <c r="AM89" s="671" t="str">
        <f t="shared" si="33"/>
        <v/>
      </c>
      <c r="AN89" s="705"/>
    </row>
    <row r="90" spans="1:40" ht="11.25" customHeight="1">
      <c r="A90" s="50">
        <v>85</v>
      </c>
      <c r="B90" s="68"/>
      <c r="C90" s="8"/>
      <c r="D90" s="175"/>
      <c r="E90" s="68"/>
      <c r="F90" s="5"/>
      <c r="G90" s="5"/>
      <c r="H90" s="5"/>
      <c r="I90" s="5"/>
      <c r="J90" s="8"/>
      <c r="K90" s="69"/>
      <c r="L90" s="64"/>
      <c r="M90" s="58"/>
      <c r="N90" s="135" t="str">
        <f t="shared" si="34"/>
        <v/>
      </c>
      <c r="O90" s="68"/>
      <c r="P90" s="83"/>
      <c r="Q90" s="91"/>
      <c r="R90" s="654" t="str">
        <f t="shared" si="24"/>
        <v/>
      </c>
      <c r="S90" s="656" t="str">
        <f t="shared" si="28"/>
        <v/>
      </c>
      <c r="T90" s="702" t="str">
        <f t="shared" si="25"/>
        <v/>
      </c>
      <c r="U90" s="657"/>
      <c r="V90" s="658"/>
      <c r="W90" s="659" t="str">
        <f t="shared" si="29"/>
        <v/>
      </c>
      <c r="X90" s="656" t="str">
        <f t="shared" si="26"/>
        <v/>
      </c>
      <c r="Y90" s="656" t="str">
        <f t="shared" si="27"/>
        <v/>
      </c>
      <c r="Z90" s="660"/>
      <c r="AA90" s="661"/>
      <c r="AB90" s="662" t="str">
        <f t="shared" si="32"/>
        <v/>
      </c>
      <c r="AC90" s="663"/>
      <c r="AD90" s="658"/>
      <c r="AE90" s="664"/>
      <c r="AF90" s="665"/>
      <c r="AG90" s="666"/>
      <c r="AH90" s="667" t="str">
        <f t="shared" si="37"/>
        <v/>
      </c>
      <c r="AI90" s="667" t="str">
        <f t="shared" si="35"/>
        <v/>
      </c>
      <c r="AJ90" s="703" t="str">
        <f t="shared" si="30"/>
        <v/>
      </c>
      <c r="AK90" s="704" t="str">
        <f t="shared" si="36"/>
        <v/>
      </c>
      <c r="AL90" s="668" t="str">
        <f t="shared" si="31"/>
        <v/>
      </c>
      <c r="AM90" s="671" t="str">
        <f t="shared" si="33"/>
        <v/>
      </c>
      <c r="AN90" s="705"/>
    </row>
    <row r="91" spans="1:40" ht="11.25" customHeight="1">
      <c r="A91" s="50">
        <v>86</v>
      </c>
      <c r="B91" s="68"/>
      <c r="C91" s="8"/>
      <c r="D91" s="175"/>
      <c r="E91" s="68"/>
      <c r="F91" s="5"/>
      <c r="G91" s="5"/>
      <c r="H91" s="5"/>
      <c r="I91" s="5"/>
      <c r="J91" s="8"/>
      <c r="K91" s="69"/>
      <c r="L91" s="64"/>
      <c r="M91" s="58"/>
      <c r="N91" s="135" t="str">
        <f t="shared" si="34"/>
        <v/>
      </c>
      <c r="O91" s="68"/>
      <c r="P91" s="83"/>
      <c r="Q91" s="91"/>
      <c r="R91" s="654" t="str">
        <f t="shared" si="24"/>
        <v/>
      </c>
      <c r="S91" s="656" t="str">
        <f t="shared" si="28"/>
        <v/>
      </c>
      <c r="T91" s="702" t="str">
        <f t="shared" si="25"/>
        <v/>
      </c>
      <c r="U91" s="657"/>
      <c r="V91" s="658"/>
      <c r="W91" s="659" t="str">
        <f t="shared" si="29"/>
        <v/>
      </c>
      <c r="X91" s="656" t="str">
        <f t="shared" si="26"/>
        <v/>
      </c>
      <c r="Y91" s="656" t="str">
        <f t="shared" si="27"/>
        <v/>
      </c>
      <c r="Z91" s="660"/>
      <c r="AA91" s="661"/>
      <c r="AB91" s="662" t="str">
        <f t="shared" si="32"/>
        <v/>
      </c>
      <c r="AC91" s="663"/>
      <c r="AD91" s="658"/>
      <c r="AE91" s="664"/>
      <c r="AF91" s="665"/>
      <c r="AG91" s="666"/>
      <c r="AH91" s="667" t="str">
        <f t="shared" si="37"/>
        <v/>
      </c>
      <c r="AI91" s="667" t="str">
        <f t="shared" si="35"/>
        <v/>
      </c>
      <c r="AJ91" s="703" t="str">
        <f t="shared" si="30"/>
        <v/>
      </c>
      <c r="AK91" s="704" t="str">
        <f t="shared" si="36"/>
        <v/>
      </c>
      <c r="AL91" s="668" t="str">
        <f t="shared" si="31"/>
        <v/>
      </c>
      <c r="AM91" s="671" t="str">
        <f t="shared" si="33"/>
        <v/>
      </c>
      <c r="AN91" s="705"/>
    </row>
    <row r="92" spans="1:40" ht="11.25" customHeight="1">
      <c r="A92" s="50">
        <v>87</v>
      </c>
      <c r="B92" s="68"/>
      <c r="C92" s="8"/>
      <c r="D92" s="175"/>
      <c r="E92" s="68"/>
      <c r="F92" s="5"/>
      <c r="G92" s="5"/>
      <c r="H92" s="5"/>
      <c r="I92" s="5"/>
      <c r="J92" s="8"/>
      <c r="K92" s="69"/>
      <c r="L92" s="64"/>
      <c r="M92" s="58"/>
      <c r="N92" s="135" t="str">
        <f t="shared" si="34"/>
        <v/>
      </c>
      <c r="O92" s="68"/>
      <c r="P92" s="83"/>
      <c r="Q92" s="91"/>
      <c r="R92" s="654" t="str">
        <f t="shared" si="24"/>
        <v/>
      </c>
      <c r="S92" s="656" t="str">
        <f t="shared" si="28"/>
        <v/>
      </c>
      <c r="T92" s="702" t="str">
        <f t="shared" si="25"/>
        <v/>
      </c>
      <c r="U92" s="657"/>
      <c r="V92" s="658"/>
      <c r="W92" s="659" t="str">
        <f t="shared" si="29"/>
        <v/>
      </c>
      <c r="X92" s="656" t="str">
        <f t="shared" si="26"/>
        <v/>
      </c>
      <c r="Y92" s="656" t="str">
        <f t="shared" si="27"/>
        <v/>
      </c>
      <c r="Z92" s="660"/>
      <c r="AA92" s="661"/>
      <c r="AB92" s="662" t="str">
        <f t="shared" si="32"/>
        <v/>
      </c>
      <c r="AC92" s="663"/>
      <c r="AD92" s="658"/>
      <c r="AE92" s="664"/>
      <c r="AF92" s="665"/>
      <c r="AG92" s="666"/>
      <c r="AH92" s="667" t="str">
        <f t="shared" si="37"/>
        <v/>
      </c>
      <c r="AI92" s="667" t="str">
        <f t="shared" si="35"/>
        <v/>
      </c>
      <c r="AJ92" s="703" t="str">
        <f t="shared" si="30"/>
        <v/>
      </c>
      <c r="AK92" s="704" t="str">
        <f t="shared" si="36"/>
        <v/>
      </c>
      <c r="AL92" s="668" t="str">
        <f t="shared" si="31"/>
        <v/>
      </c>
      <c r="AM92" s="671" t="str">
        <f t="shared" si="33"/>
        <v/>
      </c>
      <c r="AN92" s="705"/>
    </row>
    <row r="93" spans="1:40" ht="11.25" customHeight="1">
      <c r="A93" s="50">
        <v>88</v>
      </c>
      <c r="B93" s="68"/>
      <c r="C93" s="8"/>
      <c r="D93" s="175"/>
      <c r="E93" s="68"/>
      <c r="F93" s="5"/>
      <c r="G93" s="5"/>
      <c r="H93" s="5"/>
      <c r="I93" s="5"/>
      <c r="J93" s="8"/>
      <c r="K93" s="69"/>
      <c r="L93" s="64"/>
      <c r="M93" s="58"/>
      <c r="N93" s="135" t="str">
        <f t="shared" si="34"/>
        <v/>
      </c>
      <c r="O93" s="68"/>
      <c r="P93" s="83"/>
      <c r="Q93" s="91"/>
      <c r="R93" s="654" t="str">
        <f t="shared" si="24"/>
        <v/>
      </c>
      <c r="S93" s="656" t="str">
        <f t="shared" si="28"/>
        <v/>
      </c>
      <c r="T93" s="702" t="str">
        <f t="shared" si="25"/>
        <v/>
      </c>
      <c r="U93" s="657"/>
      <c r="V93" s="658"/>
      <c r="W93" s="659" t="str">
        <f t="shared" si="29"/>
        <v/>
      </c>
      <c r="X93" s="656" t="str">
        <f t="shared" si="26"/>
        <v/>
      </c>
      <c r="Y93" s="656" t="str">
        <f t="shared" si="27"/>
        <v/>
      </c>
      <c r="Z93" s="660"/>
      <c r="AA93" s="661"/>
      <c r="AB93" s="662" t="str">
        <f t="shared" si="32"/>
        <v/>
      </c>
      <c r="AC93" s="663"/>
      <c r="AD93" s="658"/>
      <c r="AE93" s="664"/>
      <c r="AF93" s="665"/>
      <c r="AG93" s="666"/>
      <c r="AH93" s="667" t="str">
        <f t="shared" si="37"/>
        <v/>
      </c>
      <c r="AI93" s="667" t="str">
        <f t="shared" si="35"/>
        <v/>
      </c>
      <c r="AJ93" s="703" t="str">
        <f t="shared" si="30"/>
        <v/>
      </c>
      <c r="AK93" s="704" t="str">
        <f t="shared" si="36"/>
        <v/>
      </c>
      <c r="AL93" s="668" t="str">
        <f t="shared" si="31"/>
        <v/>
      </c>
      <c r="AM93" s="671" t="str">
        <f t="shared" si="33"/>
        <v/>
      </c>
      <c r="AN93" s="705"/>
    </row>
    <row r="94" spans="1:40" ht="11.25" customHeight="1">
      <c r="A94" s="50">
        <v>89</v>
      </c>
      <c r="B94" s="68"/>
      <c r="C94" s="8"/>
      <c r="D94" s="175"/>
      <c r="E94" s="68"/>
      <c r="F94" s="5"/>
      <c r="G94" s="5"/>
      <c r="H94" s="5"/>
      <c r="I94" s="5"/>
      <c r="J94" s="8"/>
      <c r="K94" s="69"/>
      <c r="L94" s="64"/>
      <c r="M94" s="58"/>
      <c r="N94" s="135" t="str">
        <f t="shared" si="34"/>
        <v/>
      </c>
      <c r="O94" s="68"/>
      <c r="P94" s="83"/>
      <c r="Q94" s="91"/>
      <c r="R94" s="654" t="str">
        <f t="shared" si="24"/>
        <v/>
      </c>
      <c r="S94" s="656" t="str">
        <f t="shared" si="28"/>
        <v/>
      </c>
      <c r="T94" s="702" t="str">
        <f t="shared" si="25"/>
        <v/>
      </c>
      <c r="U94" s="657"/>
      <c r="V94" s="658"/>
      <c r="W94" s="659" t="str">
        <f t="shared" si="29"/>
        <v/>
      </c>
      <c r="X94" s="656" t="str">
        <f t="shared" si="26"/>
        <v/>
      </c>
      <c r="Y94" s="656" t="str">
        <f t="shared" si="27"/>
        <v/>
      </c>
      <c r="Z94" s="660"/>
      <c r="AA94" s="661"/>
      <c r="AB94" s="662" t="str">
        <f t="shared" si="32"/>
        <v/>
      </c>
      <c r="AC94" s="663"/>
      <c r="AD94" s="658"/>
      <c r="AE94" s="664"/>
      <c r="AF94" s="665"/>
      <c r="AG94" s="666"/>
      <c r="AH94" s="667" t="str">
        <f t="shared" si="37"/>
        <v/>
      </c>
      <c r="AI94" s="667" t="str">
        <f t="shared" si="35"/>
        <v/>
      </c>
      <c r="AJ94" s="703" t="str">
        <f t="shared" si="30"/>
        <v/>
      </c>
      <c r="AK94" s="704" t="str">
        <f t="shared" si="36"/>
        <v/>
      </c>
      <c r="AL94" s="668" t="str">
        <f t="shared" si="31"/>
        <v/>
      </c>
      <c r="AM94" s="671" t="str">
        <f t="shared" si="33"/>
        <v/>
      </c>
      <c r="AN94" s="705"/>
    </row>
    <row r="95" spans="1:40" ht="11.25" customHeight="1">
      <c r="A95" s="50">
        <v>90</v>
      </c>
      <c r="B95" s="68"/>
      <c r="C95" s="8"/>
      <c r="D95" s="175"/>
      <c r="E95" s="68"/>
      <c r="F95" s="5"/>
      <c r="G95" s="5"/>
      <c r="H95" s="5"/>
      <c r="I95" s="5"/>
      <c r="J95" s="8"/>
      <c r="K95" s="69"/>
      <c r="L95" s="64"/>
      <c r="M95" s="58"/>
      <c r="N95" s="135" t="str">
        <f t="shared" si="34"/>
        <v/>
      </c>
      <c r="O95" s="68"/>
      <c r="P95" s="83"/>
      <c r="Q95" s="91"/>
      <c r="R95" s="654" t="str">
        <f t="shared" si="24"/>
        <v/>
      </c>
      <c r="S95" s="656" t="str">
        <f t="shared" si="28"/>
        <v/>
      </c>
      <c r="T95" s="702" t="str">
        <f t="shared" si="25"/>
        <v/>
      </c>
      <c r="U95" s="657"/>
      <c r="V95" s="658"/>
      <c r="W95" s="659" t="str">
        <f t="shared" si="29"/>
        <v/>
      </c>
      <c r="X95" s="656" t="str">
        <f t="shared" si="26"/>
        <v/>
      </c>
      <c r="Y95" s="656" t="str">
        <f t="shared" si="27"/>
        <v/>
      </c>
      <c r="Z95" s="660"/>
      <c r="AA95" s="661"/>
      <c r="AB95" s="662" t="str">
        <f t="shared" si="32"/>
        <v/>
      </c>
      <c r="AC95" s="663"/>
      <c r="AD95" s="658"/>
      <c r="AE95" s="664"/>
      <c r="AF95" s="665"/>
      <c r="AG95" s="666"/>
      <c r="AH95" s="667" t="str">
        <f t="shared" si="37"/>
        <v/>
      </c>
      <c r="AI95" s="667" t="str">
        <f t="shared" si="35"/>
        <v/>
      </c>
      <c r="AJ95" s="703" t="str">
        <f t="shared" si="30"/>
        <v/>
      </c>
      <c r="AK95" s="704" t="str">
        <f t="shared" si="36"/>
        <v/>
      </c>
      <c r="AL95" s="668" t="str">
        <f t="shared" si="31"/>
        <v/>
      </c>
      <c r="AM95" s="671" t="str">
        <f t="shared" si="33"/>
        <v/>
      </c>
      <c r="AN95" s="705"/>
    </row>
    <row r="96" spans="1:40" ht="11.25" customHeight="1">
      <c r="A96" s="50">
        <v>91</v>
      </c>
      <c r="B96" s="68"/>
      <c r="C96" s="8"/>
      <c r="D96" s="175"/>
      <c r="E96" s="68"/>
      <c r="F96" s="5"/>
      <c r="G96" s="5"/>
      <c r="H96" s="5"/>
      <c r="I96" s="5"/>
      <c r="J96" s="8"/>
      <c r="K96" s="69"/>
      <c r="L96" s="64"/>
      <c r="M96" s="58"/>
      <c r="N96" s="135" t="str">
        <f t="shared" si="34"/>
        <v/>
      </c>
      <c r="O96" s="68"/>
      <c r="P96" s="83"/>
      <c r="Q96" s="91"/>
      <c r="R96" s="654" t="str">
        <f t="shared" si="24"/>
        <v/>
      </c>
      <c r="S96" s="656" t="str">
        <f t="shared" si="28"/>
        <v/>
      </c>
      <c r="T96" s="702" t="str">
        <f t="shared" si="25"/>
        <v/>
      </c>
      <c r="U96" s="657"/>
      <c r="V96" s="658"/>
      <c r="W96" s="659" t="str">
        <f t="shared" si="29"/>
        <v/>
      </c>
      <c r="X96" s="656" t="str">
        <f t="shared" si="26"/>
        <v/>
      </c>
      <c r="Y96" s="656" t="str">
        <f t="shared" si="27"/>
        <v/>
      </c>
      <c r="Z96" s="660"/>
      <c r="AA96" s="661"/>
      <c r="AB96" s="662" t="str">
        <f t="shared" si="32"/>
        <v/>
      </c>
      <c r="AC96" s="663"/>
      <c r="AD96" s="658"/>
      <c r="AE96" s="664"/>
      <c r="AF96" s="665"/>
      <c r="AG96" s="666"/>
      <c r="AH96" s="667" t="str">
        <f t="shared" si="37"/>
        <v/>
      </c>
      <c r="AI96" s="667" t="str">
        <f t="shared" si="35"/>
        <v/>
      </c>
      <c r="AJ96" s="703" t="str">
        <f t="shared" si="30"/>
        <v/>
      </c>
      <c r="AK96" s="704" t="str">
        <f t="shared" si="36"/>
        <v/>
      </c>
      <c r="AL96" s="668" t="str">
        <f t="shared" si="31"/>
        <v/>
      </c>
      <c r="AM96" s="671" t="str">
        <f t="shared" si="33"/>
        <v/>
      </c>
      <c r="AN96" s="705"/>
    </row>
    <row r="97" spans="1:40" ht="11.25" customHeight="1">
      <c r="A97" s="50">
        <v>92</v>
      </c>
      <c r="B97" s="68"/>
      <c r="C97" s="8"/>
      <c r="D97" s="175"/>
      <c r="E97" s="68"/>
      <c r="F97" s="5"/>
      <c r="G97" s="5"/>
      <c r="H97" s="5"/>
      <c r="I97" s="5"/>
      <c r="J97" s="8"/>
      <c r="K97" s="69"/>
      <c r="L97" s="64"/>
      <c r="M97" s="58"/>
      <c r="N97" s="135" t="str">
        <f t="shared" si="34"/>
        <v/>
      </c>
      <c r="O97" s="68"/>
      <c r="P97" s="83"/>
      <c r="Q97" s="91"/>
      <c r="R97" s="654" t="str">
        <f t="shared" si="24"/>
        <v/>
      </c>
      <c r="S97" s="656" t="str">
        <f t="shared" si="28"/>
        <v/>
      </c>
      <c r="T97" s="702" t="str">
        <f t="shared" si="25"/>
        <v/>
      </c>
      <c r="U97" s="657"/>
      <c r="V97" s="658"/>
      <c r="W97" s="659" t="str">
        <f t="shared" si="29"/>
        <v/>
      </c>
      <c r="X97" s="656" t="str">
        <f t="shared" si="26"/>
        <v/>
      </c>
      <c r="Y97" s="656" t="str">
        <f t="shared" si="27"/>
        <v/>
      </c>
      <c r="Z97" s="660"/>
      <c r="AA97" s="661"/>
      <c r="AB97" s="662" t="str">
        <f t="shared" si="32"/>
        <v/>
      </c>
      <c r="AC97" s="663"/>
      <c r="AD97" s="658"/>
      <c r="AE97" s="664"/>
      <c r="AF97" s="665"/>
      <c r="AG97" s="666"/>
      <c r="AH97" s="667" t="str">
        <f t="shared" si="37"/>
        <v/>
      </c>
      <c r="AI97" s="667" t="str">
        <f t="shared" si="35"/>
        <v/>
      </c>
      <c r="AJ97" s="703" t="str">
        <f t="shared" si="30"/>
        <v/>
      </c>
      <c r="AK97" s="704" t="str">
        <f t="shared" si="36"/>
        <v/>
      </c>
      <c r="AL97" s="668" t="str">
        <f t="shared" si="31"/>
        <v/>
      </c>
      <c r="AM97" s="671" t="str">
        <f t="shared" si="33"/>
        <v/>
      </c>
      <c r="AN97" s="705"/>
    </row>
    <row r="98" spans="1:40" ht="11.25" customHeight="1">
      <c r="A98" s="50">
        <v>93</v>
      </c>
      <c r="B98" s="68"/>
      <c r="C98" s="8"/>
      <c r="D98" s="175"/>
      <c r="E98" s="68"/>
      <c r="F98" s="5"/>
      <c r="G98" s="5"/>
      <c r="H98" s="5"/>
      <c r="I98" s="5"/>
      <c r="J98" s="8"/>
      <c r="K98" s="69"/>
      <c r="L98" s="64"/>
      <c r="M98" s="58"/>
      <c r="N98" s="135" t="str">
        <f t="shared" si="34"/>
        <v/>
      </c>
      <c r="O98" s="68"/>
      <c r="P98" s="83"/>
      <c r="Q98" s="91"/>
      <c r="R98" s="654" t="str">
        <f t="shared" si="24"/>
        <v/>
      </c>
      <c r="S98" s="656" t="str">
        <f t="shared" si="28"/>
        <v/>
      </c>
      <c r="T98" s="702" t="str">
        <f t="shared" si="25"/>
        <v/>
      </c>
      <c r="U98" s="657"/>
      <c r="V98" s="658"/>
      <c r="W98" s="659" t="str">
        <f t="shared" si="29"/>
        <v/>
      </c>
      <c r="X98" s="656" t="str">
        <f t="shared" si="26"/>
        <v/>
      </c>
      <c r="Y98" s="656" t="str">
        <f t="shared" si="27"/>
        <v/>
      </c>
      <c r="Z98" s="660"/>
      <c r="AA98" s="661"/>
      <c r="AB98" s="662" t="str">
        <f t="shared" si="32"/>
        <v/>
      </c>
      <c r="AC98" s="663"/>
      <c r="AD98" s="658"/>
      <c r="AE98" s="664"/>
      <c r="AF98" s="665"/>
      <c r="AG98" s="666"/>
      <c r="AH98" s="667" t="str">
        <f t="shared" si="37"/>
        <v/>
      </c>
      <c r="AI98" s="667" t="str">
        <f t="shared" si="35"/>
        <v/>
      </c>
      <c r="AJ98" s="703" t="str">
        <f t="shared" si="30"/>
        <v/>
      </c>
      <c r="AK98" s="704" t="str">
        <f t="shared" si="36"/>
        <v/>
      </c>
      <c r="AL98" s="668" t="str">
        <f t="shared" si="31"/>
        <v/>
      </c>
      <c r="AM98" s="671" t="str">
        <f t="shared" si="33"/>
        <v/>
      </c>
      <c r="AN98" s="705"/>
    </row>
    <row r="99" spans="1:40" ht="11.25" customHeight="1">
      <c r="A99" s="50">
        <v>94</v>
      </c>
      <c r="B99" s="68"/>
      <c r="C99" s="8"/>
      <c r="D99" s="175"/>
      <c r="E99" s="68"/>
      <c r="F99" s="5"/>
      <c r="G99" s="5"/>
      <c r="H99" s="5"/>
      <c r="I99" s="5"/>
      <c r="J99" s="8"/>
      <c r="K99" s="69"/>
      <c r="L99" s="64"/>
      <c r="M99" s="58"/>
      <c r="N99" s="135" t="str">
        <f t="shared" si="34"/>
        <v/>
      </c>
      <c r="O99" s="68"/>
      <c r="P99" s="83"/>
      <c r="Q99" s="91"/>
      <c r="R99" s="654" t="str">
        <f t="shared" si="24"/>
        <v/>
      </c>
      <c r="S99" s="656" t="str">
        <f t="shared" si="28"/>
        <v/>
      </c>
      <c r="T99" s="702" t="str">
        <f t="shared" si="25"/>
        <v/>
      </c>
      <c r="U99" s="657"/>
      <c r="V99" s="658"/>
      <c r="W99" s="659" t="str">
        <f t="shared" si="29"/>
        <v/>
      </c>
      <c r="X99" s="656" t="str">
        <f t="shared" si="26"/>
        <v/>
      </c>
      <c r="Y99" s="656" t="str">
        <f t="shared" si="27"/>
        <v/>
      </c>
      <c r="Z99" s="660"/>
      <c r="AA99" s="661"/>
      <c r="AB99" s="662" t="str">
        <f t="shared" si="32"/>
        <v/>
      </c>
      <c r="AC99" s="663"/>
      <c r="AD99" s="658"/>
      <c r="AE99" s="664"/>
      <c r="AF99" s="665"/>
      <c r="AG99" s="666"/>
      <c r="AH99" s="667" t="str">
        <f t="shared" si="37"/>
        <v/>
      </c>
      <c r="AI99" s="667" t="str">
        <f t="shared" si="35"/>
        <v/>
      </c>
      <c r="AJ99" s="703" t="str">
        <f t="shared" si="30"/>
        <v/>
      </c>
      <c r="AK99" s="704" t="str">
        <f t="shared" si="36"/>
        <v/>
      </c>
      <c r="AL99" s="668" t="str">
        <f t="shared" si="31"/>
        <v/>
      </c>
      <c r="AM99" s="671" t="str">
        <f t="shared" si="33"/>
        <v/>
      </c>
      <c r="AN99" s="705"/>
    </row>
    <row r="100" spans="1:40" ht="11.25" customHeight="1">
      <c r="A100" s="50">
        <v>95</v>
      </c>
      <c r="B100" s="68"/>
      <c r="C100" s="8"/>
      <c r="D100" s="175"/>
      <c r="E100" s="68"/>
      <c r="F100" s="5"/>
      <c r="G100" s="5"/>
      <c r="H100" s="5"/>
      <c r="I100" s="5"/>
      <c r="J100" s="8"/>
      <c r="K100" s="69"/>
      <c r="L100" s="64"/>
      <c r="M100" s="58"/>
      <c r="N100" s="135" t="str">
        <f t="shared" si="34"/>
        <v/>
      </c>
      <c r="O100" s="68"/>
      <c r="P100" s="83"/>
      <c r="Q100" s="91"/>
      <c r="R100" s="654" t="str">
        <f t="shared" si="24"/>
        <v/>
      </c>
      <c r="S100" s="656" t="str">
        <f t="shared" si="28"/>
        <v/>
      </c>
      <c r="T100" s="702" t="str">
        <f t="shared" si="25"/>
        <v/>
      </c>
      <c r="U100" s="657"/>
      <c r="V100" s="658"/>
      <c r="W100" s="659" t="str">
        <f t="shared" si="29"/>
        <v/>
      </c>
      <c r="X100" s="656" t="str">
        <f t="shared" si="26"/>
        <v/>
      </c>
      <c r="Y100" s="656" t="str">
        <f t="shared" si="27"/>
        <v/>
      </c>
      <c r="Z100" s="660"/>
      <c r="AA100" s="661"/>
      <c r="AB100" s="662" t="str">
        <f t="shared" si="32"/>
        <v/>
      </c>
      <c r="AC100" s="663"/>
      <c r="AD100" s="658"/>
      <c r="AE100" s="664"/>
      <c r="AF100" s="665"/>
      <c r="AG100" s="666"/>
      <c r="AH100" s="667" t="str">
        <f t="shared" si="37"/>
        <v/>
      </c>
      <c r="AI100" s="667" t="str">
        <f t="shared" si="35"/>
        <v/>
      </c>
      <c r="AJ100" s="703" t="str">
        <f t="shared" si="30"/>
        <v/>
      </c>
      <c r="AK100" s="704" t="str">
        <f t="shared" si="36"/>
        <v/>
      </c>
      <c r="AL100" s="668" t="str">
        <f t="shared" si="31"/>
        <v/>
      </c>
      <c r="AM100" s="671" t="str">
        <f t="shared" si="33"/>
        <v/>
      </c>
      <c r="AN100" s="705"/>
    </row>
    <row r="101" spans="1:40" ht="11.25" customHeight="1">
      <c r="A101" s="50">
        <v>96</v>
      </c>
      <c r="B101" s="68"/>
      <c r="C101" s="8"/>
      <c r="D101" s="175"/>
      <c r="E101" s="68"/>
      <c r="F101" s="5"/>
      <c r="G101" s="5"/>
      <c r="H101" s="5"/>
      <c r="I101" s="5"/>
      <c r="J101" s="8"/>
      <c r="K101" s="69"/>
      <c r="L101" s="64"/>
      <c r="M101" s="58"/>
      <c r="N101" s="135" t="str">
        <f t="shared" si="34"/>
        <v/>
      </c>
      <c r="O101" s="68"/>
      <c r="P101" s="83"/>
      <c r="Q101" s="91"/>
      <c r="R101" s="654" t="str">
        <f t="shared" si="24"/>
        <v/>
      </c>
      <c r="S101" s="656" t="str">
        <f t="shared" si="28"/>
        <v/>
      </c>
      <c r="T101" s="702" t="str">
        <f t="shared" si="25"/>
        <v/>
      </c>
      <c r="U101" s="657"/>
      <c r="V101" s="658"/>
      <c r="W101" s="659" t="str">
        <f t="shared" si="29"/>
        <v/>
      </c>
      <c r="X101" s="656" t="str">
        <f t="shared" si="26"/>
        <v/>
      </c>
      <c r="Y101" s="656" t="str">
        <f t="shared" si="27"/>
        <v/>
      </c>
      <c r="Z101" s="660"/>
      <c r="AA101" s="661"/>
      <c r="AB101" s="662" t="str">
        <f t="shared" si="32"/>
        <v/>
      </c>
      <c r="AC101" s="663"/>
      <c r="AD101" s="658"/>
      <c r="AE101" s="664"/>
      <c r="AF101" s="665"/>
      <c r="AG101" s="666"/>
      <c r="AH101" s="667" t="str">
        <f t="shared" si="37"/>
        <v/>
      </c>
      <c r="AI101" s="667" t="str">
        <f t="shared" si="35"/>
        <v/>
      </c>
      <c r="AJ101" s="703" t="str">
        <f t="shared" ref="AJ101:AJ104" si="38">IF(AND(AH101="", AI101=""), "",(IFERROR(VALUE(TRIM(SUBSTITUTE(AH101,CHAR(160),""))),0)+IFERROR(VALUE(TRIM(SUBSTITUTE(AI101,CHAR(160),""))),0))*S101)</f>
        <v/>
      </c>
      <c r="AK101" s="704" t="str">
        <f t="shared" si="36"/>
        <v/>
      </c>
      <c r="AL101" s="668" t="str">
        <f t="shared" ref="AL101:AL104" si="39">IF(OR(N101="",AK101=""),"",N101-AK101)</f>
        <v/>
      </c>
      <c r="AM101" s="671" t="str">
        <f t="shared" si="33"/>
        <v/>
      </c>
      <c r="AN101" s="705"/>
    </row>
    <row r="102" spans="1:40" ht="11.25" customHeight="1">
      <c r="A102" s="50">
        <v>97</v>
      </c>
      <c r="B102" s="68"/>
      <c r="C102" s="8"/>
      <c r="D102" s="175"/>
      <c r="E102" s="68"/>
      <c r="F102" s="5"/>
      <c r="G102" s="5"/>
      <c r="H102" s="5"/>
      <c r="I102" s="5"/>
      <c r="J102" s="8"/>
      <c r="K102" s="69"/>
      <c r="L102" s="64"/>
      <c r="M102" s="58"/>
      <c r="N102" s="135" t="str">
        <f t="shared" si="34"/>
        <v/>
      </c>
      <c r="O102" s="68"/>
      <c r="P102" s="83"/>
      <c r="Q102" s="91"/>
      <c r="R102" s="654" t="str">
        <f t="shared" si="24"/>
        <v/>
      </c>
      <c r="S102" s="656" t="str">
        <f t="shared" si="28"/>
        <v/>
      </c>
      <c r="T102" s="702" t="str">
        <f t="shared" si="25"/>
        <v/>
      </c>
      <c r="U102" s="657"/>
      <c r="V102" s="658"/>
      <c r="W102" s="659" t="str">
        <f t="shared" si="29"/>
        <v/>
      </c>
      <c r="X102" s="656" t="str">
        <f t="shared" si="26"/>
        <v/>
      </c>
      <c r="Y102" s="656" t="str">
        <f t="shared" si="27"/>
        <v/>
      </c>
      <c r="Z102" s="660"/>
      <c r="AA102" s="661"/>
      <c r="AB102" s="662" t="str">
        <f t="shared" si="32"/>
        <v/>
      </c>
      <c r="AC102" s="663"/>
      <c r="AD102" s="658"/>
      <c r="AE102" s="664"/>
      <c r="AF102" s="665"/>
      <c r="AG102" s="666"/>
      <c r="AH102" s="667" t="str">
        <f t="shared" si="37"/>
        <v/>
      </c>
      <c r="AI102" s="667" t="str">
        <f t="shared" si="35"/>
        <v/>
      </c>
      <c r="AJ102" s="703" t="str">
        <f t="shared" si="38"/>
        <v/>
      </c>
      <c r="AK102" s="704" t="str">
        <f t="shared" si="36"/>
        <v/>
      </c>
      <c r="AL102" s="668" t="str">
        <f t="shared" si="39"/>
        <v/>
      </c>
      <c r="AM102" s="671" t="str">
        <f t="shared" si="33"/>
        <v/>
      </c>
      <c r="AN102" s="705"/>
    </row>
    <row r="103" spans="1:40" ht="12" customHeight="1">
      <c r="A103" s="50">
        <v>98</v>
      </c>
      <c r="B103" s="68"/>
      <c r="C103" s="8"/>
      <c r="D103" s="175"/>
      <c r="E103" s="68"/>
      <c r="F103" s="5"/>
      <c r="G103" s="5"/>
      <c r="H103" s="5"/>
      <c r="I103" s="5"/>
      <c r="J103" s="8"/>
      <c r="K103" s="69"/>
      <c r="L103" s="64"/>
      <c r="M103" s="58"/>
      <c r="N103" s="135" t="str">
        <f t="shared" si="34"/>
        <v/>
      </c>
      <c r="O103" s="68"/>
      <c r="P103" s="83"/>
      <c r="Q103" s="91"/>
      <c r="R103" s="654" t="str">
        <f t="shared" si="24"/>
        <v/>
      </c>
      <c r="S103" s="656" t="str">
        <f t="shared" si="28"/>
        <v/>
      </c>
      <c r="T103" s="702" t="str">
        <f t="shared" si="25"/>
        <v/>
      </c>
      <c r="U103" s="657"/>
      <c r="V103" s="658"/>
      <c r="W103" s="659" t="str">
        <f t="shared" si="29"/>
        <v/>
      </c>
      <c r="X103" s="656" t="str">
        <f t="shared" si="26"/>
        <v/>
      </c>
      <c r="Y103" s="656" t="str">
        <f t="shared" si="27"/>
        <v/>
      </c>
      <c r="Z103" s="660"/>
      <c r="AA103" s="661"/>
      <c r="AB103" s="662" t="str">
        <f t="shared" si="32"/>
        <v/>
      </c>
      <c r="AC103" s="663"/>
      <c r="AD103" s="658"/>
      <c r="AE103" s="664"/>
      <c r="AF103" s="665"/>
      <c r="AG103" s="666"/>
      <c r="AH103" s="667" t="str">
        <f t="shared" si="37"/>
        <v/>
      </c>
      <c r="AI103" s="667" t="str">
        <f t="shared" si="35"/>
        <v/>
      </c>
      <c r="AJ103" s="703" t="str">
        <f t="shared" si="38"/>
        <v/>
      </c>
      <c r="AK103" s="704" t="str">
        <f t="shared" si="36"/>
        <v/>
      </c>
      <c r="AL103" s="668" t="str">
        <f t="shared" si="39"/>
        <v/>
      </c>
      <c r="AM103" s="671" t="str">
        <f t="shared" si="33"/>
        <v/>
      </c>
      <c r="AN103" s="705"/>
    </row>
    <row r="104" spans="1:40" ht="12" customHeight="1" thickBot="1">
      <c r="A104" s="50">
        <v>99</v>
      </c>
      <c r="B104" s="70"/>
      <c r="C104" s="72"/>
      <c r="D104" s="176"/>
      <c r="E104" s="70"/>
      <c r="F104" s="71"/>
      <c r="G104" s="71"/>
      <c r="H104" s="71"/>
      <c r="I104" s="71"/>
      <c r="J104" s="72"/>
      <c r="K104" s="73"/>
      <c r="L104" s="94"/>
      <c r="M104" s="58"/>
      <c r="N104" s="135" t="str">
        <f t="shared" si="34"/>
        <v/>
      </c>
      <c r="O104" s="70"/>
      <c r="P104" s="83"/>
      <c r="Q104" s="92"/>
      <c r="R104" s="707" t="str">
        <f t="shared" si="24"/>
        <v/>
      </c>
      <c r="S104" s="708" t="str">
        <f t="shared" si="28"/>
        <v/>
      </c>
      <c r="T104" s="709" t="str">
        <f t="shared" si="25"/>
        <v/>
      </c>
      <c r="U104" s="673"/>
      <c r="V104" s="658"/>
      <c r="W104" s="659" t="str">
        <f t="shared" si="29"/>
        <v/>
      </c>
      <c r="X104" s="656" t="str">
        <f t="shared" si="26"/>
        <v/>
      </c>
      <c r="Y104" s="656" t="str">
        <f t="shared" si="27"/>
        <v/>
      </c>
      <c r="Z104" s="660"/>
      <c r="AA104" s="661"/>
      <c r="AB104" s="662" t="str">
        <f t="shared" si="32"/>
        <v/>
      </c>
      <c r="AC104" s="663"/>
      <c r="AD104" s="674"/>
      <c r="AE104" s="678"/>
      <c r="AF104" s="710"/>
      <c r="AG104" s="711"/>
      <c r="AH104" s="712" t="str">
        <f t="shared" si="37"/>
        <v/>
      </c>
      <c r="AI104" s="667" t="str">
        <f t="shared" si="35"/>
        <v/>
      </c>
      <c r="AJ104" s="703" t="str">
        <f t="shared" si="38"/>
        <v/>
      </c>
      <c r="AK104" s="704" t="str">
        <f t="shared" si="36"/>
        <v/>
      </c>
      <c r="AL104" s="713" t="str">
        <f t="shared" si="39"/>
        <v/>
      </c>
      <c r="AM104" s="714" t="str">
        <f t="shared" si="33"/>
        <v/>
      </c>
      <c r="AN104" s="705"/>
    </row>
    <row r="105" spans="1:40" ht="12" customHeight="1" thickBot="1">
      <c r="A105" s="50">
        <v>100</v>
      </c>
      <c r="B105" s="29"/>
      <c r="C105" s="29"/>
      <c r="D105" s="29"/>
      <c r="E105" s="29"/>
      <c r="F105" s="29"/>
      <c r="G105" s="29"/>
      <c r="H105" s="29"/>
      <c r="I105" s="29"/>
      <c r="J105" s="29" t="s">
        <v>94</v>
      </c>
      <c r="K105" s="29"/>
      <c r="L105" s="31">
        <f>SUM(L6:L104)</f>
        <v>0</v>
      </c>
      <c r="M105" s="31">
        <f>SUM(M6:M104)</f>
        <v>0</v>
      </c>
      <c r="N105" s="31">
        <f>SUM(N6:N104)</f>
        <v>0</v>
      </c>
      <c r="O105" s="29"/>
      <c r="P105" s="29"/>
      <c r="Q105" s="29"/>
      <c r="R105" s="715"/>
      <c r="S105" s="715"/>
      <c r="T105" s="715"/>
      <c r="U105" s="715"/>
      <c r="V105" s="716"/>
      <c r="W105" s="717"/>
      <c r="X105" s="717"/>
      <c r="Y105" s="717"/>
      <c r="Z105" s="717"/>
      <c r="AA105" s="717"/>
      <c r="AB105" s="717"/>
      <c r="AC105" s="718"/>
      <c r="AD105" s="715"/>
      <c r="AE105" s="715"/>
      <c r="AF105" s="715" t="s">
        <v>94</v>
      </c>
      <c r="AG105" s="719">
        <f t="shared" ref="AG105:AM105" si="40">SUM(AG6:AG104)</f>
        <v>0</v>
      </c>
      <c r="AH105" s="719">
        <f t="shared" si="40"/>
        <v>0</v>
      </c>
      <c r="AI105" s="719">
        <f t="shared" si="40"/>
        <v>0</v>
      </c>
      <c r="AJ105" s="719">
        <f t="shared" si="40"/>
        <v>0</v>
      </c>
      <c r="AK105" s="719">
        <f t="shared" si="40"/>
        <v>0</v>
      </c>
      <c r="AL105" s="719">
        <f t="shared" si="40"/>
        <v>0</v>
      </c>
      <c r="AM105" s="719">
        <f t="shared" si="40"/>
        <v>0</v>
      </c>
      <c r="AN105" s="720"/>
    </row>
    <row r="106" spans="1:40" ht="14.5">
      <c r="A106" s="79"/>
      <c r="AN106" s="715"/>
    </row>
  </sheetData>
  <sheetProtection algorithmName="SHA-512" hashValue="k3Rd3wcONoXC0GASjBtLthqLTaZqj+0XvlCT9LRXS+j/yCm6g7PAk+4YuSYlk/X4wn/bIiTwMFg013CriFt2sw==" saltValue="WDs+5fJ4PA/en+G74dhGPA==" spinCount="100000" sheet="1" formatCells="0" formatColumns="0" formatRows="0" insertColumns="0" insertRows="0" insertHyperlinks="0" deleteColumns="0" deleteRows="0" sort="0" autoFilter="0" pivotTables="0"/>
  <mergeCells count="13">
    <mergeCell ref="A3:A4"/>
    <mergeCell ref="B2:D2"/>
    <mergeCell ref="L2:N2"/>
    <mergeCell ref="O2:P2"/>
    <mergeCell ref="R2:T2"/>
    <mergeCell ref="AF2:AG2"/>
    <mergeCell ref="AH2:AJ2"/>
    <mergeCell ref="AK2:AN2"/>
    <mergeCell ref="A1:Q1"/>
    <mergeCell ref="E2:K2"/>
    <mergeCell ref="R1:AN1"/>
    <mergeCell ref="V2:AC2"/>
    <mergeCell ref="AD2:AE2"/>
  </mergeCells>
  <conditionalFormatting sqref="R6:T104">
    <cfRule type="expression" dxfId="57" priority="290">
      <formula>R6&lt;&gt;B6</formula>
    </cfRule>
  </conditionalFormatting>
  <conditionalFormatting sqref="X6:Y6 W7:Y104">
    <cfRule type="expression" dxfId="56" priority="319" stopIfTrue="1">
      <formula>R6&lt;&gt;B6</formula>
    </cfRule>
  </conditionalFormatting>
  <conditionalFormatting sqref="AB6:AB104">
    <cfRule type="expression" dxfId="55" priority="1" stopIfTrue="1">
      <formula>AB6&lt;&gt;I6</formula>
    </cfRule>
  </conditionalFormatting>
  <conditionalFormatting sqref="AH6:AI104">
    <cfRule type="expression" dxfId="54" priority="4">
      <formula>AH6&lt;&gt;L6</formula>
    </cfRule>
  </conditionalFormatting>
  <conditionalFormatting sqref="AK6:AK104">
    <cfRule type="expression" dxfId="53" priority="5">
      <formula>AK6&lt;&gt;N6</formula>
    </cfRule>
  </conditionalFormatting>
  <dataValidations count="1">
    <dataValidation type="list" allowBlank="1" showInputMessage="1" showErrorMessage="1" sqref="U6:V104 AC6:AE104" xr:uid="{2826F722-2EE1-9E41-8ED7-22E792F27417}">
      <formula1>"Oui,Non"</formula1>
    </dataValidation>
  </dataValidations>
  <pageMargins left="0.7" right="0.7" top="0.75" bottom="0.75" header="0.3" footer="0.3"/>
  <pageSetup paperSize="9" scale="1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8E81F22-A75D-444C-9359-2C8180763482}">
          <x14:formula1>
            <xm:f>Accueil!$AC$2:$AC$5</xm:f>
          </x14:formula1>
          <xm:sqref>F5:F104 X5:X104</xm:sqref>
        </x14:dataValidation>
        <x14:dataValidation type="list" allowBlank="1" showInputMessage="1" showErrorMessage="1" xr:uid="{ABF3B52B-F103-46EB-B1D6-45AE9E9FDDA6}">
          <x14:formula1>
            <xm:f>'0-Présentation typeaction'!$H$4:$H$12</xm:f>
          </x14:formula1>
          <xm:sqref>D5:D104 T5:T104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EFFA-3C04-4C45-AF01-AA3603D5F6D3}">
  <sheetPr>
    <pageSetUpPr fitToPage="1"/>
  </sheetPr>
  <dimension ref="A1:Z106"/>
  <sheetViews>
    <sheetView showGridLines="0" zoomScale="67" zoomScaleNormal="70" workbookViewId="0">
      <selection activeCell="G10" sqref="G10"/>
    </sheetView>
  </sheetViews>
  <sheetFormatPr baseColWidth="10" defaultColWidth="11.453125" defaultRowHeight="14.5" outlineLevelCol="1"/>
  <cols>
    <col min="1" max="1" width="22.26953125" customWidth="1"/>
    <col min="2" max="2" width="27.453125" bestFit="1" customWidth="1"/>
    <col min="3" max="3" width="29.453125" bestFit="1" customWidth="1"/>
    <col min="4" max="4" width="29.453125" customWidth="1"/>
    <col min="5" max="5" width="19.453125" bestFit="1" customWidth="1"/>
    <col min="6" max="6" width="19.453125" customWidth="1"/>
    <col min="7" max="7" width="19.453125" bestFit="1" customWidth="1"/>
    <col min="8" max="9" width="19.453125" customWidth="1"/>
    <col min="10" max="10" width="29.453125" customWidth="1"/>
    <col min="11" max="11" width="20.453125" style="33" hidden="1" customWidth="1" outlineLevel="1"/>
    <col min="12" max="12" width="29.453125" style="33" hidden="1" customWidth="1" outlineLevel="1"/>
    <col min="13" max="15" width="20.453125" style="33" hidden="1" customWidth="1" outlineLevel="1"/>
    <col min="16" max="16" width="32.81640625" style="33" hidden="1" customWidth="1" outlineLevel="1"/>
    <col min="17" max="17" width="20.453125" style="33" hidden="1" customWidth="1" outlineLevel="1"/>
    <col min="18" max="20" width="19.1796875" style="33" hidden="1" customWidth="1" outlineLevel="1"/>
    <col min="21" max="21" width="32.453125" style="33" hidden="1" customWidth="1" outlineLevel="1"/>
    <col min="22" max="22" width="20.81640625" style="33" hidden="1" customWidth="1" outlineLevel="1"/>
    <col min="23" max="23" width="30.81640625" style="33" hidden="1" customWidth="1" outlineLevel="1"/>
    <col min="24" max="24" width="26.1796875" style="33" hidden="1" customWidth="1" outlineLevel="1"/>
    <col min="25" max="25" width="20.81640625" style="33" hidden="1" customWidth="1" outlineLevel="1"/>
    <col min="26" max="26" width="11.453125" collapsed="1"/>
  </cols>
  <sheetData>
    <row r="1" spans="1:26" ht="88.5" customHeight="1" thickBot="1">
      <c r="A1" s="1015" t="s">
        <v>107</v>
      </c>
      <c r="B1" s="1016"/>
      <c r="C1" s="1016"/>
      <c r="D1" s="1016"/>
      <c r="E1" s="1016"/>
      <c r="F1" s="1016"/>
      <c r="G1" s="1016"/>
      <c r="H1" s="1016"/>
      <c r="I1" s="1016"/>
      <c r="J1" s="1017"/>
      <c r="K1" s="1002" t="s">
        <v>438</v>
      </c>
      <c r="L1" s="997"/>
      <c r="M1" s="997"/>
      <c r="N1" s="997"/>
      <c r="O1" s="997"/>
      <c r="P1" s="997"/>
      <c r="Q1" s="997"/>
      <c r="R1" s="997"/>
      <c r="S1" s="997"/>
      <c r="T1" s="997"/>
      <c r="U1" s="997"/>
      <c r="V1" s="997"/>
      <c r="W1" s="997"/>
      <c r="X1" s="997"/>
      <c r="Y1" s="1003"/>
    </row>
    <row r="2" spans="1:26" ht="71.25" customHeight="1" thickBot="1">
      <c r="A2" s="55"/>
      <c r="B2" s="1015" t="s">
        <v>19</v>
      </c>
      <c r="C2" s="1016"/>
      <c r="D2" s="1016"/>
      <c r="E2" s="1016"/>
      <c r="F2" s="1017"/>
      <c r="G2" s="1015" t="s">
        <v>108</v>
      </c>
      <c r="H2" s="1016"/>
      <c r="I2" s="1016"/>
      <c r="J2" s="87" t="s">
        <v>23</v>
      </c>
      <c r="K2" s="1002" t="s">
        <v>19</v>
      </c>
      <c r="L2" s="997"/>
      <c r="M2" s="997"/>
      <c r="N2" s="997"/>
      <c r="O2" s="1003"/>
      <c r="P2" s="607" t="s">
        <v>24</v>
      </c>
      <c r="Q2" s="1002" t="s">
        <v>109</v>
      </c>
      <c r="R2" s="997"/>
      <c r="S2" s="1003"/>
      <c r="T2" s="1002" t="s">
        <v>27</v>
      </c>
      <c r="U2" s="1003"/>
      <c r="V2" s="998" t="s">
        <v>29</v>
      </c>
      <c r="W2" s="999"/>
      <c r="X2" s="999"/>
      <c r="Y2" s="1000"/>
      <c r="Z2" s="24"/>
    </row>
    <row r="3" spans="1:26" s="24" customFormat="1" ht="70" customHeight="1">
      <c r="A3" s="1025" t="s">
        <v>30</v>
      </c>
      <c r="B3" s="140" t="s">
        <v>110</v>
      </c>
      <c r="C3" s="141" t="s">
        <v>34</v>
      </c>
      <c r="D3" s="141" t="s">
        <v>111</v>
      </c>
      <c r="E3" s="173" t="s">
        <v>112</v>
      </c>
      <c r="F3" s="150" t="s">
        <v>257</v>
      </c>
      <c r="G3" s="140" t="s">
        <v>113</v>
      </c>
      <c r="H3" s="141" t="s">
        <v>114</v>
      </c>
      <c r="I3" s="173" t="s">
        <v>115</v>
      </c>
      <c r="J3" s="186" t="s">
        <v>44</v>
      </c>
      <c r="K3" s="608" t="s">
        <v>110</v>
      </c>
      <c r="L3" s="609" t="s">
        <v>34</v>
      </c>
      <c r="M3" s="609" t="s">
        <v>111</v>
      </c>
      <c r="N3" s="721" t="s">
        <v>112</v>
      </c>
      <c r="O3" s="610" t="s">
        <v>260</v>
      </c>
      <c r="P3" s="722" t="s">
        <v>116</v>
      </c>
      <c r="Q3" s="723" t="s">
        <v>117</v>
      </c>
      <c r="R3" s="609" t="s">
        <v>118</v>
      </c>
      <c r="S3" s="724" t="s">
        <v>119</v>
      </c>
      <c r="T3" s="619" t="s">
        <v>51</v>
      </c>
      <c r="U3" s="615" t="s">
        <v>52</v>
      </c>
      <c r="V3" s="725" t="s">
        <v>53</v>
      </c>
      <c r="W3" s="726" t="s">
        <v>54</v>
      </c>
      <c r="X3" s="726" t="s">
        <v>55</v>
      </c>
      <c r="Y3" s="727" t="s">
        <v>56</v>
      </c>
    </row>
    <row r="4" spans="1:26" s="1" customFormat="1" ht="230.25" customHeight="1" thickBot="1">
      <c r="A4" s="1025"/>
      <c r="B4" s="144" t="s">
        <v>120</v>
      </c>
      <c r="C4" s="145" t="s">
        <v>121</v>
      </c>
      <c r="D4" s="145" t="s">
        <v>122</v>
      </c>
      <c r="E4" s="174" t="s">
        <v>123</v>
      </c>
      <c r="F4" s="151" t="s">
        <v>258</v>
      </c>
      <c r="G4" s="144" t="s">
        <v>124</v>
      </c>
      <c r="H4" s="145" t="s">
        <v>125</v>
      </c>
      <c r="I4" s="187" t="s">
        <v>126</v>
      </c>
      <c r="J4" s="188" t="s">
        <v>69</v>
      </c>
      <c r="K4" s="621" t="s">
        <v>70</v>
      </c>
      <c r="L4" s="623" t="s">
        <v>70</v>
      </c>
      <c r="M4" s="623" t="s">
        <v>70</v>
      </c>
      <c r="N4" s="630" t="s">
        <v>70</v>
      </c>
      <c r="O4" s="624" t="s">
        <v>261</v>
      </c>
      <c r="P4" s="728" t="s">
        <v>71</v>
      </c>
      <c r="Q4" s="729" t="s">
        <v>72</v>
      </c>
      <c r="R4" s="623" t="s">
        <v>72</v>
      </c>
      <c r="S4" s="730" t="s">
        <v>78</v>
      </c>
      <c r="T4" s="633" t="s">
        <v>75</v>
      </c>
      <c r="U4" s="629" t="s">
        <v>76</v>
      </c>
      <c r="V4" s="731" t="s">
        <v>79</v>
      </c>
      <c r="W4" s="623" t="s">
        <v>78</v>
      </c>
      <c r="X4" s="623" t="s">
        <v>102</v>
      </c>
      <c r="Y4" s="732" t="s">
        <v>81</v>
      </c>
    </row>
    <row r="5" spans="1:26" s="1" customFormat="1" ht="58">
      <c r="A5" s="98" t="s">
        <v>82</v>
      </c>
      <c r="B5" s="169" t="s">
        <v>93</v>
      </c>
      <c r="C5" s="183" t="s">
        <v>127</v>
      </c>
      <c r="D5" s="170">
        <v>0.05</v>
      </c>
      <c r="E5" s="184">
        <v>1000</v>
      </c>
      <c r="F5" s="182">
        <v>45693</v>
      </c>
      <c r="G5" s="169" t="s">
        <v>128</v>
      </c>
      <c r="H5" s="167" t="s">
        <v>129</v>
      </c>
      <c r="I5" s="184">
        <f>IF(D5="","",D5*E5)</f>
        <v>50</v>
      </c>
      <c r="J5" s="185"/>
      <c r="K5" s="733" t="str">
        <f t="shared" ref="K5:N6" si="0">IF(B5="","",B5)</f>
        <v>Hangar</v>
      </c>
      <c r="L5" s="734" t="s">
        <v>127</v>
      </c>
      <c r="M5" s="734">
        <f t="shared" si="0"/>
        <v>0.05</v>
      </c>
      <c r="N5" s="735">
        <f t="shared" si="0"/>
        <v>1000</v>
      </c>
      <c r="O5" s="698" t="s">
        <v>90</v>
      </c>
      <c r="P5" s="736" t="s">
        <v>90</v>
      </c>
      <c r="Q5" s="737" t="s">
        <v>90</v>
      </c>
      <c r="R5" s="738" t="s">
        <v>90</v>
      </c>
      <c r="S5" s="739">
        <v>3900</v>
      </c>
      <c r="T5" s="740">
        <v>3900</v>
      </c>
      <c r="U5" s="741"/>
      <c r="V5" s="742">
        <v>3900</v>
      </c>
      <c r="W5" s="743">
        <v>0</v>
      </c>
      <c r="X5" s="743"/>
      <c r="Y5" s="744"/>
    </row>
    <row r="6" spans="1:26" s="1" customFormat="1" ht="34" customHeight="1">
      <c r="A6" s="49">
        <v>1</v>
      </c>
      <c r="B6" s="99"/>
      <c r="C6" s="5"/>
      <c r="D6" s="116"/>
      <c r="E6" s="190"/>
      <c r="F6" s="189"/>
      <c r="G6" s="68"/>
      <c r="H6" s="5"/>
      <c r="I6" s="117" t="str">
        <f>IF(D6="","",D6*E6)</f>
        <v/>
      </c>
      <c r="J6" s="101"/>
      <c r="K6" s="745" t="str">
        <f t="shared" si="0"/>
        <v/>
      </c>
      <c r="L6" s="662" t="str">
        <f t="shared" si="0"/>
        <v/>
      </c>
      <c r="M6" s="662" t="str">
        <f>IF(D6="","",D6)</f>
        <v/>
      </c>
      <c r="N6" s="746" t="str">
        <f t="shared" ref="N6:N38" si="1">IF(E6="","",E6)</f>
        <v/>
      </c>
      <c r="O6" s="664"/>
      <c r="P6" s="663"/>
      <c r="Q6" s="747"/>
      <c r="R6" s="748"/>
      <c r="S6" s="749" t="str">
        <f>IF(OR(M6="", N6=""), "", IF(ROUND(IFERROR(VALUE(TRIM(SUBSTITUTE(M6,CHAR(160),""))),0),2)*ROUND(IFERROR(VALUE(TRIM(SUBSTITUTE(N6,CHAR(160),""))),0),2)=0, "", ROUND(IFERROR(VALUE(TRIM(SUBSTITUTE(M6,CHAR(160),""))),0),2)*ROUND(IFERROR(VALUE(TRIM(SUBSTITUTE(N6,CHAR(160),""))),0),2)))</f>
        <v/>
      </c>
      <c r="T6" s="750"/>
      <c r="U6" s="751"/>
      <c r="V6" s="704" t="str">
        <f>IF(B6="","",IF(OR(P6="Non",O6="Non",Q6="Non",R6="Non"),0,
IF(S6&lt;=T6-U6,S6,T6-U6)))</f>
        <v/>
      </c>
      <c r="W6" s="668" t="str">
        <f>IF(OR(I6="",V6=""),"",I6-V6)</f>
        <v/>
      </c>
      <c r="X6" s="668" t="str">
        <f t="shared" ref="X6:X37" si="2">IF(AND(V6="",U6=""),"",V6+U6)</f>
        <v/>
      </c>
      <c r="Y6" s="752"/>
    </row>
    <row r="7" spans="1:26" s="1" customFormat="1" ht="15" customHeight="1">
      <c r="A7" s="49">
        <v>2</v>
      </c>
      <c r="B7" s="100"/>
      <c r="C7" s="5"/>
      <c r="D7" s="82"/>
      <c r="E7" s="116"/>
      <c r="F7" s="152"/>
      <c r="G7" s="99"/>
      <c r="H7" s="115"/>
      <c r="I7" s="86" t="str">
        <f>IF(E7="","",E7*#REF!)</f>
        <v/>
      </c>
      <c r="J7" s="101"/>
      <c r="K7" s="745" t="str">
        <f t="shared" ref="K7:L9" si="3">IF(B7="","",B7)</f>
        <v/>
      </c>
      <c r="L7" s="662" t="str">
        <f t="shared" si="3"/>
        <v/>
      </c>
      <c r="M7" s="662" t="str">
        <f t="shared" ref="M7:M70" si="4">IF(D7="","",D7)</f>
        <v/>
      </c>
      <c r="N7" s="746" t="str">
        <f t="shared" si="1"/>
        <v/>
      </c>
      <c r="O7" s="664"/>
      <c r="P7" s="663"/>
      <c r="Q7" s="747"/>
      <c r="R7" s="748"/>
      <c r="S7" s="749" t="str">
        <f t="shared" ref="S7:S37" si="5">IF(OR(M7="", N7=""), "", IF(ROUND(IFERROR(VALUE(TRIM(SUBSTITUTE(M7,CHAR(160),""))),0),2)*ROUND(IFERROR(VALUE(TRIM(SUBSTITUTE(N7,CHAR(160),""))),0),2)=0, "", ROUND(IFERROR(VALUE(TRIM(SUBSTITUTE(M7,CHAR(160),""))),0),2)*ROUND(IFERROR(VALUE(TRIM(SUBSTITUTE(N7,CHAR(160),""))),0),2)))</f>
        <v/>
      </c>
      <c r="T7" s="750"/>
      <c r="U7" s="751"/>
      <c r="V7" s="704" t="str">
        <f>IF(B7="","",IF(OR(P7="Non",O7="Non",Q7="Non",R7="Non"),0,
IF(S7&lt;=T7-U7,S7,T7-U7)))</f>
        <v/>
      </c>
      <c r="W7" s="668" t="str">
        <f t="shared" ref="W7:W37" si="6">IF(OR(I7="",V7=""),"",I7-V7)</f>
        <v/>
      </c>
      <c r="X7" s="668" t="str">
        <f t="shared" si="2"/>
        <v/>
      </c>
      <c r="Y7" s="752"/>
    </row>
    <row r="8" spans="1:26" ht="15" customHeight="1">
      <c r="A8" s="50">
        <v>3</v>
      </c>
      <c r="B8" s="100"/>
      <c r="C8" s="5"/>
      <c r="D8" s="82"/>
      <c r="E8" s="116"/>
      <c r="F8" s="152"/>
      <c r="G8" s="99"/>
      <c r="H8" s="115"/>
      <c r="I8" s="86" t="str">
        <f>IF(E8="","",E8*#REF!)</f>
        <v/>
      </c>
      <c r="J8" s="101"/>
      <c r="K8" s="745" t="str">
        <f t="shared" si="3"/>
        <v/>
      </c>
      <c r="L8" s="662" t="str">
        <f t="shared" si="3"/>
        <v/>
      </c>
      <c r="M8" s="662" t="str">
        <f t="shared" si="4"/>
        <v/>
      </c>
      <c r="N8" s="746" t="str">
        <f t="shared" si="1"/>
        <v/>
      </c>
      <c r="O8" s="664"/>
      <c r="P8" s="663"/>
      <c r="Q8" s="747"/>
      <c r="R8" s="748"/>
      <c r="S8" s="749" t="str">
        <f t="shared" si="5"/>
        <v/>
      </c>
      <c r="T8" s="750"/>
      <c r="U8" s="751"/>
      <c r="V8" s="704" t="str">
        <f t="shared" ref="V8:V69" si="7">IF(B8="","",IF(OR(P8="Non",O8="Non",Q8="Non",R8="Non"),0,
IF(S8&lt;=T8-U8,S8,T8-U8)))</f>
        <v/>
      </c>
      <c r="W8" s="668" t="str">
        <f t="shared" si="6"/>
        <v/>
      </c>
      <c r="X8" s="668" t="str">
        <f t="shared" si="2"/>
        <v/>
      </c>
      <c r="Y8" s="752"/>
    </row>
    <row r="9" spans="1:26" ht="15" customHeight="1">
      <c r="A9" s="50">
        <v>4</v>
      </c>
      <c r="B9" s="100"/>
      <c r="C9" s="5"/>
      <c r="D9" s="82"/>
      <c r="E9" s="116"/>
      <c r="F9" s="152"/>
      <c r="G9" s="99"/>
      <c r="H9" s="115"/>
      <c r="I9" s="86" t="str">
        <f>IF(E9="","",E9*#REF!)</f>
        <v/>
      </c>
      <c r="J9" s="101"/>
      <c r="K9" s="745" t="str">
        <f t="shared" si="3"/>
        <v/>
      </c>
      <c r="L9" s="662" t="str">
        <f t="shared" si="3"/>
        <v/>
      </c>
      <c r="M9" s="662" t="str">
        <f t="shared" si="4"/>
        <v/>
      </c>
      <c r="N9" s="746" t="str">
        <f t="shared" si="1"/>
        <v/>
      </c>
      <c r="O9" s="664"/>
      <c r="P9" s="663"/>
      <c r="Q9" s="747"/>
      <c r="R9" s="748"/>
      <c r="S9" s="749" t="str">
        <f t="shared" si="5"/>
        <v/>
      </c>
      <c r="T9" s="750"/>
      <c r="U9" s="751"/>
      <c r="V9" s="704" t="str">
        <f>IF(B9="","",IF(OR(#REF!="Non",O9="Non",Q9="Non",R9="Non"),0,
IF(S9&lt;=T9-U9,S9,T9-U9)))</f>
        <v/>
      </c>
      <c r="W9" s="668" t="str">
        <f t="shared" si="6"/>
        <v/>
      </c>
      <c r="X9" s="668" t="str">
        <f t="shared" si="2"/>
        <v/>
      </c>
      <c r="Y9" s="752"/>
    </row>
    <row r="10" spans="1:26" ht="15" customHeight="1">
      <c r="A10" s="50">
        <v>5</v>
      </c>
      <c r="B10" s="100"/>
      <c r="C10" s="5"/>
      <c r="D10" s="82"/>
      <c r="E10" s="116"/>
      <c r="F10" s="152"/>
      <c r="G10" s="99"/>
      <c r="H10" s="115"/>
      <c r="I10" s="86" t="str">
        <f>IF(E10="","",E10*#REF!)</f>
        <v/>
      </c>
      <c r="J10" s="101"/>
      <c r="K10" s="745" t="str">
        <f t="shared" ref="K10:K41" si="8">IF(B10="","",B10)</f>
        <v/>
      </c>
      <c r="L10" s="662" t="str">
        <f t="shared" ref="L10:L41" si="9">IF(C10="","",C10)</f>
        <v/>
      </c>
      <c r="M10" s="662" t="str">
        <f t="shared" si="4"/>
        <v/>
      </c>
      <c r="N10" s="746" t="str">
        <f t="shared" si="1"/>
        <v/>
      </c>
      <c r="O10" s="664"/>
      <c r="Q10" s="747"/>
      <c r="R10" s="748"/>
      <c r="S10" s="749" t="str">
        <f t="shared" si="5"/>
        <v/>
      </c>
      <c r="T10" s="750"/>
      <c r="U10" s="753"/>
      <c r="V10" s="704" t="str">
        <f>IF(B10="","",IF(OR(P9="Non",O10="Non",Q10="Non",R10="Non"),0,
IF(S10&lt;=T10-U10,S10,T10-U10)))</f>
        <v/>
      </c>
      <c r="W10" s="668" t="str">
        <f t="shared" si="6"/>
        <v/>
      </c>
      <c r="X10" s="668" t="str">
        <f t="shared" si="2"/>
        <v/>
      </c>
      <c r="Y10" s="752"/>
    </row>
    <row r="11" spans="1:26" ht="15" customHeight="1">
      <c r="A11" s="50">
        <v>6</v>
      </c>
      <c r="B11" s="100"/>
      <c r="C11" s="5"/>
      <c r="D11" s="82"/>
      <c r="E11" s="116"/>
      <c r="F11" s="152"/>
      <c r="G11" s="99"/>
      <c r="H11" s="115"/>
      <c r="I11" s="86" t="str">
        <f>IF(E11="","",E11*#REF!)</f>
        <v/>
      </c>
      <c r="J11" s="101"/>
      <c r="K11" s="745" t="str">
        <f t="shared" si="8"/>
        <v/>
      </c>
      <c r="L11" s="662" t="str">
        <f t="shared" si="9"/>
        <v/>
      </c>
      <c r="M11" s="662" t="str">
        <f t="shared" si="4"/>
        <v/>
      </c>
      <c r="N11" s="746" t="str">
        <f t="shared" si="1"/>
        <v/>
      </c>
      <c r="O11" s="664"/>
      <c r="P11" s="663"/>
      <c r="Q11" s="747"/>
      <c r="R11" s="748"/>
      <c r="S11" s="749" t="str">
        <f t="shared" si="5"/>
        <v/>
      </c>
      <c r="T11" s="750"/>
      <c r="U11" s="751"/>
      <c r="V11" s="704" t="str">
        <f t="shared" si="7"/>
        <v/>
      </c>
      <c r="W11" s="668" t="str">
        <f t="shared" si="6"/>
        <v/>
      </c>
      <c r="X11" s="668" t="str">
        <f t="shared" si="2"/>
        <v/>
      </c>
      <c r="Y11" s="752"/>
    </row>
    <row r="12" spans="1:26" ht="15" customHeight="1">
      <c r="A12" s="50">
        <v>7</v>
      </c>
      <c r="B12" s="100"/>
      <c r="C12" s="5"/>
      <c r="D12" s="82"/>
      <c r="E12" s="116"/>
      <c r="F12" s="152"/>
      <c r="G12" s="99"/>
      <c r="H12" s="115"/>
      <c r="I12" s="86" t="str">
        <f>IF(E12="","",E12*#REF!)</f>
        <v/>
      </c>
      <c r="J12" s="101"/>
      <c r="K12" s="745" t="str">
        <f t="shared" si="8"/>
        <v/>
      </c>
      <c r="L12" s="662" t="str">
        <f t="shared" si="9"/>
        <v/>
      </c>
      <c r="M12" s="662" t="str">
        <f t="shared" si="4"/>
        <v/>
      </c>
      <c r="N12" s="746" t="str">
        <f t="shared" si="1"/>
        <v/>
      </c>
      <c r="O12" s="664"/>
      <c r="P12" s="663"/>
      <c r="Q12" s="747"/>
      <c r="R12" s="748"/>
      <c r="S12" s="749" t="str">
        <f t="shared" si="5"/>
        <v/>
      </c>
      <c r="T12" s="750"/>
      <c r="U12" s="751"/>
      <c r="V12" s="704" t="str">
        <f t="shared" si="7"/>
        <v/>
      </c>
      <c r="W12" s="668" t="str">
        <f t="shared" si="6"/>
        <v/>
      </c>
      <c r="X12" s="668" t="str">
        <f t="shared" si="2"/>
        <v/>
      </c>
      <c r="Y12" s="752"/>
    </row>
    <row r="13" spans="1:26" ht="15" customHeight="1">
      <c r="A13" s="50">
        <v>8</v>
      </c>
      <c r="B13" s="100"/>
      <c r="C13" s="5"/>
      <c r="D13" s="82"/>
      <c r="E13" s="116"/>
      <c r="F13" s="152"/>
      <c r="G13" s="99"/>
      <c r="H13" s="115"/>
      <c r="I13" s="86" t="str">
        <f>IF(E13="","",E13*#REF!)</f>
        <v/>
      </c>
      <c r="J13" s="101"/>
      <c r="K13" s="745" t="str">
        <f t="shared" si="8"/>
        <v/>
      </c>
      <c r="L13" s="662" t="str">
        <f t="shared" si="9"/>
        <v/>
      </c>
      <c r="M13" s="662" t="str">
        <f t="shared" si="4"/>
        <v/>
      </c>
      <c r="N13" s="746" t="str">
        <f t="shared" si="1"/>
        <v/>
      </c>
      <c r="O13" s="664"/>
      <c r="P13" s="663"/>
      <c r="Q13" s="747"/>
      <c r="R13" s="748"/>
      <c r="S13" s="749" t="str">
        <f t="shared" si="5"/>
        <v/>
      </c>
      <c r="T13" s="750"/>
      <c r="U13" s="751"/>
      <c r="V13" s="704" t="str">
        <f t="shared" si="7"/>
        <v/>
      </c>
      <c r="W13" s="668" t="str">
        <f t="shared" si="6"/>
        <v/>
      </c>
      <c r="X13" s="668" t="str">
        <f t="shared" si="2"/>
        <v/>
      </c>
      <c r="Y13" s="752"/>
    </row>
    <row r="14" spans="1:26" ht="15" customHeight="1">
      <c r="A14" s="50">
        <v>9</v>
      </c>
      <c r="B14" s="100"/>
      <c r="C14" s="5"/>
      <c r="D14" s="82"/>
      <c r="E14" s="116"/>
      <c r="F14" s="152"/>
      <c r="G14" s="99"/>
      <c r="H14" s="115"/>
      <c r="I14" s="86" t="str">
        <f>IF(E14="","",E14*#REF!)</f>
        <v/>
      </c>
      <c r="J14" s="101"/>
      <c r="K14" s="745" t="str">
        <f t="shared" si="8"/>
        <v/>
      </c>
      <c r="L14" s="662" t="str">
        <f t="shared" si="9"/>
        <v/>
      </c>
      <c r="M14" s="662" t="str">
        <f t="shared" si="4"/>
        <v/>
      </c>
      <c r="N14" s="746" t="str">
        <f t="shared" si="1"/>
        <v/>
      </c>
      <c r="O14" s="664"/>
      <c r="P14" s="663"/>
      <c r="Q14" s="747"/>
      <c r="R14" s="748"/>
      <c r="S14" s="749" t="str">
        <f t="shared" si="5"/>
        <v/>
      </c>
      <c r="T14" s="750"/>
      <c r="U14" s="751"/>
      <c r="V14" s="704" t="str">
        <f t="shared" si="7"/>
        <v/>
      </c>
      <c r="W14" s="668" t="str">
        <f t="shared" si="6"/>
        <v/>
      </c>
      <c r="X14" s="668" t="str">
        <f t="shared" si="2"/>
        <v/>
      </c>
      <c r="Y14" s="752"/>
    </row>
    <row r="15" spans="1:26" ht="15" customHeight="1">
      <c r="A15" s="50">
        <v>10</v>
      </c>
      <c r="B15" s="100"/>
      <c r="C15" s="5"/>
      <c r="D15" s="82"/>
      <c r="E15" s="116"/>
      <c r="F15" s="152"/>
      <c r="G15" s="99"/>
      <c r="H15" s="115"/>
      <c r="I15" s="86" t="str">
        <f>IF(E15="","",E15*#REF!)</f>
        <v/>
      </c>
      <c r="J15" s="101"/>
      <c r="K15" s="745" t="str">
        <f t="shared" si="8"/>
        <v/>
      </c>
      <c r="L15" s="662" t="str">
        <f t="shared" si="9"/>
        <v/>
      </c>
      <c r="M15" s="662" t="str">
        <f t="shared" si="4"/>
        <v/>
      </c>
      <c r="N15" s="746" t="str">
        <f t="shared" si="1"/>
        <v/>
      </c>
      <c r="O15" s="664"/>
      <c r="P15" s="663"/>
      <c r="Q15" s="747"/>
      <c r="R15" s="748"/>
      <c r="S15" s="749" t="str">
        <f t="shared" si="5"/>
        <v/>
      </c>
      <c r="T15" s="750"/>
      <c r="U15" s="751"/>
      <c r="V15" s="704" t="str">
        <f t="shared" si="7"/>
        <v/>
      </c>
      <c r="W15" s="668" t="str">
        <f t="shared" si="6"/>
        <v/>
      </c>
      <c r="X15" s="668" t="str">
        <f t="shared" si="2"/>
        <v/>
      </c>
      <c r="Y15" s="752"/>
    </row>
    <row r="16" spans="1:26" ht="15" customHeight="1">
      <c r="A16" s="50">
        <v>11</v>
      </c>
      <c r="B16" s="100"/>
      <c r="C16" s="5"/>
      <c r="D16" s="82"/>
      <c r="E16" s="116"/>
      <c r="F16" s="152"/>
      <c r="G16" s="99"/>
      <c r="H16" s="115"/>
      <c r="I16" s="86" t="str">
        <f>IF(E16="","",E16*#REF!)</f>
        <v/>
      </c>
      <c r="J16" s="101"/>
      <c r="K16" s="745" t="str">
        <f t="shared" si="8"/>
        <v/>
      </c>
      <c r="L16" s="662" t="str">
        <f t="shared" si="9"/>
        <v/>
      </c>
      <c r="M16" s="662" t="str">
        <f t="shared" si="4"/>
        <v/>
      </c>
      <c r="N16" s="746" t="str">
        <f t="shared" si="1"/>
        <v/>
      </c>
      <c r="O16" s="664"/>
      <c r="P16" s="663"/>
      <c r="Q16" s="747"/>
      <c r="R16" s="748"/>
      <c r="S16" s="749" t="str">
        <f t="shared" si="5"/>
        <v/>
      </c>
      <c r="T16" s="750"/>
      <c r="U16" s="751"/>
      <c r="V16" s="704" t="str">
        <f t="shared" si="7"/>
        <v/>
      </c>
      <c r="W16" s="668" t="str">
        <f t="shared" si="6"/>
        <v/>
      </c>
      <c r="X16" s="668" t="str">
        <f t="shared" si="2"/>
        <v/>
      </c>
      <c r="Y16" s="752"/>
    </row>
    <row r="17" spans="1:25" ht="15" customHeight="1">
      <c r="A17" s="50">
        <v>12</v>
      </c>
      <c r="B17" s="100"/>
      <c r="C17" s="5"/>
      <c r="D17" s="82"/>
      <c r="E17" s="116"/>
      <c r="F17" s="152"/>
      <c r="G17" s="99"/>
      <c r="H17" s="115"/>
      <c r="I17" s="86" t="str">
        <f>IF(E17="","",E17*#REF!)</f>
        <v/>
      </c>
      <c r="J17" s="101"/>
      <c r="K17" s="745" t="str">
        <f t="shared" si="8"/>
        <v/>
      </c>
      <c r="L17" s="662" t="str">
        <f t="shared" si="9"/>
        <v/>
      </c>
      <c r="M17" s="662" t="str">
        <f t="shared" si="4"/>
        <v/>
      </c>
      <c r="N17" s="746" t="str">
        <f t="shared" si="1"/>
        <v/>
      </c>
      <c r="O17" s="664"/>
      <c r="P17" s="663"/>
      <c r="Q17" s="747"/>
      <c r="R17" s="748"/>
      <c r="S17" s="749" t="str">
        <f t="shared" si="5"/>
        <v/>
      </c>
      <c r="T17" s="750"/>
      <c r="U17" s="751"/>
      <c r="V17" s="704" t="str">
        <f t="shared" si="7"/>
        <v/>
      </c>
      <c r="W17" s="668" t="str">
        <f t="shared" si="6"/>
        <v/>
      </c>
      <c r="X17" s="668" t="str">
        <f t="shared" si="2"/>
        <v/>
      </c>
      <c r="Y17" s="752"/>
    </row>
    <row r="18" spans="1:25" ht="15" customHeight="1">
      <c r="A18" s="50">
        <v>13</v>
      </c>
      <c r="B18" s="100"/>
      <c r="C18" s="5"/>
      <c r="D18" s="82"/>
      <c r="E18" s="116"/>
      <c r="F18" s="152"/>
      <c r="G18" s="99"/>
      <c r="H18" s="115"/>
      <c r="I18" s="86" t="str">
        <f>IF(E18="","",E18*#REF!)</f>
        <v/>
      </c>
      <c r="J18" s="101"/>
      <c r="K18" s="745" t="str">
        <f t="shared" si="8"/>
        <v/>
      </c>
      <c r="L18" s="662" t="str">
        <f t="shared" si="9"/>
        <v/>
      </c>
      <c r="M18" s="662" t="str">
        <f t="shared" si="4"/>
        <v/>
      </c>
      <c r="N18" s="746" t="str">
        <f t="shared" si="1"/>
        <v/>
      </c>
      <c r="O18" s="664"/>
      <c r="P18" s="663"/>
      <c r="Q18" s="747"/>
      <c r="R18" s="748"/>
      <c r="S18" s="749" t="str">
        <f t="shared" si="5"/>
        <v/>
      </c>
      <c r="T18" s="750"/>
      <c r="U18" s="751"/>
      <c r="V18" s="704" t="str">
        <f t="shared" si="7"/>
        <v/>
      </c>
      <c r="W18" s="668" t="str">
        <f t="shared" si="6"/>
        <v/>
      </c>
      <c r="X18" s="668" t="str">
        <f t="shared" si="2"/>
        <v/>
      </c>
      <c r="Y18" s="752"/>
    </row>
    <row r="19" spans="1:25" ht="15" customHeight="1">
      <c r="A19" s="50">
        <v>14</v>
      </c>
      <c r="B19" s="100"/>
      <c r="C19" s="5"/>
      <c r="D19" s="82"/>
      <c r="E19" s="116"/>
      <c r="F19" s="152"/>
      <c r="G19" s="99"/>
      <c r="H19" s="115"/>
      <c r="I19" s="86" t="str">
        <f>IF(E19="","",E19*#REF!)</f>
        <v/>
      </c>
      <c r="J19" s="101"/>
      <c r="K19" s="745" t="str">
        <f t="shared" si="8"/>
        <v/>
      </c>
      <c r="L19" s="662" t="str">
        <f t="shared" si="9"/>
        <v/>
      </c>
      <c r="M19" s="662" t="str">
        <f t="shared" si="4"/>
        <v/>
      </c>
      <c r="N19" s="746" t="str">
        <f t="shared" si="1"/>
        <v/>
      </c>
      <c r="O19" s="664"/>
      <c r="P19" s="663"/>
      <c r="Q19" s="747"/>
      <c r="R19" s="748"/>
      <c r="S19" s="749" t="str">
        <f t="shared" si="5"/>
        <v/>
      </c>
      <c r="T19" s="750"/>
      <c r="U19" s="751"/>
      <c r="V19" s="704" t="str">
        <f t="shared" si="7"/>
        <v/>
      </c>
      <c r="W19" s="668" t="str">
        <f t="shared" si="6"/>
        <v/>
      </c>
      <c r="X19" s="668" t="str">
        <f t="shared" si="2"/>
        <v/>
      </c>
      <c r="Y19" s="752"/>
    </row>
    <row r="20" spans="1:25" ht="15" customHeight="1">
      <c r="A20" s="50">
        <v>15</v>
      </c>
      <c r="B20" s="100"/>
      <c r="C20" s="5"/>
      <c r="D20" s="82"/>
      <c r="E20" s="116"/>
      <c r="F20" s="152"/>
      <c r="G20" s="99"/>
      <c r="H20" s="115"/>
      <c r="I20" s="86" t="str">
        <f>IF(E20="","",E20*#REF!)</f>
        <v/>
      </c>
      <c r="J20" s="101"/>
      <c r="K20" s="745" t="str">
        <f t="shared" si="8"/>
        <v/>
      </c>
      <c r="L20" s="662" t="str">
        <f t="shared" si="9"/>
        <v/>
      </c>
      <c r="M20" s="662" t="str">
        <f t="shared" si="4"/>
        <v/>
      </c>
      <c r="N20" s="746" t="str">
        <f t="shared" si="1"/>
        <v/>
      </c>
      <c r="O20" s="664"/>
      <c r="P20" s="663"/>
      <c r="Q20" s="747"/>
      <c r="R20" s="748"/>
      <c r="S20" s="749" t="str">
        <f t="shared" si="5"/>
        <v/>
      </c>
      <c r="T20" s="750"/>
      <c r="U20" s="751"/>
      <c r="V20" s="704" t="str">
        <f t="shared" si="7"/>
        <v/>
      </c>
      <c r="W20" s="668" t="str">
        <f t="shared" si="6"/>
        <v/>
      </c>
      <c r="X20" s="668" t="str">
        <f t="shared" si="2"/>
        <v/>
      </c>
      <c r="Y20" s="752"/>
    </row>
    <row r="21" spans="1:25" ht="15" customHeight="1">
      <c r="A21" s="50">
        <v>16</v>
      </c>
      <c r="B21" s="100"/>
      <c r="C21" s="5"/>
      <c r="D21" s="82"/>
      <c r="E21" s="116"/>
      <c r="F21" s="152"/>
      <c r="G21" s="99"/>
      <c r="H21" s="115"/>
      <c r="I21" s="86" t="str">
        <f>IF(E21="","",E21*#REF!)</f>
        <v/>
      </c>
      <c r="J21" s="101"/>
      <c r="K21" s="745" t="str">
        <f t="shared" si="8"/>
        <v/>
      </c>
      <c r="L21" s="662" t="str">
        <f t="shared" si="9"/>
        <v/>
      </c>
      <c r="M21" s="662" t="str">
        <f t="shared" si="4"/>
        <v/>
      </c>
      <c r="N21" s="746" t="str">
        <f t="shared" si="1"/>
        <v/>
      </c>
      <c r="O21" s="664"/>
      <c r="P21" s="663"/>
      <c r="Q21" s="747"/>
      <c r="R21" s="748"/>
      <c r="S21" s="749" t="str">
        <f t="shared" si="5"/>
        <v/>
      </c>
      <c r="T21" s="750"/>
      <c r="U21" s="751"/>
      <c r="V21" s="704" t="str">
        <f t="shared" si="7"/>
        <v/>
      </c>
      <c r="W21" s="668" t="str">
        <f t="shared" si="6"/>
        <v/>
      </c>
      <c r="X21" s="668" t="str">
        <f t="shared" si="2"/>
        <v/>
      </c>
      <c r="Y21" s="752"/>
    </row>
    <row r="22" spans="1:25" ht="15" customHeight="1">
      <c r="A22" s="50">
        <v>17</v>
      </c>
      <c r="B22" s="100"/>
      <c r="C22" s="5"/>
      <c r="D22" s="82"/>
      <c r="E22" s="116"/>
      <c r="F22" s="152"/>
      <c r="G22" s="99"/>
      <c r="H22" s="115"/>
      <c r="I22" s="86" t="str">
        <f>IF(E22="","",E22*#REF!)</f>
        <v/>
      </c>
      <c r="J22" s="101"/>
      <c r="K22" s="745" t="str">
        <f t="shared" si="8"/>
        <v/>
      </c>
      <c r="L22" s="662" t="str">
        <f t="shared" si="9"/>
        <v/>
      </c>
      <c r="M22" s="662" t="str">
        <f t="shared" si="4"/>
        <v/>
      </c>
      <c r="N22" s="746" t="str">
        <f t="shared" si="1"/>
        <v/>
      </c>
      <c r="O22" s="664"/>
      <c r="P22" s="663"/>
      <c r="Q22" s="747"/>
      <c r="R22" s="748"/>
      <c r="S22" s="749" t="str">
        <f t="shared" si="5"/>
        <v/>
      </c>
      <c r="T22" s="750"/>
      <c r="U22" s="751"/>
      <c r="V22" s="704" t="str">
        <f t="shared" si="7"/>
        <v/>
      </c>
      <c r="W22" s="668" t="str">
        <f t="shared" si="6"/>
        <v/>
      </c>
      <c r="X22" s="668" t="str">
        <f t="shared" si="2"/>
        <v/>
      </c>
      <c r="Y22" s="752"/>
    </row>
    <row r="23" spans="1:25" ht="15" customHeight="1">
      <c r="A23" s="50">
        <v>18</v>
      </c>
      <c r="B23" s="100"/>
      <c r="C23" s="5"/>
      <c r="D23" s="82"/>
      <c r="E23" s="116"/>
      <c r="F23" s="152"/>
      <c r="G23" s="99"/>
      <c r="H23" s="115"/>
      <c r="I23" s="86" t="str">
        <f>IF(E23="","",E23*#REF!)</f>
        <v/>
      </c>
      <c r="J23" s="101"/>
      <c r="K23" s="745" t="str">
        <f t="shared" si="8"/>
        <v/>
      </c>
      <c r="L23" s="662" t="str">
        <f t="shared" si="9"/>
        <v/>
      </c>
      <c r="M23" s="662" t="str">
        <f t="shared" si="4"/>
        <v/>
      </c>
      <c r="N23" s="746" t="str">
        <f t="shared" si="1"/>
        <v/>
      </c>
      <c r="O23" s="664"/>
      <c r="P23" s="663"/>
      <c r="Q23" s="747"/>
      <c r="R23" s="748"/>
      <c r="S23" s="749" t="str">
        <f t="shared" si="5"/>
        <v/>
      </c>
      <c r="T23" s="750"/>
      <c r="U23" s="751"/>
      <c r="V23" s="704" t="str">
        <f t="shared" si="7"/>
        <v/>
      </c>
      <c r="W23" s="668" t="str">
        <f t="shared" si="6"/>
        <v/>
      </c>
      <c r="X23" s="668" t="str">
        <f t="shared" si="2"/>
        <v/>
      </c>
      <c r="Y23" s="752"/>
    </row>
    <row r="24" spans="1:25" ht="15" customHeight="1">
      <c r="A24" s="50">
        <v>19</v>
      </c>
      <c r="B24" s="100"/>
      <c r="C24" s="5"/>
      <c r="D24" s="82"/>
      <c r="E24" s="116"/>
      <c r="F24" s="152"/>
      <c r="G24" s="99"/>
      <c r="H24" s="115"/>
      <c r="I24" s="86" t="str">
        <f>IF(E24="","",E24*#REF!)</f>
        <v/>
      </c>
      <c r="J24" s="101"/>
      <c r="K24" s="745" t="str">
        <f t="shared" si="8"/>
        <v/>
      </c>
      <c r="L24" s="662" t="str">
        <f t="shared" si="9"/>
        <v/>
      </c>
      <c r="M24" s="662" t="str">
        <f t="shared" si="4"/>
        <v/>
      </c>
      <c r="N24" s="746" t="str">
        <f t="shared" si="1"/>
        <v/>
      </c>
      <c r="O24" s="664"/>
      <c r="P24" s="663"/>
      <c r="Q24" s="747"/>
      <c r="R24" s="748"/>
      <c r="S24" s="749" t="str">
        <f t="shared" si="5"/>
        <v/>
      </c>
      <c r="T24" s="750"/>
      <c r="U24" s="751"/>
      <c r="V24" s="704" t="str">
        <f t="shared" si="7"/>
        <v/>
      </c>
      <c r="W24" s="668" t="str">
        <f t="shared" si="6"/>
        <v/>
      </c>
      <c r="X24" s="668" t="str">
        <f t="shared" si="2"/>
        <v/>
      </c>
      <c r="Y24" s="752"/>
    </row>
    <row r="25" spans="1:25" ht="15" customHeight="1">
      <c r="A25" s="50">
        <v>20</v>
      </c>
      <c r="B25" s="100"/>
      <c r="C25" s="5"/>
      <c r="D25" s="82"/>
      <c r="E25" s="116"/>
      <c r="F25" s="152"/>
      <c r="G25" s="99"/>
      <c r="H25" s="115"/>
      <c r="I25" s="86" t="str">
        <f>IF(E25="","",E25*#REF!)</f>
        <v/>
      </c>
      <c r="J25" s="101"/>
      <c r="K25" s="745" t="str">
        <f t="shared" si="8"/>
        <v/>
      </c>
      <c r="L25" s="662" t="str">
        <f t="shared" si="9"/>
        <v/>
      </c>
      <c r="M25" s="662" t="str">
        <f t="shared" si="4"/>
        <v/>
      </c>
      <c r="N25" s="746" t="str">
        <f t="shared" si="1"/>
        <v/>
      </c>
      <c r="O25" s="664"/>
      <c r="P25" s="663"/>
      <c r="Q25" s="747"/>
      <c r="R25" s="748"/>
      <c r="S25" s="749" t="str">
        <f t="shared" si="5"/>
        <v/>
      </c>
      <c r="T25" s="750"/>
      <c r="U25" s="751"/>
      <c r="V25" s="704" t="str">
        <f t="shared" si="7"/>
        <v/>
      </c>
      <c r="W25" s="668" t="str">
        <f t="shared" si="6"/>
        <v/>
      </c>
      <c r="X25" s="668" t="str">
        <f t="shared" si="2"/>
        <v/>
      </c>
      <c r="Y25" s="752"/>
    </row>
    <row r="26" spans="1:25" ht="15" customHeight="1">
      <c r="A26" s="50">
        <v>21</v>
      </c>
      <c r="B26" s="100"/>
      <c r="C26" s="5"/>
      <c r="D26" s="82"/>
      <c r="E26" s="116"/>
      <c r="F26" s="152"/>
      <c r="G26" s="99"/>
      <c r="H26" s="115"/>
      <c r="I26" s="86" t="str">
        <f>IF(E26="","",E26*#REF!)</f>
        <v/>
      </c>
      <c r="J26" s="101"/>
      <c r="K26" s="745" t="str">
        <f t="shared" si="8"/>
        <v/>
      </c>
      <c r="L26" s="662" t="str">
        <f t="shared" si="9"/>
        <v/>
      </c>
      <c r="M26" s="662" t="str">
        <f t="shared" si="4"/>
        <v/>
      </c>
      <c r="N26" s="746" t="str">
        <f t="shared" si="1"/>
        <v/>
      </c>
      <c r="O26" s="664"/>
      <c r="P26" s="663"/>
      <c r="Q26" s="747"/>
      <c r="R26" s="748"/>
      <c r="S26" s="749" t="str">
        <f t="shared" si="5"/>
        <v/>
      </c>
      <c r="T26" s="750"/>
      <c r="U26" s="751"/>
      <c r="V26" s="704" t="str">
        <f t="shared" si="7"/>
        <v/>
      </c>
      <c r="W26" s="668" t="str">
        <f t="shared" si="6"/>
        <v/>
      </c>
      <c r="X26" s="668" t="str">
        <f t="shared" si="2"/>
        <v/>
      </c>
      <c r="Y26" s="752"/>
    </row>
    <row r="27" spans="1:25" ht="15" customHeight="1">
      <c r="A27" s="50">
        <v>22</v>
      </c>
      <c r="B27" s="100"/>
      <c r="C27" s="5"/>
      <c r="D27" s="82"/>
      <c r="E27" s="116"/>
      <c r="F27" s="152"/>
      <c r="G27" s="99"/>
      <c r="H27" s="115"/>
      <c r="I27" s="86" t="str">
        <f>IF(E27="","",E27*#REF!)</f>
        <v/>
      </c>
      <c r="J27" s="101"/>
      <c r="K27" s="745" t="str">
        <f t="shared" si="8"/>
        <v/>
      </c>
      <c r="L27" s="662" t="str">
        <f t="shared" si="9"/>
        <v/>
      </c>
      <c r="M27" s="662" t="str">
        <f t="shared" si="4"/>
        <v/>
      </c>
      <c r="N27" s="746" t="str">
        <f t="shared" si="1"/>
        <v/>
      </c>
      <c r="O27" s="664"/>
      <c r="P27" s="663"/>
      <c r="Q27" s="747"/>
      <c r="R27" s="748"/>
      <c r="S27" s="749" t="str">
        <f t="shared" si="5"/>
        <v/>
      </c>
      <c r="T27" s="750"/>
      <c r="U27" s="751"/>
      <c r="V27" s="704" t="str">
        <f t="shared" si="7"/>
        <v/>
      </c>
      <c r="W27" s="668" t="str">
        <f t="shared" si="6"/>
        <v/>
      </c>
      <c r="X27" s="668" t="str">
        <f t="shared" si="2"/>
        <v/>
      </c>
      <c r="Y27" s="752"/>
    </row>
    <row r="28" spans="1:25" ht="15" customHeight="1">
      <c r="A28" s="50">
        <v>23</v>
      </c>
      <c r="B28" s="100"/>
      <c r="C28" s="5"/>
      <c r="D28" s="82"/>
      <c r="E28" s="116"/>
      <c r="F28" s="152"/>
      <c r="G28" s="99"/>
      <c r="H28" s="115"/>
      <c r="I28" s="86" t="str">
        <f>IF(E28="","",E28*#REF!)</f>
        <v/>
      </c>
      <c r="J28" s="101"/>
      <c r="K28" s="745" t="str">
        <f t="shared" si="8"/>
        <v/>
      </c>
      <c r="L28" s="662" t="str">
        <f t="shared" si="9"/>
        <v/>
      </c>
      <c r="M28" s="662" t="str">
        <f t="shared" si="4"/>
        <v/>
      </c>
      <c r="N28" s="746" t="str">
        <f t="shared" si="1"/>
        <v/>
      </c>
      <c r="O28" s="664"/>
      <c r="P28" s="663"/>
      <c r="Q28" s="747"/>
      <c r="R28" s="748"/>
      <c r="S28" s="749" t="str">
        <f t="shared" si="5"/>
        <v/>
      </c>
      <c r="T28" s="750"/>
      <c r="U28" s="751"/>
      <c r="V28" s="704" t="str">
        <f t="shared" si="7"/>
        <v/>
      </c>
      <c r="W28" s="668" t="str">
        <f t="shared" si="6"/>
        <v/>
      </c>
      <c r="X28" s="668" t="str">
        <f t="shared" si="2"/>
        <v/>
      </c>
      <c r="Y28" s="752"/>
    </row>
    <row r="29" spans="1:25" ht="15" customHeight="1">
      <c r="A29" s="50">
        <v>24</v>
      </c>
      <c r="B29" s="100"/>
      <c r="C29" s="5"/>
      <c r="D29" s="82"/>
      <c r="E29" s="116"/>
      <c r="F29" s="152"/>
      <c r="G29" s="99"/>
      <c r="H29" s="115"/>
      <c r="I29" s="86" t="str">
        <f>IF(E29="","",E29*#REF!)</f>
        <v/>
      </c>
      <c r="J29" s="101"/>
      <c r="K29" s="745" t="str">
        <f t="shared" si="8"/>
        <v/>
      </c>
      <c r="L29" s="662" t="str">
        <f t="shared" si="9"/>
        <v/>
      </c>
      <c r="M29" s="662" t="str">
        <f t="shared" si="4"/>
        <v/>
      </c>
      <c r="N29" s="746" t="str">
        <f t="shared" si="1"/>
        <v/>
      </c>
      <c r="O29" s="664"/>
      <c r="P29" s="663"/>
      <c r="Q29" s="747"/>
      <c r="R29" s="748"/>
      <c r="S29" s="749" t="str">
        <f t="shared" si="5"/>
        <v/>
      </c>
      <c r="T29" s="750"/>
      <c r="U29" s="751"/>
      <c r="V29" s="704" t="str">
        <f t="shared" si="7"/>
        <v/>
      </c>
      <c r="W29" s="668" t="str">
        <f t="shared" si="6"/>
        <v/>
      </c>
      <c r="X29" s="668" t="str">
        <f t="shared" si="2"/>
        <v/>
      </c>
      <c r="Y29" s="752"/>
    </row>
    <row r="30" spans="1:25" ht="15" customHeight="1">
      <c r="A30" s="50">
        <v>25</v>
      </c>
      <c r="B30" s="100"/>
      <c r="C30" s="5"/>
      <c r="D30" s="82"/>
      <c r="E30" s="116"/>
      <c r="F30" s="152"/>
      <c r="G30" s="99"/>
      <c r="H30" s="115"/>
      <c r="I30" s="86" t="str">
        <f>IF(E30="","",E30*#REF!)</f>
        <v/>
      </c>
      <c r="J30" s="101"/>
      <c r="K30" s="745" t="str">
        <f t="shared" si="8"/>
        <v/>
      </c>
      <c r="L30" s="662" t="str">
        <f t="shared" si="9"/>
        <v/>
      </c>
      <c r="M30" s="662" t="str">
        <f t="shared" si="4"/>
        <v/>
      </c>
      <c r="N30" s="746" t="str">
        <f t="shared" si="1"/>
        <v/>
      </c>
      <c r="O30" s="664"/>
      <c r="P30" s="663"/>
      <c r="Q30" s="747"/>
      <c r="R30" s="748"/>
      <c r="S30" s="749" t="str">
        <f t="shared" si="5"/>
        <v/>
      </c>
      <c r="T30" s="750"/>
      <c r="U30" s="751"/>
      <c r="V30" s="704" t="str">
        <f t="shared" si="7"/>
        <v/>
      </c>
      <c r="W30" s="668" t="str">
        <f t="shared" si="6"/>
        <v/>
      </c>
      <c r="X30" s="668" t="str">
        <f t="shared" si="2"/>
        <v/>
      </c>
      <c r="Y30" s="752"/>
    </row>
    <row r="31" spans="1:25" ht="15" customHeight="1">
      <c r="A31" s="50">
        <v>26</v>
      </c>
      <c r="B31" s="100"/>
      <c r="C31" s="5"/>
      <c r="D31" s="82"/>
      <c r="E31" s="116"/>
      <c r="F31" s="152"/>
      <c r="G31" s="99"/>
      <c r="H31" s="115"/>
      <c r="I31" s="86" t="str">
        <f>IF(E31="","",E31*#REF!)</f>
        <v/>
      </c>
      <c r="J31" s="101"/>
      <c r="K31" s="745" t="str">
        <f t="shared" si="8"/>
        <v/>
      </c>
      <c r="L31" s="662" t="str">
        <f t="shared" si="9"/>
        <v/>
      </c>
      <c r="M31" s="662" t="str">
        <f t="shared" si="4"/>
        <v/>
      </c>
      <c r="N31" s="746" t="str">
        <f t="shared" si="1"/>
        <v/>
      </c>
      <c r="O31" s="664"/>
      <c r="P31" s="663"/>
      <c r="Q31" s="747"/>
      <c r="R31" s="748"/>
      <c r="S31" s="749" t="str">
        <f t="shared" si="5"/>
        <v/>
      </c>
      <c r="T31" s="750"/>
      <c r="U31" s="751"/>
      <c r="V31" s="704" t="str">
        <f t="shared" si="7"/>
        <v/>
      </c>
      <c r="W31" s="668" t="str">
        <f t="shared" si="6"/>
        <v/>
      </c>
      <c r="X31" s="668" t="str">
        <f t="shared" si="2"/>
        <v/>
      </c>
      <c r="Y31" s="752"/>
    </row>
    <row r="32" spans="1:25" ht="15" customHeight="1">
      <c r="A32" s="50">
        <v>27</v>
      </c>
      <c r="B32" s="100"/>
      <c r="C32" s="5"/>
      <c r="D32" s="82"/>
      <c r="E32" s="116"/>
      <c r="F32" s="152"/>
      <c r="G32" s="99"/>
      <c r="H32" s="115"/>
      <c r="I32" s="86" t="str">
        <f>IF(E32="","",E32*#REF!)</f>
        <v/>
      </c>
      <c r="J32" s="101"/>
      <c r="K32" s="745" t="str">
        <f t="shared" si="8"/>
        <v/>
      </c>
      <c r="L32" s="662" t="str">
        <f t="shared" si="9"/>
        <v/>
      </c>
      <c r="M32" s="662" t="str">
        <f t="shared" si="4"/>
        <v/>
      </c>
      <c r="N32" s="746" t="str">
        <f t="shared" si="1"/>
        <v/>
      </c>
      <c r="O32" s="664"/>
      <c r="P32" s="663"/>
      <c r="Q32" s="747"/>
      <c r="R32" s="748"/>
      <c r="S32" s="749" t="str">
        <f t="shared" si="5"/>
        <v/>
      </c>
      <c r="T32" s="750"/>
      <c r="U32" s="751"/>
      <c r="V32" s="704" t="str">
        <f t="shared" si="7"/>
        <v/>
      </c>
      <c r="W32" s="668" t="str">
        <f t="shared" si="6"/>
        <v/>
      </c>
      <c r="X32" s="668" t="str">
        <f t="shared" si="2"/>
        <v/>
      </c>
      <c r="Y32" s="752"/>
    </row>
    <row r="33" spans="1:25" ht="15" customHeight="1">
      <c r="A33" s="50">
        <v>28</v>
      </c>
      <c r="B33" s="100"/>
      <c r="C33" s="5"/>
      <c r="D33" s="82"/>
      <c r="E33" s="116"/>
      <c r="F33" s="152"/>
      <c r="G33" s="99"/>
      <c r="H33" s="115"/>
      <c r="I33" s="86" t="str">
        <f>IF(E33="","",E33*#REF!)</f>
        <v/>
      </c>
      <c r="J33" s="101"/>
      <c r="K33" s="745" t="str">
        <f t="shared" si="8"/>
        <v/>
      </c>
      <c r="L33" s="662" t="str">
        <f t="shared" si="9"/>
        <v/>
      </c>
      <c r="M33" s="662" t="str">
        <f t="shared" si="4"/>
        <v/>
      </c>
      <c r="N33" s="746" t="str">
        <f t="shared" si="1"/>
        <v/>
      </c>
      <c r="O33" s="664"/>
      <c r="P33" s="663"/>
      <c r="Q33" s="747"/>
      <c r="R33" s="748"/>
      <c r="S33" s="749" t="str">
        <f t="shared" si="5"/>
        <v/>
      </c>
      <c r="T33" s="750"/>
      <c r="U33" s="751"/>
      <c r="V33" s="704" t="str">
        <f t="shared" si="7"/>
        <v/>
      </c>
      <c r="W33" s="668" t="str">
        <f t="shared" si="6"/>
        <v/>
      </c>
      <c r="X33" s="668" t="str">
        <f t="shared" si="2"/>
        <v/>
      </c>
      <c r="Y33" s="752"/>
    </row>
    <row r="34" spans="1:25" ht="15" customHeight="1">
      <c r="A34" s="50">
        <v>29</v>
      </c>
      <c r="B34" s="100"/>
      <c r="C34" s="5"/>
      <c r="D34" s="82"/>
      <c r="E34" s="116"/>
      <c r="F34" s="152"/>
      <c r="G34" s="99"/>
      <c r="H34" s="115"/>
      <c r="I34" s="86" t="str">
        <f>IF(E34="","",E34*#REF!)</f>
        <v/>
      </c>
      <c r="J34" s="101"/>
      <c r="K34" s="745" t="str">
        <f t="shared" si="8"/>
        <v/>
      </c>
      <c r="L34" s="662" t="str">
        <f t="shared" si="9"/>
        <v/>
      </c>
      <c r="M34" s="662" t="str">
        <f t="shared" si="4"/>
        <v/>
      </c>
      <c r="N34" s="746" t="str">
        <f t="shared" si="1"/>
        <v/>
      </c>
      <c r="O34" s="664"/>
      <c r="P34" s="663"/>
      <c r="Q34" s="747"/>
      <c r="R34" s="748"/>
      <c r="S34" s="749" t="str">
        <f t="shared" si="5"/>
        <v/>
      </c>
      <c r="T34" s="750"/>
      <c r="U34" s="751"/>
      <c r="V34" s="704" t="str">
        <f t="shared" si="7"/>
        <v/>
      </c>
      <c r="W34" s="668" t="str">
        <f t="shared" si="6"/>
        <v/>
      </c>
      <c r="X34" s="668" t="str">
        <f t="shared" si="2"/>
        <v/>
      </c>
      <c r="Y34" s="752"/>
    </row>
    <row r="35" spans="1:25" ht="15" customHeight="1">
      <c r="A35" s="50">
        <v>30</v>
      </c>
      <c r="B35" s="100"/>
      <c r="C35" s="5"/>
      <c r="D35" s="82"/>
      <c r="E35" s="116"/>
      <c r="F35" s="152"/>
      <c r="G35" s="99"/>
      <c r="H35" s="115"/>
      <c r="I35" s="86" t="str">
        <f>IF(E35="","",E35*#REF!)</f>
        <v/>
      </c>
      <c r="J35" s="101"/>
      <c r="K35" s="745" t="str">
        <f t="shared" si="8"/>
        <v/>
      </c>
      <c r="L35" s="662" t="str">
        <f t="shared" si="9"/>
        <v/>
      </c>
      <c r="M35" s="662" t="str">
        <f t="shared" si="4"/>
        <v/>
      </c>
      <c r="N35" s="746" t="str">
        <f t="shared" si="1"/>
        <v/>
      </c>
      <c r="O35" s="664"/>
      <c r="P35" s="663"/>
      <c r="Q35" s="747"/>
      <c r="R35" s="748"/>
      <c r="S35" s="749" t="str">
        <f t="shared" si="5"/>
        <v/>
      </c>
      <c r="T35" s="750"/>
      <c r="U35" s="751"/>
      <c r="V35" s="704" t="str">
        <f t="shared" si="7"/>
        <v/>
      </c>
      <c r="W35" s="668" t="str">
        <f t="shared" si="6"/>
        <v/>
      </c>
      <c r="X35" s="668" t="str">
        <f t="shared" si="2"/>
        <v/>
      </c>
      <c r="Y35" s="752"/>
    </row>
    <row r="36" spans="1:25" ht="15" customHeight="1">
      <c r="A36" s="50">
        <v>31</v>
      </c>
      <c r="B36" s="100"/>
      <c r="C36" s="5"/>
      <c r="D36" s="82"/>
      <c r="E36" s="116"/>
      <c r="F36" s="152"/>
      <c r="G36" s="99"/>
      <c r="H36" s="115"/>
      <c r="I36" s="86" t="str">
        <f>IF(E36="","",E36*#REF!)</f>
        <v/>
      </c>
      <c r="J36" s="101"/>
      <c r="K36" s="745" t="str">
        <f t="shared" si="8"/>
        <v/>
      </c>
      <c r="L36" s="662" t="str">
        <f t="shared" si="9"/>
        <v/>
      </c>
      <c r="M36" s="662" t="str">
        <f t="shared" si="4"/>
        <v/>
      </c>
      <c r="N36" s="746" t="str">
        <f t="shared" si="1"/>
        <v/>
      </c>
      <c r="O36" s="664"/>
      <c r="P36" s="663"/>
      <c r="Q36" s="747"/>
      <c r="R36" s="748"/>
      <c r="S36" s="749" t="str">
        <f t="shared" si="5"/>
        <v/>
      </c>
      <c r="T36" s="750"/>
      <c r="U36" s="751"/>
      <c r="V36" s="704" t="str">
        <f t="shared" si="7"/>
        <v/>
      </c>
      <c r="W36" s="668" t="str">
        <f t="shared" si="6"/>
        <v/>
      </c>
      <c r="X36" s="668" t="str">
        <f t="shared" si="2"/>
        <v/>
      </c>
      <c r="Y36" s="752"/>
    </row>
    <row r="37" spans="1:25" ht="15" customHeight="1">
      <c r="A37" s="50">
        <v>32</v>
      </c>
      <c r="B37" s="100"/>
      <c r="C37" s="5"/>
      <c r="D37" s="82"/>
      <c r="E37" s="116"/>
      <c r="F37" s="152"/>
      <c r="G37" s="99"/>
      <c r="H37" s="115"/>
      <c r="I37" s="86" t="str">
        <f>IF(E37="","",E37*#REF!)</f>
        <v/>
      </c>
      <c r="J37" s="101"/>
      <c r="K37" s="745" t="str">
        <f t="shared" si="8"/>
        <v/>
      </c>
      <c r="L37" s="662" t="str">
        <f t="shared" si="9"/>
        <v/>
      </c>
      <c r="M37" s="662" t="str">
        <f t="shared" si="4"/>
        <v/>
      </c>
      <c r="N37" s="746" t="str">
        <f t="shared" si="1"/>
        <v/>
      </c>
      <c r="O37" s="664"/>
      <c r="P37" s="663"/>
      <c r="Q37" s="747"/>
      <c r="R37" s="748"/>
      <c r="S37" s="749" t="str">
        <f t="shared" si="5"/>
        <v/>
      </c>
      <c r="T37" s="750"/>
      <c r="U37" s="751"/>
      <c r="V37" s="704" t="str">
        <f t="shared" si="7"/>
        <v/>
      </c>
      <c r="W37" s="668" t="str">
        <f t="shared" si="6"/>
        <v/>
      </c>
      <c r="X37" s="668" t="str">
        <f t="shared" si="2"/>
        <v/>
      </c>
      <c r="Y37" s="752"/>
    </row>
    <row r="38" spans="1:25" ht="15" customHeight="1">
      <c r="A38" s="50">
        <v>33</v>
      </c>
      <c r="B38" s="100"/>
      <c r="C38" s="5"/>
      <c r="D38" s="82"/>
      <c r="E38" s="116"/>
      <c r="F38" s="152"/>
      <c r="G38" s="99"/>
      <c r="H38" s="115"/>
      <c r="I38" s="86" t="str">
        <f>IF(E38="","",E38*#REF!)</f>
        <v/>
      </c>
      <c r="J38" s="101"/>
      <c r="K38" s="745" t="str">
        <f t="shared" si="8"/>
        <v/>
      </c>
      <c r="L38" s="662" t="str">
        <f t="shared" si="9"/>
        <v/>
      </c>
      <c r="M38" s="662" t="str">
        <f t="shared" si="4"/>
        <v/>
      </c>
      <c r="N38" s="746" t="str">
        <f t="shared" si="1"/>
        <v/>
      </c>
      <c r="O38" s="664"/>
      <c r="P38" s="663"/>
      <c r="Q38" s="747"/>
      <c r="R38" s="748"/>
      <c r="S38" s="749" t="str">
        <f t="shared" ref="S38:S69" si="10">IF(OR(M38="", N38=""), "", IF(ROUND(IFERROR(VALUE(TRIM(SUBSTITUTE(M38,CHAR(160),""))),0),2)*ROUND(IFERROR(VALUE(TRIM(SUBSTITUTE(N38,CHAR(160),""))),0),2)=0, "", ROUND(IFERROR(VALUE(TRIM(SUBSTITUTE(M38,CHAR(160),""))),0),2)*ROUND(IFERROR(VALUE(TRIM(SUBSTITUTE(N38,CHAR(160),""))),0),2)))</f>
        <v/>
      </c>
      <c r="T38" s="750"/>
      <c r="U38" s="751"/>
      <c r="V38" s="704" t="str">
        <f t="shared" si="7"/>
        <v/>
      </c>
      <c r="W38" s="668" t="str">
        <f t="shared" ref="W38:W69" si="11">IF(OR(I38="",V38=""),"",I38-V38)</f>
        <v/>
      </c>
      <c r="X38" s="668" t="str">
        <f t="shared" ref="X38:X69" si="12">IF(AND(V38="",U38=""),"",V38+U38)</f>
        <v/>
      </c>
      <c r="Y38" s="752"/>
    </row>
    <row r="39" spans="1:25" ht="15" customHeight="1">
      <c r="A39" s="50">
        <v>34</v>
      </c>
      <c r="B39" s="100"/>
      <c r="C39" s="5"/>
      <c r="D39" s="82"/>
      <c r="E39" s="116"/>
      <c r="F39" s="152"/>
      <c r="G39" s="99"/>
      <c r="H39" s="115"/>
      <c r="I39" s="86" t="str">
        <f>IF(E39="","",E39*#REF!)</f>
        <v/>
      </c>
      <c r="J39" s="101"/>
      <c r="K39" s="745" t="str">
        <f t="shared" si="8"/>
        <v/>
      </c>
      <c r="L39" s="662" t="str">
        <f t="shared" si="9"/>
        <v/>
      </c>
      <c r="M39" s="662" t="str">
        <f t="shared" si="4"/>
        <v/>
      </c>
      <c r="N39" s="746" t="str">
        <f t="shared" ref="N39:N70" si="13">IF(E39="","",E39)</f>
        <v/>
      </c>
      <c r="O39" s="664"/>
      <c r="P39" s="663"/>
      <c r="Q39" s="747"/>
      <c r="R39" s="748"/>
      <c r="S39" s="749" t="str">
        <f t="shared" si="10"/>
        <v/>
      </c>
      <c r="T39" s="750"/>
      <c r="U39" s="751"/>
      <c r="V39" s="704" t="str">
        <f t="shared" si="7"/>
        <v/>
      </c>
      <c r="W39" s="668" t="str">
        <f t="shared" si="11"/>
        <v/>
      </c>
      <c r="X39" s="668" t="str">
        <f t="shared" si="12"/>
        <v/>
      </c>
      <c r="Y39" s="752"/>
    </row>
    <row r="40" spans="1:25" ht="15" customHeight="1">
      <c r="A40" s="50">
        <v>35</v>
      </c>
      <c r="B40" s="100"/>
      <c r="C40" s="5"/>
      <c r="D40" s="82"/>
      <c r="E40" s="116"/>
      <c r="F40" s="152"/>
      <c r="G40" s="99"/>
      <c r="H40" s="115"/>
      <c r="I40" s="86" t="str">
        <f>IF(E40="","",E40*#REF!)</f>
        <v/>
      </c>
      <c r="J40" s="101"/>
      <c r="K40" s="745" t="str">
        <f t="shared" si="8"/>
        <v/>
      </c>
      <c r="L40" s="662" t="str">
        <f t="shared" si="9"/>
        <v/>
      </c>
      <c r="M40" s="662" t="str">
        <f t="shared" si="4"/>
        <v/>
      </c>
      <c r="N40" s="746" t="str">
        <f t="shared" si="13"/>
        <v/>
      </c>
      <c r="O40" s="664"/>
      <c r="P40" s="663"/>
      <c r="Q40" s="747"/>
      <c r="R40" s="748"/>
      <c r="S40" s="749" t="str">
        <f t="shared" si="10"/>
        <v/>
      </c>
      <c r="T40" s="750"/>
      <c r="U40" s="751"/>
      <c r="V40" s="704" t="str">
        <f t="shared" si="7"/>
        <v/>
      </c>
      <c r="W40" s="668" t="str">
        <f t="shared" si="11"/>
        <v/>
      </c>
      <c r="X40" s="668" t="str">
        <f t="shared" si="12"/>
        <v/>
      </c>
      <c r="Y40" s="752"/>
    </row>
    <row r="41" spans="1:25" ht="15" customHeight="1">
      <c r="A41" s="50">
        <v>36</v>
      </c>
      <c r="B41" s="100"/>
      <c r="C41" s="5"/>
      <c r="D41" s="82"/>
      <c r="E41" s="116"/>
      <c r="F41" s="152"/>
      <c r="G41" s="99"/>
      <c r="H41" s="115"/>
      <c r="I41" s="86" t="str">
        <f>IF(E41="","",E41*#REF!)</f>
        <v/>
      </c>
      <c r="J41" s="101"/>
      <c r="K41" s="745" t="str">
        <f t="shared" si="8"/>
        <v/>
      </c>
      <c r="L41" s="662" t="str">
        <f t="shared" si="9"/>
        <v/>
      </c>
      <c r="M41" s="662" t="str">
        <f t="shared" si="4"/>
        <v/>
      </c>
      <c r="N41" s="746" t="str">
        <f t="shared" si="13"/>
        <v/>
      </c>
      <c r="O41" s="664"/>
      <c r="P41" s="663"/>
      <c r="Q41" s="747"/>
      <c r="R41" s="748"/>
      <c r="S41" s="749" t="str">
        <f t="shared" si="10"/>
        <v/>
      </c>
      <c r="T41" s="750"/>
      <c r="U41" s="751"/>
      <c r="V41" s="704" t="str">
        <f t="shared" si="7"/>
        <v/>
      </c>
      <c r="W41" s="668" t="str">
        <f t="shared" si="11"/>
        <v/>
      </c>
      <c r="X41" s="668" t="str">
        <f t="shared" si="12"/>
        <v/>
      </c>
      <c r="Y41" s="752"/>
    </row>
    <row r="42" spans="1:25" ht="15" customHeight="1">
      <c r="A42" s="50">
        <v>37</v>
      </c>
      <c r="B42" s="100"/>
      <c r="C42" s="5"/>
      <c r="D42" s="82"/>
      <c r="E42" s="116"/>
      <c r="F42" s="152"/>
      <c r="G42" s="99"/>
      <c r="H42" s="115"/>
      <c r="I42" s="86" t="str">
        <f>IF(E42="","",E42*#REF!)</f>
        <v/>
      </c>
      <c r="J42" s="101"/>
      <c r="K42" s="745" t="str">
        <f t="shared" ref="K42:K73" si="14">IF(B42="","",B42)</f>
        <v/>
      </c>
      <c r="L42" s="662" t="str">
        <f t="shared" ref="L42:L73" si="15">IF(C42="","",C42)</f>
        <v/>
      </c>
      <c r="M42" s="662" t="str">
        <f t="shared" si="4"/>
        <v/>
      </c>
      <c r="N42" s="746" t="str">
        <f t="shared" si="13"/>
        <v/>
      </c>
      <c r="O42" s="664"/>
      <c r="P42" s="663"/>
      <c r="Q42" s="747"/>
      <c r="R42" s="748"/>
      <c r="S42" s="749" t="str">
        <f t="shared" si="10"/>
        <v/>
      </c>
      <c r="T42" s="750"/>
      <c r="U42" s="751"/>
      <c r="V42" s="704" t="str">
        <f t="shared" si="7"/>
        <v/>
      </c>
      <c r="W42" s="668" t="str">
        <f t="shared" si="11"/>
        <v/>
      </c>
      <c r="X42" s="668" t="str">
        <f t="shared" si="12"/>
        <v/>
      </c>
      <c r="Y42" s="752"/>
    </row>
    <row r="43" spans="1:25" ht="15" customHeight="1">
      <c r="A43" s="50">
        <v>38</v>
      </c>
      <c r="B43" s="100"/>
      <c r="C43" s="5"/>
      <c r="D43" s="82"/>
      <c r="E43" s="116"/>
      <c r="F43" s="152"/>
      <c r="G43" s="99"/>
      <c r="H43" s="115"/>
      <c r="I43" s="86" t="str">
        <f>IF(E43="","",E43*#REF!)</f>
        <v/>
      </c>
      <c r="J43" s="101"/>
      <c r="K43" s="745" t="str">
        <f t="shared" si="14"/>
        <v/>
      </c>
      <c r="L43" s="662" t="str">
        <f t="shared" si="15"/>
        <v/>
      </c>
      <c r="M43" s="662" t="str">
        <f t="shared" si="4"/>
        <v/>
      </c>
      <c r="N43" s="746" t="str">
        <f t="shared" si="13"/>
        <v/>
      </c>
      <c r="O43" s="664"/>
      <c r="P43" s="663"/>
      <c r="Q43" s="747"/>
      <c r="R43" s="748"/>
      <c r="S43" s="749" t="str">
        <f t="shared" si="10"/>
        <v/>
      </c>
      <c r="T43" s="750"/>
      <c r="U43" s="751"/>
      <c r="V43" s="704" t="str">
        <f t="shared" si="7"/>
        <v/>
      </c>
      <c r="W43" s="668" t="str">
        <f t="shared" si="11"/>
        <v/>
      </c>
      <c r="X43" s="668" t="str">
        <f t="shared" si="12"/>
        <v/>
      </c>
      <c r="Y43" s="752"/>
    </row>
    <row r="44" spans="1:25" ht="15" customHeight="1">
      <c r="A44" s="50">
        <v>39</v>
      </c>
      <c r="B44" s="100"/>
      <c r="C44" s="5"/>
      <c r="D44" s="82"/>
      <c r="E44" s="116"/>
      <c r="F44" s="152"/>
      <c r="G44" s="99"/>
      <c r="H44" s="115"/>
      <c r="I44" s="86" t="str">
        <f>IF(E44="","",E44*#REF!)</f>
        <v/>
      </c>
      <c r="J44" s="101"/>
      <c r="K44" s="745" t="str">
        <f t="shared" si="14"/>
        <v/>
      </c>
      <c r="L44" s="662" t="str">
        <f t="shared" si="15"/>
        <v/>
      </c>
      <c r="M44" s="662" t="str">
        <f t="shared" si="4"/>
        <v/>
      </c>
      <c r="N44" s="746" t="str">
        <f t="shared" si="13"/>
        <v/>
      </c>
      <c r="O44" s="664"/>
      <c r="P44" s="663"/>
      <c r="Q44" s="747"/>
      <c r="R44" s="748"/>
      <c r="S44" s="749" t="str">
        <f t="shared" si="10"/>
        <v/>
      </c>
      <c r="T44" s="750"/>
      <c r="U44" s="751"/>
      <c r="V44" s="704" t="str">
        <f t="shared" si="7"/>
        <v/>
      </c>
      <c r="W44" s="668" t="str">
        <f t="shared" si="11"/>
        <v/>
      </c>
      <c r="X44" s="668" t="str">
        <f t="shared" si="12"/>
        <v/>
      </c>
      <c r="Y44" s="752"/>
    </row>
    <row r="45" spans="1:25" ht="15" customHeight="1">
      <c r="A45" s="50">
        <v>40</v>
      </c>
      <c r="B45" s="100"/>
      <c r="C45" s="5"/>
      <c r="D45" s="82"/>
      <c r="E45" s="116"/>
      <c r="F45" s="152"/>
      <c r="G45" s="99"/>
      <c r="H45" s="115"/>
      <c r="I45" s="86" t="str">
        <f>IF(E45="","",E45*#REF!)</f>
        <v/>
      </c>
      <c r="J45" s="101"/>
      <c r="K45" s="745" t="str">
        <f t="shared" si="14"/>
        <v/>
      </c>
      <c r="L45" s="662" t="str">
        <f t="shared" si="15"/>
        <v/>
      </c>
      <c r="M45" s="662" t="str">
        <f t="shared" si="4"/>
        <v/>
      </c>
      <c r="N45" s="746" t="str">
        <f t="shared" si="13"/>
        <v/>
      </c>
      <c r="O45" s="664"/>
      <c r="P45" s="663"/>
      <c r="Q45" s="747"/>
      <c r="R45" s="748"/>
      <c r="S45" s="749" t="str">
        <f t="shared" si="10"/>
        <v/>
      </c>
      <c r="T45" s="750"/>
      <c r="U45" s="751"/>
      <c r="V45" s="704" t="str">
        <f t="shared" si="7"/>
        <v/>
      </c>
      <c r="W45" s="668" t="str">
        <f t="shared" si="11"/>
        <v/>
      </c>
      <c r="X45" s="668" t="str">
        <f t="shared" si="12"/>
        <v/>
      </c>
      <c r="Y45" s="752"/>
    </row>
    <row r="46" spans="1:25" ht="15" customHeight="1">
      <c r="A46" s="50">
        <v>41</v>
      </c>
      <c r="B46" s="100"/>
      <c r="C46" s="5"/>
      <c r="D46" s="82"/>
      <c r="E46" s="116"/>
      <c r="F46" s="152"/>
      <c r="G46" s="99"/>
      <c r="H46" s="115"/>
      <c r="I46" s="86" t="str">
        <f>IF(E46="","",E46*#REF!)</f>
        <v/>
      </c>
      <c r="J46" s="101"/>
      <c r="K46" s="745" t="str">
        <f t="shared" si="14"/>
        <v/>
      </c>
      <c r="L46" s="662" t="str">
        <f t="shared" si="15"/>
        <v/>
      </c>
      <c r="M46" s="662" t="str">
        <f t="shared" si="4"/>
        <v/>
      </c>
      <c r="N46" s="746" t="str">
        <f t="shared" si="13"/>
        <v/>
      </c>
      <c r="O46" s="664"/>
      <c r="P46" s="663"/>
      <c r="Q46" s="747"/>
      <c r="R46" s="748"/>
      <c r="S46" s="749" t="str">
        <f t="shared" si="10"/>
        <v/>
      </c>
      <c r="T46" s="750"/>
      <c r="U46" s="751"/>
      <c r="V46" s="704" t="str">
        <f t="shared" si="7"/>
        <v/>
      </c>
      <c r="W46" s="668" t="str">
        <f t="shared" si="11"/>
        <v/>
      </c>
      <c r="X46" s="668" t="str">
        <f t="shared" si="12"/>
        <v/>
      </c>
      <c r="Y46" s="752"/>
    </row>
    <row r="47" spans="1:25" ht="15" customHeight="1">
      <c r="A47" s="50">
        <v>42</v>
      </c>
      <c r="B47" s="100"/>
      <c r="C47" s="5"/>
      <c r="D47" s="82"/>
      <c r="E47" s="116"/>
      <c r="F47" s="152"/>
      <c r="G47" s="99"/>
      <c r="H47" s="115"/>
      <c r="I47" s="86" t="str">
        <f>IF(E47="","",E47*#REF!)</f>
        <v/>
      </c>
      <c r="J47" s="101"/>
      <c r="K47" s="745" t="str">
        <f t="shared" si="14"/>
        <v/>
      </c>
      <c r="L47" s="662" t="str">
        <f t="shared" si="15"/>
        <v/>
      </c>
      <c r="M47" s="662" t="str">
        <f t="shared" si="4"/>
        <v/>
      </c>
      <c r="N47" s="746" t="str">
        <f t="shared" si="13"/>
        <v/>
      </c>
      <c r="O47" s="664"/>
      <c r="P47" s="663"/>
      <c r="Q47" s="747"/>
      <c r="R47" s="748"/>
      <c r="S47" s="749" t="str">
        <f t="shared" si="10"/>
        <v/>
      </c>
      <c r="T47" s="750"/>
      <c r="U47" s="751"/>
      <c r="V47" s="704" t="str">
        <f t="shared" si="7"/>
        <v/>
      </c>
      <c r="W47" s="668" t="str">
        <f t="shared" si="11"/>
        <v/>
      </c>
      <c r="X47" s="668" t="str">
        <f t="shared" si="12"/>
        <v/>
      </c>
      <c r="Y47" s="752"/>
    </row>
    <row r="48" spans="1:25" ht="15" customHeight="1">
      <c r="A48" s="50">
        <v>43</v>
      </c>
      <c r="B48" s="100"/>
      <c r="C48" s="5"/>
      <c r="D48" s="82"/>
      <c r="E48" s="116"/>
      <c r="F48" s="152"/>
      <c r="G48" s="99"/>
      <c r="H48" s="115"/>
      <c r="I48" s="86" t="str">
        <f>IF(E48="","",E48*#REF!)</f>
        <v/>
      </c>
      <c r="J48" s="101"/>
      <c r="K48" s="745" t="str">
        <f t="shared" si="14"/>
        <v/>
      </c>
      <c r="L48" s="662" t="str">
        <f t="shared" si="15"/>
        <v/>
      </c>
      <c r="M48" s="662" t="str">
        <f t="shared" si="4"/>
        <v/>
      </c>
      <c r="N48" s="746" t="str">
        <f t="shared" si="13"/>
        <v/>
      </c>
      <c r="O48" s="664"/>
      <c r="P48" s="663"/>
      <c r="Q48" s="747"/>
      <c r="R48" s="748"/>
      <c r="S48" s="749" t="str">
        <f t="shared" si="10"/>
        <v/>
      </c>
      <c r="T48" s="750"/>
      <c r="U48" s="751"/>
      <c r="V48" s="704" t="str">
        <f t="shared" si="7"/>
        <v/>
      </c>
      <c r="W48" s="668" t="str">
        <f t="shared" si="11"/>
        <v/>
      </c>
      <c r="X48" s="668" t="str">
        <f t="shared" si="12"/>
        <v/>
      </c>
      <c r="Y48" s="752"/>
    </row>
    <row r="49" spans="1:25" ht="15" customHeight="1">
      <c r="A49" s="50">
        <v>44</v>
      </c>
      <c r="B49" s="100"/>
      <c r="C49" s="5"/>
      <c r="D49" s="82"/>
      <c r="E49" s="116"/>
      <c r="F49" s="152"/>
      <c r="G49" s="99"/>
      <c r="H49" s="115"/>
      <c r="I49" s="86" t="str">
        <f>IF(E49="","",E49*#REF!)</f>
        <v/>
      </c>
      <c r="J49" s="101"/>
      <c r="K49" s="745" t="str">
        <f t="shared" si="14"/>
        <v/>
      </c>
      <c r="L49" s="662" t="str">
        <f t="shared" si="15"/>
        <v/>
      </c>
      <c r="M49" s="662" t="str">
        <f t="shared" si="4"/>
        <v/>
      </c>
      <c r="N49" s="746" t="str">
        <f t="shared" si="13"/>
        <v/>
      </c>
      <c r="O49" s="664"/>
      <c r="P49" s="663"/>
      <c r="Q49" s="747"/>
      <c r="R49" s="748"/>
      <c r="S49" s="749" t="str">
        <f t="shared" si="10"/>
        <v/>
      </c>
      <c r="T49" s="750"/>
      <c r="U49" s="751"/>
      <c r="V49" s="704" t="str">
        <f t="shared" si="7"/>
        <v/>
      </c>
      <c r="W49" s="668" t="str">
        <f t="shared" si="11"/>
        <v/>
      </c>
      <c r="X49" s="668" t="str">
        <f t="shared" si="12"/>
        <v/>
      </c>
      <c r="Y49" s="752"/>
    </row>
    <row r="50" spans="1:25" ht="15" customHeight="1">
      <c r="A50" s="50">
        <v>45</v>
      </c>
      <c r="B50" s="100"/>
      <c r="C50" s="5"/>
      <c r="D50" s="82"/>
      <c r="E50" s="116"/>
      <c r="F50" s="152"/>
      <c r="G50" s="99"/>
      <c r="H50" s="115"/>
      <c r="I50" s="86" t="str">
        <f>IF(E50="","",E50*#REF!)</f>
        <v/>
      </c>
      <c r="J50" s="101"/>
      <c r="K50" s="745" t="str">
        <f t="shared" si="14"/>
        <v/>
      </c>
      <c r="L50" s="662" t="str">
        <f t="shared" si="15"/>
        <v/>
      </c>
      <c r="M50" s="662" t="str">
        <f t="shared" si="4"/>
        <v/>
      </c>
      <c r="N50" s="746" t="str">
        <f t="shared" si="13"/>
        <v/>
      </c>
      <c r="O50" s="664"/>
      <c r="P50" s="663"/>
      <c r="Q50" s="747"/>
      <c r="R50" s="748"/>
      <c r="S50" s="749" t="str">
        <f t="shared" si="10"/>
        <v/>
      </c>
      <c r="T50" s="750"/>
      <c r="U50" s="751"/>
      <c r="V50" s="704" t="str">
        <f t="shared" si="7"/>
        <v/>
      </c>
      <c r="W50" s="668" t="str">
        <f t="shared" si="11"/>
        <v/>
      </c>
      <c r="X50" s="668" t="str">
        <f t="shared" si="12"/>
        <v/>
      </c>
      <c r="Y50" s="752"/>
    </row>
    <row r="51" spans="1:25" ht="15" customHeight="1">
      <c r="A51" s="50">
        <v>46</v>
      </c>
      <c r="B51" s="100"/>
      <c r="C51" s="5"/>
      <c r="D51" s="82"/>
      <c r="E51" s="116"/>
      <c r="F51" s="152"/>
      <c r="G51" s="99"/>
      <c r="H51" s="115"/>
      <c r="I51" s="86" t="str">
        <f>IF(E51="","",E51*#REF!)</f>
        <v/>
      </c>
      <c r="J51" s="101"/>
      <c r="K51" s="745" t="str">
        <f t="shared" si="14"/>
        <v/>
      </c>
      <c r="L51" s="662" t="str">
        <f t="shared" si="15"/>
        <v/>
      </c>
      <c r="M51" s="662" t="str">
        <f t="shared" si="4"/>
        <v/>
      </c>
      <c r="N51" s="746" t="str">
        <f t="shared" si="13"/>
        <v/>
      </c>
      <c r="O51" s="664"/>
      <c r="P51" s="663"/>
      <c r="Q51" s="747"/>
      <c r="R51" s="748"/>
      <c r="S51" s="749" t="str">
        <f t="shared" si="10"/>
        <v/>
      </c>
      <c r="T51" s="750"/>
      <c r="U51" s="751"/>
      <c r="V51" s="704" t="str">
        <f t="shared" si="7"/>
        <v/>
      </c>
      <c r="W51" s="668" t="str">
        <f t="shared" si="11"/>
        <v/>
      </c>
      <c r="X51" s="668" t="str">
        <f t="shared" si="12"/>
        <v/>
      </c>
      <c r="Y51" s="752"/>
    </row>
    <row r="52" spans="1:25" ht="15" customHeight="1">
      <c r="A52" s="50">
        <v>47</v>
      </c>
      <c r="B52" s="100"/>
      <c r="C52" s="5"/>
      <c r="D52" s="82"/>
      <c r="E52" s="116"/>
      <c r="F52" s="152"/>
      <c r="G52" s="99"/>
      <c r="H52" s="115"/>
      <c r="I52" s="86" t="str">
        <f>IF(E52="","",E52*#REF!)</f>
        <v/>
      </c>
      <c r="J52" s="101"/>
      <c r="K52" s="745" t="str">
        <f t="shared" si="14"/>
        <v/>
      </c>
      <c r="L52" s="662" t="str">
        <f t="shared" si="15"/>
        <v/>
      </c>
      <c r="M52" s="662" t="str">
        <f t="shared" si="4"/>
        <v/>
      </c>
      <c r="N52" s="746" t="str">
        <f t="shared" si="13"/>
        <v/>
      </c>
      <c r="O52" s="664"/>
      <c r="P52" s="663"/>
      <c r="Q52" s="747"/>
      <c r="R52" s="748"/>
      <c r="S52" s="749" t="str">
        <f t="shared" si="10"/>
        <v/>
      </c>
      <c r="T52" s="750"/>
      <c r="U52" s="751"/>
      <c r="V52" s="704" t="str">
        <f t="shared" si="7"/>
        <v/>
      </c>
      <c r="W52" s="668" t="str">
        <f t="shared" si="11"/>
        <v/>
      </c>
      <c r="X52" s="668" t="str">
        <f t="shared" si="12"/>
        <v/>
      </c>
      <c r="Y52" s="752"/>
    </row>
    <row r="53" spans="1:25" ht="15" customHeight="1">
      <c r="A53" s="50">
        <v>48</v>
      </c>
      <c r="B53" s="100"/>
      <c r="C53" s="5"/>
      <c r="D53" s="82"/>
      <c r="E53" s="116"/>
      <c r="F53" s="152"/>
      <c r="G53" s="99"/>
      <c r="H53" s="115"/>
      <c r="I53" s="86" t="str">
        <f>IF(E53="","",E53*#REF!)</f>
        <v/>
      </c>
      <c r="J53" s="101"/>
      <c r="K53" s="745" t="str">
        <f t="shared" si="14"/>
        <v/>
      </c>
      <c r="L53" s="662" t="str">
        <f t="shared" si="15"/>
        <v/>
      </c>
      <c r="M53" s="662" t="str">
        <f t="shared" si="4"/>
        <v/>
      </c>
      <c r="N53" s="746" t="str">
        <f t="shared" si="13"/>
        <v/>
      </c>
      <c r="O53" s="664"/>
      <c r="P53" s="663"/>
      <c r="Q53" s="747"/>
      <c r="R53" s="748"/>
      <c r="S53" s="749" t="str">
        <f t="shared" si="10"/>
        <v/>
      </c>
      <c r="T53" s="750"/>
      <c r="U53" s="751"/>
      <c r="V53" s="704" t="str">
        <f t="shared" si="7"/>
        <v/>
      </c>
      <c r="W53" s="668" t="str">
        <f t="shared" si="11"/>
        <v/>
      </c>
      <c r="X53" s="668" t="str">
        <f t="shared" si="12"/>
        <v/>
      </c>
      <c r="Y53" s="752"/>
    </row>
    <row r="54" spans="1:25" ht="15" customHeight="1">
      <c r="A54" s="50">
        <v>49</v>
      </c>
      <c r="B54" s="100"/>
      <c r="C54" s="5"/>
      <c r="D54" s="82"/>
      <c r="E54" s="116"/>
      <c r="F54" s="152"/>
      <c r="G54" s="99"/>
      <c r="H54" s="115"/>
      <c r="I54" s="86" t="str">
        <f>IF(E54="","",E54*#REF!)</f>
        <v/>
      </c>
      <c r="J54" s="101"/>
      <c r="K54" s="745" t="str">
        <f t="shared" si="14"/>
        <v/>
      </c>
      <c r="L54" s="662" t="str">
        <f t="shared" si="15"/>
        <v/>
      </c>
      <c r="M54" s="662" t="str">
        <f t="shared" si="4"/>
        <v/>
      </c>
      <c r="N54" s="746" t="str">
        <f t="shared" si="13"/>
        <v/>
      </c>
      <c r="O54" s="664"/>
      <c r="P54" s="663"/>
      <c r="Q54" s="747"/>
      <c r="R54" s="748"/>
      <c r="S54" s="749" t="str">
        <f t="shared" si="10"/>
        <v/>
      </c>
      <c r="T54" s="750"/>
      <c r="U54" s="751"/>
      <c r="V54" s="704" t="str">
        <f t="shared" si="7"/>
        <v/>
      </c>
      <c r="W54" s="668" t="str">
        <f t="shared" si="11"/>
        <v/>
      </c>
      <c r="X54" s="668" t="str">
        <f t="shared" si="12"/>
        <v/>
      </c>
      <c r="Y54" s="752"/>
    </row>
    <row r="55" spans="1:25" ht="15" customHeight="1">
      <c r="A55" s="50">
        <v>50</v>
      </c>
      <c r="B55" s="100"/>
      <c r="C55" s="5"/>
      <c r="D55" s="82"/>
      <c r="E55" s="116"/>
      <c r="F55" s="152"/>
      <c r="G55" s="99"/>
      <c r="H55" s="115"/>
      <c r="I55" s="86" t="str">
        <f>IF(E55="","",E55*#REF!)</f>
        <v/>
      </c>
      <c r="J55" s="101"/>
      <c r="K55" s="745" t="str">
        <f t="shared" si="14"/>
        <v/>
      </c>
      <c r="L55" s="662" t="str">
        <f t="shared" si="15"/>
        <v/>
      </c>
      <c r="M55" s="662" t="str">
        <f t="shared" si="4"/>
        <v/>
      </c>
      <c r="N55" s="746" t="str">
        <f t="shared" si="13"/>
        <v/>
      </c>
      <c r="O55" s="664"/>
      <c r="P55" s="663"/>
      <c r="Q55" s="747"/>
      <c r="R55" s="748"/>
      <c r="S55" s="749" t="str">
        <f t="shared" si="10"/>
        <v/>
      </c>
      <c r="T55" s="750"/>
      <c r="U55" s="751"/>
      <c r="V55" s="704" t="str">
        <f t="shared" si="7"/>
        <v/>
      </c>
      <c r="W55" s="668" t="str">
        <f t="shared" si="11"/>
        <v/>
      </c>
      <c r="X55" s="668" t="str">
        <f t="shared" si="12"/>
        <v/>
      </c>
      <c r="Y55" s="752"/>
    </row>
    <row r="56" spans="1:25" ht="15" customHeight="1">
      <c r="A56" s="50">
        <v>51</v>
      </c>
      <c r="B56" s="100"/>
      <c r="C56" s="5"/>
      <c r="D56" s="82"/>
      <c r="E56" s="116"/>
      <c r="F56" s="152"/>
      <c r="G56" s="99"/>
      <c r="H56" s="115"/>
      <c r="I56" s="86" t="str">
        <f>IF(E56="","",E56*#REF!)</f>
        <v/>
      </c>
      <c r="J56" s="101"/>
      <c r="K56" s="745" t="str">
        <f t="shared" si="14"/>
        <v/>
      </c>
      <c r="L56" s="662" t="str">
        <f t="shared" si="15"/>
        <v/>
      </c>
      <c r="M56" s="662" t="str">
        <f t="shared" si="4"/>
        <v/>
      </c>
      <c r="N56" s="746" t="str">
        <f t="shared" si="13"/>
        <v/>
      </c>
      <c r="O56" s="664"/>
      <c r="P56" s="663"/>
      <c r="Q56" s="747"/>
      <c r="R56" s="748"/>
      <c r="S56" s="749" t="str">
        <f t="shared" si="10"/>
        <v/>
      </c>
      <c r="T56" s="750"/>
      <c r="U56" s="751"/>
      <c r="V56" s="704" t="str">
        <f t="shared" si="7"/>
        <v/>
      </c>
      <c r="W56" s="668" t="str">
        <f t="shared" si="11"/>
        <v/>
      </c>
      <c r="X56" s="668" t="str">
        <f t="shared" si="12"/>
        <v/>
      </c>
      <c r="Y56" s="752"/>
    </row>
    <row r="57" spans="1:25" ht="15" customHeight="1">
      <c r="A57" s="50">
        <v>52</v>
      </c>
      <c r="B57" s="100"/>
      <c r="C57" s="5"/>
      <c r="D57" s="82"/>
      <c r="E57" s="116"/>
      <c r="F57" s="152"/>
      <c r="G57" s="99"/>
      <c r="H57" s="115"/>
      <c r="I57" s="86" t="str">
        <f>IF(E57="","",E57*#REF!)</f>
        <v/>
      </c>
      <c r="J57" s="101"/>
      <c r="K57" s="745" t="str">
        <f t="shared" si="14"/>
        <v/>
      </c>
      <c r="L57" s="662" t="str">
        <f t="shared" si="15"/>
        <v/>
      </c>
      <c r="M57" s="662" t="str">
        <f t="shared" si="4"/>
        <v/>
      </c>
      <c r="N57" s="746" t="str">
        <f t="shared" si="13"/>
        <v/>
      </c>
      <c r="O57" s="664"/>
      <c r="P57" s="663"/>
      <c r="Q57" s="747"/>
      <c r="R57" s="748"/>
      <c r="S57" s="749" t="str">
        <f t="shared" si="10"/>
        <v/>
      </c>
      <c r="T57" s="750"/>
      <c r="U57" s="751"/>
      <c r="V57" s="704" t="str">
        <f t="shared" si="7"/>
        <v/>
      </c>
      <c r="W57" s="668" t="str">
        <f t="shared" si="11"/>
        <v/>
      </c>
      <c r="X57" s="668" t="str">
        <f t="shared" si="12"/>
        <v/>
      </c>
      <c r="Y57" s="752"/>
    </row>
    <row r="58" spans="1:25" ht="15" customHeight="1">
      <c r="A58" s="50">
        <v>53</v>
      </c>
      <c r="B58" s="100"/>
      <c r="C58" s="5"/>
      <c r="D58" s="82"/>
      <c r="E58" s="116"/>
      <c r="F58" s="152"/>
      <c r="G58" s="99"/>
      <c r="H58" s="115"/>
      <c r="I58" s="86" t="str">
        <f>IF(E58="","",E58*#REF!)</f>
        <v/>
      </c>
      <c r="J58" s="101"/>
      <c r="K58" s="745" t="str">
        <f t="shared" si="14"/>
        <v/>
      </c>
      <c r="L58" s="662" t="str">
        <f t="shared" si="15"/>
        <v/>
      </c>
      <c r="M58" s="662" t="str">
        <f t="shared" si="4"/>
        <v/>
      </c>
      <c r="N58" s="746" t="str">
        <f t="shared" si="13"/>
        <v/>
      </c>
      <c r="O58" s="664"/>
      <c r="P58" s="663"/>
      <c r="Q58" s="747"/>
      <c r="R58" s="748"/>
      <c r="S58" s="749" t="str">
        <f t="shared" si="10"/>
        <v/>
      </c>
      <c r="T58" s="750"/>
      <c r="U58" s="751"/>
      <c r="V58" s="704" t="str">
        <f t="shared" si="7"/>
        <v/>
      </c>
      <c r="W58" s="668" t="str">
        <f t="shared" si="11"/>
        <v/>
      </c>
      <c r="X58" s="668" t="str">
        <f t="shared" si="12"/>
        <v/>
      </c>
      <c r="Y58" s="752"/>
    </row>
    <row r="59" spans="1:25" ht="15" customHeight="1">
      <c r="A59" s="50">
        <v>54</v>
      </c>
      <c r="B59" s="100"/>
      <c r="C59" s="5"/>
      <c r="D59" s="82"/>
      <c r="E59" s="116"/>
      <c r="F59" s="152"/>
      <c r="G59" s="99"/>
      <c r="H59" s="115"/>
      <c r="I59" s="86" t="str">
        <f>IF(E59="","",E59*#REF!)</f>
        <v/>
      </c>
      <c r="J59" s="101"/>
      <c r="K59" s="745" t="str">
        <f t="shared" si="14"/>
        <v/>
      </c>
      <c r="L59" s="662" t="str">
        <f t="shared" si="15"/>
        <v/>
      </c>
      <c r="M59" s="662" t="str">
        <f t="shared" si="4"/>
        <v/>
      </c>
      <c r="N59" s="746" t="str">
        <f t="shared" si="13"/>
        <v/>
      </c>
      <c r="O59" s="664"/>
      <c r="P59" s="663"/>
      <c r="Q59" s="747"/>
      <c r="R59" s="748"/>
      <c r="S59" s="749" t="str">
        <f t="shared" si="10"/>
        <v/>
      </c>
      <c r="T59" s="750"/>
      <c r="U59" s="751"/>
      <c r="V59" s="704" t="str">
        <f t="shared" si="7"/>
        <v/>
      </c>
      <c r="W59" s="668" t="str">
        <f t="shared" si="11"/>
        <v/>
      </c>
      <c r="X59" s="668" t="str">
        <f t="shared" si="12"/>
        <v/>
      </c>
      <c r="Y59" s="752"/>
    </row>
    <row r="60" spans="1:25" ht="15" customHeight="1">
      <c r="A60" s="50">
        <v>55</v>
      </c>
      <c r="B60" s="100"/>
      <c r="C60" s="5"/>
      <c r="D60" s="82"/>
      <c r="E60" s="116"/>
      <c r="F60" s="152"/>
      <c r="G60" s="99"/>
      <c r="H60" s="115"/>
      <c r="I60" s="86" t="str">
        <f>IF(E60="","",E60*#REF!)</f>
        <v/>
      </c>
      <c r="J60" s="101"/>
      <c r="K60" s="745" t="str">
        <f t="shared" si="14"/>
        <v/>
      </c>
      <c r="L60" s="662" t="str">
        <f t="shared" si="15"/>
        <v/>
      </c>
      <c r="M60" s="662" t="str">
        <f t="shared" si="4"/>
        <v/>
      </c>
      <c r="N60" s="746" t="str">
        <f t="shared" si="13"/>
        <v/>
      </c>
      <c r="O60" s="664"/>
      <c r="P60" s="663"/>
      <c r="Q60" s="747"/>
      <c r="R60" s="748"/>
      <c r="S60" s="749" t="str">
        <f t="shared" si="10"/>
        <v/>
      </c>
      <c r="T60" s="750"/>
      <c r="U60" s="751"/>
      <c r="V60" s="704" t="str">
        <f t="shared" si="7"/>
        <v/>
      </c>
      <c r="W60" s="668" t="str">
        <f t="shared" si="11"/>
        <v/>
      </c>
      <c r="X60" s="668" t="str">
        <f t="shared" si="12"/>
        <v/>
      </c>
      <c r="Y60" s="752"/>
    </row>
    <row r="61" spans="1:25" ht="15" customHeight="1">
      <c r="A61" s="50">
        <v>56</v>
      </c>
      <c r="B61" s="100"/>
      <c r="C61" s="5"/>
      <c r="D61" s="82"/>
      <c r="E61" s="116"/>
      <c r="F61" s="152"/>
      <c r="G61" s="99"/>
      <c r="H61" s="115"/>
      <c r="I61" s="86" t="str">
        <f>IF(E61="","",E61*#REF!)</f>
        <v/>
      </c>
      <c r="J61" s="101"/>
      <c r="K61" s="745" t="str">
        <f t="shared" si="14"/>
        <v/>
      </c>
      <c r="L61" s="662" t="str">
        <f t="shared" si="15"/>
        <v/>
      </c>
      <c r="M61" s="662" t="str">
        <f t="shared" si="4"/>
        <v/>
      </c>
      <c r="N61" s="746" t="str">
        <f t="shared" si="13"/>
        <v/>
      </c>
      <c r="O61" s="664"/>
      <c r="P61" s="663"/>
      <c r="Q61" s="747"/>
      <c r="R61" s="748"/>
      <c r="S61" s="749" t="str">
        <f t="shared" si="10"/>
        <v/>
      </c>
      <c r="T61" s="750"/>
      <c r="U61" s="751"/>
      <c r="V61" s="704" t="str">
        <f t="shared" si="7"/>
        <v/>
      </c>
      <c r="W61" s="668" t="str">
        <f t="shared" si="11"/>
        <v/>
      </c>
      <c r="X61" s="668" t="str">
        <f t="shared" si="12"/>
        <v/>
      </c>
      <c r="Y61" s="752"/>
    </row>
    <row r="62" spans="1:25" ht="15" customHeight="1">
      <c r="A62" s="50">
        <v>57</v>
      </c>
      <c r="B62" s="100"/>
      <c r="C62" s="5"/>
      <c r="D62" s="82"/>
      <c r="E62" s="116"/>
      <c r="F62" s="152"/>
      <c r="G62" s="99"/>
      <c r="H62" s="115"/>
      <c r="I62" s="86" t="str">
        <f>IF(E62="","",E62*#REF!)</f>
        <v/>
      </c>
      <c r="J62" s="101"/>
      <c r="K62" s="745" t="str">
        <f t="shared" si="14"/>
        <v/>
      </c>
      <c r="L62" s="662" t="str">
        <f t="shared" si="15"/>
        <v/>
      </c>
      <c r="M62" s="662" t="str">
        <f t="shared" si="4"/>
        <v/>
      </c>
      <c r="N62" s="746" t="str">
        <f t="shared" si="13"/>
        <v/>
      </c>
      <c r="O62" s="664"/>
      <c r="P62" s="663"/>
      <c r="Q62" s="747"/>
      <c r="R62" s="748"/>
      <c r="S62" s="749" t="str">
        <f t="shared" si="10"/>
        <v/>
      </c>
      <c r="T62" s="750"/>
      <c r="U62" s="751"/>
      <c r="V62" s="704" t="str">
        <f t="shared" si="7"/>
        <v/>
      </c>
      <c r="W62" s="668" t="str">
        <f t="shared" si="11"/>
        <v/>
      </c>
      <c r="X62" s="668" t="str">
        <f t="shared" si="12"/>
        <v/>
      </c>
      <c r="Y62" s="752"/>
    </row>
    <row r="63" spans="1:25" ht="15" customHeight="1">
      <c r="A63" s="50">
        <v>58</v>
      </c>
      <c r="B63" s="100"/>
      <c r="C63" s="5"/>
      <c r="D63" s="82"/>
      <c r="E63" s="116"/>
      <c r="F63" s="152"/>
      <c r="G63" s="99"/>
      <c r="H63" s="115"/>
      <c r="I63" s="86" t="str">
        <f>IF(E63="","",E63*#REF!)</f>
        <v/>
      </c>
      <c r="J63" s="101"/>
      <c r="K63" s="745" t="str">
        <f t="shared" si="14"/>
        <v/>
      </c>
      <c r="L63" s="662" t="str">
        <f t="shared" si="15"/>
        <v/>
      </c>
      <c r="M63" s="662" t="str">
        <f t="shared" si="4"/>
        <v/>
      </c>
      <c r="N63" s="746" t="str">
        <f t="shared" si="13"/>
        <v/>
      </c>
      <c r="O63" s="664"/>
      <c r="P63" s="663"/>
      <c r="Q63" s="747"/>
      <c r="R63" s="748"/>
      <c r="S63" s="749" t="str">
        <f t="shared" si="10"/>
        <v/>
      </c>
      <c r="T63" s="750"/>
      <c r="U63" s="751"/>
      <c r="V63" s="704" t="str">
        <f t="shared" si="7"/>
        <v/>
      </c>
      <c r="W63" s="668" t="str">
        <f t="shared" si="11"/>
        <v/>
      </c>
      <c r="X63" s="668" t="str">
        <f t="shared" si="12"/>
        <v/>
      </c>
      <c r="Y63" s="752"/>
    </row>
    <row r="64" spans="1:25" ht="15" customHeight="1">
      <c r="A64" s="50">
        <v>59</v>
      </c>
      <c r="B64" s="100"/>
      <c r="C64" s="5"/>
      <c r="D64" s="82"/>
      <c r="E64" s="116"/>
      <c r="F64" s="152"/>
      <c r="G64" s="99"/>
      <c r="H64" s="115"/>
      <c r="I64" s="86" t="str">
        <f>IF(E64="","",E64*#REF!)</f>
        <v/>
      </c>
      <c r="J64" s="101"/>
      <c r="K64" s="745" t="str">
        <f t="shared" si="14"/>
        <v/>
      </c>
      <c r="L64" s="662" t="str">
        <f t="shared" si="15"/>
        <v/>
      </c>
      <c r="M64" s="662" t="str">
        <f t="shared" si="4"/>
        <v/>
      </c>
      <c r="N64" s="746" t="str">
        <f t="shared" si="13"/>
        <v/>
      </c>
      <c r="O64" s="664"/>
      <c r="P64" s="663"/>
      <c r="Q64" s="747"/>
      <c r="R64" s="748"/>
      <c r="S64" s="749" t="str">
        <f t="shared" si="10"/>
        <v/>
      </c>
      <c r="T64" s="750"/>
      <c r="U64" s="751"/>
      <c r="V64" s="704" t="str">
        <f t="shared" si="7"/>
        <v/>
      </c>
      <c r="W64" s="668" t="str">
        <f t="shared" si="11"/>
        <v/>
      </c>
      <c r="X64" s="668" t="str">
        <f t="shared" si="12"/>
        <v/>
      </c>
      <c r="Y64" s="752"/>
    </row>
    <row r="65" spans="1:25" ht="15" customHeight="1">
      <c r="A65" s="50">
        <v>60</v>
      </c>
      <c r="B65" s="100"/>
      <c r="C65" s="5"/>
      <c r="D65" s="82"/>
      <c r="E65" s="116"/>
      <c r="F65" s="152"/>
      <c r="G65" s="99"/>
      <c r="H65" s="115"/>
      <c r="I65" s="86" t="str">
        <f>IF(E65="","",E65*#REF!)</f>
        <v/>
      </c>
      <c r="J65" s="101"/>
      <c r="K65" s="745" t="str">
        <f t="shared" si="14"/>
        <v/>
      </c>
      <c r="L65" s="662" t="str">
        <f t="shared" si="15"/>
        <v/>
      </c>
      <c r="M65" s="662" t="str">
        <f t="shared" si="4"/>
        <v/>
      </c>
      <c r="N65" s="746" t="str">
        <f t="shared" si="13"/>
        <v/>
      </c>
      <c r="O65" s="664"/>
      <c r="P65" s="663"/>
      <c r="Q65" s="747"/>
      <c r="R65" s="748"/>
      <c r="S65" s="749" t="str">
        <f t="shared" si="10"/>
        <v/>
      </c>
      <c r="T65" s="750"/>
      <c r="U65" s="751"/>
      <c r="V65" s="704" t="str">
        <f t="shared" si="7"/>
        <v/>
      </c>
      <c r="W65" s="668" t="str">
        <f t="shared" si="11"/>
        <v/>
      </c>
      <c r="X65" s="668" t="str">
        <f t="shared" si="12"/>
        <v/>
      </c>
      <c r="Y65" s="752"/>
    </row>
    <row r="66" spans="1:25" ht="15" customHeight="1">
      <c r="A66" s="50">
        <v>61</v>
      </c>
      <c r="B66" s="100"/>
      <c r="C66" s="5"/>
      <c r="D66" s="82"/>
      <c r="E66" s="116"/>
      <c r="F66" s="152"/>
      <c r="G66" s="99"/>
      <c r="H66" s="115"/>
      <c r="I66" s="86" t="str">
        <f>IF(E66="","",E66*#REF!)</f>
        <v/>
      </c>
      <c r="J66" s="101"/>
      <c r="K66" s="745" t="str">
        <f t="shared" si="14"/>
        <v/>
      </c>
      <c r="L66" s="662" t="str">
        <f t="shared" si="15"/>
        <v/>
      </c>
      <c r="M66" s="662" t="str">
        <f t="shared" si="4"/>
        <v/>
      </c>
      <c r="N66" s="746" t="str">
        <f t="shared" si="13"/>
        <v/>
      </c>
      <c r="O66" s="664"/>
      <c r="P66" s="663"/>
      <c r="Q66" s="747"/>
      <c r="R66" s="748"/>
      <c r="S66" s="749" t="str">
        <f t="shared" si="10"/>
        <v/>
      </c>
      <c r="T66" s="750"/>
      <c r="U66" s="751"/>
      <c r="V66" s="704" t="str">
        <f t="shared" si="7"/>
        <v/>
      </c>
      <c r="W66" s="668" t="str">
        <f t="shared" si="11"/>
        <v/>
      </c>
      <c r="X66" s="668" t="str">
        <f t="shared" si="12"/>
        <v/>
      </c>
      <c r="Y66" s="752"/>
    </row>
    <row r="67" spans="1:25" ht="15" customHeight="1">
      <c r="A67" s="50">
        <v>62</v>
      </c>
      <c r="B67" s="100"/>
      <c r="C67" s="5"/>
      <c r="D67" s="82"/>
      <c r="E67" s="116"/>
      <c r="F67" s="152"/>
      <c r="G67" s="99"/>
      <c r="H67" s="115"/>
      <c r="I67" s="86" t="str">
        <f>IF(E67="","",E67*#REF!)</f>
        <v/>
      </c>
      <c r="J67" s="101"/>
      <c r="K67" s="745" t="str">
        <f t="shared" si="14"/>
        <v/>
      </c>
      <c r="L67" s="662" t="str">
        <f t="shared" si="15"/>
        <v/>
      </c>
      <c r="M67" s="662" t="str">
        <f t="shared" si="4"/>
        <v/>
      </c>
      <c r="N67" s="746" t="str">
        <f t="shared" si="13"/>
        <v/>
      </c>
      <c r="O67" s="664"/>
      <c r="P67" s="663"/>
      <c r="Q67" s="747"/>
      <c r="R67" s="748"/>
      <c r="S67" s="749" t="str">
        <f t="shared" si="10"/>
        <v/>
      </c>
      <c r="T67" s="750"/>
      <c r="U67" s="751"/>
      <c r="V67" s="704" t="str">
        <f t="shared" si="7"/>
        <v/>
      </c>
      <c r="W67" s="668" t="str">
        <f t="shared" si="11"/>
        <v/>
      </c>
      <c r="X67" s="668" t="str">
        <f t="shared" si="12"/>
        <v/>
      </c>
      <c r="Y67" s="752"/>
    </row>
    <row r="68" spans="1:25" ht="15" customHeight="1">
      <c r="A68" s="50">
        <v>63</v>
      </c>
      <c r="B68" s="100"/>
      <c r="C68" s="5"/>
      <c r="D68" s="82"/>
      <c r="E68" s="116"/>
      <c r="F68" s="152"/>
      <c r="G68" s="99"/>
      <c r="H68" s="115"/>
      <c r="I68" s="86" t="str">
        <f>IF(E68="","",E68*#REF!)</f>
        <v/>
      </c>
      <c r="J68" s="101"/>
      <c r="K68" s="745" t="str">
        <f t="shared" si="14"/>
        <v/>
      </c>
      <c r="L68" s="662" t="str">
        <f t="shared" si="15"/>
        <v/>
      </c>
      <c r="M68" s="662" t="str">
        <f t="shared" si="4"/>
        <v/>
      </c>
      <c r="N68" s="746" t="str">
        <f t="shared" si="13"/>
        <v/>
      </c>
      <c r="O68" s="664"/>
      <c r="P68" s="663"/>
      <c r="Q68" s="747"/>
      <c r="R68" s="748"/>
      <c r="S68" s="749" t="str">
        <f t="shared" si="10"/>
        <v/>
      </c>
      <c r="T68" s="750"/>
      <c r="U68" s="751"/>
      <c r="V68" s="704" t="str">
        <f t="shared" si="7"/>
        <v/>
      </c>
      <c r="W68" s="668" t="str">
        <f t="shared" si="11"/>
        <v/>
      </c>
      <c r="X68" s="668" t="str">
        <f t="shared" si="12"/>
        <v/>
      </c>
      <c r="Y68" s="752"/>
    </row>
    <row r="69" spans="1:25" ht="15" customHeight="1">
      <c r="A69" s="50">
        <v>64</v>
      </c>
      <c r="B69" s="100"/>
      <c r="C69" s="5"/>
      <c r="D69" s="82"/>
      <c r="E69" s="116"/>
      <c r="F69" s="152"/>
      <c r="G69" s="99"/>
      <c r="H69" s="115"/>
      <c r="I69" s="86" t="str">
        <f>IF(E69="","",E69*#REF!)</f>
        <v/>
      </c>
      <c r="J69" s="101"/>
      <c r="K69" s="745" t="str">
        <f t="shared" si="14"/>
        <v/>
      </c>
      <c r="L69" s="662" t="str">
        <f t="shared" si="15"/>
        <v/>
      </c>
      <c r="M69" s="662" t="str">
        <f t="shared" si="4"/>
        <v/>
      </c>
      <c r="N69" s="746" t="str">
        <f t="shared" si="13"/>
        <v/>
      </c>
      <c r="O69" s="664"/>
      <c r="P69" s="663"/>
      <c r="Q69" s="747"/>
      <c r="R69" s="748"/>
      <c r="S69" s="749" t="str">
        <f t="shared" si="10"/>
        <v/>
      </c>
      <c r="T69" s="750"/>
      <c r="U69" s="751"/>
      <c r="V69" s="704" t="str">
        <f t="shared" si="7"/>
        <v/>
      </c>
      <c r="W69" s="668" t="str">
        <f t="shared" si="11"/>
        <v/>
      </c>
      <c r="X69" s="668" t="str">
        <f t="shared" si="12"/>
        <v/>
      </c>
      <c r="Y69" s="752"/>
    </row>
    <row r="70" spans="1:25" ht="15" customHeight="1">
      <c r="A70" s="50">
        <v>65</v>
      </c>
      <c r="B70" s="100"/>
      <c r="C70" s="5"/>
      <c r="D70" s="82"/>
      <c r="E70" s="116"/>
      <c r="F70" s="152"/>
      <c r="G70" s="99"/>
      <c r="H70" s="115"/>
      <c r="I70" s="86" t="str">
        <f>IF(E70="","",E70*#REF!)</f>
        <v/>
      </c>
      <c r="J70" s="101"/>
      <c r="K70" s="745" t="str">
        <f t="shared" si="14"/>
        <v/>
      </c>
      <c r="L70" s="662" t="str">
        <f t="shared" si="15"/>
        <v/>
      </c>
      <c r="M70" s="662" t="str">
        <f t="shared" si="4"/>
        <v/>
      </c>
      <c r="N70" s="746" t="str">
        <f t="shared" si="13"/>
        <v/>
      </c>
      <c r="O70" s="664"/>
      <c r="P70" s="663"/>
      <c r="Q70" s="747"/>
      <c r="R70" s="748"/>
      <c r="S70" s="749" t="str">
        <f t="shared" ref="S70:S105" si="16">IF(OR(M70="", N70=""), "", IF(ROUND(IFERROR(VALUE(TRIM(SUBSTITUTE(M70,CHAR(160),""))),0),2)*ROUND(IFERROR(VALUE(TRIM(SUBSTITUTE(N70,CHAR(160),""))),0),2)=0, "", ROUND(IFERROR(VALUE(TRIM(SUBSTITUTE(M70,CHAR(160),""))),0),2)*ROUND(IFERROR(VALUE(TRIM(SUBSTITUTE(N70,CHAR(160),""))),0),2)))</f>
        <v/>
      </c>
      <c r="T70" s="750"/>
      <c r="U70" s="751"/>
      <c r="V70" s="704" t="str">
        <f t="shared" ref="V70:V105" si="17">IF(B70="","",IF(OR(P70="Non",O70="Non",Q70="Non",R70="Non"),0,
IF(S70&lt;=T70-U70,S70,T70-U70)))</f>
        <v/>
      </c>
      <c r="W70" s="668" t="str">
        <f t="shared" ref="W70:W101" si="18">IF(OR(I70="",V70=""),"",I70-V70)</f>
        <v/>
      </c>
      <c r="X70" s="668" t="str">
        <f t="shared" ref="X70:X105" si="19">IF(AND(V70="",U70=""),"",V70+U70)</f>
        <v/>
      </c>
      <c r="Y70" s="752"/>
    </row>
    <row r="71" spans="1:25" ht="15" customHeight="1">
      <c r="A71" s="50">
        <v>66</v>
      </c>
      <c r="B71" s="100"/>
      <c r="C71" s="5"/>
      <c r="D71" s="82"/>
      <c r="E71" s="116"/>
      <c r="F71" s="152"/>
      <c r="G71" s="99"/>
      <c r="H71" s="115"/>
      <c r="I71" s="86" t="str">
        <f>IF(E71="","",E71*#REF!)</f>
        <v/>
      </c>
      <c r="J71" s="101"/>
      <c r="K71" s="745" t="str">
        <f t="shared" si="14"/>
        <v/>
      </c>
      <c r="L71" s="662" t="str">
        <f t="shared" si="15"/>
        <v/>
      </c>
      <c r="M71" s="662" t="str">
        <f t="shared" ref="M71:M105" si="20">IF(D71="","",D71)</f>
        <v/>
      </c>
      <c r="N71" s="746" t="str">
        <f t="shared" ref="N71:N105" si="21">IF(E71="","",E71)</f>
        <v/>
      </c>
      <c r="O71" s="664"/>
      <c r="P71" s="663"/>
      <c r="Q71" s="747"/>
      <c r="R71" s="748"/>
      <c r="S71" s="749" t="str">
        <f t="shared" si="16"/>
        <v/>
      </c>
      <c r="T71" s="750"/>
      <c r="U71" s="751"/>
      <c r="V71" s="704" t="str">
        <f t="shared" si="17"/>
        <v/>
      </c>
      <c r="W71" s="668" t="str">
        <f t="shared" si="18"/>
        <v/>
      </c>
      <c r="X71" s="668" t="str">
        <f t="shared" si="19"/>
        <v/>
      </c>
      <c r="Y71" s="752"/>
    </row>
    <row r="72" spans="1:25" ht="15" customHeight="1">
      <c r="A72" s="50">
        <v>67</v>
      </c>
      <c r="B72" s="100"/>
      <c r="C72" s="5"/>
      <c r="D72" s="82"/>
      <c r="E72" s="116"/>
      <c r="F72" s="152"/>
      <c r="G72" s="99"/>
      <c r="H72" s="115"/>
      <c r="I72" s="86" t="str">
        <f>IF(E72="","",E72*#REF!)</f>
        <v/>
      </c>
      <c r="J72" s="101"/>
      <c r="K72" s="745" t="str">
        <f t="shared" si="14"/>
        <v/>
      </c>
      <c r="L72" s="662" t="str">
        <f t="shared" si="15"/>
        <v/>
      </c>
      <c r="M72" s="662" t="str">
        <f t="shared" si="20"/>
        <v/>
      </c>
      <c r="N72" s="746" t="str">
        <f t="shared" si="21"/>
        <v/>
      </c>
      <c r="O72" s="664"/>
      <c r="P72" s="663"/>
      <c r="Q72" s="747"/>
      <c r="R72" s="748"/>
      <c r="S72" s="749" t="str">
        <f t="shared" si="16"/>
        <v/>
      </c>
      <c r="T72" s="750"/>
      <c r="U72" s="751"/>
      <c r="V72" s="704" t="str">
        <f t="shared" si="17"/>
        <v/>
      </c>
      <c r="W72" s="668" t="str">
        <f t="shared" si="18"/>
        <v/>
      </c>
      <c r="X72" s="668" t="str">
        <f t="shared" si="19"/>
        <v/>
      </c>
      <c r="Y72" s="752"/>
    </row>
    <row r="73" spans="1:25" ht="15" customHeight="1">
      <c r="A73" s="50">
        <v>68</v>
      </c>
      <c r="B73" s="100"/>
      <c r="C73" s="5"/>
      <c r="D73" s="82"/>
      <c r="E73" s="116"/>
      <c r="F73" s="152"/>
      <c r="G73" s="99"/>
      <c r="H73" s="115"/>
      <c r="I73" s="86" t="str">
        <f>IF(E73="","",E73*#REF!)</f>
        <v/>
      </c>
      <c r="J73" s="101"/>
      <c r="K73" s="745" t="str">
        <f t="shared" si="14"/>
        <v/>
      </c>
      <c r="L73" s="662" t="str">
        <f t="shared" si="15"/>
        <v/>
      </c>
      <c r="M73" s="662" t="str">
        <f t="shared" si="20"/>
        <v/>
      </c>
      <c r="N73" s="746" t="str">
        <f t="shared" si="21"/>
        <v/>
      </c>
      <c r="O73" s="664"/>
      <c r="P73" s="663"/>
      <c r="Q73" s="747"/>
      <c r="R73" s="748"/>
      <c r="S73" s="749" t="str">
        <f t="shared" si="16"/>
        <v/>
      </c>
      <c r="T73" s="750"/>
      <c r="U73" s="751"/>
      <c r="V73" s="704" t="str">
        <f t="shared" si="17"/>
        <v/>
      </c>
      <c r="W73" s="668" t="str">
        <f t="shared" si="18"/>
        <v/>
      </c>
      <c r="X73" s="668" t="str">
        <f t="shared" si="19"/>
        <v/>
      </c>
      <c r="Y73" s="752"/>
    </row>
    <row r="74" spans="1:25" ht="15" customHeight="1">
      <c r="A74" s="50">
        <v>69</v>
      </c>
      <c r="B74" s="100"/>
      <c r="C74" s="5"/>
      <c r="D74" s="82"/>
      <c r="E74" s="116"/>
      <c r="F74" s="152"/>
      <c r="G74" s="99"/>
      <c r="H74" s="115"/>
      <c r="I74" s="86" t="str">
        <f>IF(E74="","",E74*#REF!)</f>
        <v/>
      </c>
      <c r="J74" s="101"/>
      <c r="K74" s="745" t="str">
        <f t="shared" ref="K74:K84" si="22">IF(B74="","",B74)</f>
        <v/>
      </c>
      <c r="L74" s="662" t="str">
        <f t="shared" ref="L74:L84" si="23">IF(C74="","",C74)</f>
        <v/>
      </c>
      <c r="M74" s="662" t="str">
        <f t="shared" si="20"/>
        <v/>
      </c>
      <c r="N74" s="746" t="str">
        <f t="shared" si="21"/>
        <v/>
      </c>
      <c r="O74" s="664"/>
      <c r="P74" s="663"/>
      <c r="Q74" s="747"/>
      <c r="R74" s="748"/>
      <c r="S74" s="749" t="str">
        <f t="shared" si="16"/>
        <v/>
      </c>
      <c r="T74" s="750"/>
      <c r="U74" s="751"/>
      <c r="V74" s="704" t="str">
        <f t="shared" si="17"/>
        <v/>
      </c>
      <c r="W74" s="668" t="str">
        <f t="shared" si="18"/>
        <v/>
      </c>
      <c r="X74" s="668" t="str">
        <f t="shared" si="19"/>
        <v/>
      </c>
      <c r="Y74" s="752"/>
    </row>
    <row r="75" spans="1:25" ht="15" customHeight="1">
      <c r="A75" s="50">
        <v>70</v>
      </c>
      <c r="B75" s="100"/>
      <c r="C75" s="5"/>
      <c r="D75" s="82"/>
      <c r="E75" s="116"/>
      <c r="F75" s="152"/>
      <c r="G75" s="99"/>
      <c r="H75" s="115"/>
      <c r="I75" s="86" t="str">
        <f>IF(E75="","",E75*#REF!)</f>
        <v/>
      </c>
      <c r="J75" s="101"/>
      <c r="K75" s="745" t="str">
        <f t="shared" si="22"/>
        <v/>
      </c>
      <c r="L75" s="662" t="str">
        <f t="shared" si="23"/>
        <v/>
      </c>
      <c r="M75" s="662" t="str">
        <f t="shared" si="20"/>
        <v/>
      </c>
      <c r="N75" s="746" t="str">
        <f t="shared" si="21"/>
        <v/>
      </c>
      <c r="O75" s="664"/>
      <c r="P75" s="663"/>
      <c r="Q75" s="747"/>
      <c r="R75" s="748"/>
      <c r="S75" s="749" t="str">
        <f t="shared" si="16"/>
        <v/>
      </c>
      <c r="T75" s="750"/>
      <c r="U75" s="751"/>
      <c r="V75" s="704" t="str">
        <f t="shared" si="17"/>
        <v/>
      </c>
      <c r="W75" s="668" t="str">
        <f t="shared" si="18"/>
        <v/>
      </c>
      <c r="X75" s="668" t="str">
        <f t="shared" si="19"/>
        <v/>
      </c>
      <c r="Y75" s="752"/>
    </row>
    <row r="76" spans="1:25" ht="15" customHeight="1">
      <c r="A76" s="50">
        <v>71</v>
      </c>
      <c r="B76" s="100"/>
      <c r="C76" s="5"/>
      <c r="D76" s="82"/>
      <c r="E76" s="116"/>
      <c r="F76" s="152"/>
      <c r="G76" s="99"/>
      <c r="H76" s="115"/>
      <c r="I76" s="86" t="str">
        <f>IF(E76="","",E76*#REF!)</f>
        <v/>
      </c>
      <c r="J76" s="101"/>
      <c r="K76" s="745" t="str">
        <f t="shared" si="22"/>
        <v/>
      </c>
      <c r="L76" s="662" t="str">
        <f t="shared" si="23"/>
        <v/>
      </c>
      <c r="M76" s="662" t="str">
        <f t="shared" si="20"/>
        <v/>
      </c>
      <c r="N76" s="746" t="str">
        <f t="shared" si="21"/>
        <v/>
      </c>
      <c r="O76" s="664"/>
      <c r="P76" s="663"/>
      <c r="Q76" s="747"/>
      <c r="R76" s="748"/>
      <c r="S76" s="749" t="str">
        <f t="shared" si="16"/>
        <v/>
      </c>
      <c r="T76" s="750"/>
      <c r="U76" s="751"/>
      <c r="V76" s="704" t="str">
        <f t="shared" si="17"/>
        <v/>
      </c>
      <c r="W76" s="668" t="str">
        <f t="shared" si="18"/>
        <v/>
      </c>
      <c r="X76" s="668" t="str">
        <f t="shared" si="19"/>
        <v/>
      </c>
      <c r="Y76" s="752"/>
    </row>
    <row r="77" spans="1:25" ht="15" customHeight="1">
      <c r="A77" s="50">
        <v>72</v>
      </c>
      <c r="B77" s="100"/>
      <c r="C77" s="5"/>
      <c r="D77" s="82"/>
      <c r="E77" s="116"/>
      <c r="F77" s="152"/>
      <c r="G77" s="99"/>
      <c r="H77" s="115"/>
      <c r="I77" s="86" t="str">
        <f>IF(E77="","",E77*#REF!)</f>
        <v/>
      </c>
      <c r="J77" s="101"/>
      <c r="K77" s="745" t="str">
        <f t="shared" si="22"/>
        <v/>
      </c>
      <c r="L77" s="662" t="str">
        <f t="shared" si="23"/>
        <v/>
      </c>
      <c r="M77" s="662" t="str">
        <f t="shared" si="20"/>
        <v/>
      </c>
      <c r="N77" s="746" t="str">
        <f t="shared" si="21"/>
        <v/>
      </c>
      <c r="O77" s="664"/>
      <c r="P77" s="663"/>
      <c r="Q77" s="747"/>
      <c r="R77" s="748"/>
      <c r="S77" s="749" t="str">
        <f t="shared" si="16"/>
        <v/>
      </c>
      <c r="T77" s="750"/>
      <c r="U77" s="751"/>
      <c r="V77" s="704" t="str">
        <f t="shared" si="17"/>
        <v/>
      </c>
      <c r="W77" s="668" t="str">
        <f t="shared" si="18"/>
        <v/>
      </c>
      <c r="X77" s="668" t="str">
        <f t="shared" si="19"/>
        <v/>
      </c>
      <c r="Y77" s="752"/>
    </row>
    <row r="78" spans="1:25" ht="15" customHeight="1">
      <c r="A78" s="50">
        <v>73</v>
      </c>
      <c r="B78" s="100"/>
      <c r="C78" s="5"/>
      <c r="D78" s="82"/>
      <c r="E78" s="116"/>
      <c r="F78" s="152"/>
      <c r="G78" s="99"/>
      <c r="H78" s="115"/>
      <c r="I78" s="86" t="str">
        <f>IF(E78="","",E78*#REF!)</f>
        <v/>
      </c>
      <c r="J78" s="101"/>
      <c r="K78" s="745" t="str">
        <f t="shared" si="22"/>
        <v/>
      </c>
      <c r="L78" s="662" t="str">
        <f t="shared" si="23"/>
        <v/>
      </c>
      <c r="M78" s="662" t="str">
        <f t="shared" si="20"/>
        <v/>
      </c>
      <c r="N78" s="746" t="str">
        <f t="shared" si="21"/>
        <v/>
      </c>
      <c r="O78" s="664"/>
      <c r="P78" s="663"/>
      <c r="Q78" s="747"/>
      <c r="R78" s="748"/>
      <c r="S78" s="749" t="str">
        <f t="shared" si="16"/>
        <v/>
      </c>
      <c r="T78" s="750"/>
      <c r="U78" s="751"/>
      <c r="V78" s="704" t="str">
        <f t="shared" si="17"/>
        <v/>
      </c>
      <c r="W78" s="668" t="str">
        <f t="shared" si="18"/>
        <v/>
      </c>
      <c r="X78" s="668" t="str">
        <f t="shared" si="19"/>
        <v/>
      </c>
      <c r="Y78" s="752"/>
    </row>
    <row r="79" spans="1:25" ht="15" customHeight="1">
      <c r="A79" s="50">
        <v>74</v>
      </c>
      <c r="B79" s="100"/>
      <c r="C79" s="5"/>
      <c r="D79" s="82"/>
      <c r="E79" s="116"/>
      <c r="F79" s="152"/>
      <c r="G79" s="99"/>
      <c r="H79" s="115"/>
      <c r="I79" s="86" t="str">
        <f>IF(E79="","",E79*#REF!)</f>
        <v/>
      </c>
      <c r="J79" s="101"/>
      <c r="K79" s="745" t="str">
        <f t="shared" si="22"/>
        <v/>
      </c>
      <c r="L79" s="662" t="str">
        <f t="shared" si="23"/>
        <v/>
      </c>
      <c r="M79" s="662" t="str">
        <f t="shared" si="20"/>
        <v/>
      </c>
      <c r="N79" s="746" t="str">
        <f t="shared" si="21"/>
        <v/>
      </c>
      <c r="O79" s="664"/>
      <c r="P79" s="663"/>
      <c r="Q79" s="747"/>
      <c r="R79" s="748"/>
      <c r="S79" s="749" t="str">
        <f t="shared" si="16"/>
        <v/>
      </c>
      <c r="T79" s="750"/>
      <c r="U79" s="751"/>
      <c r="V79" s="704" t="str">
        <f t="shared" si="17"/>
        <v/>
      </c>
      <c r="W79" s="668" t="str">
        <f t="shared" si="18"/>
        <v/>
      </c>
      <c r="X79" s="668" t="str">
        <f t="shared" si="19"/>
        <v/>
      </c>
      <c r="Y79" s="752"/>
    </row>
    <row r="80" spans="1:25" ht="15" customHeight="1">
      <c r="A80" s="50">
        <v>75</v>
      </c>
      <c r="B80" s="100"/>
      <c r="C80" s="5"/>
      <c r="D80" s="82"/>
      <c r="E80" s="116"/>
      <c r="F80" s="152"/>
      <c r="G80" s="99"/>
      <c r="H80" s="115"/>
      <c r="I80" s="86" t="str">
        <f>IF(E80="","",E80*#REF!)</f>
        <v/>
      </c>
      <c r="J80" s="101"/>
      <c r="K80" s="745" t="str">
        <f t="shared" si="22"/>
        <v/>
      </c>
      <c r="L80" s="662" t="str">
        <f t="shared" si="23"/>
        <v/>
      </c>
      <c r="M80" s="662" t="str">
        <f t="shared" si="20"/>
        <v/>
      </c>
      <c r="N80" s="746" t="str">
        <f t="shared" si="21"/>
        <v/>
      </c>
      <c r="O80" s="664"/>
      <c r="P80" s="663"/>
      <c r="Q80" s="747"/>
      <c r="R80" s="748"/>
      <c r="S80" s="749" t="str">
        <f t="shared" si="16"/>
        <v/>
      </c>
      <c r="T80" s="750"/>
      <c r="U80" s="751"/>
      <c r="V80" s="704" t="str">
        <f t="shared" si="17"/>
        <v/>
      </c>
      <c r="W80" s="668" t="str">
        <f t="shared" si="18"/>
        <v/>
      </c>
      <c r="X80" s="668" t="str">
        <f t="shared" si="19"/>
        <v/>
      </c>
      <c r="Y80" s="752"/>
    </row>
    <row r="81" spans="1:25" ht="15" customHeight="1">
      <c r="A81" s="50">
        <v>76</v>
      </c>
      <c r="B81" s="100"/>
      <c r="C81" s="5"/>
      <c r="D81" s="82"/>
      <c r="E81" s="116"/>
      <c r="F81" s="152"/>
      <c r="G81" s="99"/>
      <c r="H81" s="115"/>
      <c r="I81" s="86" t="str">
        <f>IF(E81="","",E81*#REF!)</f>
        <v/>
      </c>
      <c r="J81" s="101"/>
      <c r="K81" s="745" t="str">
        <f t="shared" si="22"/>
        <v/>
      </c>
      <c r="L81" s="662" t="str">
        <f t="shared" si="23"/>
        <v/>
      </c>
      <c r="M81" s="662" t="str">
        <f t="shared" si="20"/>
        <v/>
      </c>
      <c r="N81" s="746" t="str">
        <f t="shared" si="21"/>
        <v/>
      </c>
      <c r="O81" s="664"/>
      <c r="P81" s="663"/>
      <c r="Q81" s="747"/>
      <c r="R81" s="748"/>
      <c r="S81" s="749" t="str">
        <f t="shared" si="16"/>
        <v/>
      </c>
      <c r="T81" s="750"/>
      <c r="U81" s="751"/>
      <c r="V81" s="704" t="str">
        <f t="shared" si="17"/>
        <v/>
      </c>
      <c r="W81" s="668" t="str">
        <f t="shared" si="18"/>
        <v/>
      </c>
      <c r="X81" s="668" t="str">
        <f t="shared" si="19"/>
        <v/>
      </c>
      <c r="Y81" s="752"/>
    </row>
    <row r="82" spans="1:25" ht="15" customHeight="1">
      <c r="A82" s="50">
        <v>77</v>
      </c>
      <c r="B82" s="100"/>
      <c r="C82" s="5"/>
      <c r="D82" s="82"/>
      <c r="E82" s="116"/>
      <c r="F82" s="152"/>
      <c r="G82" s="99"/>
      <c r="H82" s="115"/>
      <c r="I82" s="86" t="str">
        <f>IF(E82="","",E82*#REF!)</f>
        <v/>
      </c>
      <c r="J82" s="101"/>
      <c r="K82" s="745" t="str">
        <f t="shared" si="22"/>
        <v/>
      </c>
      <c r="L82" s="662" t="str">
        <f t="shared" si="23"/>
        <v/>
      </c>
      <c r="M82" s="662" t="str">
        <f t="shared" si="20"/>
        <v/>
      </c>
      <c r="N82" s="746" t="str">
        <f t="shared" si="21"/>
        <v/>
      </c>
      <c r="O82" s="664"/>
      <c r="P82" s="663"/>
      <c r="Q82" s="747"/>
      <c r="R82" s="748"/>
      <c r="S82" s="749" t="str">
        <f t="shared" si="16"/>
        <v/>
      </c>
      <c r="T82" s="750"/>
      <c r="U82" s="751"/>
      <c r="V82" s="704" t="str">
        <f t="shared" si="17"/>
        <v/>
      </c>
      <c r="W82" s="668" t="str">
        <f t="shared" si="18"/>
        <v/>
      </c>
      <c r="X82" s="668" t="str">
        <f t="shared" si="19"/>
        <v/>
      </c>
      <c r="Y82" s="752"/>
    </row>
    <row r="83" spans="1:25" ht="15" customHeight="1">
      <c r="A83" s="50">
        <v>78</v>
      </c>
      <c r="B83" s="100"/>
      <c r="C83" s="5"/>
      <c r="D83" s="82"/>
      <c r="E83" s="116"/>
      <c r="F83" s="152"/>
      <c r="G83" s="99"/>
      <c r="H83" s="115"/>
      <c r="I83" s="86" t="str">
        <f>IF(E83="","",E83*#REF!)</f>
        <v/>
      </c>
      <c r="J83" s="101"/>
      <c r="K83" s="745" t="str">
        <f t="shared" si="22"/>
        <v/>
      </c>
      <c r="L83" s="662" t="str">
        <f t="shared" si="23"/>
        <v/>
      </c>
      <c r="M83" s="662" t="str">
        <f t="shared" si="20"/>
        <v/>
      </c>
      <c r="N83" s="746" t="str">
        <f t="shared" si="21"/>
        <v/>
      </c>
      <c r="O83" s="664"/>
      <c r="P83" s="663"/>
      <c r="Q83" s="747"/>
      <c r="R83" s="748"/>
      <c r="S83" s="749" t="str">
        <f t="shared" si="16"/>
        <v/>
      </c>
      <c r="T83" s="750"/>
      <c r="U83" s="751"/>
      <c r="V83" s="704" t="str">
        <f t="shared" si="17"/>
        <v/>
      </c>
      <c r="W83" s="668" t="str">
        <f t="shared" si="18"/>
        <v/>
      </c>
      <c r="X83" s="668" t="str">
        <f t="shared" si="19"/>
        <v/>
      </c>
      <c r="Y83" s="752"/>
    </row>
    <row r="84" spans="1:25" ht="15" customHeight="1">
      <c r="A84" s="50">
        <v>79</v>
      </c>
      <c r="B84" s="100"/>
      <c r="C84" s="5"/>
      <c r="D84" s="82"/>
      <c r="E84" s="116"/>
      <c r="F84" s="152"/>
      <c r="G84" s="99"/>
      <c r="H84" s="115"/>
      <c r="I84" s="86" t="str">
        <f>IF(E84="","",E84*#REF!)</f>
        <v/>
      </c>
      <c r="J84" s="101"/>
      <c r="K84" s="745" t="str">
        <f t="shared" si="22"/>
        <v/>
      </c>
      <c r="L84" s="662" t="str">
        <f t="shared" si="23"/>
        <v/>
      </c>
      <c r="M84" s="662" t="str">
        <f t="shared" si="20"/>
        <v/>
      </c>
      <c r="N84" s="746" t="str">
        <f t="shared" si="21"/>
        <v/>
      </c>
      <c r="O84" s="664"/>
      <c r="P84" s="663"/>
      <c r="Q84" s="747"/>
      <c r="R84" s="748"/>
      <c r="S84" s="749" t="str">
        <f t="shared" si="16"/>
        <v/>
      </c>
      <c r="T84" s="750"/>
      <c r="U84" s="751"/>
      <c r="V84" s="704" t="str">
        <f t="shared" si="17"/>
        <v/>
      </c>
      <c r="W84" s="668" t="str">
        <f t="shared" si="18"/>
        <v/>
      </c>
      <c r="X84" s="668" t="str">
        <f t="shared" si="19"/>
        <v/>
      </c>
      <c r="Y84" s="752"/>
    </row>
    <row r="85" spans="1:25" ht="15" customHeight="1">
      <c r="A85" s="50">
        <v>80</v>
      </c>
      <c r="B85" s="100"/>
      <c r="C85" s="5"/>
      <c r="D85" s="82"/>
      <c r="E85" s="116"/>
      <c r="F85" s="152"/>
      <c r="G85" s="99"/>
      <c r="H85" s="115"/>
      <c r="I85" s="86" t="str">
        <f>IF(E85="","",E85*#REF!)</f>
        <v/>
      </c>
      <c r="J85" s="101"/>
      <c r="K85" s="745" t="str">
        <f t="shared" ref="K85:K105" si="24">IF(B85="","",B85)</f>
        <v/>
      </c>
      <c r="L85" s="662" t="str">
        <f t="shared" ref="L85:L105" si="25">IF(C85="","",C85)</f>
        <v/>
      </c>
      <c r="M85" s="662" t="str">
        <f t="shared" si="20"/>
        <v/>
      </c>
      <c r="N85" s="746" t="str">
        <f t="shared" si="21"/>
        <v/>
      </c>
      <c r="O85" s="664"/>
      <c r="P85" s="663"/>
      <c r="Q85" s="747"/>
      <c r="R85" s="748"/>
      <c r="S85" s="749" t="str">
        <f t="shared" si="16"/>
        <v/>
      </c>
      <c r="T85" s="750"/>
      <c r="U85" s="751"/>
      <c r="V85" s="704" t="str">
        <f t="shared" si="17"/>
        <v/>
      </c>
      <c r="W85" s="668" t="str">
        <f t="shared" si="18"/>
        <v/>
      </c>
      <c r="X85" s="668" t="str">
        <f t="shared" si="19"/>
        <v/>
      </c>
      <c r="Y85" s="752"/>
    </row>
    <row r="86" spans="1:25" ht="15" customHeight="1">
      <c r="A86" s="50">
        <v>81</v>
      </c>
      <c r="B86" s="100"/>
      <c r="C86" s="5"/>
      <c r="D86" s="82"/>
      <c r="E86" s="116"/>
      <c r="F86" s="152"/>
      <c r="G86" s="99"/>
      <c r="H86" s="115"/>
      <c r="I86" s="86" t="str">
        <f>IF(E86="","",E86*#REF!)</f>
        <v/>
      </c>
      <c r="J86" s="101"/>
      <c r="K86" s="745" t="str">
        <f t="shared" si="24"/>
        <v/>
      </c>
      <c r="L86" s="662" t="str">
        <f t="shared" si="25"/>
        <v/>
      </c>
      <c r="M86" s="662" t="str">
        <f t="shared" si="20"/>
        <v/>
      </c>
      <c r="N86" s="746" t="str">
        <f t="shared" si="21"/>
        <v/>
      </c>
      <c r="O86" s="664"/>
      <c r="P86" s="663"/>
      <c r="Q86" s="747"/>
      <c r="R86" s="748"/>
      <c r="S86" s="749" t="str">
        <f t="shared" si="16"/>
        <v/>
      </c>
      <c r="T86" s="750"/>
      <c r="U86" s="751"/>
      <c r="V86" s="704" t="str">
        <f t="shared" si="17"/>
        <v/>
      </c>
      <c r="W86" s="668" t="str">
        <f t="shared" si="18"/>
        <v/>
      </c>
      <c r="X86" s="668" t="str">
        <f t="shared" si="19"/>
        <v/>
      </c>
      <c r="Y86" s="752"/>
    </row>
    <row r="87" spans="1:25" ht="15" customHeight="1">
      <c r="A87" s="50">
        <v>82</v>
      </c>
      <c r="B87" s="100"/>
      <c r="C87" s="5"/>
      <c r="D87" s="82"/>
      <c r="E87" s="116"/>
      <c r="F87" s="152"/>
      <c r="G87" s="99"/>
      <c r="H87" s="115"/>
      <c r="I87" s="86" t="str">
        <f>IF(E87="","",E87*#REF!)</f>
        <v/>
      </c>
      <c r="J87" s="101"/>
      <c r="K87" s="745" t="str">
        <f t="shared" si="24"/>
        <v/>
      </c>
      <c r="L87" s="662" t="str">
        <f t="shared" si="25"/>
        <v/>
      </c>
      <c r="M87" s="662" t="str">
        <f t="shared" si="20"/>
        <v/>
      </c>
      <c r="N87" s="746" t="str">
        <f t="shared" si="21"/>
        <v/>
      </c>
      <c r="O87" s="664"/>
      <c r="P87" s="663"/>
      <c r="Q87" s="747"/>
      <c r="R87" s="748"/>
      <c r="S87" s="749" t="str">
        <f t="shared" si="16"/>
        <v/>
      </c>
      <c r="T87" s="750"/>
      <c r="U87" s="751"/>
      <c r="V87" s="704" t="str">
        <f t="shared" si="17"/>
        <v/>
      </c>
      <c r="W87" s="668" t="str">
        <f t="shared" si="18"/>
        <v/>
      </c>
      <c r="X87" s="668" t="str">
        <f t="shared" si="19"/>
        <v/>
      </c>
      <c r="Y87" s="752"/>
    </row>
    <row r="88" spans="1:25" ht="15" customHeight="1">
      <c r="A88" s="50">
        <v>83</v>
      </c>
      <c r="B88" s="100"/>
      <c r="C88" s="5"/>
      <c r="D88" s="82"/>
      <c r="E88" s="116"/>
      <c r="F88" s="152"/>
      <c r="G88" s="99"/>
      <c r="H88" s="115"/>
      <c r="I88" s="86" t="str">
        <f>IF(E88="","",E88*#REF!)</f>
        <v/>
      </c>
      <c r="J88" s="101"/>
      <c r="K88" s="745" t="str">
        <f t="shared" si="24"/>
        <v/>
      </c>
      <c r="L88" s="662" t="str">
        <f t="shared" si="25"/>
        <v/>
      </c>
      <c r="M88" s="662" t="str">
        <f t="shared" si="20"/>
        <v/>
      </c>
      <c r="N88" s="746" t="str">
        <f t="shared" si="21"/>
        <v/>
      </c>
      <c r="O88" s="664"/>
      <c r="P88" s="663"/>
      <c r="Q88" s="747"/>
      <c r="R88" s="748"/>
      <c r="S88" s="749" t="str">
        <f t="shared" si="16"/>
        <v/>
      </c>
      <c r="T88" s="750"/>
      <c r="U88" s="751"/>
      <c r="V88" s="704" t="str">
        <f t="shared" si="17"/>
        <v/>
      </c>
      <c r="W88" s="668" t="str">
        <f t="shared" si="18"/>
        <v/>
      </c>
      <c r="X88" s="668" t="str">
        <f t="shared" si="19"/>
        <v/>
      </c>
      <c r="Y88" s="752"/>
    </row>
    <row r="89" spans="1:25" ht="15" customHeight="1">
      <c r="A89" s="50">
        <v>84</v>
      </c>
      <c r="B89" s="100"/>
      <c r="C89" s="5"/>
      <c r="D89" s="82"/>
      <c r="E89" s="116"/>
      <c r="F89" s="152"/>
      <c r="G89" s="99"/>
      <c r="H89" s="115"/>
      <c r="I89" s="86" t="str">
        <f>IF(E89="","",E89*#REF!)</f>
        <v/>
      </c>
      <c r="J89" s="101"/>
      <c r="K89" s="745" t="str">
        <f t="shared" si="24"/>
        <v/>
      </c>
      <c r="L89" s="662" t="str">
        <f t="shared" si="25"/>
        <v/>
      </c>
      <c r="M89" s="662" t="str">
        <f t="shared" si="20"/>
        <v/>
      </c>
      <c r="N89" s="746" t="str">
        <f t="shared" si="21"/>
        <v/>
      </c>
      <c r="O89" s="664"/>
      <c r="P89" s="663"/>
      <c r="Q89" s="747"/>
      <c r="R89" s="748"/>
      <c r="S89" s="749" t="str">
        <f t="shared" si="16"/>
        <v/>
      </c>
      <c r="T89" s="750"/>
      <c r="U89" s="751"/>
      <c r="V89" s="704" t="str">
        <f t="shared" si="17"/>
        <v/>
      </c>
      <c r="W89" s="668" t="str">
        <f t="shared" si="18"/>
        <v/>
      </c>
      <c r="X89" s="668" t="str">
        <f t="shared" si="19"/>
        <v/>
      </c>
      <c r="Y89" s="752"/>
    </row>
    <row r="90" spans="1:25" ht="15" customHeight="1">
      <c r="A90" s="50">
        <v>85</v>
      </c>
      <c r="B90" s="100"/>
      <c r="C90" s="5"/>
      <c r="D90" s="82"/>
      <c r="E90" s="116"/>
      <c r="F90" s="152"/>
      <c r="G90" s="99"/>
      <c r="H90" s="115"/>
      <c r="I90" s="86" t="str">
        <f>IF(E90="","",E90*#REF!)</f>
        <v/>
      </c>
      <c r="J90" s="101"/>
      <c r="K90" s="745" t="str">
        <f t="shared" si="24"/>
        <v/>
      </c>
      <c r="L90" s="662" t="str">
        <f t="shared" si="25"/>
        <v/>
      </c>
      <c r="M90" s="662" t="str">
        <f t="shared" si="20"/>
        <v/>
      </c>
      <c r="N90" s="746" t="str">
        <f t="shared" si="21"/>
        <v/>
      </c>
      <c r="O90" s="664"/>
      <c r="P90" s="663"/>
      <c r="Q90" s="747"/>
      <c r="R90" s="748"/>
      <c r="S90" s="749" t="str">
        <f t="shared" si="16"/>
        <v/>
      </c>
      <c r="T90" s="750"/>
      <c r="U90" s="751"/>
      <c r="V90" s="704" t="str">
        <f t="shared" si="17"/>
        <v/>
      </c>
      <c r="W90" s="668" t="str">
        <f t="shared" si="18"/>
        <v/>
      </c>
      <c r="X90" s="668" t="str">
        <f t="shared" si="19"/>
        <v/>
      </c>
      <c r="Y90" s="752"/>
    </row>
    <row r="91" spans="1:25" ht="15" customHeight="1">
      <c r="A91" s="50">
        <v>86</v>
      </c>
      <c r="B91" s="100"/>
      <c r="C91" s="5"/>
      <c r="D91" s="82"/>
      <c r="E91" s="116"/>
      <c r="F91" s="152"/>
      <c r="G91" s="99"/>
      <c r="H91" s="115"/>
      <c r="I91" s="86" t="str">
        <f>IF(E91="","",E91*#REF!)</f>
        <v/>
      </c>
      <c r="J91" s="101"/>
      <c r="K91" s="745" t="str">
        <f t="shared" si="24"/>
        <v/>
      </c>
      <c r="L91" s="662" t="str">
        <f t="shared" si="25"/>
        <v/>
      </c>
      <c r="M91" s="662" t="str">
        <f t="shared" si="20"/>
        <v/>
      </c>
      <c r="N91" s="746" t="str">
        <f t="shared" si="21"/>
        <v/>
      </c>
      <c r="O91" s="664"/>
      <c r="P91" s="663"/>
      <c r="Q91" s="747"/>
      <c r="R91" s="748"/>
      <c r="S91" s="749" t="str">
        <f t="shared" si="16"/>
        <v/>
      </c>
      <c r="T91" s="750"/>
      <c r="U91" s="751"/>
      <c r="V91" s="704" t="str">
        <f t="shared" si="17"/>
        <v/>
      </c>
      <c r="W91" s="668" t="str">
        <f t="shared" si="18"/>
        <v/>
      </c>
      <c r="X91" s="668" t="str">
        <f t="shared" si="19"/>
        <v/>
      </c>
      <c r="Y91" s="752"/>
    </row>
    <row r="92" spans="1:25" ht="15" customHeight="1">
      <c r="A92" s="50">
        <v>87</v>
      </c>
      <c r="B92" s="100"/>
      <c r="C92" s="5"/>
      <c r="D92" s="82"/>
      <c r="E92" s="116"/>
      <c r="F92" s="152"/>
      <c r="G92" s="99"/>
      <c r="H92" s="115"/>
      <c r="I92" s="86" t="str">
        <f>IF(E92="","",E92*#REF!)</f>
        <v/>
      </c>
      <c r="J92" s="101"/>
      <c r="K92" s="745" t="str">
        <f t="shared" si="24"/>
        <v/>
      </c>
      <c r="L92" s="662" t="str">
        <f t="shared" si="25"/>
        <v/>
      </c>
      <c r="M92" s="662" t="str">
        <f t="shared" si="20"/>
        <v/>
      </c>
      <c r="N92" s="746" t="str">
        <f t="shared" si="21"/>
        <v/>
      </c>
      <c r="O92" s="664"/>
      <c r="P92" s="663"/>
      <c r="Q92" s="747"/>
      <c r="R92" s="748"/>
      <c r="S92" s="749" t="str">
        <f t="shared" si="16"/>
        <v/>
      </c>
      <c r="T92" s="750"/>
      <c r="U92" s="751"/>
      <c r="V92" s="704" t="str">
        <f t="shared" si="17"/>
        <v/>
      </c>
      <c r="W92" s="668" t="str">
        <f t="shared" si="18"/>
        <v/>
      </c>
      <c r="X92" s="668" t="str">
        <f t="shared" si="19"/>
        <v/>
      </c>
      <c r="Y92" s="752"/>
    </row>
    <row r="93" spans="1:25" ht="15" customHeight="1">
      <c r="A93" s="50">
        <v>88</v>
      </c>
      <c r="B93" s="100"/>
      <c r="C93" s="5"/>
      <c r="D93" s="82"/>
      <c r="E93" s="116"/>
      <c r="F93" s="152"/>
      <c r="G93" s="99"/>
      <c r="H93" s="115"/>
      <c r="I93" s="86" t="str">
        <f>IF(E93="","",E93*#REF!)</f>
        <v/>
      </c>
      <c r="J93" s="101"/>
      <c r="K93" s="745" t="str">
        <f t="shared" si="24"/>
        <v/>
      </c>
      <c r="L93" s="662" t="str">
        <f t="shared" si="25"/>
        <v/>
      </c>
      <c r="M93" s="662" t="str">
        <f t="shared" si="20"/>
        <v/>
      </c>
      <c r="N93" s="746" t="str">
        <f t="shared" si="21"/>
        <v/>
      </c>
      <c r="O93" s="664"/>
      <c r="P93" s="663"/>
      <c r="Q93" s="747"/>
      <c r="R93" s="748"/>
      <c r="S93" s="749" t="str">
        <f t="shared" si="16"/>
        <v/>
      </c>
      <c r="T93" s="750"/>
      <c r="U93" s="751"/>
      <c r="V93" s="704" t="str">
        <f t="shared" si="17"/>
        <v/>
      </c>
      <c r="W93" s="668" t="str">
        <f t="shared" si="18"/>
        <v/>
      </c>
      <c r="X93" s="668" t="str">
        <f t="shared" si="19"/>
        <v/>
      </c>
      <c r="Y93" s="752"/>
    </row>
    <row r="94" spans="1:25" ht="15" customHeight="1">
      <c r="A94" s="50">
        <v>89</v>
      </c>
      <c r="B94" s="100"/>
      <c r="C94" s="5"/>
      <c r="D94" s="82"/>
      <c r="E94" s="116"/>
      <c r="F94" s="152"/>
      <c r="G94" s="99"/>
      <c r="H94" s="115"/>
      <c r="I94" s="86" t="str">
        <f>IF(E94="","",E94*#REF!)</f>
        <v/>
      </c>
      <c r="J94" s="101"/>
      <c r="K94" s="745" t="str">
        <f t="shared" si="24"/>
        <v/>
      </c>
      <c r="L94" s="662" t="str">
        <f t="shared" si="25"/>
        <v/>
      </c>
      <c r="M94" s="662" t="str">
        <f t="shared" si="20"/>
        <v/>
      </c>
      <c r="N94" s="746" t="str">
        <f t="shared" si="21"/>
        <v/>
      </c>
      <c r="O94" s="664"/>
      <c r="P94" s="663"/>
      <c r="Q94" s="747"/>
      <c r="R94" s="748"/>
      <c r="S94" s="749" t="str">
        <f t="shared" si="16"/>
        <v/>
      </c>
      <c r="T94" s="750"/>
      <c r="U94" s="751"/>
      <c r="V94" s="704" t="str">
        <f t="shared" si="17"/>
        <v/>
      </c>
      <c r="W94" s="668" t="str">
        <f t="shared" si="18"/>
        <v/>
      </c>
      <c r="X94" s="668" t="str">
        <f t="shared" si="19"/>
        <v/>
      </c>
      <c r="Y94" s="752"/>
    </row>
    <row r="95" spans="1:25" ht="15" customHeight="1">
      <c r="A95" s="50">
        <v>90</v>
      </c>
      <c r="B95" s="100"/>
      <c r="C95" s="5"/>
      <c r="D95" s="82"/>
      <c r="E95" s="116"/>
      <c r="F95" s="152"/>
      <c r="G95" s="99"/>
      <c r="H95" s="115"/>
      <c r="I95" s="86" t="str">
        <f>IF(E95="","",E95*#REF!)</f>
        <v/>
      </c>
      <c r="J95" s="101"/>
      <c r="K95" s="745" t="str">
        <f t="shared" si="24"/>
        <v/>
      </c>
      <c r="L95" s="662" t="str">
        <f t="shared" si="25"/>
        <v/>
      </c>
      <c r="M95" s="662" t="str">
        <f t="shared" si="20"/>
        <v/>
      </c>
      <c r="N95" s="746" t="str">
        <f t="shared" si="21"/>
        <v/>
      </c>
      <c r="O95" s="664"/>
      <c r="P95" s="663"/>
      <c r="Q95" s="747"/>
      <c r="R95" s="748"/>
      <c r="S95" s="749" t="str">
        <f t="shared" si="16"/>
        <v/>
      </c>
      <c r="T95" s="750"/>
      <c r="U95" s="751"/>
      <c r="V95" s="704" t="str">
        <f t="shared" si="17"/>
        <v/>
      </c>
      <c r="W95" s="668" t="str">
        <f t="shared" si="18"/>
        <v/>
      </c>
      <c r="X95" s="668" t="str">
        <f t="shared" si="19"/>
        <v/>
      </c>
      <c r="Y95" s="752"/>
    </row>
    <row r="96" spans="1:25" ht="15" customHeight="1">
      <c r="A96" s="50">
        <v>91</v>
      </c>
      <c r="B96" s="100"/>
      <c r="C96" s="5"/>
      <c r="D96" s="82"/>
      <c r="E96" s="116"/>
      <c r="F96" s="152"/>
      <c r="G96" s="99"/>
      <c r="H96" s="115"/>
      <c r="I96" s="86" t="str">
        <f>IF(E96="","",E96*#REF!)</f>
        <v/>
      </c>
      <c r="J96" s="101"/>
      <c r="K96" s="745" t="str">
        <f t="shared" si="24"/>
        <v/>
      </c>
      <c r="L96" s="662" t="str">
        <f t="shared" si="25"/>
        <v/>
      </c>
      <c r="M96" s="662" t="str">
        <f t="shared" si="20"/>
        <v/>
      </c>
      <c r="N96" s="746" t="str">
        <f t="shared" si="21"/>
        <v/>
      </c>
      <c r="O96" s="664"/>
      <c r="P96" s="663"/>
      <c r="Q96" s="747"/>
      <c r="R96" s="748"/>
      <c r="S96" s="749" t="str">
        <f t="shared" si="16"/>
        <v/>
      </c>
      <c r="T96" s="750"/>
      <c r="U96" s="751"/>
      <c r="V96" s="704" t="str">
        <f t="shared" si="17"/>
        <v/>
      </c>
      <c r="W96" s="668" t="str">
        <f t="shared" si="18"/>
        <v/>
      </c>
      <c r="X96" s="668" t="str">
        <f t="shared" si="19"/>
        <v/>
      </c>
      <c r="Y96" s="752"/>
    </row>
    <row r="97" spans="1:25" ht="15" customHeight="1">
      <c r="A97" s="50">
        <v>92</v>
      </c>
      <c r="B97" s="100"/>
      <c r="C97" s="5"/>
      <c r="D97" s="82"/>
      <c r="E97" s="116"/>
      <c r="F97" s="152"/>
      <c r="G97" s="99"/>
      <c r="H97" s="115"/>
      <c r="I97" s="86" t="str">
        <f>IF(E97="","",E97*#REF!)</f>
        <v/>
      </c>
      <c r="J97" s="101"/>
      <c r="K97" s="745" t="str">
        <f t="shared" si="24"/>
        <v/>
      </c>
      <c r="L97" s="662" t="str">
        <f t="shared" si="25"/>
        <v/>
      </c>
      <c r="M97" s="662" t="str">
        <f t="shared" si="20"/>
        <v/>
      </c>
      <c r="N97" s="746" t="str">
        <f t="shared" si="21"/>
        <v/>
      </c>
      <c r="O97" s="664"/>
      <c r="P97" s="663"/>
      <c r="Q97" s="747"/>
      <c r="R97" s="748"/>
      <c r="S97" s="749" t="str">
        <f t="shared" si="16"/>
        <v/>
      </c>
      <c r="T97" s="750"/>
      <c r="U97" s="751"/>
      <c r="V97" s="704" t="str">
        <f t="shared" si="17"/>
        <v/>
      </c>
      <c r="W97" s="668" t="str">
        <f t="shared" si="18"/>
        <v/>
      </c>
      <c r="X97" s="668" t="str">
        <f t="shared" si="19"/>
        <v/>
      </c>
      <c r="Y97" s="752"/>
    </row>
    <row r="98" spans="1:25" ht="15" customHeight="1">
      <c r="A98" s="50">
        <v>93</v>
      </c>
      <c r="B98" s="100"/>
      <c r="C98" s="5"/>
      <c r="D98" s="82"/>
      <c r="E98" s="116"/>
      <c r="F98" s="152"/>
      <c r="G98" s="99"/>
      <c r="H98" s="115"/>
      <c r="I98" s="86" t="str">
        <f>IF(E98="","",E98*#REF!)</f>
        <v/>
      </c>
      <c r="J98" s="101"/>
      <c r="K98" s="745" t="str">
        <f t="shared" si="24"/>
        <v/>
      </c>
      <c r="L98" s="662" t="str">
        <f t="shared" si="25"/>
        <v/>
      </c>
      <c r="M98" s="662" t="str">
        <f t="shared" si="20"/>
        <v/>
      </c>
      <c r="N98" s="746" t="str">
        <f t="shared" si="21"/>
        <v/>
      </c>
      <c r="O98" s="664"/>
      <c r="P98" s="663"/>
      <c r="Q98" s="747"/>
      <c r="R98" s="748"/>
      <c r="S98" s="749" t="str">
        <f t="shared" si="16"/>
        <v/>
      </c>
      <c r="T98" s="750"/>
      <c r="U98" s="751"/>
      <c r="V98" s="704" t="str">
        <f t="shared" si="17"/>
        <v/>
      </c>
      <c r="W98" s="668" t="str">
        <f t="shared" si="18"/>
        <v/>
      </c>
      <c r="X98" s="668" t="str">
        <f t="shared" si="19"/>
        <v/>
      </c>
      <c r="Y98" s="752"/>
    </row>
    <row r="99" spans="1:25" ht="15" customHeight="1">
      <c r="A99" s="50">
        <v>94</v>
      </c>
      <c r="B99" s="100"/>
      <c r="C99" s="5"/>
      <c r="D99" s="82"/>
      <c r="E99" s="116"/>
      <c r="F99" s="152"/>
      <c r="G99" s="99"/>
      <c r="H99" s="115"/>
      <c r="I99" s="86" t="str">
        <f>IF(E99="","",E99*#REF!)</f>
        <v/>
      </c>
      <c r="J99" s="101"/>
      <c r="K99" s="745" t="str">
        <f t="shared" si="24"/>
        <v/>
      </c>
      <c r="L99" s="662" t="str">
        <f t="shared" si="25"/>
        <v/>
      </c>
      <c r="M99" s="662" t="str">
        <f t="shared" si="20"/>
        <v/>
      </c>
      <c r="N99" s="746" t="str">
        <f t="shared" si="21"/>
        <v/>
      </c>
      <c r="O99" s="664"/>
      <c r="P99" s="663"/>
      <c r="Q99" s="747"/>
      <c r="R99" s="748"/>
      <c r="S99" s="749" t="str">
        <f t="shared" si="16"/>
        <v/>
      </c>
      <c r="T99" s="750"/>
      <c r="U99" s="751"/>
      <c r="V99" s="704" t="str">
        <f t="shared" si="17"/>
        <v/>
      </c>
      <c r="W99" s="668" t="str">
        <f t="shared" si="18"/>
        <v/>
      </c>
      <c r="X99" s="668" t="str">
        <f t="shared" si="19"/>
        <v/>
      </c>
      <c r="Y99" s="752"/>
    </row>
    <row r="100" spans="1:25" ht="15" customHeight="1">
      <c r="A100" s="50">
        <v>95</v>
      </c>
      <c r="B100" s="100"/>
      <c r="C100" s="5"/>
      <c r="D100" s="82"/>
      <c r="E100" s="116"/>
      <c r="F100" s="152"/>
      <c r="G100" s="99"/>
      <c r="H100" s="115"/>
      <c r="I100" s="86" t="str">
        <f>IF(E100="","",E100*#REF!)</f>
        <v/>
      </c>
      <c r="J100" s="101"/>
      <c r="K100" s="745" t="str">
        <f t="shared" si="24"/>
        <v/>
      </c>
      <c r="L100" s="662" t="str">
        <f t="shared" si="25"/>
        <v/>
      </c>
      <c r="M100" s="662" t="str">
        <f t="shared" si="20"/>
        <v/>
      </c>
      <c r="N100" s="746" t="str">
        <f t="shared" si="21"/>
        <v/>
      </c>
      <c r="O100" s="664"/>
      <c r="P100" s="663"/>
      <c r="Q100" s="747"/>
      <c r="R100" s="748"/>
      <c r="S100" s="749" t="str">
        <f t="shared" si="16"/>
        <v/>
      </c>
      <c r="T100" s="750"/>
      <c r="U100" s="751"/>
      <c r="V100" s="704" t="str">
        <f t="shared" si="17"/>
        <v/>
      </c>
      <c r="W100" s="668" t="str">
        <f t="shared" si="18"/>
        <v/>
      </c>
      <c r="X100" s="668" t="str">
        <f t="shared" si="19"/>
        <v/>
      </c>
      <c r="Y100" s="752"/>
    </row>
    <row r="101" spans="1:25" ht="15" customHeight="1">
      <c r="A101" s="50">
        <v>96</v>
      </c>
      <c r="B101" s="100"/>
      <c r="C101" s="5"/>
      <c r="D101" s="82"/>
      <c r="E101" s="116"/>
      <c r="F101" s="152"/>
      <c r="G101" s="99"/>
      <c r="H101" s="115"/>
      <c r="I101" s="86" t="str">
        <f>IF(E101="","",E101*#REF!)</f>
        <v/>
      </c>
      <c r="J101" s="101"/>
      <c r="K101" s="745" t="str">
        <f t="shared" si="24"/>
        <v/>
      </c>
      <c r="L101" s="662" t="str">
        <f t="shared" si="25"/>
        <v/>
      </c>
      <c r="M101" s="662" t="str">
        <f t="shared" si="20"/>
        <v/>
      </c>
      <c r="N101" s="746" t="str">
        <f t="shared" si="21"/>
        <v/>
      </c>
      <c r="O101" s="664"/>
      <c r="P101" s="663"/>
      <c r="Q101" s="747"/>
      <c r="R101" s="748"/>
      <c r="S101" s="749" t="str">
        <f t="shared" si="16"/>
        <v/>
      </c>
      <c r="T101" s="750"/>
      <c r="U101" s="751"/>
      <c r="V101" s="704" t="str">
        <f t="shared" si="17"/>
        <v/>
      </c>
      <c r="W101" s="668" t="str">
        <f t="shared" si="18"/>
        <v/>
      </c>
      <c r="X101" s="668" t="str">
        <f t="shared" si="19"/>
        <v/>
      </c>
      <c r="Y101" s="752"/>
    </row>
    <row r="102" spans="1:25" ht="15" customHeight="1">
      <c r="A102" s="50">
        <v>97</v>
      </c>
      <c r="B102" s="100"/>
      <c r="C102" s="5"/>
      <c r="D102" s="82"/>
      <c r="E102" s="116"/>
      <c r="F102" s="152"/>
      <c r="G102" s="99"/>
      <c r="H102" s="115"/>
      <c r="I102" s="86" t="str">
        <f>IF(E102="","",E102*#REF!)</f>
        <v/>
      </c>
      <c r="J102" s="101"/>
      <c r="K102" s="745" t="str">
        <f t="shared" si="24"/>
        <v/>
      </c>
      <c r="L102" s="662" t="str">
        <f t="shared" si="25"/>
        <v/>
      </c>
      <c r="M102" s="662" t="str">
        <f t="shared" si="20"/>
        <v/>
      </c>
      <c r="N102" s="746" t="str">
        <f t="shared" si="21"/>
        <v/>
      </c>
      <c r="O102" s="664"/>
      <c r="P102" s="663"/>
      <c r="Q102" s="747"/>
      <c r="R102" s="748"/>
      <c r="S102" s="749" t="str">
        <f t="shared" si="16"/>
        <v/>
      </c>
      <c r="T102" s="750"/>
      <c r="U102" s="751"/>
      <c r="V102" s="704" t="str">
        <f t="shared" si="17"/>
        <v/>
      </c>
      <c r="W102" s="668" t="str">
        <f t="shared" ref="W102:W105" si="26">IF(OR(I102="",V102=""),"",I102-V102)</f>
        <v/>
      </c>
      <c r="X102" s="668" t="str">
        <f t="shared" si="19"/>
        <v/>
      </c>
      <c r="Y102" s="752"/>
    </row>
    <row r="103" spans="1:25" ht="15" customHeight="1">
      <c r="A103" s="50">
        <v>98</v>
      </c>
      <c r="B103" s="100"/>
      <c r="C103" s="5"/>
      <c r="D103" s="82"/>
      <c r="E103" s="116"/>
      <c r="F103" s="152"/>
      <c r="G103" s="99"/>
      <c r="H103" s="115"/>
      <c r="I103" s="86" t="str">
        <f>IF(E103="","",E103*#REF!)</f>
        <v/>
      </c>
      <c r="J103" s="101"/>
      <c r="K103" s="745" t="str">
        <f t="shared" si="24"/>
        <v/>
      </c>
      <c r="L103" s="662" t="str">
        <f t="shared" si="25"/>
        <v/>
      </c>
      <c r="M103" s="662" t="str">
        <f t="shared" si="20"/>
        <v/>
      </c>
      <c r="N103" s="746" t="str">
        <f t="shared" si="21"/>
        <v/>
      </c>
      <c r="O103" s="664"/>
      <c r="P103" s="663"/>
      <c r="Q103" s="747"/>
      <c r="R103" s="748"/>
      <c r="S103" s="749" t="str">
        <f t="shared" si="16"/>
        <v/>
      </c>
      <c r="T103" s="750"/>
      <c r="U103" s="751"/>
      <c r="V103" s="704" t="str">
        <f t="shared" si="17"/>
        <v/>
      </c>
      <c r="W103" s="668" t="str">
        <f t="shared" si="26"/>
        <v/>
      </c>
      <c r="X103" s="668" t="str">
        <f t="shared" si="19"/>
        <v/>
      </c>
      <c r="Y103" s="752"/>
    </row>
    <row r="104" spans="1:25" ht="15" customHeight="1">
      <c r="A104" s="50">
        <v>99</v>
      </c>
      <c r="B104" s="100"/>
      <c r="C104" s="5"/>
      <c r="D104" s="82"/>
      <c r="E104" s="116"/>
      <c r="F104" s="152"/>
      <c r="G104" s="99"/>
      <c r="H104" s="115"/>
      <c r="I104" s="86" t="str">
        <f>IF(E104="","",E104*#REF!)</f>
        <v/>
      </c>
      <c r="J104" s="101"/>
      <c r="K104" s="745" t="str">
        <f t="shared" si="24"/>
        <v/>
      </c>
      <c r="L104" s="662" t="str">
        <f t="shared" si="25"/>
        <v/>
      </c>
      <c r="M104" s="662" t="str">
        <f t="shared" si="20"/>
        <v/>
      </c>
      <c r="N104" s="746" t="str">
        <f t="shared" si="21"/>
        <v/>
      </c>
      <c r="O104" s="664"/>
      <c r="P104" s="663"/>
      <c r="Q104" s="747"/>
      <c r="R104" s="748"/>
      <c r="S104" s="749" t="str">
        <f t="shared" si="16"/>
        <v/>
      </c>
      <c r="T104" s="750"/>
      <c r="U104" s="751"/>
      <c r="V104" s="704" t="str">
        <f t="shared" si="17"/>
        <v/>
      </c>
      <c r="W104" s="668" t="str">
        <f t="shared" si="26"/>
        <v/>
      </c>
      <c r="X104" s="668" t="str">
        <f t="shared" si="19"/>
        <v/>
      </c>
      <c r="Y104" s="752"/>
    </row>
    <row r="105" spans="1:25" ht="15" customHeight="1">
      <c r="A105" s="50">
        <v>100</v>
      </c>
      <c r="B105" s="100"/>
      <c r="C105" s="5"/>
      <c r="D105" s="82"/>
      <c r="E105" s="116"/>
      <c r="F105" s="152"/>
      <c r="G105" s="99"/>
      <c r="H105" s="115"/>
      <c r="I105" s="86" t="str">
        <f>IF(E105="","",E105*#REF!)</f>
        <v/>
      </c>
      <c r="J105" s="101"/>
      <c r="K105" s="745" t="str">
        <f t="shared" si="24"/>
        <v/>
      </c>
      <c r="L105" s="662" t="str">
        <f t="shared" si="25"/>
        <v/>
      </c>
      <c r="M105" s="662" t="str">
        <f t="shared" si="20"/>
        <v/>
      </c>
      <c r="N105" s="746" t="str">
        <f t="shared" si="21"/>
        <v/>
      </c>
      <c r="O105" s="664"/>
      <c r="P105" s="663"/>
      <c r="Q105" s="747"/>
      <c r="R105" s="748"/>
      <c r="S105" s="749" t="str">
        <f t="shared" si="16"/>
        <v/>
      </c>
      <c r="T105" s="750"/>
      <c r="U105" s="751"/>
      <c r="V105" s="704" t="str">
        <f t="shared" si="17"/>
        <v/>
      </c>
      <c r="W105" s="668" t="str">
        <f t="shared" si="26"/>
        <v/>
      </c>
      <c r="X105" s="668" t="str">
        <f t="shared" si="19"/>
        <v/>
      </c>
      <c r="Y105" s="752"/>
    </row>
    <row r="106" spans="1:25" ht="15" thickBot="1">
      <c r="A106" s="38"/>
      <c r="B106" s="38"/>
      <c r="C106" s="39"/>
      <c r="D106" s="39"/>
      <c r="E106" s="42"/>
      <c r="F106" s="39"/>
      <c r="G106" s="38"/>
      <c r="H106" s="40" t="s">
        <v>94</v>
      </c>
      <c r="I106" s="41">
        <f>SUM(I6:I105)</f>
        <v>0</v>
      </c>
      <c r="J106" s="102"/>
      <c r="K106" s="686"/>
      <c r="L106" s="687"/>
      <c r="M106" s="687"/>
      <c r="N106" s="754"/>
      <c r="O106" s="754"/>
      <c r="P106" s="687"/>
      <c r="Q106" s="755"/>
      <c r="R106" s="756" t="s">
        <v>94</v>
      </c>
      <c r="S106" s="757">
        <f>SUM(S6:S105)</f>
        <v>0</v>
      </c>
      <c r="T106" s="758">
        <f>SUM(T6:T105)</f>
        <v>0</v>
      </c>
      <c r="U106" s="759">
        <f t="shared" ref="U106" si="27">SUM(U6:U105)</f>
        <v>0</v>
      </c>
      <c r="V106" s="760">
        <f>SUM(V6:V105)</f>
        <v>0</v>
      </c>
      <c r="W106" s="761">
        <f>SUM(W6:W105)</f>
        <v>0</v>
      </c>
      <c r="X106" s="762">
        <f>SUM(X6:X105)</f>
        <v>0</v>
      </c>
      <c r="Y106" s="763"/>
    </row>
  </sheetData>
  <sheetProtection algorithmName="SHA-512" hashValue="whmd9oj7L9E5LhtV94O4RH6fzQw93TWRneggpFdU8Wng6aWeor2yhlQczY1jKpONvt1yGKLt9CaPebXy2l3GPg==" saltValue="FGfBDwANvud3i6gWGdHeKQ==" spinCount="100000" sheet="1" formatCells="0" formatColumns="0" formatRows="0" insertColumns="0" insertRows="0" insertHyperlinks="0" deleteColumns="0" deleteRows="0" sort="0" autoFilter="0" pivotTables="0"/>
  <mergeCells count="9">
    <mergeCell ref="A3:A4"/>
    <mergeCell ref="A1:J1"/>
    <mergeCell ref="K1:Y1"/>
    <mergeCell ref="G2:I2"/>
    <mergeCell ref="Q2:S2"/>
    <mergeCell ref="V2:Y2"/>
    <mergeCell ref="T2:U2"/>
    <mergeCell ref="B2:F2"/>
    <mergeCell ref="K2:O2"/>
  </mergeCells>
  <conditionalFormatting sqref="K5:M105">
    <cfRule type="expression" dxfId="52" priority="305" stopIfTrue="1">
      <formula>B5&lt;&gt;K5</formula>
    </cfRule>
  </conditionalFormatting>
  <conditionalFormatting sqref="N6:N105">
    <cfRule type="expression" dxfId="51" priority="306" stopIfTrue="1">
      <formula>N6&lt;&gt;E6</formula>
    </cfRule>
  </conditionalFormatting>
  <conditionalFormatting sqref="S6:Y105">
    <cfRule type="expression" dxfId="50" priority="4">
      <formula>S6&lt;&gt;#REF!</formula>
    </cfRule>
  </conditionalFormatting>
  <conditionalFormatting sqref="V6:V105">
    <cfRule type="expression" dxfId="49" priority="3">
      <formula>V6&lt;&gt;I6</formula>
    </cfRule>
  </conditionalFormatting>
  <conditionalFormatting sqref="X6:X105">
    <cfRule type="expression" dxfId="48" priority="1" stopIfTrue="1">
      <formula>X6&lt;&gt;#REF!</formula>
    </cfRule>
  </conditionalFormatting>
  <dataValidations count="2">
    <dataValidation allowBlank="1" showErrorMessage="1" promptTitle="Sélectionnez un type d'action" sqref="D5:D106" xr:uid="{ECCCF9A9-BB9F-4761-8997-C36B8B4DE8DA}"/>
    <dataValidation type="list" allowBlank="1" showInputMessage="1" showErrorMessage="1" sqref="O11:R105 Q10:R10 O10 O6:R9" xr:uid="{C3B4FA60-7540-6747-AC6C-6BC283ADC567}">
      <formula1>"Oui,Non"</formula1>
    </dataValidation>
  </dataValidations>
  <pageMargins left="0.7" right="0.7" top="0.75" bottom="0.75" header="0.3" footer="0.3"/>
  <pageSetup paperSize="9" scale="10" orientation="portrait" r:id="rId1"/>
  <drawing r:id="rId2"/>
  <extLst>
    <ext xmlns:x14="http://schemas.microsoft.com/office/spreadsheetml/2009/9/main" uri="{CCE6A557-97BC-4b89-ADB6-D9C93CAAB3DF}">
      <x14:dataValidations xmlns:xm="http://schemas.microsoft.com/office/excel/2006/main" count="2">
        <x14:dataValidation type="list" allowBlank="1" showErrorMessage="1" promptTitle="Sélectionnez un type d'action" xr:uid="{4B198B95-65EA-4B2B-8DDA-ED21A3A299DD}">
          <x14:formula1>
            <xm:f>'0-Présentation typeaction'!$H$4:$H$12</xm:f>
          </x14:formula1>
          <xm:sqref>C5:C105</xm:sqref>
        </x14:dataValidation>
        <x14:dataValidation type="list" allowBlank="1" showInputMessage="1" showErrorMessage="1" xr:uid="{BE62610D-EF3F-4B2E-95FE-EF655C4D5E2F}">
          <x14:formula1>
            <xm:f>'0-Présentation typeaction'!$H$4:$H$12</xm:f>
          </x14:formula1>
          <xm:sqref>L5:L105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2093E-3D61-43EC-8C88-F8A733DF9989}">
  <sheetPr>
    <pageSetUpPr fitToPage="1"/>
  </sheetPr>
  <dimension ref="A1:X106"/>
  <sheetViews>
    <sheetView showGridLines="0" zoomScale="70" zoomScaleNormal="70" workbookViewId="0">
      <selection activeCell="J1" sqref="J1:W1"/>
    </sheetView>
  </sheetViews>
  <sheetFormatPr baseColWidth="10" defaultColWidth="11.453125" defaultRowHeight="14.5" outlineLevelCol="1"/>
  <cols>
    <col min="1" max="1" width="11.81640625" customWidth="1"/>
    <col min="2" max="2" width="23.81640625" bestFit="1" customWidth="1"/>
    <col min="3" max="3" width="27.453125" style="26" bestFit="1" customWidth="1"/>
    <col min="4" max="4" width="33.1796875" bestFit="1" customWidth="1"/>
    <col min="5" max="5" width="15.453125" customWidth="1"/>
    <col min="6" max="6" width="20.453125" bestFit="1" customWidth="1"/>
    <col min="7" max="7" width="22.1796875" bestFit="1" customWidth="1"/>
    <col min="8" max="8" width="22.1796875" customWidth="1"/>
    <col min="9" max="9" width="31.453125" customWidth="1"/>
    <col min="10" max="11" width="19.81640625" style="33" hidden="1" customWidth="1" outlineLevel="1"/>
    <col min="12" max="12" width="27.453125" style="33" hidden="1" customWidth="1" outlineLevel="1"/>
    <col min="13" max="13" width="31.453125" style="33" hidden="1" customWidth="1" outlineLevel="1"/>
    <col min="14" max="15" width="22.1796875" style="33" hidden="1" customWidth="1" outlineLevel="1"/>
    <col min="16" max="17" width="25.1796875" style="33" hidden="1" customWidth="1" outlineLevel="1"/>
    <col min="18" max="18" width="28.453125" style="33" hidden="1" customWidth="1" outlineLevel="1"/>
    <col min="19" max="19" width="41.453125" style="33" hidden="1" customWidth="1" outlineLevel="1"/>
    <col min="20" max="22" width="28.453125" style="33" hidden="1" customWidth="1" outlineLevel="1"/>
    <col min="23" max="23" width="28" style="33" hidden="1" customWidth="1" outlineLevel="1"/>
    <col min="24" max="24" width="11.453125" collapsed="1"/>
  </cols>
  <sheetData>
    <row r="1" spans="1:23" ht="71.25" customHeight="1" thickBot="1">
      <c r="A1" s="1027" t="s">
        <v>130</v>
      </c>
      <c r="B1" s="1016"/>
      <c r="C1" s="1016"/>
      <c r="D1" s="1016"/>
      <c r="E1" s="1016"/>
      <c r="F1" s="1016"/>
      <c r="G1" s="1016"/>
      <c r="H1" s="1016"/>
      <c r="I1" s="1017"/>
      <c r="J1" s="1002" t="s">
        <v>131</v>
      </c>
      <c r="K1" s="997"/>
      <c r="L1" s="997"/>
      <c r="M1" s="997"/>
      <c r="N1" s="997"/>
      <c r="O1" s="997"/>
      <c r="P1" s="997"/>
      <c r="Q1" s="997"/>
      <c r="R1" s="997"/>
      <c r="S1" s="997"/>
      <c r="T1" s="997"/>
      <c r="U1" s="997"/>
      <c r="V1" s="997"/>
      <c r="W1" s="1003"/>
    </row>
    <row r="2" spans="1:23" ht="71.25" customHeight="1" thickBot="1">
      <c r="A2" s="55"/>
      <c r="B2" s="1009" t="s">
        <v>19</v>
      </c>
      <c r="C2" s="1010"/>
      <c r="D2" s="1011"/>
      <c r="E2" s="1009" t="s">
        <v>108</v>
      </c>
      <c r="F2" s="1010"/>
      <c r="G2" s="1010"/>
      <c r="H2" s="1011"/>
      <c r="I2" s="103" t="s">
        <v>23</v>
      </c>
      <c r="J2" s="1004" t="s">
        <v>19</v>
      </c>
      <c r="K2" s="1005"/>
      <c r="L2" s="1006"/>
      <c r="M2" s="764" t="s">
        <v>24</v>
      </c>
      <c r="N2" s="1004" t="s">
        <v>132</v>
      </c>
      <c r="O2" s="1005"/>
      <c r="P2" s="1005"/>
      <c r="Q2" s="1006"/>
      <c r="R2" s="1004" t="s">
        <v>27</v>
      </c>
      <c r="S2" s="1006"/>
      <c r="T2" s="1028" t="s">
        <v>29</v>
      </c>
      <c r="U2" s="1029"/>
      <c r="V2" s="1029"/>
      <c r="W2" s="1030"/>
    </row>
    <row r="3" spans="1:23" s="24" customFormat="1" ht="70" customHeight="1">
      <c r="A3" s="1026" t="s">
        <v>30</v>
      </c>
      <c r="B3" s="57" t="s">
        <v>133</v>
      </c>
      <c r="C3" s="13" t="s">
        <v>134</v>
      </c>
      <c r="D3" s="34" t="s">
        <v>34</v>
      </c>
      <c r="E3" s="57" t="s">
        <v>135</v>
      </c>
      <c r="F3" s="13" t="s">
        <v>136</v>
      </c>
      <c r="G3" s="13" t="s">
        <v>137</v>
      </c>
      <c r="H3" s="108" t="s">
        <v>138</v>
      </c>
      <c r="I3" s="111" t="s">
        <v>44</v>
      </c>
      <c r="J3" s="765" t="s">
        <v>133</v>
      </c>
      <c r="K3" s="766" t="s">
        <v>134</v>
      </c>
      <c r="L3" s="767" t="s">
        <v>34</v>
      </c>
      <c r="M3" s="768" t="s">
        <v>45</v>
      </c>
      <c r="N3" s="769" t="s">
        <v>139</v>
      </c>
      <c r="O3" s="770" t="s">
        <v>138</v>
      </c>
      <c r="P3" s="771" t="s">
        <v>140</v>
      </c>
      <c r="Q3" s="772" t="s">
        <v>136</v>
      </c>
      <c r="R3" s="769" t="s">
        <v>141</v>
      </c>
      <c r="S3" s="773" t="s">
        <v>52</v>
      </c>
      <c r="T3" s="774" t="s">
        <v>142</v>
      </c>
      <c r="U3" s="775" t="s">
        <v>54</v>
      </c>
      <c r="V3" s="776" t="s">
        <v>55</v>
      </c>
      <c r="W3" s="777" t="s">
        <v>56</v>
      </c>
    </row>
    <row r="4" spans="1:23" s="1" customFormat="1" ht="269.25" customHeight="1">
      <c r="A4" s="1007"/>
      <c r="B4" s="66" t="s">
        <v>143</v>
      </c>
      <c r="C4" s="9" t="s">
        <v>122</v>
      </c>
      <c r="D4" s="35" t="s">
        <v>121</v>
      </c>
      <c r="E4" s="66" t="s">
        <v>144</v>
      </c>
      <c r="F4" s="9" t="s">
        <v>145</v>
      </c>
      <c r="G4" s="9" t="s">
        <v>146</v>
      </c>
      <c r="H4" s="109" t="s">
        <v>147</v>
      </c>
      <c r="I4" s="89" t="s">
        <v>69</v>
      </c>
      <c r="J4" s="778" t="s">
        <v>70</v>
      </c>
      <c r="K4" s="779" t="s">
        <v>70</v>
      </c>
      <c r="L4" s="780" t="s">
        <v>70</v>
      </c>
      <c r="M4" s="781" t="s">
        <v>148</v>
      </c>
      <c r="N4" s="778" t="s">
        <v>149</v>
      </c>
      <c r="O4" s="782" t="s">
        <v>149</v>
      </c>
      <c r="P4" s="779" t="s">
        <v>149</v>
      </c>
      <c r="Q4" s="783" t="s">
        <v>70</v>
      </c>
      <c r="R4" s="778" t="s">
        <v>75</v>
      </c>
      <c r="S4" s="784" t="s">
        <v>76</v>
      </c>
      <c r="T4" s="785" t="s">
        <v>79</v>
      </c>
      <c r="U4" s="779" t="s">
        <v>70</v>
      </c>
      <c r="V4" s="786" t="s">
        <v>102</v>
      </c>
      <c r="W4" s="787" t="s">
        <v>81</v>
      </c>
    </row>
    <row r="5" spans="1:23" s="1" customFormat="1" ht="48.75" customHeight="1" thickBot="1">
      <c r="A5" s="104" t="s">
        <v>82</v>
      </c>
      <c r="B5" s="105" t="s">
        <v>93</v>
      </c>
      <c r="C5" s="84">
        <v>1</v>
      </c>
      <c r="D5" s="106" t="s">
        <v>150</v>
      </c>
      <c r="E5" s="110" t="s">
        <v>151</v>
      </c>
      <c r="F5" s="59">
        <v>2000</v>
      </c>
      <c r="G5" s="85" t="s">
        <v>152</v>
      </c>
      <c r="H5" s="106" t="s">
        <v>84</v>
      </c>
      <c r="I5" s="112"/>
      <c r="J5" s="788" t="s">
        <v>93</v>
      </c>
      <c r="K5" s="789">
        <v>1</v>
      </c>
      <c r="L5" s="790" t="s">
        <v>150</v>
      </c>
      <c r="M5" s="791" t="s">
        <v>90</v>
      </c>
      <c r="N5" s="792" t="s">
        <v>90</v>
      </c>
      <c r="O5" s="793" t="s">
        <v>84</v>
      </c>
      <c r="P5" s="793" t="s">
        <v>90</v>
      </c>
      <c r="Q5" s="794">
        <f t="shared" ref="Q5:Q37" si="0">IF(F5="","",F5*K5)</f>
        <v>2000</v>
      </c>
      <c r="R5" s="794">
        <v>3000</v>
      </c>
      <c r="S5" s="795"/>
      <c r="T5" s="796">
        <v>3900</v>
      </c>
      <c r="U5" s="797">
        <v>0</v>
      </c>
      <c r="V5" s="798"/>
      <c r="W5" s="799"/>
    </row>
    <row r="6" spans="1:23" s="1" customFormat="1" ht="15" customHeight="1">
      <c r="A6" s="50">
        <v>1</v>
      </c>
      <c r="B6" s="68"/>
      <c r="C6" s="8"/>
      <c r="D6" s="97"/>
      <c r="E6" s="224"/>
      <c r="F6" s="6"/>
      <c r="G6" s="5"/>
      <c r="H6" s="48"/>
      <c r="I6" s="80"/>
      <c r="J6" s="800" t="str">
        <f>IF(B6="","",B6)</f>
        <v/>
      </c>
      <c r="K6" s="662" t="str">
        <f t="shared" ref="K6:L21" si="1">IF(C6="","",C6)</f>
        <v/>
      </c>
      <c r="L6" s="801" t="str">
        <f t="shared" si="1"/>
        <v/>
      </c>
      <c r="M6" s="657"/>
      <c r="N6" s="658"/>
      <c r="O6" s="802" t="str">
        <f>IF(H6="","",H6)</f>
        <v/>
      </c>
      <c r="P6" s="748"/>
      <c r="Q6" s="803" t="str">
        <f t="shared" si="0"/>
        <v/>
      </c>
      <c r="R6" s="665"/>
      <c r="S6" s="666"/>
      <c r="T6" s="804" t="str">
        <f>IF(B6="","",IF(M6="Non", 0,IF(N6="Non", 0, IF(O6="Oui", 0, IF(P6="Non", 0, IF(Q6&lt;=(R6-S6), Q6, IF(Q6&gt;(R6-S6), (R6-S6), "Erreur")))))))</f>
        <v/>
      </c>
      <c r="U6" s="668" t="str">
        <f t="shared" ref="U6:U37" si="2">IF(OR(F6="",T6=""),"",F6-T6)</f>
        <v/>
      </c>
      <c r="V6" s="671" t="str">
        <f t="shared" ref="V6:V37" si="3">IF(AND(S6="",T6=""),"",T6+S6)</f>
        <v/>
      </c>
      <c r="W6" s="705"/>
    </row>
    <row r="7" spans="1:23" s="1" customFormat="1" ht="15" customHeight="1">
      <c r="A7" s="50">
        <v>2</v>
      </c>
      <c r="B7" s="68"/>
      <c r="C7" s="8"/>
      <c r="D7" s="97"/>
      <c r="E7" s="224"/>
      <c r="F7" s="6"/>
      <c r="G7" s="5"/>
      <c r="H7" s="48"/>
      <c r="I7" s="80"/>
      <c r="J7" s="800" t="str">
        <f>IF(B7="","",B7)</f>
        <v/>
      </c>
      <c r="K7" s="662" t="str">
        <f t="shared" ref="K7" si="4">IF(C7="","",C7)</f>
        <v/>
      </c>
      <c r="L7" s="801" t="str">
        <f t="shared" ref="L7" si="5">IF(D7="","",D7)</f>
        <v/>
      </c>
      <c r="M7" s="657"/>
      <c r="N7" s="658"/>
      <c r="O7" s="802" t="str">
        <f>IF(H7="","",H7)</f>
        <v/>
      </c>
      <c r="P7" s="748"/>
      <c r="Q7" s="803" t="str">
        <f t="shared" ref="Q7" si="6">IF(F7="","",F7*K7)</f>
        <v/>
      </c>
      <c r="R7" s="665"/>
      <c r="S7" s="666"/>
      <c r="T7" s="804" t="str">
        <f>IF(B7="","",IF(M7="Non", 0,IF(N7="Non", 0, IF(O7="Oui", 0, IF(P7="Non", 0, IF(Q7&lt;=(R7-S7), Q7, IF(Q7&gt;(R7-S7), (R7-S7), "Erreur")))))))</f>
        <v/>
      </c>
      <c r="U7" s="668" t="str">
        <f t="shared" ref="U7" si="7">IF(OR(F7="",T7=""),"",F7-T7)</f>
        <v/>
      </c>
      <c r="V7" s="671" t="str">
        <f t="shared" ref="V7" si="8">IF(AND(S7="",T7=""),"",T7+S7)</f>
        <v/>
      </c>
      <c r="W7" s="705"/>
    </row>
    <row r="8" spans="1:23" ht="15" customHeight="1">
      <c r="A8" s="50">
        <v>3</v>
      </c>
      <c r="B8" s="68"/>
      <c r="C8" s="7"/>
      <c r="D8" s="97"/>
      <c r="E8" s="224"/>
      <c r="F8" s="6"/>
      <c r="G8" s="5"/>
      <c r="H8" s="48"/>
      <c r="I8" s="80"/>
      <c r="J8" s="654" t="str">
        <f t="shared" ref="J8:K70" si="9">IF(B8="","",B8)</f>
        <v/>
      </c>
      <c r="K8" s="662" t="str">
        <f t="shared" si="1"/>
        <v/>
      </c>
      <c r="L8" s="702" t="str">
        <f t="shared" ref="L8:L70" si="10">IF(D8="","",D8)</f>
        <v/>
      </c>
      <c r="M8" s="657"/>
      <c r="N8" s="658"/>
      <c r="O8" s="802" t="str">
        <f t="shared" ref="O8:O70" si="11">IF(H8="","",H8)</f>
        <v/>
      </c>
      <c r="P8" s="748"/>
      <c r="Q8" s="803" t="str">
        <f t="shared" si="0"/>
        <v/>
      </c>
      <c r="R8" s="665"/>
      <c r="S8" s="805"/>
      <c r="T8" s="804" t="str">
        <f t="shared" ref="T8:T37" si="12">IF(B8="","",IF(M8="Non", 0,IF(N8="Non", 0, IF(O8="Oui", 0, IF(P8="Non", 0, IF(Q8&lt;=(R8-S8), Q8, IF(Q8&gt;(R8-S8), (R8-S8), "Erreur")))))))</f>
        <v/>
      </c>
      <c r="U8" s="668" t="str">
        <f t="shared" si="2"/>
        <v/>
      </c>
      <c r="V8" s="671" t="str">
        <f t="shared" si="3"/>
        <v/>
      </c>
      <c r="W8" s="705"/>
    </row>
    <row r="9" spans="1:23" ht="15" customHeight="1">
      <c r="A9" s="50">
        <v>4</v>
      </c>
      <c r="B9" s="68"/>
      <c r="C9" s="7"/>
      <c r="D9" s="97"/>
      <c r="E9" s="224"/>
      <c r="F9" s="6"/>
      <c r="G9" s="5"/>
      <c r="H9" s="48"/>
      <c r="I9" s="80"/>
      <c r="J9" s="654"/>
      <c r="K9" s="662" t="str">
        <f t="shared" si="1"/>
        <v/>
      </c>
      <c r="L9" s="702" t="str">
        <f t="shared" si="10"/>
        <v/>
      </c>
      <c r="M9" s="657"/>
      <c r="N9" s="658"/>
      <c r="O9" s="802" t="str">
        <f t="shared" si="11"/>
        <v/>
      </c>
      <c r="P9" s="748"/>
      <c r="Q9" s="803" t="str">
        <f t="shared" si="0"/>
        <v/>
      </c>
      <c r="R9" s="665"/>
      <c r="S9" s="805"/>
      <c r="T9" s="804" t="str">
        <f t="shared" si="12"/>
        <v/>
      </c>
      <c r="U9" s="668" t="str">
        <f t="shared" si="2"/>
        <v/>
      </c>
      <c r="V9" s="671" t="str">
        <f t="shared" si="3"/>
        <v/>
      </c>
      <c r="W9" s="705"/>
    </row>
    <row r="10" spans="1:23" ht="15" customHeight="1">
      <c r="A10" s="50">
        <v>5</v>
      </c>
      <c r="B10" s="68"/>
      <c r="C10" s="7"/>
      <c r="D10" s="97"/>
      <c r="E10" s="224"/>
      <c r="F10" s="6"/>
      <c r="G10" s="5"/>
      <c r="H10" s="48"/>
      <c r="I10" s="80"/>
      <c r="J10" s="654" t="str">
        <f t="shared" si="9"/>
        <v/>
      </c>
      <c r="K10" s="662" t="str">
        <f t="shared" si="1"/>
        <v/>
      </c>
      <c r="L10" s="702" t="str">
        <f t="shared" si="10"/>
        <v/>
      </c>
      <c r="M10" s="657"/>
      <c r="N10" s="658"/>
      <c r="O10" s="802" t="str">
        <f t="shared" si="11"/>
        <v/>
      </c>
      <c r="P10" s="748"/>
      <c r="Q10" s="803" t="str">
        <f t="shared" si="0"/>
        <v/>
      </c>
      <c r="R10" s="665"/>
      <c r="S10" s="806"/>
      <c r="T10" s="804" t="str">
        <f t="shared" si="12"/>
        <v/>
      </c>
      <c r="U10" s="668" t="str">
        <f t="shared" si="2"/>
        <v/>
      </c>
      <c r="V10" s="671" t="str">
        <f t="shared" si="3"/>
        <v/>
      </c>
      <c r="W10" s="705"/>
    </row>
    <row r="11" spans="1:23" ht="15" customHeight="1">
      <c r="A11" s="50">
        <v>6</v>
      </c>
      <c r="B11" s="68"/>
      <c r="C11" s="7"/>
      <c r="D11" s="97"/>
      <c r="E11" s="224"/>
      <c r="F11" s="6"/>
      <c r="G11" s="5"/>
      <c r="H11" s="48"/>
      <c r="I11" s="80"/>
      <c r="J11" s="654" t="str">
        <f t="shared" si="9"/>
        <v/>
      </c>
      <c r="K11" s="662" t="str">
        <f t="shared" si="1"/>
        <v/>
      </c>
      <c r="L11" s="702" t="str">
        <f t="shared" si="10"/>
        <v/>
      </c>
      <c r="M11" s="657"/>
      <c r="N11" s="658"/>
      <c r="O11" s="802" t="str">
        <f t="shared" si="11"/>
        <v/>
      </c>
      <c r="P11" s="748"/>
      <c r="Q11" s="803" t="str">
        <f t="shared" si="0"/>
        <v/>
      </c>
      <c r="R11" s="665"/>
      <c r="S11" s="666"/>
      <c r="T11" s="804" t="str">
        <f t="shared" si="12"/>
        <v/>
      </c>
      <c r="U11" s="668" t="str">
        <f t="shared" si="2"/>
        <v/>
      </c>
      <c r="V11" s="671" t="str">
        <f t="shared" si="3"/>
        <v/>
      </c>
      <c r="W11" s="705"/>
    </row>
    <row r="12" spans="1:23" ht="15" customHeight="1">
      <c r="A12" s="50">
        <v>7</v>
      </c>
      <c r="B12" s="68"/>
      <c r="C12" s="7"/>
      <c r="D12" s="97"/>
      <c r="E12" s="224"/>
      <c r="F12" s="6"/>
      <c r="G12" s="5"/>
      <c r="H12" s="48"/>
      <c r="I12" s="80"/>
      <c r="J12" s="654"/>
      <c r="K12" s="662" t="str">
        <f t="shared" si="1"/>
        <v/>
      </c>
      <c r="L12" s="702" t="str">
        <f t="shared" si="10"/>
        <v/>
      </c>
      <c r="M12" s="657"/>
      <c r="N12" s="658"/>
      <c r="O12" s="802" t="str">
        <f t="shared" si="11"/>
        <v/>
      </c>
      <c r="P12" s="748"/>
      <c r="Q12" s="803" t="str">
        <f t="shared" si="0"/>
        <v/>
      </c>
      <c r="R12" s="665"/>
      <c r="S12" s="805"/>
      <c r="T12" s="804" t="str">
        <f t="shared" si="12"/>
        <v/>
      </c>
      <c r="U12" s="668" t="str">
        <f t="shared" si="2"/>
        <v/>
      </c>
      <c r="V12" s="671" t="str">
        <f t="shared" si="3"/>
        <v/>
      </c>
      <c r="W12" s="705"/>
    </row>
    <row r="13" spans="1:23" ht="15" customHeight="1">
      <c r="A13" s="50">
        <v>8</v>
      </c>
      <c r="B13" s="68"/>
      <c r="C13" s="7"/>
      <c r="D13" s="97"/>
      <c r="E13" s="224"/>
      <c r="F13" s="6"/>
      <c r="G13" s="5"/>
      <c r="H13" s="48"/>
      <c r="I13" s="80"/>
      <c r="J13" s="654" t="str">
        <f t="shared" si="9"/>
        <v/>
      </c>
      <c r="K13" s="662" t="str">
        <f t="shared" si="1"/>
        <v/>
      </c>
      <c r="L13" s="702" t="str">
        <f t="shared" si="10"/>
        <v/>
      </c>
      <c r="M13" s="657"/>
      <c r="N13" s="658"/>
      <c r="O13" s="802" t="str">
        <f t="shared" si="11"/>
        <v/>
      </c>
      <c r="P13" s="748"/>
      <c r="Q13" s="803" t="str">
        <f t="shared" si="0"/>
        <v/>
      </c>
      <c r="R13" s="665"/>
      <c r="S13" s="805"/>
      <c r="T13" s="804" t="str">
        <f t="shared" si="12"/>
        <v/>
      </c>
      <c r="U13" s="668" t="str">
        <f t="shared" si="2"/>
        <v/>
      </c>
      <c r="V13" s="671" t="str">
        <f t="shared" si="3"/>
        <v/>
      </c>
      <c r="W13" s="705"/>
    </row>
    <row r="14" spans="1:23" ht="15" customHeight="1">
      <c r="A14" s="50">
        <v>9</v>
      </c>
      <c r="B14" s="68"/>
      <c r="C14" s="7"/>
      <c r="D14" s="97"/>
      <c r="E14" s="224"/>
      <c r="F14" s="6"/>
      <c r="G14" s="5"/>
      <c r="H14" s="48"/>
      <c r="I14" s="80"/>
      <c r="J14" s="654" t="str">
        <f t="shared" si="9"/>
        <v/>
      </c>
      <c r="K14" s="662" t="str">
        <f t="shared" si="1"/>
        <v/>
      </c>
      <c r="L14" s="702" t="str">
        <f t="shared" si="10"/>
        <v/>
      </c>
      <c r="M14" s="657"/>
      <c r="N14" s="658"/>
      <c r="O14" s="802" t="str">
        <f t="shared" si="11"/>
        <v/>
      </c>
      <c r="P14" s="748"/>
      <c r="Q14" s="803" t="str">
        <f t="shared" si="0"/>
        <v/>
      </c>
      <c r="R14" s="665"/>
      <c r="S14" s="805"/>
      <c r="T14" s="804" t="str">
        <f t="shared" si="12"/>
        <v/>
      </c>
      <c r="U14" s="668" t="str">
        <f t="shared" si="2"/>
        <v/>
      </c>
      <c r="V14" s="671" t="str">
        <f t="shared" si="3"/>
        <v/>
      </c>
      <c r="W14" s="705"/>
    </row>
    <row r="15" spans="1:23" ht="15" customHeight="1">
      <c r="A15" s="50">
        <v>10</v>
      </c>
      <c r="B15" s="68"/>
      <c r="C15" s="7"/>
      <c r="D15" s="48"/>
      <c r="E15" s="224"/>
      <c r="F15" s="6"/>
      <c r="G15" s="5"/>
      <c r="H15" s="48"/>
      <c r="I15" s="80"/>
      <c r="J15" s="654" t="str">
        <f t="shared" si="9"/>
        <v/>
      </c>
      <c r="K15" s="662" t="str">
        <f t="shared" si="1"/>
        <v/>
      </c>
      <c r="L15" s="702" t="str">
        <f t="shared" si="10"/>
        <v/>
      </c>
      <c r="M15" s="657"/>
      <c r="N15" s="658"/>
      <c r="O15" s="802" t="str">
        <f t="shared" si="11"/>
        <v/>
      </c>
      <c r="P15" s="748"/>
      <c r="Q15" s="803" t="str">
        <f t="shared" si="0"/>
        <v/>
      </c>
      <c r="R15" s="665"/>
      <c r="S15" s="805"/>
      <c r="T15" s="804" t="str">
        <f t="shared" si="12"/>
        <v/>
      </c>
      <c r="U15" s="668" t="str">
        <f t="shared" si="2"/>
        <v/>
      </c>
      <c r="V15" s="671" t="str">
        <f t="shared" si="3"/>
        <v/>
      </c>
      <c r="W15" s="705"/>
    </row>
    <row r="16" spans="1:23" ht="15" customHeight="1">
      <c r="A16" s="50">
        <v>11</v>
      </c>
      <c r="B16" s="68"/>
      <c r="C16" s="7"/>
      <c r="D16" s="48"/>
      <c r="E16" s="224"/>
      <c r="F16" s="6"/>
      <c r="G16" s="5"/>
      <c r="H16" s="48"/>
      <c r="I16" s="80"/>
      <c r="J16" s="654" t="str">
        <f t="shared" si="9"/>
        <v/>
      </c>
      <c r="K16" s="662" t="str">
        <f t="shared" si="1"/>
        <v/>
      </c>
      <c r="L16" s="702" t="str">
        <f t="shared" si="10"/>
        <v/>
      </c>
      <c r="M16" s="657"/>
      <c r="N16" s="658"/>
      <c r="O16" s="802" t="str">
        <f t="shared" si="11"/>
        <v/>
      </c>
      <c r="P16" s="748"/>
      <c r="Q16" s="803" t="str">
        <f t="shared" si="0"/>
        <v/>
      </c>
      <c r="R16" s="665"/>
      <c r="S16" s="805"/>
      <c r="T16" s="804" t="str">
        <f t="shared" si="12"/>
        <v/>
      </c>
      <c r="U16" s="668" t="str">
        <f t="shared" si="2"/>
        <v/>
      </c>
      <c r="V16" s="671" t="str">
        <f t="shared" si="3"/>
        <v/>
      </c>
      <c r="W16" s="705"/>
    </row>
    <row r="17" spans="1:23" ht="15" customHeight="1">
      <c r="A17" s="50">
        <v>12</v>
      </c>
      <c r="B17" s="68"/>
      <c r="C17" s="7"/>
      <c r="D17" s="48"/>
      <c r="E17" s="224"/>
      <c r="F17" s="6"/>
      <c r="G17" s="5"/>
      <c r="H17" s="48"/>
      <c r="I17" s="80"/>
      <c r="J17" s="654" t="str">
        <f t="shared" si="9"/>
        <v/>
      </c>
      <c r="K17" s="662" t="str">
        <f t="shared" si="1"/>
        <v/>
      </c>
      <c r="L17" s="702" t="str">
        <f t="shared" si="10"/>
        <v/>
      </c>
      <c r="M17" s="657"/>
      <c r="N17" s="658"/>
      <c r="O17" s="802" t="str">
        <f t="shared" si="11"/>
        <v/>
      </c>
      <c r="P17" s="748"/>
      <c r="Q17" s="803" t="str">
        <f t="shared" si="0"/>
        <v/>
      </c>
      <c r="R17" s="665"/>
      <c r="S17" s="805"/>
      <c r="T17" s="804" t="str">
        <f t="shared" si="12"/>
        <v/>
      </c>
      <c r="U17" s="668" t="str">
        <f t="shared" si="2"/>
        <v/>
      </c>
      <c r="V17" s="671" t="str">
        <f t="shared" si="3"/>
        <v/>
      </c>
      <c r="W17" s="705"/>
    </row>
    <row r="18" spans="1:23" ht="15" customHeight="1">
      <c r="A18" s="50">
        <v>13</v>
      </c>
      <c r="B18" s="68"/>
      <c r="C18" s="7"/>
      <c r="D18" s="48"/>
      <c r="E18" s="224"/>
      <c r="F18" s="6"/>
      <c r="G18" s="5"/>
      <c r="H18" s="48"/>
      <c r="I18" s="80"/>
      <c r="J18" s="654" t="str">
        <f t="shared" si="9"/>
        <v/>
      </c>
      <c r="K18" s="662" t="str">
        <f t="shared" si="1"/>
        <v/>
      </c>
      <c r="L18" s="702" t="str">
        <f t="shared" si="10"/>
        <v/>
      </c>
      <c r="M18" s="657"/>
      <c r="N18" s="658"/>
      <c r="O18" s="802" t="str">
        <f t="shared" si="11"/>
        <v/>
      </c>
      <c r="P18" s="748"/>
      <c r="Q18" s="803" t="str">
        <f t="shared" si="0"/>
        <v/>
      </c>
      <c r="R18" s="665"/>
      <c r="S18" s="805"/>
      <c r="T18" s="804" t="str">
        <f t="shared" si="12"/>
        <v/>
      </c>
      <c r="U18" s="668" t="str">
        <f t="shared" si="2"/>
        <v/>
      </c>
      <c r="V18" s="671" t="str">
        <f t="shared" si="3"/>
        <v/>
      </c>
      <c r="W18" s="705"/>
    </row>
    <row r="19" spans="1:23" ht="15" customHeight="1">
      <c r="A19" s="50">
        <v>14</v>
      </c>
      <c r="B19" s="68"/>
      <c r="C19" s="7"/>
      <c r="D19" s="48"/>
      <c r="E19" s="224"/>
      <c r="F19" s="6"/>
      <c r="G19" s="5"/>
      <c r="H19" s="48"/>
      <c r="I19" s="80"/>
      <c r="J19" s="654" t="str">
        <f t="shared" si="9"/>
        <v/>
      </c>
      <c r="K19" s="662" t="str">
        <f t="shared" si="1"/>
        <v/>
      </c>
      <c r="L19" s="702" t="str">
        <f t="shared" si="10"/>
        <v/>
      </c>
      <c r="M19" s="657"/>
      <c r="N19" s="658"/>
      <c r="O19" s="802" t="str">
        <f t="shared" si="11"/>
        <v/>
      </c>
      <c r="P19" s="748"/>
      <c r="Q19" s="803" t="str">
        <f t="shared" si="0"/>
        <v/>
      </c>
      <c r="R19" s="665"/>
      <c r="S19" s="805"/>
      <c r="T19" s="804" t="str">
        <f t="shared" si="12"/>
        <v/>
      </c>
      <c r="U19" s="668" t="str">
        <f t="shared" si="2"/>
        <v/>
      </c>
      <c r="V19" s="671" t="str">
        <f t="shared" si="3"/>
        <v/>
      </c>
      <c r="W19" s="705"/>
    </row>
    <row r="20" spans="1:23" ht="15" customHeight="1">
      <c r="A20" s="50">
        <v>15</v>
      </c>
      <c r="B20" s="68"/>
      <c r="C20" s="7"/>
      <c r="D20" s="48"/>
      <c r="E20" s="224"/>
      <c r="F20" s="6"/>
      <c r="G20" s="5"/>
      <c r="H20" s="48"/>
      <c r="I20" s="80"/>
      <c r="J20" s="654" t="str">
        <f t="shared" si="9"/>
        <v/>
      </c>
      <c r="K20" s="662" t="str">
        <f t="shared" si="1"/>
        <v/>
      </c>
      <c r="L20" s="702" t="str">
        <f t="shared" si="10"/>
        <v/>
      </c>
      <c r="M20" s="657"/>
      <c r="N20" s="658"/>
      <c r="O20" s="802" t="str">
        <f t="shared" si="11"/>
        <v/>
      </c>
      <c r="P20" s="748"/>
      <c r="Q20" s="803" t="str">
        <f t="shared" si="0"/>
        <v/>
      </c>
      <c r="R20" s="665"/>
      <c r="S20" s="805"/>
      <c r="T20" s="804" t="str">
        <f t="shared" si="12"/>
        <v/>
      </c>
      <c r="U20" s="668" t="str">
        <f t="shared" si="2"/>
        <v/>
      </c>
      <c r="V20" s="671" t="str">
        <f t="shared" si="3"/>
        <v/>
      </c>
      <c r="W20" s="705"/>
    </row>
    <row r="21" spans="1:23" ht="15" customHeight="1">
      <c r="A21" s="50">
        <v>16</v>
      </c>
      <c r="B21" s="68"/>
      <c r="C21" s="7"/>
      <c r="D21" s="48"/>
      <c r="E21" s="224"/>
      <c r="F21" s="6"/>
      <c r="G21" s="5"/>
      <c r="H21" s="48"/>
      <c r="I21" s="80"/>
      <c r="J21" s="654" t="str">
        <f t="shared" si="9"/>
        <v/>
      </c>
      <c r="K21" s="662" t="str">
        <f t="shared" si="1"/>
        <v/>
      </c>
      <c r="L21" s="702" t="str">
        <f t="shared" si="10"/>
        <v/>
      </c>
      <c r="M21" s="657"/>
      <c r="N21" s="658"/>
      <c r="O21" s="802" t="str">
        <f t="shared" si="11"/>
        <v/>
      </c>
      <c r="P21" s="748"/>
      <c r="Q21" s="803" t="str">
        <f t="shared" si="0"/>
        <v/>
      </c>
      <c r="R21" s="665"/>
      <c r="S21" s="805"/>
      <c r="T21" s="804" t="str">
        <f t="shared" si="12"/>
        <v/>
      </c>
      <c r="U21" s="668" t="str">
        <f t="shared" si="2"/>
        <v/>
      </c>
      <c r="V21" s="671" t="str">
        <f t="shared" si="3"/>
        <v/>
      </c>
      <c r="W21" s="705"/>
    </row>
    <row r="22" spans="1:23" ht="15" customHeight="1">
      <c r="A22" s="50">
        <v>17</v>
      </c>
      <c r="B22" s="68"/>
      <c r="C22" s="7"/>
      <c r="D22" s="48"/>
      <c r="E22" s="224"/>
      <c r="F22" s="6"/>
      <c r="G22" s="5"/>
      <c r="H22" s="48"/>
      <c r="I22" s="80"/>
      <c r="J22" s="654" t="str">
        <f t="shared" si="9"/>
        <v/>
      </c>
      <c r="K22" s="662" t="str">
        <f t="shared" si="9"/>
        <v/>
      </c>
      <c r="L22" s="702" t="str">
        <f t="shared" si="10"/>
        <v/>
      </c>
      <c r="M22" s="657"/>
      <c r="N22" s="658"/>
      <c r="O22" s="802" t="str">
        <f t="shared" si="11"/>
        <v/>
      </c>
      <c r="P22" s="748"/>
      <c r="Q22" s="803" t="str">
        <f t="shared" si="0"/>
        <v/>
      </c>
      <c r="R22" s="665"/>
      <c r="S22" s="805"/>
      <c r="T22" s="804" t="str">
        <f t="shared" si="12"/>
        <v/>
      </c>
      <c r="U22" s="668" t="str">
        <f t="shared" si="2"/>
        <v/>
      </c>
      <c r="V22" s="671" t="str">
        <f t="shared" si="3"/>
        <v/>
      </c>
      <c r="W22" s="705"/>
    </row>
    <row r="23" spans="1:23" ht="15" customHeight="1">
      <c r="A23" s="50">
        <v>18</v>
      </c>
      <c r="B23" s="68"/>
      <c r="C23" s="7"/>
      <c r="D23" s="48"/>
      <c r="E23" s="224"/>
      <c r="F23" s="6"/>
      <c r="G23" s="5"/>
      <c r="H23" s="48"/>
      <c r="I23" s="80"/>
      <c r="J23" s="654" t="str">
        <f t="shared" si="9"/>
        <v/>
      </c>
      <c r="K23" s="662" t="str">
        <f t="shared" si="9"/>
        <v/>
      </c>
      <c r="L23" s="702" t="str">
        <f t="shared" si="10"/>
        <v/>
      </c>
      <c r="M23" s="657"/>
      <c r="N23" s="658"/>
      <c r="O23" s="802" t="str">
        <f t="shared" si="11"/>
        <v/>
      </c>
      <c r="P23" s="748"/>
      <c r="Q23" s="803" t="str">
        <f t="shared" si="0"/>
        <v/>
      </c>
      <c r="R23" s="665"/>
      <c r="S23" s="805"/>
      <c r="T23" s="804" t="str">
        <f t="shared" si="12"/>
        <v/>
      </c>
      <c r="U23" s="668" t="str">
        <f t="shared" si="2"/>
        <v/>
      </c>
      <c r="V23" s="671" t="str">
        <f t="shared" si="3"/>
        <v/>
      </c>
      <c r="W23" s="705"/>
    </row>
    <row r="24" spans="1:23" ht="15" customHeight="1">
      <c r="A24" s="50">
        <v>19</v>
      </c>
      <c r="B24" s="68"/>
      <c r="C24" s="7"/>
      <c r="D24" s="48"/>
      <c r="E24" s="224"/>
      <c r="F24" s="6"/>
      <c r="G24" s="5"/>
      <c r="H24" s="48"/>
      <c r="I24" s="80"/>
      <c r="J24" s="654" t="str">
        <f t="shared" si="9"/>
        <v/>
      </c>
      <c r="K24" s="662" t="str">
        <f t="shared" si="9"/>
        <v/>
      </c>
      <c r="L24" s="702" t="str">
        <f t="shared" si="10"/>
        <v/>
      </c>
      <c r="M24" s="657"/>
      <c r="N24" s="658"/>
      <c r="O24" s="802" t="str">
        <f t="shared" si="11"/>
        <v/>
      </c>
      <c r="P24" s="748"/>
      <c r="Q24" s="803" t="str">
        <f t="shared" si="0"/>
        <v/>
      </c>
      <c r="R24" s="665"/>
      <c r="S24" s="805"/>
      <c r="T24" s="804" t="str">
        <f t="shared" si="12"/>
        <v/>
      </c>
      <c r="U24" s="668" t="str">
        <f t="shared" si="2"/>
        <v/>
      </c>
      <c r="V24" s="671" t="str">
        <f t="shared" si="3"/>
        <v/>
      </c>
      <c r="W24" s="705"/>
    </row>
    <row r="25" spans="1:23" ht="15" customHeight="1">
      <c r="A25" s="50">
        <v>20</v>
      </c>
      <c r="B25" s="68"/>
      <c r="C25" s="7"/>
      <c r="D25" s="48"/>
      <c r="E25" s="224"/>
      <c r="F25" s="6"/>
      <c r="G25" s="5"/>
      <c r="H25" s="48"/>
      <c r="I25" s="80"/>
      <c r="J25" s="654" t="str">
        <f t="shared" si="9"/>
        <v/>
      </c>
      <c r="K25" s="662" t="str">
        <f t="shared" si="9"/>
        <v/>
      </c>
      <c r="L25" s="702" t="str">
        <f t="shared" si="10"/>
        <v/>
      </c>
      <c r="M25" s="657"/>
      <c r="N25" s="658"/>
      <c r="O25" s="802" t="str">
        <f t="shared" si="11"/>
        <v/>
      </c>
      <c r="P25" s="748"/>
      <c r="Q25" s="803" t="str">
        <f t="shared" si="0"/>
        <v/>
      </c>
      <c r="R25" s="665"/>
      <c r="S25" s="805"/>
      <c r="T25" s="804" t="str">
        <f t="shared" si="12"/>
        <v/>
      </c>
      <c r="U25" s="668" t="str">
        <f t="shared" si="2"/>
        <v/>
      </c>
      <c r="V25" s="671" t="str">
        <f t="shared" si="3"/>
        <v/>
      </c>
      <c r="W25" s="705"/>
    </row>
    <row r="26" spans="1:23" ht="15" customHeight="1">
      <c r="A26" s="50">
        <v>21</v>
      </c>
      <c r="B26" s="68"/>
      <c r="C26" s="7"/>
      <c r="D26" s="48"/>
      <c r="E26" s="224"/>
      <c r="F26" s="6"/>
      <c r="G26" s="5"/>
      <c r="H26" s="48"/>
      <c r="I26" s="80"/>
      <c r="J26" s="654" t="str">
        <f t="shared" si="9"/>
        <v/>
      </c>
      <c r="K26" s="662" t="str">
        <f t="shared" si="9"/>
        <v/>
      </c>
      <c r="L26" s="702" t="str">
        <f t="shared" si="10"/>
        <v/>
      </c>
      <c r="M26" s="657"/>
      <c r="N26" s="658"/>
      <c r="O26" s="802" t="str">
        <f t="shared" si="11"/>
        <v/>
      </c>
      <c r="P26" s="748"/>
      <c r="Q26" s="803" t="str">
        <f t="shared" si="0"/>
        <v/>
      </c>
      <c r="R26" s="665"/>
      <c r="S26" s="805"/>
      <c r="T26" s="804" t="str">
        <f t="shared" si="12"/>
        <v/>
      </c>
      <c r="U26" s="668" t="str">
        <f t="shared" si="2"/>
        <v/>
      </c>
      <c r="V26" s="671" t="str">
        <f t="shared" si="3"/>
        <v/>
      </c>
      <c r="W26" s="705"/>
    </row>
    <row r="27" spans="1:23" ht="15" customHeight="1">
      <c r="A27" s="50">
        <v>22</v>
      </c>
      <c r="B27" s="68"/>
      <c r="C27" s="7"/>
      <c r="D27" s="48"/>
      <c r="E27" s="224"/>
      <c r="F27" s="6"/>
      <c r="G27" s="5"/>
      <c r="H27" s="48"/>
      <c r="I27" s="80"/>
      <c r="J27" s="654" t="str">
        <f t="shared" si="9"/>
        <v/>
      </c>
      <c r="K27" s="662" t="str">
        <f t="shared" si="9"/>
        <v/>
      </c>
      <c r="L27" s="702" t="str">
        <f t="shared" si="10"/>
        <v/>
      </c>
      <c r="M27" s="657"/>
      <c r="N27" s="658"/>
      <c r="O27" s="802" t="str">
        <f t="shared" si="11"/>
        <v/>
      </c>
      <c r="P27" s="748"/>
      <c r="Q27" s="803" t="str">
        <f t="shared" si="0"/>
        <v/>
      </c>
      <c r="R27" s="665"/>
      <c r="S27" s="805"/>
      <c r="T27" s="804" t="str">
        <f t="shared" si="12"/>
        <v/>
      </c>
      <c r="U27" s="668" t="str">
        <f t="shared" si="2"/>
        <v/>
      </c>
      <c r="V27" s="671" t="str">
        <f t="shared" si="3"/>
        <v/>
      </c>
      <c r="W27" s="705"/>
    </row>
    <row r="28" spans="1:23" ht="15" customHeight="1">
      <c r="A28" s="50">
        <v>23</v>
      </c>
      <c r="B28" s="68"/>
      <c r="C28" s="7"/>
      <c r="D28" s="48"/>
      <c r="E28" s="224"/>
      <c r="F28" s="6"/>
      <c r="G28" s="5"/>
      <c r="H28" s="48"/>
      <c r="I28" s="80"/>
      <c r="J28" s="654" t="str">
        <f t="shared" si="9"/>
        <v/>
      </c>
      <c r="K28" s="662" t="str">
        <f t="shared" si="9"/>
        <v/>
      </c>
      <c r="L28" s="702" t="str">
        <f t="shared" si="10"/>
        <v/>
      </c>
      <c r="M28" s="657"/>
      <c r="N28" s="658"/>
      <c r="O28" s="802" t="str">
        <f t="shared" si="11"/>
        <v/>
      </c>
      <c r="P28" s="748"/>
      <c r="Q28" s="803" t="str">
        <f t="shared" si="0"/>
        <v/>
      </c>
      <c r="R28" s="665"/>
      <c r="S28" s="805"/>
      <c r="T28" s="804" t="str">
        <f t="shared" si="12"/>
        <v/>
      </c>
      <c r="U28" s="668" t="str">
        <f t="shared" si="2"/>
        <v/>
      </c>
      <c r="V28" s="671" t="str">
        <f t="shared" si="3"/>
        <v/>
      </c>
      <c r="W28" s="705"/>
    </row>
    <row r="29" spans="1:23" ht="15" customHeight="1">
      <c r="A29" s="50">
        <v>24</v>
      </c>
      <c r="B29" s="68"/>
      <c r="C29" s="7"/>
      <c r="D29" s="48"/>
      <c r="E29" s="224"/>
      <c r="F29" s="6"/>
      <c r="G29" s="5"/>
      <c r="H29" s="48"/>
      <c r="I29" s="80"/>
      <c r="J29" s="654" t="str">
        <f t="shared" si="9"/>
        <v/>
      </c>
      <c r="K29" s="662" t="str">
        <f t="shared" si="9"/>
        <v/>
      </c>
      <c r="L29" s="702" t="str">
        <f t="shared" si="10"/>
        <v/>
      </c>
      <c r="M29" s="657"/>
      <c r="N29" s="658"/>
      <c r="O29" s="802" t="str">
        <f t="shared" si="11"/>
        <v/>
      </c>
      <c r="P29" s="748"/>
      <c r="Q29" s="803" t="str">
        <f t="shared" si="0"/>
        <v/>
      </c>
      <c r="R29" s="665"/>
      <c r="S29" s="805"/>
      <c r="T29" s="804" t="str">
        <f t="shared" si="12"/>
        <v/>
      </c>
      <c r="U29" s="668" t="str">
        <f t="shared" si="2"/>
        <v/>
      </c>
      <c r="V29" s="671" t="str">
        <f t="shared" si="3"/>
        <v/>
      </c>
      <c r="W29" s="705"/>
    </row>
    <row r="30" spans="1:23" ht="15" customHeight="1">
      <c r="A30" s="50">
        <v>25</v>
      </c>
      <c r="B30" s="68"/>
      <c r="C30" s="7"/>
      <c r="D30" s="48"/>
      <c r="E30" s="224"/>
      <c r="F30" s="6"/>
      <c r="G30" s="5"/>
      <c r="H30" s="48"/>
      <c r="I30" s="80"/>
      <c r="J30" s="654" t="str">
        <f t="shared" si="9"/>
        <v/>
      </c>
      <c r="K30" s="662" t="str">
        <f t="shared" si="9"/>
        <v/>
      </c>
      <c r="L30" s="702" t="str">
        <f t="shared" si="10"/>
        <v/>
      </c>
      <c r="M30" s="657"/>
      <c r="N30" s="658"/>
      <c r="O30" s="802" t="str">
        <f t="shared" si="11"/>
        <v/>
      </c>
      <c r="P30" s="748"/>
      <c r="Q30" s="803" t="str">
        <f t="shared" si="0"/>
        <v/>
      </c>
      <c r="R30" s="665"/>
      <c r="S30" s="805"/>
      <c r="T30" s="804" t="str">
        <f t="shared" si="12"/>
        <v/>
      </c>
      <c r="U30" s="668" t="str">
        <f t="shared" si="2"/>
        <v/>
      </c>
      <c r="V30" s="671" t="str">
        <f t="shared" si="3"/>
        <v/>
      </c>
      <c r="W30" s="705"/>
    </row>
    <row r="31" spans="1:23" ht="15" customHeight="1">
      <c r="A31" s="50">
        <v>26</v>
      </c>
      <c r="B31" s="68"/>
      <c r="C31" s="7"/>
      <c r="D31" s="48"/>
      <c r="E31" s="224"/>
      <c r="F31" s="6"/>
      <c r="G31" s="5"/>
      <c r="H31" s="48"/>
      <c r="I31" s="80"/>
      <c r="J31" s="654" t="str">
        <f t="shared" si="9"/>
        <v/>
      </c>
      <c r="K31" s="662" t="str">
        <f t="shared" si="9"/>
        <v/>
      </c>
      <c r="L31" s="702" t="str">
        <f t="shared" si="10"/>
        <v/>
      </c>
      <c r="M31" s="657"/>
      <c r="N31" s="658"/>
      <c r="O31" s="802" t="str">
        <f t="shared" si="11"/>
        <v/>
      </c>
      <c r="P31" s="748"/>
      <c r="Q31" s="803" t="str">
        <f t="shared" si="0"/>
        <v/>
      </c>
      <c r="R31" s="665"/>
      <c r="S31" s="805"/>
      <c r="T31" s="804" t="str">
        <f t="shared" si="12"/>
        <v/>
      </c>
      <c r="U31" s="668" t="str">
        <f t="shared" si="2"/>
        <v/>
      </c>
      <c r="V31" s="671" t="str">
        <f t="shared" si="3"/>
        <v/>
      </c>
      <c r="W31" s="705"/>
    </row>
    <row r="32" spans="1:23" ht="15" customHeight="1">
      <c r="A32" s="50">
        <v>27</v>
      </c>
      <c r="B32" s="68"/>
      <c r="C32" s="7"/>
      <c r="D32" s="48"/>
      <c r="E32" s="224"/>
      <c r="F32" s="6"/>
      <c r="G32" s="5"/>
      <c r="H32" s="48"/>
      <c r="I32" s="80"/>
      <c r="J32" s="654" t="str">
        <f t="shared" si="9"/>
        <v/>
      </c>
      <c r="K32" s="662" t="str">
        <f t="shared" si="9"/>
        <v/>
      </c>
      <c r="L32" s="702" t="str">
        <f t="shared" si="10"/>
        <v/>
      </c>
      <c r="M32" s="657"/>
      <c r="N32" s="658"/>
      <c r="O32" s="802" t="str">
        <f t="shared" si="11"/>
        <v/>
      </c>
      <c r="P32" s="748"/>
      <c r="Q32" s="803" t="str">
        <f t="shared" si="0"/>
        <v/>
      </c>
      <c r="R32" s="665"/>
      <c r="S32" s="805"/>
      <c r="T32" s="804" t="str">
        <f t="shared" si="12"/>
        <v/>
      </c>
      <c r="U32" s="668" t="str">
        <f t="shared" si="2"/>
        <v/>
      </c>
      <c r="V32" s="671" t="str">
        <f t="shared" si="3"/>
        <v/>
      </c>
      <c r="W32" s="705"/>
    </row>
    <row r="33" spans="1:23" ht="15" customHeight="1">
      <c r="A33" s="50">
        <v>28</v>
      </c>
      <c r="B33" s="68"/>
      <c r="C33" s="7"/>
      <c r="D33" s="48"/>
      <c r="E33" s="224"/>
      <c r="F33" s="6"/>
      <c r="G33" s="5"/>
      <c r="H33" s="48"/>
      <c r="I33" s="80"/>
      <c r="J33" s="654" t="str">
        <f t="shared" si="9"/>
        <v/>
      </c>
      <c r="K33" s="662" t="str">
        <f t="shared" si="9"/>
        <v/>
      </c>
      <c r="L33" s="702" t="str">
        <f t="shared" si="10"/>
        <v/>
      </c>
      <c r="M33" s="657"/>
      <c r="N33" s="658"/>
      <c r="O33" s="802" t="str">
        <f t="shared" si="11"/>
        <v/>
      </c>
      <c r="P33" s="748"/>
      <c r="Q33" s="803" t="str">
        <f t="shared" si="0"/>
        <v/>
      </c>
      <c r="R33" s="665"/>
      <c r="S33" s="805"/>
      <c r="T33" s="804" t="str">
        <f t="shared" si="12"/>
        <v/>
      </c>
      <c r="U33" s="668" t="str">
        <f t="shared" si="2"/>
        <v/>
      </c>
      <c r="V33" s="671" t="str">
        <f t="shared" si="3"/>
        <v/>
      </c>
      <c r="W33" s="705"/>
    </row>
    <row r="34" spans="1:23" ht="15" customHeight="1">
      <c r="A34" s="50">
        <v>29</v>
      </c>
      <c r="B34" s="68"/>
      <c r="C34" s="7"/>
      <c r="D34" s="48"/>
      <c r="E34" s="224"/>
      <c r="F34" s="6"/>
      <c r="G34" s="5"/>
      <c r="H34" s="48"/>
      <c r="I34" s="80"/>
      <c r="J34" s="654" t="str">
        <f t="shared" si="9"/>
        <v/>
      </c>
      <c r="K34" s="662" t="str">
        <f t="shared" si="9"/>
        <v/>
      </c>
      <c r="L34" s="702" t="str">
        <f t="shared" si="10"/>
        <v/>
      </c>
      <c r="M34" s="657"/>
      <c r="N34" s="658"/>
      <c r="O34" s="802" t="str">
        <f t="shared" si="11"/>
        <v/>
      </c>
      <c r="P34" s="748"/>
      <c r="Q34" s="803" t="str">
        <f t="shared" si="0"/>
        <v/>
      </c>
      <c r="R34" s="665"/>
      <c r="S34" s="805"/>
      <c r="T34" s="804" t="str">
        <f t="shared" si="12"/>
        <v/>
      </c>
      <c r="U34" s="668" t="str">
        <f t="shared" si="2"/>
        <v/>
      </c>
      <c r="V34" s="671" t="str">
        <f t="shared" si="3"/>
        <v/>
      </c>
      <c r="W34" s="705"/>
    </row>
    <row r="35" spans="1:23" ht="15" customHeight="1">
      <c r="A35" s="50">
        <v>30</v>
      </c>
      <c r="B35" s="68"/>
      <c r="C35" s="7"/>
      <c r="D35" s="48"/>
      <c r="E35" s="224"/>
      <c r="F35" s="6"/>
      <c r="G35" s="5"/>
      <c r="H35" s="48"/>
      <c r="I35" s="80"/>
      <c r="J35" s="654" t="str">
        <f t="shared" si="9"/>
        <v/>
      </c>
      <c r="K35" s="662" t="str">
        <f t="shared" si="9"/>
        <v/>
      </c>
      <c r="L35" s="702" t="str">
        <f t="shared" si="10"/>
        <v/>
      </c>
      <c r="M35" s="657"/>
      <c r="N35" s="658"/>
      <c r="O35" s="802" t="str">
        <f t="shared" si="11"/>
        <v/>
      </c>
      <c r="P35" s="748"/>
      <c r="Q35" s="803" t="str">
        <f t="shared" si="0"/>
        <v/>
      </c>
      <c r="R35" s="665"/>
      <c r="S35" s="805"/>
      <c r="T35" s="804" t="str">
        <f t="shared" si="12"/>
        <v/>
      </c>
      <c r="U35" s="668" t="str">
        <f t="shared" si="2"/>
        <v/>
      </c>
      <c r="V35" s="671" t="str">
        <f t="shared" si="3"/>
        <v/>
      </c>
      <c r="W35" s="705"/>
    </row>
    <row r="36" spans="1:23" ht="15" customHeight="1">
      <c r="A36" s="50">
        <v>31</v>
      </c>
      <c r="B36" s="68"/>
      <c r="C36" s="7"/>
      <c r="D36" s="48"/>
      <c r="E36" s="224"/>
      <c r="F36" s="6"/>
      <c r="G36" s="5"/>
      <c r="H36" s="48"/>
      <c r="I36" s="80"/>
      <c r="J36" s="654" t="str">
        <f t="shared" si="9"/>
        <v/>
      </c>
      <c r="K36" s="662" t="str">
        <f t="shared" si="9"/>
        <v/>
      </c>
      <c r="L36" s="702" t="str">
        <f t="shared" si="10"/>
        <v/>
      </c>
      <c r="M36" s="657"/>
      <c r="N36" s="658"/>
      <c r="O36" s="802" t="str">
        <f t="shared" si="11"/>
        <v/>
      </c>
      <c r="P36" s="748"/>
      <c r="Q36" s="803" t="str">
        <f t="shared" si="0"/>
        <v/>
      </c>
      <c r="R36" s="665"/>
      <c r="S36" s="805"/>
      <c r="T36" s="804" t="str">
        <f t="shared" si="12"/>
        <v/>
      </c>
      <c r="U36" s="668" t="str">
        <f t="shared" si="2"/>
        <v/>
      </c>
      <c r="V36" s="671" t="str">
        <f t="shared" si="3"/>
        <v/>
      </c>
      <c r="W36" s="705"/>
    </row>
    <row r="37" spans="1:23" ht="15" customHeight="1">
      <c r="A37" s="50">
        <v>32</v>
      </c>
      <c r="B37" s="68"/>
      <c r="C37" s="7"/>
      <c r="D37" s="48"/>
      <c r="E37" s="224"/>
      <c r="F37" s="6"/>
      <c r="G37" s="5"/>
      <c r="H37" s="48"/>
      <c r="I37" s="80"/>
      <c r="J37" s="654" t="str">
        <f t="shared" si="9"/>
        <v/>
      </c>
      <c r="K37" s="662" t="str">
        <f t="shared" si="9"/>
        <v/>
      </c>
      <c r="L37" s="702" t="str">
        <f t="shared" si="10"/>
        <v/>
      </c>
      <c r="M37" s="657"/>
      <c r="N37" s="658"/>
      <c r="O37" s="802" t="str">
        <f t="shared" si="11"/>
        <v/>
      </c>
      <c r="P37" s="748"/>
      <c r="Q37" s="803" t="str">
        <f t="shared" si="0"/>
        <v/>
      </c>
      <c r="R37" s="665"/>
      <c r="S37" s="805"/>
      <c r="T37" s="804" t="str">
        <f t="shared" si="12"/>
        <v/>
      </c>
      <c r="U37" s="668" t="str">
        <f t="shared" si="2"/>
        <v/>
      </c>
      <c r="V37" s="671" t="str">
        <f t="shared" si="3"/>
        <v/>
      </c>
      <c r="W37" s="705"/>
    </row>
    <row r="38" spans="1:23" ht="15" customHeight="1">
      <c r="A38" s="50">
        <v>33</v>
      </c>
      <c r="B38" s="68"/>
      <c r="C38" s="7"/>
      <c r="D38" s="48"/>
      <c r="E38" s="224"/>
      <c r="F38" s="6"/>
      <c r="G38" s="5"/>
      <c r="H38" s="48"/>
      <c r="I38" s="80"/>
      <c r="J38" s="654" t="str">
        <f t="shared" si="9"/>
        <v/>
      </c>
      <c r="K38" s="662" t="str">
        <f t="shared" si="9"/>
        <v/>
      </c>
      <c r="L38" s="702" t="str">
        <f t="shared" si="10"/>
        <v/>
      </c>
      <c r="M38" s="657"/>
      <c r="N38" s="658"/>
      <c r="O38" s="802" t="str">
        <f t="shared" si="11"/>
        <v/>
      </c>
      <c r="P38" s="748"/>
      <c r="Q38" s="803" t="str">
        <f t="shared" ref="Q38:Q69" si="13">IF(F38="","",F38*K38)</f>
        <v/>
      </c>
      <c r="R38" s="665"/>
      <c r="S38" s="805"/>
      <c r="T38" s="804" t="str">
        <f t="shared" ref="T38:T69" si="14">IF(B38="","",IF(M38="Non", 0,IF(N38="Non", 0, IF(O38="Oui", 0, IF(P38="Non", 0, IF(Q38&lt;=(R38-S38), Q38, IF(Q38&gt;(R38-S38), (R38-S38), "Erreur")))))))</f>
        <v/>
      </c>
      <c r="U38" s="668" t="str">
        <f t="shared" ref="U38:U69" si="15">IF(OR(F38="",T38=""),"",F38-T38)</f>
        <v/>
      </c>
      <c r="V38" s="671" t="str">
        <f t="shared" ref="V38:V69" si="16">IF(AND(S38="",T38=""),"",T38+S38)</f>
        <v/>
      </c>
      <c r="W38" s="705"/>
    </row>
    <row r="39" spans="1:23" ht="15" customHeight="1">
      <c r="A39" s="50">
        <v>34</v>
      </c>
      <c r="B39" s="68"/>
      <c r="C39" s="7"/>
      <c r="D39" s="48"/>
      <c r="E39" s="224"/>
      <c r="F39" s="6"/>
      <c r="G39" s="5"/>
      <c r="H39" s="48"/>
      <c r="I39" s="80"/>
      <c r="J39" s="654" t="str">
        <f t="shared" si="9"/>
        <v/>
      </c>
      <c r="K39" s="662" t="str">
        <f t="shared" si="9"/>
        <v/>
      </c>
      <c r="L39" s="702" t="str">
        <f t="shared" si="10"/>
        <v/>
      </c>
      <c r="M39" s="657"/>
      <c r="N39" s="658"/>
      <c r="O39" s="802" t="str">
        <f t="shared" si="11"/>
        <v/>
      </c>
      <c r="P39" s="748"/>
      <c r="Q39" s="803" t="str">
        <f t="shared" si="13"/>
        <v/>
      </c>
      <c r="R39" s="665"/>
      <c r="S39" s="805"/>
      <c r="T39" s="804" t="str">
        <f t="shared" si="14"/>
        <v/>
      </c>
      <c r="U39" s="668" t="str">
        <f t="shared" si="15"/>
        <v/>
      </c>
      <c r="V39" s="671" t="str">
        <f t="shared" si="16"/>
        <v/>
      </c>
      <c r="W39" s="705"/>
    </row>
    <row r="40" spans="1:23" ht="15" customHeight="1">
      <c r="A40" s="50">
        <v>35</v>
      </c>
      <c r="B40" s="68"/>
      <c r="C40" s="7"/>
      <c r="D40" s="48"/>
      <c r="E40" s="224"/>
      <c r="F40" s="6"/>
      <c r="G40" s="5"/>
      <c r="H40" s="48"/>
      <c r="I40" s="80"/>
      <c r="J40" s="654" t="str">
        <f t="shared" si="9"/>
        <v/>
      </c>
      <c r="K40" s="662" t="str">
        <f t="shared" si="9"/>
        <v/>
      </c>
      <c r="L40" s="702" t="str">
        <f t="shared" si="10"/>
        <v/>
      </c>
      <c r="M40" s="657"/>
      <c r="N40" s="658"/>
      <c r="O40" s="802" t="str">
        <f t="shared" si="11"/>
        <v/>
      </c>
      <c r="P40" s="748"/>
      <c r="Q40" s="803" t="str">
        <f t="shared" si="13"/>
        <v/>
      </c>
      <c r="R40" s="665"/>
      <c r="S40" s="805"/>
      <c r="T40" s="804" t="str">
        <f t="shared" si="14"/>
        <v/>
      </c>
      <c r="U40" s="668" t="str">
        <f t="shared" si="15"/>
        <v/>
      </c>
      <c r="V40" s="671" t="str">
        <f t="shared" si="16"/>
        <v/>
      </c>
      <c r="W40" s="705"/>
    </row>
    <row r="41" spans="1:23" ht="15" customHeight="1">
      <c r="A41" s="50">
        <v>36</v>
      </c>
      <c r="B41" s="68"/>
      <c r="C41" s="7"/>
      <c r="D41" s="48"/>
      <c r="E41" s="224"/>
      <c r="F41" s="6"/>
      <c r="G41" s="5"/>
      <c r="H41" s="48"/>
      <c r="I41" s="80"/>
      <c r="J41" s="654" t="str">
        <f t="shared" si="9"/>
        <v/>
      </c>
      <c r="K41" s="662" t="str">
        <f t="shared" si="9"/>
        <v/>
      </c>
      <c r="L41" s="702" t="str">
        <f t="shared" si="10"/>
        <v/>
      </c>
      <c r="M41" s="657"/>
      <c r="N41" s="658"/>
      <c r="O41" s="802" t="str">
        <f t="shared" si="11"/>
        <v/>
      </c>
      <c r="P41" s="748"/>
      <c r="Q41" s="803" t="str">
        <f t="shared" si="13"/>
        <v/>
      </c>
      <c r="R41" s="665"/>
      <c r="S41" s="805"/>
      <c r="T41" s="804" t="str">
        <f t="shared" si="14"/>
        <v/>
      </c>
      <c r="U41" s="668" t="str">
        <f t="shared" si="15"/>
        <v/>
      </c>
      <c r="V41" s="671" t="str">
        <f t="shared" si="16"/>
        <v/>
      </c>
      <c r="W41" s="705"/>
    </row>
    <row r="42" spans="1:23" ht="15" customHeight="1">
      <c r="A42" s="50">
        <v>37</v>
      </c>
      <c r="B42" s="68"/>
      <c r="C42" s="7"/>
      <c r="D42" s="48"/>
      <c r="E42" s="224"/>
      <c r="F42" s="6"/>
      <c r="G42" s="5"/>
      <c r="H42" s="48"/>
      <c r="I42" s="80"/>
      <c r="J42" s="654" t="str">
        <f t="shared" si="9"/>
        <v/>
      </c>
      <c r="K42" s="662" t="str">
        <f t="shared" si="9"/>
        <v/>
      </c>
      <c r="L42" s="702" t="str">
        <f t="shared" si="10"/>
        <v/>
      </c>
      <c r="M42" s="657"/>
      <c r="N42" s="658"/>
      <c r="O42" s="802" t="str">
        <f t="shared" si="11"/>
        <v/>
      </c>
      <c r="P42" s="748"/>
      <c r="Q42" s="803" t="str">
        <f t="shared" si="13"/>
        <v/>
      </c>
      <c r="R42" s="665"/>
      <c r="S42" s="805"/>
      <c r="T42" s="804" t="str">
        <f t="shared" si="14"/>
        <v/>
      </c>
      <c r="U42" s="668" t="str">
        <f t="shared" si="15"/>
        <v/>
      </c>
      <c r="V42" s="671" t="str">
        <f t="shared" si="16"/>
        <v/>
      </c>
      <c r="W42" s="705"/>
    </row>
    <row r="43" spans="1:23" ht="15" customHeight="1">
      <c r="A43" s="50">
        <v>38</v>
      </c>
      <c r="B43" s="68"/>
      <c r="C43" s="7"/>
      <c r="D43" s="48"/>
      <c r="E43" s="224"/>
      <c r="F43" s="6"/>
      <c r="G43" s="5"/>
      <c r="H43" s="48"/>
      <c r="I43" s="80"/>
      <c r="J43" s="654" t="str">
        <f t="shared" si="9"/>
        <v/>
      </c>
      <c r="K43" s="662" t="str">
        <f t="shared" si="9"/>
        <v/>
      </c>
      <c r="L43" s="702" t="str">
        <f t="shared" si="10"/>
        <v/>
      </c>
      <c r="M43" s="657"/>
      <c r="N43" s="658"/>
      <c r="O43" s="802" t="str">
        <f t="shared" si="11"/>
        <v/>
      </c>
      <c r="P43" s="748"/>
      <c r="Q43" s="803" t="str">
        <f t="shared" si="13"/>
        <v/>
      </c>
      <c r="R43" s="665"/>
      <c r="S43" s="805"/>
      <c r="T43" s="804" t="str">
        <f t="shared" si="14"/>
        <v/>
      </c>
      <c r="U43" s="668" t="str">
        <f t="shared" si="15"/>
        <v/>
      </c>
      <c r="V43" s="671" t="str">
        <f t="shared" si="16"/>
        <v/>
      </c>
      <c r="W43" s="705"/>
    </row>
    <row r="44" spans="1:23" ht="15" customHeight="1">
      <c r="A44" s="50">
        <v>39</v>
      </c>
      <c r="B44" s="68"/>
      <c r="C44" s="7"/>
      <c r="D44" s="48"/>
      <c r="E44" s="224"/>
      <c r="F44" s="6"/>
      <c r="G44" s="5"/>
      <c r="H44" s="48"/>
      <c r="I44" s="80"/>
      <c r="J44" s="654" t="str">
        <f t="shared" si="9"/>
        <v/>
      </c>
      <c r="K44" s="662" t="str">
        <f t="shared" si="9"/>
        <v/>
      </c>
      <c r="L44" s="702" t="str">
        <f t="shared" si="10"/>
        <v/>
      </c>
      <c r="M44" s="657"/>
      <c r="N44" s="658"/>
      <c r="O44" s="802" t="str">
        <f t="shared" si="11"/>
        <v/>
      </c>
      <c r="P44" s="748"/>
      <c r="Q44" s="803" t="str">
        <f t="shared" si="13"/>
        <v/>
      </c>
      <c r="R44" s="665"/>
      <c r="S44" s="805"/>
      <c r="T44" s="804" t="str">
        <f t="shared" si="14"/>
        <v/>
      </c>
      <c r="U44" s="668" t="str">
        <f t="shared" si="15"/>
        <v/>
      </c>
      <c r="V44" s="671" t="str">
        <f t="shared" si="16"/>
        <v/>
      </c>
      <c r="W44" s="705"/>
    </row>
    <row r="45" spans="1:23" ht="15" customHeight="1">
      <c r="A45" s="50">
        <v>40</v>
      </c>
      <c r="B45" s="68"/>
      <c r="C45" s="7"/>
      <c r="D45" s="48"/>
      <c r="E45" s="224"/>
      <c r="F45" s="6"/>
      <c r="G45" s="5"/>
      <c r="H45" s="48"/>
      <c r="I45" s="80"/>
      <c r="J45" s="654" t="str">
        <f t="shared" si="9"/>
        <v/>
      </c>
      <c r="K45" s="662" t="str">
        <f t="shared" si="9"/>
        <v/>
      </c>
      <c r="L45" s="702" t="str">
        <f t="shared" si="10"/>
        <v/>
      </c>
      <c r="M45" s="657"/>
      <c r="N45" s="658"/>
      <c r="O45" s="802" t="str">
        <f t="shared" si="11"/>
        <v/>
      </c>
      <c r="P45" s="748"/>
      <c r="Q45" s="803" t="str">
        <f t="shared" si="13"/>
        <v/>
      </c>
      <c r="R45" s="665"/>
      <c r="S45" s="805"/>
      <c r="T45" s="804" t="str">
        <f t="shared" si="14"/>
        <v/>
      </c>
      <c r="U45" s="668" t="str">
        <f t="shared" si="15"/>
        <v/>
      </c>
      <c r="V45" s="671" t="str">
        <f t="shared" si="16"/>
        <v/>
      </c>
      <c r="W45" s="705"/>
    </row>
    <row r="46" spans="1:23" ht="15" customHeight="1">
      <c r="A46" s="50">
        <v>41</v>
      </c>
      <c r="B46" s="68"/>
      <c r="C46" s="7"/>
      <c r="D46" s="48"/>
      <c r="E46" s="224"/>
      <c r="F46" s="6"/>
      <c r="G46" s="5"/>
      <c r="H46" s="48"/>
      <c r="I46" s="80"/>
      <c r="J46" s="654" t="str">
        <f t="shared" si="9"/>
        <v/>
      </c>
      <c r="K46" s="662" t="str">
        <f t="shared" si="9"/>
        <v/>
      </c>
      <c r="L46" s="702" t="str">
        <f t="shared" si="10"/>
        <v/>
      </c>
      <c r="M46" s="657"/>
      <c r="N46" s="658"/>
      <c r="O46" s="802" t="str">
        <f t="shared" si="11"/>
        <v/>
      </c>
      <c r="P46" s="748"/>
      <c r="Q46" s="803" t="str">
        <f t="shared" si="13"/>
        <v/>
      </c>
      <c r="R46" s="665"/>
      <c r="S46" s="805"/>
      <c r="T46" s="804" t="str">
        <f t="shared" si="14"/>
        <v/>
      </c>
      <c r="U46" s="668" t="str">
        <f t="shared" si="15"/>
        <v/>
      </c>
      <c r="V46" s="671" t="str">
        <f t="shared" si="16"/>
        <v/>
      </c>
      <c r="W46" s="705"/>
    </row>
    <row r="47" spans="1:23" ht="15" customHeight="1">
      <c r="A47" s="50">
        <v>42</v>
      </c>
      <c r="B47" s="68"/>
      <c r="C47" s="7"/>
      <c r="D47" s="48"/>
      <c r="E47" s="224"/>
      <c r="F47" s="6"/>
      <c r="G47" s="5"/>
      <c r="H47" s="48"/>
      <c r="I47" s="80"/>
      <c r="J47" s="654" t="str">
        <f t="shared" si="9"/>
        <v/>
      </c>
      <c r="K47" s="662" t="str">
        <f t="shared" si="9"/>
        <v/>
      </c>
      <c r="L47" s="702" t="str">
        <f t="shared" si="10"/>
        <v/>
      </c>
      <c r="M47" s="657"/>
      <c r="N47" s="658"/>
      <c r="O47" s="802" t="str">
        <f t="shared" si="11"/>
        <v/>
      </c>
      <c r="P47" s="748"/>
      <c r="Q47" s="803" t="str">
        <f t="shared" si="13"/>
        <v/>
      </c>
      <c r="R47" s="665"/>
      <c r="S47" s="805"/>
      <c r="T47" s="804" t="str">
        <f t="shared" si="14"/>
        <v/>
      </c>
      <c r="U47" s="668" t="str">
        <f t="shared" si="15"/>
        <v/>
      </c>
      <c r="V47" s="671" t="str">
        <f t="shared" si="16"/>
        <v/>
      </c>
      <c r="W47" s="705"/>
    </row>
    <row r="48" spans="1:23" ht="15" customHeight="1">
      <c r="A48" s="50">
        <v>43</v>
      </c>
      <c r="B48" s="68"/>
      <c r="C48" s="7"/>
      <c r="D48" s="48"/>
      <c r="E48" s="224"/>
      <c r="F48" s="6"/>
      <c r="G48" s="5"/>
      <c r="H48" s="48"/>
      <c r="I48" s="80"/>
      <c r="J48" s="654" t="str">
        <f t="shared" si="9"/>
        <v/>
      </c>
      <c r="K48" s="662" t="str">
        <f t="shared" si="9"/>
        <v/>
      </c>
      <c r="L48" s="702" t="str">
        <f t="shared" si="10"/>
        <v/>
      </c>
      <c r="M48" s="657"/>
      <c r="N48" s="658"/>
      <c r="O48" s="802" t="str">
        <f t="shared" si="11"/>
        <v/>
      </c>
      <c r="P48" s="748"/>
      <c r="Q48" s="803" t="str">
        <f t="shared" si="13"/>
        <v/>
      </c>
      <c r="R48" s="665"/>
      <c r="S48" s="805"/>
      <c r="T48" s="804" t="str">
        <f t="shared" si="14"/>
        <v/>
      </c>
      <c r="U48" s="668" t="str">
        <f t="shared" si="15"/>
        <v/>
      </c>
      <c r="V48" s="671" t="str">
        <f t="shared" si="16"/>
        <v/>
      </c>
      <c r="W48" s="705"/>
    </row>
    <row r="49" spans="1:23" ht="15" customHeight="1">
      <c r="A49" s="50">
        <v>44</v>
      </c>
      <c r="B49" s="68"/>
      <c r="C49" s="7"/>
      <c r="D49" s="48"/>
      <c r="E49" s="224"/>
      <c r="F49" s="6"/>
      <c r="G49" s="5"/>
      <c r="H49" s="48"/>
      <c r="I49" s="80"/>
      <c r="J49" s="654" t="str">
        <f t="shared" si="9"/>
        <v/>
      </c>
      <c r="K49" s="662" t="str">
        <f t="shared" si="9"/>
        <v/>
      </c>
      <c r="L49" s="702" t="str">
        <f t="shared" si="10"/>
        <v/>
      </c>
      <c r="M49" s="657"/>
      <c r="N49" s="658"/>
      <c r="O49" s="802" t="str">
        <f t="shared" si="11"/>
        <v/>
      </c>
      <c r="P49" s="748"/>
      <c r="Q49" s="803" t="str">
        <f t="shared" si="13"/>
        <v/>
      </c>
      <c r="R49" s="665"/>
      <c r="S49" s="805"/>
      <c r="T49" s="804" t="str">
        <f t="shared" si="14"/>
        <v/>
      </c>
      <c r="U49" s="668" t="str">
        <f t="shared" si="15"/>
        <v/>
      </c>
      <c r="V49" s="671" t="str">
        <f t="shared" si="16"/>
        <v/>
      </c>
      <c r="W49" s="705"/>
    </row>
    <row r="50" spans="1:23" ht="15" customHeight="1">
      <c r="A50" s="50">
        <v>45</v>
      </c>
      <c r="B50" s="68"/>
      <c r="C50" s="7"/>
      <c r="D50" s="48"/>
      <c r="E50" s="224"/>
      <c r="F50" s="6"/>
      <c r="G50" s="5"/>
      <c r="H50" s="48"/>
      <c r="I50" s="80"/>
      <c r="J50" s="654" t="str">
        <f t="shared" si="9"/>
        <v/>
      </c>
      <c r="K50" s="662" t="str">
        <f t="shared" si="9"/>
        <v/>
      </c>
      <c r="L50" s="702" t="str">
        <f t="shared" si="10"/>
        <v/>
      </c>
      <c r="M50" s="657"/>
      <c r="N50" s="658"/>
      <c r="O50" s="802" t="str">
        <f t="shared" si="11"/>
        <v/>
      </c>
      <c r="P50" s="748"/>
      <c r="Q50" s="803" t="str">
        <f t="shared" si="13"/>
        <v/>
      </c>
      <c r="R50" s="665"/>
      <c r="S50" s="805"/>
      <c r="T50" s="804" t="str">
        <f t="shared" si="14"/>
        <v/>
      </c>
      <c r="U50" s="668" t="str">
        <f t="shared" si="15"/>
        <v/>
      </c>
      <c r="V50" s="671" t="str">
        <f t="shared" si="16"/>
        <v/>
      </c>
      <c r="W50" s="705"/>
    </row>
    <row r="51" spans="1:23" ht="15" customHeight="1">
      <c r="A51" s="50">
        <v>46</v>
      </c>
      <c r="B51" s="68"/>
      <c r="C51" s="7"/>
      <c r="D51" s="48"/>
      <c r="E51" s="224"/>
      <c r="F51" s="6"/>
      <c r="G51" s="5"/>
      <c r="H51" s="48"/>
      <c r="I51" s="80"/>
      <c r="J51" s="654" t="str">
        <f t="shared" si="9"/>
        <v/>
      </c>
      <c r="K51" s="662" t="str">
        <f t="shared" si="9"/>
        <v/>
      </c>
      <c r="L51" s="702" t="str">
        <f t="shared" si="10"/>
        <v/>
      </c>
      <c r="M51" s="657"/>
      <c r="N51" s="658"/>
      <c r="O51" s="802" t="str">
        <f t="shared" si="11"/>
        <v/>
      </c>
      <c r="P51" s="748"/>
      <c r="Q51" s="803" t="str">
        <f t="shared" si="13"/>
        <v/>
      </c>
      <c r="R51" s="665"/>
      <c r="S51" s="805"/>
      <c r="T51" s="804" t="str">
        <f t="shared" si="14"/>
        <v/>
      </c>
      <c r="U51" s="668" t="str">
        <f t="shared" si="15"/>
        <v/>
      </c>
      <c r="V51" s="671" t="str">
        <f t="shared" si="16"/>
        <v/>
      </c>
      <c r="W51" s="705"/>
    </row>
    <row r="52" spans="1:23" ht="15" customHeight="1">
      <c r="A52" s="50">
        <v>47</v>
      </c>
      <c r="B52" s="68"/>
      <c r="C52" s="7"/>
      <c r="D52" s="48"/>
      <c r="E52" s="224"/>
      <c r="F52" s="6"/>
      <c r="G52" s="5"/>
      <c r="H52" s="48"/>
      <c r="I52" s="80"/>
      <c r="J52" s="654" t="str">
        <f t="shared" si="9"/>
        <v/>
      </c>
      <c r="K52" s="662" t="str">
        <f t="shared" si="9"/>
        <v/>
      </c>
      <c r="L52" s="702" t="str">
        <f t="shared" si="10"/>
        <v/>
      </c>
      <c r="M52" s="657"/>
      <c r="N52" s="658"/>
      <c r="O52" s="802" t="str">
        <f t="shared" si="11"/>
        <v/>
      </c>
      <c r="P52" s="748"/>
      <c r="Q52" s="803" t="str">
        <f t="shared" si="13"/>
        <v/>
      </c>
      <c r="R52" s="665"/>
      <c r="S52" s="805"/>
      <c r="T52" s="804" t="str">
        <f t="shared" si="14"/>
        <v/>
      </c>
      <c r="U52" s="668" t="str">
        <f t="shared" si="15"/>
        <v/>
      </c>
      <c r="V52" s="671" t="str">
        <f t="shared" si="16"/>
        <v/>
      </c>
      <c r="W52" s="705"/>
    </row>
    <row r="53" spans="1:23" ht="15" customHeight="1">
      <c r="A53" s="50">
        <v>48</v>
      </c>
      <c r="B53" s="68"/>
      <c r="C53" s="7"/>
      <c r="D53" s="48"/>
      <c r="E53" s="224"/>
      <c r="F53" s="6"/>
      <c r="G53" s="5"/>
      <c r="H53" s="48"/>
      <c r="I53" s="80"/>
      <c r="J53" s="654" t="str">
        <f t="shared" si="9"/>
        <v/>
      </c>
      <c r="K53" s="662" t="str">
        <f t="shared" si="9"/>
        <v/>
      </c>
      <c r="L53" s="702" t="str">
        <f t="shared" si="10"/>
        <v/>
      </c>
      <c r="M53" s="657"/>
      <c r="N53" s="658"/>
      <c r="O53" s="802" t="str">
        <f t="shared" si="11"/>
        <v/>
      </c>
      <c r="P53" s="748"/>
      <c r="Q53" s="803" t="str">
        <f t="shared" si="13"/>
        <v/>
      </c>
      <c r="R53" s="665"/>
      <c r="S53" s="805"/>
      <c r="T53" s="804" t="str">
        <f t="shared" si="14"/>
        <v/>
      </c>
      <c r="U53" s="668" t="str">
        <f t="shared" si="15"/>
        <v/>
      </c>
      <c r="V53" s="671" t="str">
        <f t="shared" si="16"/>
        <v/>
      </c>
      <c r="W53" s="705"/>
    </row>
    <row r="54" spans="1:23" ht="15" customHeight="1">
      <c r="A54" s="50">
        <v>49</v>
      </c>
      <c r="B54" s="68"/>
      <c r="C54" s="7"/>
      <c r="D54" s="48"/>
      <c r="E54" s="224"/>
      <c r="F54" s="6"/>
      <c r="G54" s="5"/>
      <c r="H54" s="48"/>
      <c r="I54" s="80"/>
      <c r="J54" s="654" t="str">
        <f t="shared" si="9"/>
        <v/>
      </c>
      <c r="K54" s="662" t="str">
        <f t="shared" si="9"/>
        <v/>
      </c>
      <c r="L54" s="702" t="str">
        <f t="shared" si="10"/>
        <v/>
      </c>
      <c r="M54" s="657"/>
      <c r="N54" s="658"/>
      <c r="O54" s="802" t="str">
        <f t="shared" si="11"/>
        <v/>
      </c>
      <c r="P54" s="748"/>
      <c r="Q54" s="803" t="str">
        <f t="shared" si="13"/>
        <v/>
      </c>
      <c r="R54" s="665"/>
      <c r="S54" s="805"/>
      <c r="T54" s="804" t="str">
        <f t="shared" si="14"/>
        <v/>
      </c>
      <c r="U54" s="668" t="str">
        <f t="shared" si="15"/>
        <v/>
      </c>
      <c r="V54" s="671" t="str">
        <f t="shared" si="16"/>
        <v/>
      </c>
      <c r="W54" s="705"/>
    </row>
    <row r="55" spans="1:23" ht="15" customHeight="1">
      <c r="A55" s="50">
        <v>50</v>
      </c>
      <c r="B55" s="68"/>
      <c r="C55" s="7"/>
      <c r="D55" s="48"/>
      <c r="E55" s="224"/>
      <c r="F55" s="6"/>
      <c r="G55" s="5"/>
      <c r="H55" s="48"/>
      <c r="I55" s="80"/>
      <c r="J55" s="654" t="str">
        <f t="shared" si="9"/>
        <v/>
      </c>
      <c r="K55" s="662" t="str">
        <f t="shared" si="9"/>
        <v/>
      </c>
      <c r="L55" s="702" t="str">
        <f t="shared" si="10"/>
        <v/>
      </c>
      <c r="M55" s="657"/>
      <c r="N55" s="658"/>
      <c r="O55" s="802" t="str">
        <f t="shared" si="11"/>
        <v/>
      </c>
      <c r="P55" s="748"/>
      <c r="Q55" s="803" t="str">
        <f t="shared" si="13"/>
        <v/>
      </c>
      <c r="R55" s="665"/>
      <c r="S55" s="805"/>
      <c r="T55" s="804" t="str">
        <f t="shared" si="14"/>
        <v/>
      </c>
      <c r="U55" s="668" t="str">
        <f t="shared" si="15"/>
        <v/>
      </c>
      <c r="V55" s="671" t="str">
        <f t="shared" si="16"/>
        <v/>
      </c>
      <c r="W55" s="705"/>
    </row>
    <row r="56" spans="1:23" ht="15" customHeight="1">
      <c r="A56" s="50">
        <v>51</v>
      </c>
      <c r="B56" s="68"/>
      <c r="C56" s="7"/>
      <c r="D56" s="48"/>
      <c r="E56" s="224"/>
      <c r="F56" s="6"/>
      <c r="G56" s="5"/>
      <c r="H56" s="48"/>
      <c r="I56" s="80"/>
      <c r="J56" s="654" t="str">
        <f t="shared" si="9"/>
        <v/>
      </c>
      <c r="K56" s="662" t="str">
        <f t="shared" si="9"/>
        <v/>
      </c>
      <c r="L56" s="702" t="str">
        <f t="shared" si="10"/>
        <v/>
      </c>
      <c r="M56" s="657"/>
      <c r="N56" s="658"/>
      <c r="O56" s="802" t="str">
        <f t="shared" si="11"/>
        <v/>
      </c>
      <c r="P56" s="748"/>
      <c r="Q56" s="803" t="str">
        <f t="shared" si="13"/>
        <v/>
      </c>
      <c r="R56" s="665"/>
      <c r="S56" s="805"/>
      <c r="T56" s="804" t="str">
        <f t="shared" si="14"/>
        <v/>
      </c>
      <c r="U56" s="668" t="str">
        <f t="shared" si="15"/>
        <v/>
      </c>
      <c r="V56" s="671" t="str">
        <f t="shared" si="16"/>
        <v/>
      </c>
      <c r="W56" s="705"/>
    </row>
    <row r="57" spans="1:23" ht="15" customHeight="1">
      <c r="A57" s="50">
        <v>52</v>
      </c>
      <c r="B57" s="68"/>
      <c r="C57" s="7"/>
      <c r="D57" s="48"/>
      <c r="E57" s="224"/>
      <c r="F57" s="6"/>
      <c r="G57" s="5"/>
      <c r="H57" s="48"/>
      <c r="I57" s="80"/>
      <c r="J57" s="654" t="str">
        <f t="shared" si="9"/>
        <v/>
      </c>
      <c r="K57" s="662" t="str">
        <f t="shared" si="9"/>
        <v/>
      </c>
      <c r="L57" s="702" t="str">
        <f t="shared" si="10"/>
        <v/>
      </c>
      <c r="M57" s="657"/>
      <c r="N57" s="658"/>
      <c r="O57" s="802" t="str">
        <f t="shared" si="11"/>
        <v/>
      </c>
      <c r="P57" s="748"/>
      <c r="Q57" s="803" t="str">
        <f t="shared" si="13"/>
        <v/>
      </c>
      <c r="R57" s="665"/>
      <c r="S57" s="805"/>
      <c r="T57" s="804" t="str">
        <f t="shared" si="14"/>
        <v/>
      </c>
      <c r="U57" s="668" t="str">
        <f t="shared" si="15"/>
        <v/>
      </c>
      <c r="V57" s="671" t="str">
        <f t="shared" si="16"/>
        <v/>
      </c>
      <c r="W57" s="705"/>
    </row>
    <row r="58" spans="1:23" ht="15" customHeight="1">
      <c r="A58" s="50">
        <v>53</v>
      </c>
      <c r="B58" s="68"/>
      <c r="C58" s="7"/>
      <c r="D58" s="48"/>
      <c r="E58" s="224"/>
      <c r="F58" s="6"/>
      <c r="G58" s="5"/>
      <c r="H58" s="48"/>
      <c r="I58" s="80"/>
      <c r="J58" s="654" t="str">
        <f t="shared" si="9"/>
        <v/>
      </c>
      <c r="K58" s="662" t="str">
        <f t="shared" si="9"/>
        <v/>
      </c>
      <c r="L58" s="702" t="str">
        <f t="shared" si="10"/>
        <v/>
      </c>
      <c r="M58" s="657"/>
      <c r="N58" s="658"/>
      <c r="O58" s="802" t="str">
        <f t="shared" si="11"/>
        <v/>
      </c>
      <c r="P58" s="748"/>
      <c r="Q58" s="803" t="str">
        <f t="shared" si="13"/>
        <v/>
      </c>
      <c r="R58" s="665"/>
      <c r="S58" s="805"/>
      <c r="T58" s="804" t="str">
        <f t="shared" si="14"/>
        <v/>
      </c>
      <c r="U58" s="668" t="str">
        <f t="shared" si="15"/>
        <v/>
      </c>
      <c r="V58" s="671" t="str">
        <f t="shared" si="16"/>
        <v/>
      </c>
      <c r="W58" s="705"/>
    </row>
    <row r="59" spans="1:23" ht="15" customHeight="1">
      <c r="A59" s="50">
        <v>54</v>
      </c>
      <c r="B59" s="68"/>
      <c r="C59" s="7"/>
      <c r="D59" s="48"/>
      <c r="E59" s="224"/>
      <c r="F59" s="6"/>
      <c r="G59" s="5"/>
      <c r="H59" s="48"/>
      <c r="I59" s="80"/>
      <c r="J59" s="654" t="str">
        <f t="shared" si="9"/>
        <v/>
      </c>
      <c r="K59" s="662" t="str">
        <f t="shared" si="9"/>
        <v/>
      </c>
      <c r="L59" s="702" t="str">
        <f t="shared" si="10"/>
        <v/>
      </c>
      <c r="M59" s="657"/>
      <c r="N59" s="658"/>
      <c r="O59" s="802" t="str">
        <f t="shared" si="11"/>
        <v/>
      </c>
      <c r="P59" s="748"/>
      <c r="Q59" s="803" t="str">
        <f t="shared" si="13"/>
        <v/>
      </c>
      <c r="R59" s="665"/>
      <c r="S59" s="805"/>
      <c r="T59" s="804" t="str">
        <f t="shared" si="14"/>
        <v/>
      </c>
      <c r="U59" s="668" t="str">
        <f t="shared" si="15"/>
        <v/>
      </c>
      <c r="V59" s="671" t="str">
        <f t="shared" si="16"/>
        <v/>
      </c>
      <c r="W59" s="705"/>
    </row>
    <row r="60" spans="1:23" ht="15" customHeight="1">
      <c r="A60" s="50">
        <v>55</v>
      </c>
      <c r="B60" s="68"/>
      <c r="C60" s="7"/>
      <c r="D60" s="48"/>
      <c r="E60" s="224"/>
      <c r="F60" s="6"/>
      <c r="G60" s="5"/>
      <c r="H60" s="48"/>
      <c r="I60" s="80"/>
      <c r="J60" s="654" t="str">
        <f t="shared" si="9"/>
        <v/>
      </c>
      <c r="K60" s="662" t="str">
        <f t="shared" si="9"/>
        <v/>
      </c>
      <c r="L60" s="702" t="str">
        <f t="shared" si="10"/>
        <v/>
      </c>
      <c r="M60" s="657"/>
      <c r="N60" s="658"/>
      <c r="O60" s="802" t="str">
        <f t="shared" si="11"/>
        <v/>
      </c>
      <c r="P60" s="748"/>
      <c r="Q60" s="803" t="str">
        <f t="shared" si="13"/>
        <v/>
      </c>
      <c r="R60" s="665"/>
      <c r="S60" s="805"/>
      <c r="T60" s="804" t="str">
        <f t="shared" si="14"/>
        <v/>
      </c>
      <c r="U60" s="668" t="str">
        <f t="shared" si="15"/>
        <v/>
      </c>
      <c r="V60" s="671" t="str">
        <f t="shared" si="16"/>
        <v/>
      </c>
      <c r="W60" s="705"/>
    </row>
    <row r="61" spans="1:23" ht="15" customHeight="1">
      <c r="A61" s="50">
        <v>56</v>
      </c>
      <c r="B61" s="68"/>
      <c r="C61" s="7"/>
      <c r="D61" s="48"/>
      <c r="E61" s="224"/>
      <c r="F61" s="6"/>
      <c r="G61" s="5"/>
      <c r="H61" s="48"/>
      <c r="I61" s="80"/>
      <c r="J61" s="654" t="str">
        <f t="shared" si="9"/>
        <v/>
      </c>
      <c r="K61" s="662" t="str">
        <f t="shared" si="9"/>
        <v/>
      </c>
      <c r="L61" s="702" t="str">
        <f t="shared" si="10"/>
        <v/>
      </c>
      <c r="M61" s="657"/>
      <c r="N61" s="658"/>
      <c r="O61" s="802" t="str">
        <f t="shared" si="11"/>
        <v/>
      </c>
      <c r="P61" s="748"/>
      <c r="Q61" s="803" t="str">
        <f t="shared" si="13"/>
        <v/>
      </c>
      <c r="R61" s="665"/>
      <c r="S61" s="805"/>
      <c r="T61" s="804" t="str">
        <f t="shared" si="14"/>
        <v/>
      </c>
      <c r="U61" s="668" t="str">
        <f t="shared" si="15"/>
        <v/>
      </c>
      <c r="V61" s="671" t="str">
        <f t="shared" si="16"/>
        <v/>
      </c>
      <c r="W61" s="705"/>
    </row>
    <row r="62" spans="1:23" ht="15" customHeight="1">
      <c r="A62" s="50">
        <v>57</v>
      </c>
      <c r="B62" s="68"/>
      <c r="C62" s="7"/>
      <c r="D62" s="48"/>
      <c r="E62" s="224"/>
      <c r="F62" s="6"/>
      <c r="G62" s="5"/>
      <c r="H62" s="48"/>
      <c r="I62" s="80"/>
      <c r="J62" s="654" t="str">
        <f t="shared" si="9"/>
        <v/>
      </c>
      <c r="K62" s="662" t="str">
        <f t="shared" si="9"/>
        <v/>
      </c>
      <c r="L62" s="702" t="str">
        <f t="shared" si="10"/>
        <v/>
      </c>
      <c r="M62" s="657"/>
      <c r="N62" s="658"/>
      <c r="O62" s="802" t="str">
        <f t="shared" si="11"/>
        <v/>
      </c>
      <c r="P62" s="748"/>
      <c r="Q62" s="803" t="str">
        <f t="shared" si="13"/>
        <v/>
      </c>
      <c r="R62" s="665"/>
      <c r="S62" s="805"/>
      <c r="T62" s="804" t="str">
        <f t="shared" si="14"/>
        <v/>
      </c>
      <c r="U62" s="668" t="str">
        <f t="shared" si="15"/>
        <v/>
      </c>
      <c r="V62" s="671" t="str">
        <f t="shared" si="16"/>
        <v/>
      </c>
      <c r="W62" s="705"/>
    </row>
    <row r="63" spans="1:23" ht="15" customHeight="1">
      <c r="A63" s="50">
        <v>58</v>
      </c>
      <c r="B63" s="68"/>
      <c r="C63" s="7"/>
      <c r="D63" s="48"/>
      <c r="E63" s="224"/>
      <c r="F63" s="6"/>
      <c r="G63" s="5"/>
      <c r="H63" s="48"/>
      <c r="I63" s="80"/>
      <c r="J63" s="654" t="str">
        <f t="shared" si="9"/>
        <v/>
      </c>
      <c r="K63" s="662" t="str">
        <f t="shared" si="9"/>
        <v/>
      </c>
      <c r="L63" s="702" t="str">
        <f t="shared" si="10"/>
        <v/>
      </c>
      <c r="M63" s="657"/>
      <c r="N63" s="658"/>
      <c r="O63" s="802" t="str">
        <f t="shared" si="11"/>
        <v/>
      </c>
      <c r="P63" s="748"/>
      <c r="Q63" s="803" t="str">
        <f t="shared" si="13"/>
        <v/>
      </c>
      <c r="R63" s="665"/>
      <c r="S63" s="805"/>
      <c r="T63" s="804" t="str">
        <f t="shared" si="14"/>
        <v/>
      </c>
      <c r="U63" s="668" t="str">
        <f t="shared" si="15"/>
        <v/>
      </c>
      <c r="V63" s="671" t="str">
        <f t="shared" si="16"/>
        <v/>
      </c>
      <c r="W63" s="705"/>
    </row>
    <row r="64" spans="1:23" ht="15" customHeight="1">
      <c r="A64" s="50">
        <v>59</v>
      </c>
      <c r="B64" s="68"/>
      <c r="C64" s="7"/>
      <c r="D64" s="48"/>
      <c r="E64" s="224"/>
      <c r="F64" s="6"/>
      <c r="G64" s="5"/>
      <c r="H64" s="48"/>
      <c r="I64" s="80"/>
      <c r="J64" s="654" t="str">
        <f t="shared" si="9"/>
        <v/>
      </c>
      <c r="K64" s="662" t="str">
        <f t="shared" si="9"/>
        <v/>
      </c>
      <c r="L64" s="702" t="str">
        <f t="shared" si="10"/>
        <v/>
      </c>
      <c r="M64" s="657"/>
      <c r="N64" s="658"/>
      <c r="O64" s="802" t="str">
        <f t="shared" si="11"/>
        <v/>
      </c>
      <c r="P64" s="748"/>
      <c r="Q64" s="803" t="str">
        <f t="shared" si="13"/>
        <v/>
      </c>
      <c r="R64" s="665"/>
      <c r="S64" s="805"/>
      <c r="T64" s="804" t="str">
        <f t="shared" si="14"/>
        <v/>
      </c>
      <c r="U64" s="668" t="str">
        <f t="shared" si="15"/>
        <v/>
      </c>
      <c r="V64" s="671" t="str">
        <f t="shared" si="16"/>
        <v/>
      </c>
      <c r="W64" s="705"/>
    </row>
    <row r="65" spans="1:23" ht="15" customHeight="1">
      <c r="A65" s="50">
        <v>60</v>
      </c>
      <c r="B65" s="68"/>
      <c r="C65" s="7"/>
      <c r="D65" s="48"/>
      <c r="E65" s="224"/>
      <c r="F65" s="6"/>
      <c r="G65" s="5"/>
      <c r="H65" s="48"/>
      <c r="I65" s="80"/>
      <c r="J65" s="654" t="str">
        <f t="shared" si="9"/>
        <v/>
      </c>
      <c r="K65" s="662" t="str">
        <f t="shared" si="9"/>
        <v/>
      </c>
      <c r="L65" s="702" t="str">
        <f t="shared" si="10"/>
        <v/>
      </c>
      <c r="M65" s="657"/>
      <c r="N65" s="658"/>
      <c r="O65" s="802" t="str">
        <f t="shared" si="11"/>
        <v/>
      </c>
      <c r="P65" s="748"/>
      <c r="Q65" s="803" t="str">
        <f t="shared" si="13"/>
        <v/>
      </c>
      <c r="R65" s="665"/>
      <c r="S65" s="805"/>
      <c r="T65" s="804" t="str">
        <f t="shared" si="14"/>
        <v/>
      </c>
      <c r="U65" s="668" t="str">
        <f t="shared" si="15"/>
        <v/>
      </c>
      <c r="V65" s="671" t="str">
        <f t="shared" si="16"/>
        <v/>
      </c>
      <c r="W65" s="705"/>
    </row>
    <row r="66" spans="1:23" ht="15" customHeight="1">
      <c r="A66" s="50">
        <v>61</v>
      </c>
      <c r="B66" s="68"/>
      <c r="C66" s="7"/>
      <c r="D66" s="48"/>
      <c r="E66" s="224"/>
      <c r="F66" s="6"/>
      <c r="G66" s="5"/>
      <c r="H66" s="48"/>
      <c r="I66" s="80"/>
      <c r="J66" s="654" t="str">
        <f t="shared" si="9"/>
        <v/>
      </c>
      <c r="K66" s="662" t="str">
        <f t="shared" si="9"/>
        <v/>
      </c>
      <c r="L66" s="702" t="str">
        <f t="shared" si="10"/>
        <v/>
      </c>
      <c r="M66" s="657"/>
      <c r="N66" s="658"/>
      <c r="O66" s="802" t="str">
        <f t="shared" si="11"/>
        <v/>
      </c>
      <c r="P66" s="748"/>
      <c r="Q66" s="803" t="str">
        <f t="shared" si="13"/>
        <v/>
      </c>
      <c r="R66" s="665"/>
      <c r="S66" s="805"/>
      <c r="T66" s="804" t="str">
        <f t="shared" si="14"/>
        <v/>
      </c>
      <c r="U66" s="668" t="str">
        <f t="shared" si="15"/>
        <v/>
      </c>
      <c r="V66" s="671" t="str">
        <f t="shared" si="16"/>
        <v/>
      </c>
      <c r="W66" s="705"/>
    </row>
    <row r="67" spans="1:23" ht="15" customHeight="1">
      <c r="A67" s="50">
        <v>62</v>
      </c>
      <c r="B67" s="68"/>
      <c r="C67" s="7"/>
      <c r="D67" s="48"/>
      <c r="E67" s="224"/>
      <c r="F67" s="6"/>
      <c r="G67" s="5"/>
      <c r="H67" s="48"/>
      <c r="I67" s="80"/>
      <c r="J67" s="654" t="str">
        <f t="shared" si="9"/>
        <v/>
      </c>
      <c r="K67" s="662" t="str">
        <f t="shared" si="9"/>
        <v/>
      </c>
      <c r="L67" s="702" t="str">
        <f t="shared" si="10"/>
        <v/>
      </c>
      <c r="M67" s="657"/>
      <c r="N67" s="658"/>
      <c r="O67" s="802" t="str">
        <f t="shared" si="11"/>
        <v/>
      </c>
      <c r="P67" s="748"/>
      <c r="Q67" s="803" t="str">
        <f t="shared" si="13"/>
        <v/>
      </c>
      <c r="R67" s="665"/>
      <c r="S67" s="805"/>
      <c r="T67" s="804" t="str">
        <f t="shared" si="14"/>
        <v/>
      </c>
      <c r="U67" s="668" t="str">
        <f t="shared" si="15"/>
        <v/>
      </c>
      <c r="V67" s="671" t="str">
        <f t="shared" si="16"/>
        <v/>
      </c>
      <c r="W67" s="705"/>
    </row>
    <row r="68" spans="1:23" ht="15" customHeight="1">
      <c r="A68" s="50">
        <v>63</v>
      </c>
      <c r="B68" s="68"/>
      <c r="C68" s="7"/>
      <c r="D68" s="48"/>
      <c r="E68" s="224"/>
      <c r="F68" s="6"/>
      <c r="G68" s="5"/>
      <c r="H68" s="48"/>
      <c r="I68" s="80"/>
      <c r="J68" s="654" t="str">
        <f t="shared" si="9"/>
        <v/>
      </c>
      <c r="K68" s="662" t="str">
        <f t="shared" si="9"/>
        <v/>
      </c>
      <c r="L68" s="702" t="str">
        <f t="shared" si="10"/>
        <v/>
      </c>
      <c r="M68" s="657"/>
      <c r="N68" s="658"/>
      <c r="O68" s="802" t="str">
        <f t="shared" si="11"/>
        <v/>
      </c>
      <c r="P68" s="748"/>
      <c r="Q68" s="803" t="str">
        <f t="shared" si="13"/>
        <v/>
      </c>
      <c r="R68" s="665"/>
      <c r="S68" s="805"/>
      <c r="T68" s="804" t="str">
        <f t="shared" si="14"/>
        <v/>
      </c>
      <c r="U68" s="668" t="str">
        <f t="shared" si="15"/>
        <v/>
      </c>
      <c r="V68" s="671" t="str">
        <f t="shared" si="16"/>
        <v/>
      </c>
      <c r="W68" s="705"/>
    </row>
    <row r="69" spans="1:23" ht="15" customHeight="1">
      <c r="A69" s="50">
        <v>64</v>
      </c>
      <c r="B69" s="68"/>
      <c r="C69" s="7"/>
      <c r="D69" s="48"/>
      <c r="E69" s="224"/>
      <c r="F69" s="6"/>
      <c r="G69" s="5"/>
      <c r="H69" s="48"/>
      <c r="I69" s="80"/>
      <c r="J69" s="654" t="str">
        <f t="shared" si="9"/>
        <v/>
      </c>
      <c r="K69" s="662" t="str">
        <f t="shared" si="9"/>
        <v/>
      </c>
      <c r="L69" s="702" t="str">
        <f t="shared" si="10"/>
        <v/>
      </c>
      <c r="M69" s="657"/>
      <c r="N69" s="658"/>
      <c r="O69" s="802" t="str">
        <f t="shared" si="11"/>
        <v/>
      </c>
      <c r="P69" s="748"/>
      <c r="Q69" s="803" t="str">
        <f t="shared" si="13"/>
        <v/>
      </c>
      <c r="R69" s="665"/>
      <c r="S69" s="805"/>
      <c r="T69" s="804" t="str">
        <f t="shared" si="14"/>
        <v/>
      </c>
      <c r="U69" s="668" t="str">
        <f t="shared" si="15"/>
        <v/>
      </c>
      <c r="V69" s="671" t="str">
        <f t="shared" si="16"/>
        <v/>
      </c>
      <c r="W69" s="705"/>
    </row>
    <row r="70" spans="1:23" ht="15" customHeight="1">
      <c r="A70" s="50">
        <v>65</v>
      </c>
      <c r="B70" s="68"/>
      <c r="C70" s="7"/>
      <c r="D70" s="48"/>
      <c r="E70" s="224"/>
      <c r="F70" s="6"/>
      <c r="G70" s="5"/>
      <c r="H70" s="48"/>
      <c r="I70" s="80"/>
      <c r="J70" s="654" t="str">
        <f t="shared" si="9"/>
        <v/>
      </c>
      <c r="K70" s="662" t="str">
        <f t="shared" si="9"/>
        <v/>
      </c>
      <c r="L70" s="702" t="str">
        <f t="shared" si="10"/>
        <v/>
      </c>
      <c r="M70" s="657"/>
      <c r="N70" s="658"/>
      <c r="O70" s="802" t="str">
        <f t="shared" si="11"/>
        <v/>
      </c>
      <c r="P70" s="748"/>
      <c r="Q70" s="803" t="str">
        <f t="shared" ref="Q70:Q105" si="17">IF(F70="","",F70*K70)</f>
        <v/>
      </c>
      <c r="R70" s="665"/>
      <c r="S70" s="805"/>
      <c r="T70" s="804" t="str">
        <f t="shared" ref="T70:T101" si="18">IF(B70="","",IF(M70="Non", 0,IF(N70="Non", 0, IF(O70="Oui", 0, IF(P70="Non", 0, IF(Q70&lt;=(R70-S70), Q70, IF(Q70&gt;(R70-S70), (R70-S70), "Erreur")))))))</f>
        <v/>
      </c>
      <c r="U70" s="668" t="str">
        <f t="shared" ref="U70:U101" si="19">IF(OR(F70="",T70=""),"",F70-T70)</f>
        <v/>
      </c>
      <c r="V70" s="671" t="str">
        <f t="shared" ref="V70:V105" si="20">IF(AND(S70="",T70=""),"",T70+S70)</f>
        <v/>
      </c>
      <c r="W70" s="705"/>
    </row>
    <row r="71" spans="1:23" ht="15" customHeight="1">
      <c r="A71" s="50">
        <v>66</v>
      </c>
      <c r="B71" s="68"/>
      <c r="C71" s="7"/>
      <c r="D71" s="48"/>
      <c r="E71" s="224"/>
      <c r="F71" s="6"/>
      <c r="G71" s="5"/>
      <c r="H71" s="48"/>
      <c r="I71" s="80"/>
      <c r="J71" s="654" t="str">
        <f t="shared" ref="J71:K105" si="21">IF(B71="","",B71)</f>
        <v/>
      </c>
      <c r="K71" s="662" t="str">
        <f t="shared" si="21"/>
        <v/>
      </c>
      <c r="L71" s="702" t="str">
        <f t="shared" ref="L71:L105" si="22">IF(D71="","",D71)</f>
        <v/>
      </c>
      <c r="M71" s="657"/>
      <c r="N71" s="658"/>
      <c r="O71" s="802" t="str">
        <f t="shared" ref="O71:O105" si="23">IF(H71="","",H71)</f>
        <v/>
      </c>
      <c r="P71" s="748"/>
      <c r="Q71" s="803" t="str">
        <f t="shared" si="17"/>
        <v/>
      </c>
      <c r="R71" s="665"/>
      <c r="S71" s="805"/>
      <c r="T71" s="804" t="str">
        <f t="shared" si="18"/>
        <v/>
      </c>
      <c r="U71" s="668" t="str">
        <f t="shared" si="19"/>
        <v/>
      </c>
      <c r="V71" s="671" t="str">
        <f t="shared" si="20"/>
        <v/>
      </c>
      <c r="W71" s="705"/>
    </row>
    <row r="72" spans="1:23" ht="15" customHeight="1">
      <c r="A72" s="50">
        <v>67</v>
      </c>
      <c r="B72" s="68"/>
      <c r="C72" s="7"/>
      <c r="D72" s="48"/>
      <c r="E72" s="224"/>
      <c r="F72" s="6"/>
      <c r="G72" s="5"/>
      <c r="H72" s="48"/>
      <c r="I72" s="80"/>
      <c r="J72" s="654" t="str">
        <f t="shared" si="21"/>
        <v/>
      </c>
      <c r="K72" s="662" t="str">
        <f t="shared" si="21"/>
        <v/>
      </c>
      <c r="L72" s="702" t="str">
        <f t="shared" si="22"/>
        <v/>
      </c>
      <c r="M72" s="657"/>
      <c r="N72" s="658"/>
      <c r="O72" s="802" t="str">
        <f t="shared" si="23"/>
        <v/>
      </c>
      <c r="P72" s="748"/>
      <c r="Q72" s="803" t="str">
        <f t="shared" si="17"/>
        <v/>
      </c>
      <c r="R72" s="665"/>
      <c r="S72" s="805"/>
      <c r="T72" s="804" t="str">
        <f t="shared" si="18"/>
        <v/>
      </c>
      <c r="U72" s="668" t="str">
        <f t="shared" si="19"/>
        <v/>
      </c>
      <c r="V72" s="671" t="str">
        <f t="shared" si="20"/>
        <v/>
      </c>
      <c r="W72" s="705"/>
    </row>
    <row r="73" spans="1:23" ht="15" customHeight="1">
      <c r="A73" s="50">
        <v>68</v>
      </c>
      <c r="B73" s="68"/>
      <c r="C73" s="7"/>
      <c r="D73" s="48"/>
      <c r="E73" s="224"/>
      <c r="F73" s="6"/>
      <c r="G73" s="5"/>
      <c r="H73" s="48"/>
      <c r="I73" s="80"/>
      <c r="J73" s="654" t="str">
        <f t="shared" si="21"/>
        <v/>
      </c>
      <c r="K73" s="662" t="str">
        <f t="shared" si="21"/>
        <v/>
      </c>
      <c r="L73" s="702" t="str">
        <f t="shared" si="22"/>
        <v/>
      </c>
      <c r="M73" s="657"/>
      <c r="N73" s="658"/>
      <c r="O73" s="802" t="str">
        <f t="shared" si="23"/>
        <v/>
      </c>
      <c r="P73" s="748"/>
      <c r="Q73" s="803" t="str">
        <f t="shared" si="17"/>
        <v/>
      </c>
      <c r="R73" s="665"/>
      <c r="S73" s="805"/>
      <c r="T73" s="804" t="str">
        <f t="shared" si="18"/>
        <v/>
      </c>
      <c r="U73" s="668" t="str">
        <f t="shared" si="19"/>
        <v/>
      </c>
      <c r="V73" s="671" t="str">
        <f t="shared" si="20"/>
        <v/>
      </c>
      <c r="W73" s="705"/>
    </row>
    <row r="74" spans="1:23" ht="15" customHeight="1">
      <c r="A74" s="50">
        <v>69</v>
      </c>
      <c r="B74" s="68"/>
      <c r="C74" s="7"/>
      <c r="D74" s="48"/>
      <c r="E74" s="224"/>
      <c r="F74" s="6"/>
      <c r="G74" s="5"/>
      <c r="H74" s="48"/>
      <c r="I74" s="80"/>
      <c r="J74" s="654" t="str">
        <f t="shared" si="21"/>
        <v/>
      </c>
      <c r="K74" s="662" t="str">
        <f t="shared" si="21"/>
        <v/>
      </c>
      <c r="L74" s="702" t="str">
        <f t="shared" si="22"/>
        <v/>
      </c>
      <c r="M74" s="657"/>
      <c r="N74" s="658"/>
      <c r="O74" s="802" t="str">
        <f t="shared" si="23"/>
        <v/>
      </c>
      <c r="P74" s="748"/>
      <c r="Q74" s="803" t="str">
        <f t="shared" si="17"/>
        <v/>
      </c>
      <c r="R74" s="665"/>
      <c r="S74" s="805"/>
      <c r="T74" s="804" t="str">
        <f t="shared" si="18"/>
        <v/>
      </c>
      <c r="U74" s="668" t="str">
        <f t="shared" si="19"/>
        <v/>
      </c>
      <c r="V74" s="671" t="str">
        <f t="shared" si="20"/>
        <v/>
      </c>
      <c r="W74" s="705"/>
    </row>
    <row r="75" spans="1:23" ht="15" customHeight="1">
      <c r="A75" s="50">
        <v>70</v>
      </c>
      <c r="B75" s="68"/>
      <c r="C75" s="7"/>
      <c r="D75" s="48"/>
      <c r="E75" s="224"/>
      <c r="F75" s="6"/>
      <c r="G75" s="5"/>
      <c r="H75" s="48"/>
      <c r="I75" s="80"/>
      <c r="J75" s="654" t="str">
        <f t="shared" si="21"/>
        <v/>
      </c>
      <c r="K75" s="662" t="str">
        <f t="shared" si="21"/>
        <v/>
      </c>
      <c r="L75" s="702" t="str">
        <f t="shared" si="22"/>
        <v/>
      </c>
      <c r="M75" s="657"/>
      <c r="N75" s="658"/>
      <c r="O75" s="802" t="str">
        <f t="shared" si="23"/>
        <v/>
      </c>
      <c r="P75" s="748"/>
      <c r="Q75" s="803" t="str">
        <f t="shared" si="17"/>
        <v/>
      </c>
      <c r="R75" s="665"/>
      <c r="S75" s="805"/>
      <c r="T75" s="804" t="str">
        <f t="shared" si="18"/>
        <v/>
      </c>
      <c r="U75" s="668" t="str">
        <f t="shared" si="19"/>
        <v/>
      </c>
      <c r="V75" s="671" t="str">
        <f t="shared" si="20"/>
        <v/>
      </c>
      <c r="W75" s="705"/>
    </row>
    <row r="76" spans="1:23" ht="15" customHeight="1">
      <c r="A76" s="50">
        <v>71</v>
      </c>
      <c r="B76" s="68"/>
      <c r="C76" s="7"/>
      <c r="D76" s="48"/>
      <c r="E76" s="224"/>
      <c r="F76" s="6"/>
      <c r="G76" s="5"/>
      <c r="H76" s="48"/>
      <c r="I76" s="80"/>
      <c r="J76" s="654" t="str">
        <f t="shared" si="21"/>
        <v/>
      </c>
      <c r="K76" s="662" t="str">
        <f t="shared" si="21"/>
        <v/>
      </c>
      <c r="L76" s="702" t="str">
        <f t="shared" si="22"/>
        <v/>
      </c>
      <c r="M76" s="657"/>
      <c r="N76" s="658"/>
      <c r="O76" s="802" t="str">
        <f t="shared" si="23"/>
        <v/>
      </c>
      <c r="P76" s="748"/>
      <c r="Q76" s="803" t="str">
        <f t="shared" si="17"/>
        <v/>
      </c>
      <c r="R76" s="665"/>
      <c r="S76" s="805"/>
      <c r="T76" s="804" t="str">
        <f t="shared" si="18"/>
        <v/>
      </c>
      <c r="U76" s="668" t="str">
        <f t="shared" si="19"/>
        <v/>
      </c>
      <c r="V76" s="671" t="str">
        <f t="shared" si="20"/>
        <v/>
      </c>
      <c r="W76" s="705"/>
    </row>
    <row r="77" spans="1:23" ht="15" customHeight="1">
      <c r="A77" s="50">
        <v>72</v>
      </c>
      <c r="B77" s="68"/>
      <c r="C77" s="7"/>
      <c r="D77" s="48"/>
      <c r="E77" s="224"/>
      <c r="F77" s="6"/>
      <c r="G77" s="5"/>
      <c r="H77" s="48"/>
      <c r="I77" s="80"/>
      <c r="J77" s="654" t="str">
        <f t="shared" si="21"/>
        <v/>
      </c>
      <c r="K77" s="662" t="str">
        <f t="shared" si="21"/>
        <v/>
      </c>
      <c r="L77" s="702" t="str">
        <f t="shared" si="22"/>
        <v/>
      </c>
      <c r="M77" s="657"/>
      <c r="N77" s="658"/>
      <c r="O77" s="802" t="str">
        <f t="shared" si="23"/>
        <v/>
      </c>
      <c r="P77" s="748"/>
      <c r="Q77" s="803" t="str">
        <f t="shared" si="17"/>
        <v/>
      </c>
      <c r="R77" s="665"/>
      <c r="S77" s="805"/>
      <c r="T77" s="804" t="str">
        <f t="shared" si="18"/>
        <v/>
      </c>
      <c r="U77" s="668" t="str">
        <f t="shared" si="19"/>
        <v/>
      </c>
      <c r="V77" s="671" t="str">
        <f t="shared" si="20"/>
        <v/>
      </c>
      <c r="W77" s="705"/>
    </row>
    <row r="78" spans="1:23" ht="15" customHeight="1">
      <c r="A78" s="50">
        <v>73</v>
      </c>
      <c r="B78" s="68"/>
      <c r="C78" s="7"/>
      <c r="D78" s="48"/>
      <c r="E78" s="224"/>
      <c r="F78" s="6"/>
      <c r="G78" s="5"/>
      <c r="H78" s="48"/>
      <c r="I78" s="80"/>
      <c r="J78" s="654" t="str">
        <f t="shared" si="21"/>
        <v/>
      </c>
      <c r="K78" s="662" t="str">
        <f t="shared" si="21"/>
        <v/>
      </c>
      <c r="L78" s="702" t="str">
        <f t="shared" si="22"/>
        <v/>
      </c>
      <c r="M78" s="657"/>
      <c r="N78" s="658"/>
      <c r="O78" s="802" t="str">
        <f t="shared" si="23"/>
        <v/>
      </c>
      <c r="P78" s="748"/>
      <c r="Q78" s="803" t="str">
        <f t="shared" si="17"/>
        <v/>
      </c>
      <c r="R78" s="665"/>
      <c r="S78" s="805"/>
      <c r="T78" s="804" t="str">
        <f t="shared" si="18"/>
        <v/>
      </c>
      <c r="U78" s="668" t="str">
        <f t="shared" si="19"/>
        <v/>
      </c>
      <c r="V78" s="671" t="str">
        <f t="shared" si="20"/>
        <v/>
      </c>
      <c r="W78" s="705"/>
    </row>
    <row r="79" spans="1:23" ht="15" customHeight="1">
      <c r="A79" s="50">
        <v>74</v>
      </c>
      <c r="B79" s="68"/>
      <c r="C79" s="7"/>
      <c r="D79" s="48"/>
      <c r="E79" s="224"/>
      <c r="F79" s="6"/>
      <c r="G79" s="5"/>
      <c r="H79" s="48"/>
      <c r="I79" s="80"/>
      <c r="J79" s="654" t="str">
        <f t="shared" si="21"/>
        <v/>
      </c>
      <c r="K79" s="662" t="str">
        <f t="shared" si="21"/>
        <v/>
      </c>
      <c r="L79" s="702" t="str">
        <f t="shared" si="22"/>
        <v/>
      </c>
      <c r="M79" s="657"/>
      <c r="N79" s="658"/>
      <c r="O79" s="802" t="str">
        <f t="shared" si="23"/>
        <v/>
      </c>
      <c r="P79" s="748"/>
      <c r="Q79" s="803" t="str">
        <f t="shared" si="17"/>
        <v/>
      </c>
      <c r="R79" s="665"/>
      <c r="S79" s="805"/>
      <c r="T79" s="804" t="str">
        <f t="shared" si="18"/>
        <v/>
      </c>
      <c r="U79" s="668" t="str">
        <f t="shared" si="19"/>
        <v/>
      </c>
      <c r="V79" s="671" t="str">
        <f t="shared" si="20"/>
        <v/>
      </c>
      <c r="W79" s="705"/>
    </row>
    <row r="80" spans="1:23" ht="15" customHeight="1">
      <c r="A80" s="50">
        <v>75</v>
      </c>
      <c r="B80" s="68"/>
      <c r="C80" s="7"/>
      <c r="D80" s="48"/>
      <c r="E80" s="224"/>
      <c r="F80" s="6"/>
      <c r="G80" s="5"/>
      <c r="H80" s="48"/>
      <c r="I80" s="80"/>
      <c r="J80" s="654" t="str">
        <f t="shared" si="21"/>
        <v/>
      </c>
      <c r="K80" s="662" t="str">
        <f t="shared" si="21"/>
        <v/>
      </c>
      <c r="L80" s="702" t="str">
        <f t="shared" si="22"/>
        <v/>
      </c>
      <c r="M80" s="657"/>
      <c r="N80" s="658"/>
      <c r="O80" s="802" t="str">
        <f t="shared" si="23"/>
        <v/>
      </c>
      <c r="P80" s="748"/>
      <c r="Q80" s="803" t="str">
        <f t="shared" si="17"/>
        <v/>
      </c>
      <c r="R80" s="665"/>
      <c r="S80" s="805"/>
      <c r="T80" s="804" t="str">
        <f t="shared" si="18"/>
        <v/>
      </c>
      <c r="U80" s="668" t="str">
        <f t="shared" si="19"/>
        <v/>
      </c>
      <c r="V80" s="671" t="str">
        <f t="shared" si="20"/>
        <v/>
      </c>
      <c r="W80" s="705"/>
    </row>
    <row r="81" spans="1:23" ht="15" customHeight="1">
      <c r="A81" s="50">
        <v>76</v>
      </c>
      <c r="B81" s="68"/>
      <c r="C81" s="7"/>
      <c r="D81" s="48"/>
      <c r="E81" s="224"/>
      <c r="F81" s="6"/>
      <c r="G81" s="5"/>
      <c r="H81" s="48"/>
      <c r="I81" s="80"/>
      <c r="J81" s="654" t="str">
        <f t="shared" si="21"/>
        <v/>
      </c>
      <c r="K81" s="662" t="str">
        <f t="shared" si="21"/>
        <v/>
      </c>
      <c r="L81" s="702" t="str">
        <f t="shared" si="22"/>
        <v/>
      </c>
      <c r="M81" s="657"/>
      <c r="N81" s="658"/>
      <c r="O81" s="802" t="str">
        <f t="shared" si="23"/>
        <v/>
      </c>
      <c r="P81" s="748"/>
      <c r="Q81" s="803" t="str">
        <f t="shared" si="17"/>
        <v/>
      </c>
      <c r="R81" s="665"/>
      <c r="S81" s="805"/>
      <c r="T81" s="804" t="str">
        <f t="shared" si="18"/>
        <v/>
      </c>
      <c r="U81" s="668" t="str">
        <f t="shared" si="19"/>
        <v/>
      </c>
      <c r="V81" s="671" t="str">
        <f t="shared" si="20"/>
        <v/>
      </c>
      <c r="W81" s="705"/>
    </row>
    <row r="82" spans="1:23" ht="15" customHeight="1">
      <c r="A82" s="50">
        <v>77</v>
      </c>
      <c r="B82" s="68"/>
      <c r="C82" s="7"/>
      <c r="D82" s="48"/>
      <c r="E82" s="224"/>
      <c r="F82" s="6"/>
      <c r="G82" s="5"/>
      <c r="H82" s="48"/>
      <c r="I82" s="80"/>
      <c r="J82" s="654" t="str">
        <f t="shared" si="21"/>
        <v/>
      </c>
      <c r="K82" s="662" t="str">
        <f t="shared" si="21"/>
        <v/>
      </c>
      <c r="L82" s="702" t="str">
        <f t="shared" si="22"/>
        <v/>
      </c>
      <c r="M82" s="657"/>
      <c r="N82" s="658"/>
      <c r="O82" s="802" t="str">
        <f t="shared" si="23"/>
        <v/>
      </c>
      <c r="P82" s="748"/>
      <c r="Q82" s="803" t="str">
        <f t="shared" si="17"/>
        <v/>
      </c>
      <c r="R82" s="665"/>
      <c r="S82" s="805"/>
      <c r="T82" s="804" t="str">
        <f t="shared" si="18"/>
        <v/>
      </c>
      <c r="U82" s="668" t="str">
        <f t="shared" si="19"/>
        <v/>
      </c>
      <c r="V82" s="671" t="str">
        <f t="shared" si="20"/>
        <v/>
      </c>
      <c r="W82" s="705"/>
    </row>
    <row r="83" spans="1:23" ht="15" customHeight="1">
      <c r="A83" s="50">
        <v>78</v>
      </c>
      <c r="B83" s="68"/>
      <c r="C83" s="7"/>
      <c r="D83" s="48"/>
      <c r="E83" s="224"/>
      <c r="F83" s="6"/>
      <c r="G83" s="5"/>
      <c r="H83" s="48"/>
      <c r="I83" s="80"/>
      <c r="J83" s="654" t="str">
        <f t="shared" si="21"/>
        <v/>
      </c>
      <c r="K83" s="662" t="str">
        <f t="shared" si="21"/>
        <v/>
      </c>
      <c r="L83" s="702" t="str">
        <f t="shared" si="22"/>
        <v/>
      </c>
      <c r="M83" s="657"/>
      <c r="N83" s="658"/>
      <c r="O83" s="802" t="str">
        <f t="shared" si="23"/>
        <v/>
      </c>
      <c r="P83" s="748"/>
      <c r="Q83" s="803" t="str">
        <f t="shared" si="17"/>
        <v/>
      </c>
      <c r="R83" s="665"/>
      <c r="S83" s="805"/>
      <c r="T83" s="804" t="str">
        <f t="shared" si="18"/>
        <v/>
      </c>
      <c r="U83" s="668" t="str">
        <f t="shared" si="19"/>
        <v/>
      </c>
      <c r="V83" s="671" t="str">
        <f t="shared" si="20"/>
        <v/>
      </c>
      <c r="W83" s="705"/>
    </row>
    <row r="84" spans="1:23" ht="15" customHeight="1">
      <c r="A84" s="50">
        <v>79</v>
      </c>
      <c r="B84" s="68"/>
      <c r="C84" s="7"/>
      <c r="D84" s="48"/>
      <c r="E84" s="224"/>
      <c r="F84" s="6"/>
      <c r="G84" s="5"/>
      <c r="H84" s="48"/>
      <c r="I84" s="80"/>
      <c r="J84" s="654" t="str">
        <f t="shared" si="21"/>
        <v/>
      </c>
      <c r="K84" s="662" t="str">
        <f t="shared" si="21"/>
        <v/>
      </c>
      <c r="L84" s="702" t="str">
        <f t="shared" si="22"/>
        <v/>
      </c>
      <c r="M84" s="657"/>
      <c r="N84" s="658"/>
      <c r="O84" s="802" t="str">
        <f t="shared" si="23"/>
        <v/>
      </c>
      <c r="P84" s="748"/>
      <c r="Q84" s="803" t="str">
        <f t="shared" si="17"/>
        <v/>
      </c>
      <c r="R84" s="665"/>
      <c r="S84" s="805"/>
      <c r="T84" s="804" t="str">
        <f t="shared" si="18"/>
        <v/>
      </c>
      <c r="U84" s="668" t="str">
        <f t="shared" si="19"/>
        <v/>
      </c>
      <c r="V84" s="671" t="str">
        <f t="shared" si="20"/>
        <v/>
      </c>
      <c r="W84" s="705"/>
    </row>
    <row r="85" spans="1:23" ht="15" customHeight="1">
      <c r="A85" s="50">
        <v>80</v>
      </c>
      <c r="B85" s="68"/>
      <c r="C85" s="7"/>
      <c r="D85" s="48"/>
      <c r="E85" s="224"/>
      <c r="F85" s="6"/>
      <c r="G85" s="5"/>
      <c r="H85" s="48"/>
      <c r="I85" s="80"/>
      <c r="J85" s="654" t="str">
        <f t="shared" si="21"/>
        <v/>
      </c>
      <c r="K85" s="662" t="str">
        <f t="shared" si="21"/>
        <v/>
      </c>
      <c r="L85" s="702" t="str">
        <f t="shared" si="22"/>
        <v/>
      </c>
      <c r="M85" s="657"/>
      <c r="N85" s="658"/>
      <c r="O85" s="802" t="str">
        <f t="shared" si="23"/>
        <v/>
      </c>
      <c r="P85" s="748"/>
      <c r="Q85" s="803" t="str">
        <f t="shared" si="17"/>
        <v/>
      </c>
      <c r="R85" s="665"/>
      <c r="S85" s="805"/>
      <c r="T85" s="804" t="str">
        <f t="shared" si="18"/>
        <v/>
      </c>
      <c r="U85" s="668" t="str">
        <f t="shared" si="19"/>
        <v/>
      </c>
      <c r="V85" s="671" t="str">
        <f t="shared" si="20"/>
        <v/>
      </c>
      <c r="W85" s="705"/>
    </row>
    <row r="86" spans="1:23" ht="15" customHeight="1">
      <c r="A86" s="50">
        <v>81</v>
      </c>
      <c r="B86" s="68"/>
      <c r="C86" s="7"/>
      <c r="D86" s="48"/>
      <c r="E86" s="224"/>
      <c r="F86" s="6"/>
      <c r="G86" s="5"/>
      <c r="H86" s="48"/>
      <c r="I86" s="80"/>
      <c r="J86" s="654" t="str">
        <f t="shared" si="21"/>
        <v/>
      </c>
      <c r="K86" s="662" t="str">
        <f t="shared" si="21"/>
        <v/>
      </c>
      <c r="L86" s="702" t="str">
        <f t="shared" si="22"/>
        <v/>
      </c>
      <c r="M86" s="657"/>
      <c r="N86" s="658"/>
      <c r="O86" s="802" t="str">
        <f t="shared" si="23"/>
        <v/>
      </c>
      <c r="P86" s="748"/>
      <c r="Q86" s="803" t="str">
        <f t="shared" si="17"/>
        <v/>
      </c>
      <c r="R86" s="665"/>
      <c r="S86" s="805"/>
      <c r="T86" s="804" t="str">
        <f t="shared" si="18"/>
        <v/>
      </c>
      <c r="U86" s="668" t="str">
        <f t="shared" si="19"/>
        <v/>
      </c>
      <c r="V86" s="671" t="str">
        <f t="shared" si="20"/>
        <v/>
      </c>
      <c r="W86" s="705"/>
    </row>
    <row r="87" spans="1:23" ht="15" customHeight="1">
      <c r="A87" s="50">
        <v>82</v>
      </c>
      <c r="B87" s="68"/>
      <c r="C87" s="7"/>
      <c r="D87" s="48"/>
      <c r="E87" s="224"/>
      <c r="F87" s="6"/>
      <c r="G87" s="5"/>
      <c r="H87" s="48"/>
      <c r="I87" s="80"/>
      <c r="J87" s="654" t="str">
        <f t="shared" si="21"/>
        <v/>
      </c>
      <c r="K87" s="662" t="str">
        <f t="shared" si="21"/>
        <v/>
      </c>
      <c r="L87" s="702" t="str">
        <f t="shared" si="22"/>
        <v/>
      </c>
      <c r="M87" s="657"/>
      <c r="N87" s="658"/>
      <c r="O87" s="802" t="str">
        <f t="shared" si="23"/>
        <v/>
      </c>
      <c r="P87" s="748"/>
      <c r="Q87" s="803" t="str">
        <f t="shared" si="17"/>
        <v/>
      </c>
      <c r="R87" s="665"/>
      <c r="S87" s="805"/>
      <c r="T87" s="804" t="str">
        <f t="shared" si="18"/>
        <v/>
      </c>
      <c r="U87" s="668" t="str">
        <f t="shared" si="19"/>
        <v/>
      </c>
      <c r="V87" s="671" t="str">
        <f t="shared" si="20"/>
        <v/>
      </c>
      <c r="W87" s="705"/>
    </row>
    <row r="88" spans="1:23" ht="15" customHeight="1">
      <c r="A88" s="50">
        <v>83</v>
      </c>
      <c r="B88" s="68"/>
      <c r="C88" s="7"/>
      <c r="D88" s="48"/>
      <c r="E88" s="224"/>
      <c r="F88" s="6"/>
      <c r="G88" s="5"/>
      <c r="H88" s="48"/>
      <c r="I88" s="80"/>
      <c r="J88" s="654" t="str">
        <f t="shared" si="21"/>
        <v/>
      </c>
      <c r="K88" s="662" t="str">
        <f t="shared" si="21"/>
        <v/>
      </c>
      <c r="L88" s="702" t="str">
        <f t="shared" si="22"/>
        <v/>
      </c>
      <c r="M88" s="657"/>
      <c r="N88" s="658"/>
      <c r="O88" s="802" t="str">
        <f t="shared" si="23"/>
        <v/>
      </c>
      <c r="P88" s="748"/>
      <c r="Q88" s="803" t="str">
        <f t="shared" si="17"/>
        <v/>
      </c>
      <c r="R88" s="665"/>
      <c r="S88" s="805"/>
      <c r="T88" s="804" t="str">
        <f t="shared" si="18"/>
        <v/>
      </c>
      <c r="U88" s="668" t="str">
        <f t="shared" si="19"/>
        <v/>
      </c>
      <c r="V88" s="671" t="str">
        <f t="shared" si="20"/>
        <v/>
      </c>
      <c r="W88" s="705"/>
    </row>
    <row r="89" spans="1:23" ht="15" customHeight="1">
      <c r="A89" s="50">
        <v>84</v>
      </c>
      <c r="B89" s="68"/>
      <c r="C89" s="7"/>
      <c r="D89" s="48"/>
      <c r="E89" s="224"/>
      <c r="F89" s="6"/>
      <c r="G89" s="5"/>
      <c r="H89" s="48"/>
      <c r="I89" s="80"/>
      <c r="J89" s="654" t="str">
        <f t="shared" si="21"/>
        <v/>
      </c>
      <c r="K89" s="662" t="str">
        <f t="shared" si="21"/>
        <v/>
      </c>
      <c r="L89" s="702" t="str">
        <f t="shared" si="22"/>
        <v/>
      </c>
      <c r="M89" s="657"/>
      <c r="N89" s="658"/>
      <c r="O89" s="802" t="str">
        <f t="shared" si="23"/>
        <v/>
      </c>
      <c r="P89" s="748"/>
      <c r="Q89" s="803" t="str">
        <f t="shared" si="17"/>
        <v/>
      </c>
      <c r="R89" s="665"/>
      <c r="S89" s="805"/>
      <c r="T89" s="804" t="str">
        <f t="shared" si="18"/>
        <v/>
      </c>
      <c r="U89" s="668" t="str">
        <f t="shared" si="19"/>
        <v/>
      </c>
      <c r="V89" s="671" t="str">
        <f t="shared" si="20"/>
        <v/>
      </c>
      <c r="W89" s="705"/>
    </row>
    <row r="90" spans="1:23" ht="15" customHeight="1">
      <c r="A90" s="50">
        <v>85</v>
      </c>
      <c r="B90" s="68"/>
      <c r="C90" s="7"/>
      <c r="D90" s="48"/>
      <c r="E90" s="224"/>
      <c r="F90" s="6"/>
      <c r="G90" s="5"/>
      <c r="H90" s="48"/>
      <c r="I90" s="80"/>
      <c r="J90" s="654" t="str">
        <f t="shared" si="21"/>
        <v/>
      </c>
      <c r="K90" s="662" t="str">
        <f t="shared" si="21"/>
        <v/>
      </c>
      <c r="L90" s="702" t="str">
        <f t="shared" si="22"/>
        <v/>
      </c>
      <c r="M90" s="657"/>
      <c r="N90" s="658"/>
      <c r="O90" s="802" t="str">
        <f t="shared" si="23"/>
        <v/>
      </c>
      <c r="P90" s="748"/>
      <c r="Q90" s="803" t="str">
        <f t="shared" si="17"/>
        <v/>
      </c>
      <c r="R90" s="665"/>
      <c r="S90" s="805"/>
      <c r="T90" s="804" t="str">
        <f t="shared" si="18"/>
        <v/>
      </c>
      <c r="U90" s="668" t="str">
        <f t="shared" si="19"/>
        <v/>
      </c>
      <c r="V90" s="671" t="str">
        <f t="shared" si="20"/>
        <v/>
      </c>
      <c r="W90" s="705"/>
    </row>
    <row r="91" spans="1:23" ht="15" customHeight="1">
      <c r="A91" s="50">
        <v>86</v>
      </c>
      <c r="B91" s="68"/>
      <c r="C91" s="7"/>
      <c r="D91" s="48"/>
      <c r="E91" s="224"/>
      <c r="F91" s="6"/>
      <c r="G91" s="5"/>
      <c r="H91" s="48"/>
      <c r="I91" s="80"/>
      <c r="J91" s="654" t="str">
        <f t="shared" si="21"/>
        <v/>
      </c>
      <c r="K91" s="662" t="str">
        <f t="shared" si="21"/>
        <v/>
      </c>
      <c r="L91" s="702" t="str">
        <f t="shared" si="22"/>
        <v/>
      </c>
      <c r="M91" s="657"/>
      <c r="N91" s="658"/>
      <c r="O91" s="802" t="str">
        <f t="shared" si="23"/>
        <v/>
      </c>
      <c r="P91" s="748"/>
      <c r="Q91" s="803" t="str">
        <f t="shared" si="17"/>
        <v/>
      </c>
      <c r="R91" s="665"/>
      <c r="S91" s="805"/>
      <c r="T91" s="804" t="str">
        <f t="shared" si="18"/>
        <v/>
      </c>
      <c r="U91" s="668" t="str">
        <f t="shared" si="19"/>
        <v/>
      </c>
      <c r="V91" s="671" t="str">
        <f t="shared" si="20"/>
        <v/>
      </c>
      <c r="W91" s="705"/>
    </row>
    <row r="92" spans="1:23" ht="15" customHeight="1">
      <c r="A92" s="50">
        <v>87</v>
      </c>
      <c r="B92" s="68"/>
      <c r="C92" s="7"/>
      <c r="D92" s="48"/>
      <c r="E92" s="224"/>
      <c r="F92" s="6"/>
      <c r="G92" s="5"/>
      <c r="H92" s="48"/>
      <c r="I92" s="80"/>
      <c r="J92" s="654" t="str">
        <f t="shared" si="21"/>
        <v/>
      </c>
      <c r="K92" s="662" t="str">
        <f t="shared" si="21"/>
        <v/>
      </c>
      <c r="L92" s="702" t="str">
        <f t="shared" si="22"/>
        <v/>
      </c>
      <c r="M92" s="657"/>
      <c r="N92" s="658"/>
      <c r="O92" s="802" t="str">
        <f t="shared" si="23"/>
        <v/>
      </c>
      <c r="P92" s="748"/>
      <c r="Q92" s="803" t="str">
        <f t="shared" si="17"/>
        <v/>
      </c>
      <c r="R92" s="665"/>
      <c r="S92" s="805"/>
      <c r="T92" s="804" t="str">
        <f t="shared" si="18"/>
        <v/>
      </c>
      <c r="U92" s="668" t="str">
        <f t="shared" si="19"/>
        <v/>
      </c>
      <c r="V92" s="671" t="str">
        <f t="shared" si="20"/>
        <v/>
      </c>
      <c r="W92" s="705"/>
    </row>
    <row r="93" spans="1:23" ht="15" customHeight="1">
      <c r="A93" s="50">
        <v>88</v>
      </c>
      <c r="B93" s="68"/>
      <c r="C93" s="7"/>
      <c r="D93" s="48"/>
      <c r="E93" s="224"/>
      <c r="F93" s="6"/>
      <c r="G93" s="5"/>
      <c r="H93" s="48"/>
      <c r="I93" s="80"/>
      <c r="J93" s="654" t="str">
        <f t="shared" si="21"/>
        <v/>
      </c>
      <c r="K93" s="662" t="str">
        <f t="shared" si="21"/>
        <v/>
      </c>
      <c r="L93" s="702" t="str">
        <f t="shared" si="22"/>
        <v/>
      </c>
      <c r="M93" s="657"/>
      <c r="N93" s="658"/>
      <c r="O93" s="802" t="str">
        <f t="shared" si="23"/>
        <v/>
      </c>
      <c r="P93" s="748"/>
      <c r="Q93" s="803" t="str">
        <f t="shared" si="17"/>
        <v/>
      </c>
      <c r="R93" s="665"/>
      <c r="S93" s="805"/>
      <c r="T93" s="804" t="str">
        <f t="shared" si="18"/>
        <v/>
      </c>
      <c r="U93" s="668" t="str">
        <f t="shared" si="19"/>
        <v/>
      </c>
      <c r="V93" s="671" t="str">
        <f t="shared" si="20"/>
        <v/>
      </c>
      <c r="W93" s="705"/>
    </row>
    <row r="94" spans="1:23" ht="15" customHeight="1">
      <c r="A94" s="50">
        <v>89</v>
      </c>
      <c r="B94" s="68"/>
      <c r="C94" s="7"/>
      <c r="D94" s="48"/>
      <c r="E94" s="224"/>
      <c r="F94" s="6"/>
      <c r="G94" s="5"/>
      <c r="H94" s="48"/>
      <c r="I94" s="80"/>
      <c r="J94" s="654" t="str">
        <f t="shared" si="21"/>
        <v/>
      </c>
      <c r="K94" s="662" t="str">
        <f t="shared" si="21"/>
        <v/>
      </c>
      <c r="L94" s="702" t="str">
        <f t="shared" si="22"/>
        <v/>
      </c>
      <c r="M94" s="657"/>
      <c r="N94" s="658"/>
      <c r="O94" s="802" t="str">
        <f t="shared" si="23"/>
        <v/>
      </c>
      <c r="P94" s="748"/>
      <c r="Q94" s="803" t="str">
        <f t="shared" si="17"/>
        <v/>
      </c>
      <c r="R94" s="665"/>
      <c r="S94" s="805"/>
      <c r="T94" s="804" t="str">
        <f t="shared" si="18"/>
        <v/>
      </c>
      <c r="U94" s="668" t="str">
        <f t="shared" si="19"/>
        <v/>
      </c>
      <c r="V94" s="671" t="str">
        <f t="shared" si="20"/>
        <v/>
      </c>
      <c r="W94" s="705"/>
    </row>
    <row r="95" spans="1:23" ht="15" customHeight="1">
      <c r="A95" s="50">
        <v>90</v>
      </c>
      <c r="B95" s="68"/>
      <c r="C95" s="7"/>
      <c r="D95" s="48"/>
      <c r="E95" s="224"/>
      <c r="F95" s="6"/>
      <c r="G95" s="5"/>
      <c r="H95" s="48"/>
      <c r="I95" s="80"/>
      <c r="J95" s="654" t="str">
        <f t="shared" si="21"/>
        <v/>
      </c>
      <c r="K95" s="662" t="str">
        <f t="shared" si="21"/>
        <v/>
      </c>
      <c r="L95" s="702" t="str">
        <f t="shared" si="22"/>
        <v/>
      </c>
      <c r="M95" s="657"/>
      <c r="N95" s="658"/>
      <c r="O95" s="802" t="str">
        <f t="shared" si="23"/>
        <v/>
      </c>
      <c r="P95" s="748"/>
      <c r="Q95" s="803" t="str">
        <f t="shared" si="17"/>
        <v/>
      </c>
      <c r="R95" s="665"/>
      <c r="S95" s="805"/>
      <c r="T95" s="804" t="str">
        <f t="shared" si="18"/>
        <v/>
      </c>
      <c r="U95" s="668" t="str">
        <f t="shared" si="19"/>
        <v/>
      </c>
      <c r="V95" s="671" t="str">
        <f t="shared" si="20"/>
        <v/>
      </c>
      <c r="W95" s="705"/>
    </row>
    <row r="96" spans="1:23" ht="15" customHeight="1">
      <c r="A96" s="50">
        <v>91</v>
      </c>
      <c r="B96" s="68"/>
      <c r="C96" s="7"/>
      <c r="D96" s="48"/>
      <c r="E96" s="224"/>
      <c r="F96" s="6"/>
      <c r="G96" s="5"/>
      <c r="H96" s="48"/>
      <c r="I96" s="80"/>
      <c r="J96" s="654" t="str">
        <f t="shared" si="21"/>
        <v/>
      </c>
      <c r="K96" s="662" t="str">
        <f t="shared" si="21"/>
        <v/>
      </c>
      <c r="L96" s="702" t="str">
        <f t="shared" si="22"/>
        <v/>
      </c>
      <c r="M96" s="657"/>
      <c r="N96" s="658"/>
      <c r="O96" s="802" t="str">
        <f t="shared" si="23"/>
        <v/>
      </c>
      <c r="P96" s="748"/>
      <c r="Q96" s="803" t="str">
        <f t="shared" si="17"/>
        <v/>
      </c>
      <c r="R96" s="665"/>
      <c r="S96" s="805"/>
      <c r="T96" s="804" t="str">
        <f t="shared" si="18"/>
        <v/>
      </c>
      <c r="U96" s="668" t="str">
        <f t="shared" si="19"/>
        <v/>
      </c>
      <c r="V96" s="671" t="str">
        <f t="shared" si="20"/>
        <v/>
      </c>
      <c r="W96" s="705"/>
    </row>
    <row r="97" spans="1:23" ht="15" customHeight="1">
      <c r="A97" s="50">
        <v>92</v>
      </c>
      <c r="B97" s="68"/>
      <c r="C97" s="7"/>
      <c r="D97" s="48"/>
      <c r="E97" s="224"/>
      <c r="F97" s="6"/>
      <c r="G97" s="5"/>
      <c r="H97" s="48"/>
      <c r="I97" s="80"/>
      <c r="J97" s="654" t="str">
        <f t="shared" si="21"/>
        <v/>
      </c>
      <c r="K97" s="662" t="str">
        <f t="shared" si="21"/>
        <v/>
      </c>
      <c r="L97" s="702" t="str">
        <f t="shared" si="22"/>
        <v/>
      </c>
      <c r="M97" s="657"/>
      <c r="N97" s="658"/>
      <c r="O97" s="802" t="str">
        <f t="shared" si="23"/>
        <v/>
      </c>
      <c r="P97" s="748"/>
      <c r="Q97" s="803" t="str">
        <f t="shared" si="17"/>
        <v/>
      </c>
      <c r="R97" s="665"/>
      <c r="S97" s="805"/>
      <c r="T97" s="804" t="str">
        <f t="shared" si="18"/>
        <v/>
      </c>
      <c r="U97" s="668" t="str">
        <f t="shared" si="19"/>
        <v/>
      </c>
      <c r="V97" s="671" t="str">
        <f t="shared" si="20"/>
        <v/>
      </c>
      <c r="W97" s="705"/>
    </row>
    <row r="98" spans="1:23" ht="15" customHeight="1">
      <c r="A98" s="50">
        <v>93</v>
      </c>
      <c r="B98" s="68"/>
      <c r="C98" s="7"/>
      <c r="D98" s="48"/>
      <c r="E98" s="224"/>
      <c r="F98" s="6"/>
      <c r="G98" s="5"/>
      <c r="H98" s="48"/>
      <c r="I98" s="80"/>
      <c r="J98" s="654" t="str">
        <f t="shared" si="21"/>
        <v/>
      </c>
      <c r="K98" s="662" t="str">
        <f t="shared" si="21"/>
        <v/>
      </c>
      <c r="L98" s="702" t="str">
        <f t="shared" si="22"/>
        <v/>
      </c>
      <c r="M98" s="657"/>
      <c r="N98" s="658"/>
      <c r="O98" s="802" t="str">
        <f t="shared" si="23"/>
        <v/>
      </c>
      <c r="P98" s="748"/>
      <c r="Q98" s="803" t="str">
        <f t="shared" si="17"/>
        <v/>
      </c>
      <c r="R98" s="665"/>
      <c r="S98" s="805"/>
      <c r="T98" s="804" t="str">
        <f t="shared" si="18"/>
        <v/>
      </c>
      <c r="U98" s="668" t="str">
        <f t="shared" si="19"/>
        <v/>
      </c>
      <c r="V98" s="671" t="str">
        <f t="shared" si="20"/>
        <v/>
      </c>
      <c r="W98" s="705"/>
    </row>
    <row r="99" spans="1:23" ht="15" customHeight="1">
      <c r="A99" s="50">
        <v>94</v>
      </c>
      <c r="B99" s="68"/>
      <c r="C99" s="7"/>
      <c r="D99" s="48"/>
      <c r="E99" s="224"/>
      <c r="F99" s="6"/>
      <c r="G99" s="5"/>
      <c r="H99" s="48"/>
      <c r="I99" s="80"/>
      <c r="J99" s="654" t="str">
        <f t="shared" si="21"/>
        <v/>
      </c>
      <c r="K99" s="662" t="str">
        <f t="shared" si="21"/>
        <v/>
      </c>
      <c r="L99" s="702" t="str">
        <f t="shared" si="22"/>
        <v/>
      </c>
      <c r="M99" s="657"/>
      <c r="N99" s="658"/>
      <c r="O99" s="802" t="str">
        <f t="shared" si="23"/>
        <v/>
      </c>
      <c r="P99" s="748"/>
      <c r="Q99" s="803" t="str">
        <f t="shared" si="17"/>
        <v/>
      </c>
      <c r="R99" s="665"/>
      <c r="S99" s="805"/>
      <c r="T99" s="804" t="str">
        <f t="shared" si="18"/>
        <v/>
      </c>
      <c r="U99" s="668" t="str">
        <f t="shared" si="19"/>
        <v/>
      </c>
      <c r="V99" s="671" t="str">
        <f t="shared" si="20"/>
        <v/>
      </c>
      <c r="W99" s="705"/>
    </row>
    <row r="100" spans="1:23" ht="15" customHeight="1">
      <c r="A100" s="50">
        <v>95</v>
      </c>
      <c r="B100" s="68"/>
      <c r="C100" s="7"/>
      <c r="D100" s="48"/>
      <c r="E100" s="224"/>
      <c r="F100" s="6"/>
      <c r="G100" s="5"/>
      <c r="H100" s="48"/>
      <c r="I100" s="80"/>
      <c r="J100" s="654" t="str">
        <f t="shared" si="21"/>
        <v/>
      </c>
      <c r="K100" s="662" t="str">
        <f t="shared" si="21"/>
        <v/>
      </c>
      <c r="L100" s="702" t="str">
        <f t="shared" si="22"/>
        <v/>
      </c>
      <c r="M100" s="657"/>
      <c r="N100" s="658"/>
      <c r="O100" s="802" t="str">
        <f t="shared" si="23"/>
        <v/>
      </c>
      <c r="P100" s="748"/>
      <c r="Q100" s="803" t="str">
        <f t="shared" si="17"/>
        <v/>
      </c>
      <c r="R100" s="665"/>
      <c r="S100" s="805"/>
      <c r="T100" s="804" t="str">
        <f t="shared" si="18"/>
        <v/>
      </c>
      <c r="U100" s="668" t="str">
        <f t="shared" si="19"/>
        <v/>
      </c>
      <c r="V100" s="671" t="str">
        <f t="shared" si="20"/>
        <v/>
      </c>
      <c r="W100" s="705"/>
    </row>
    <row r="101" spans="1:23" ht="15" customHeight="1">
      <c r="A101" s="50">
        <v>96</v>
      </c>
      <c r="B101" s="68"/>
      <c r="C101" s="7"/>
      <c r="D101" s="48"/>
      <c r="E101" s="224"/>
      <c r="F101" s="6"/>
      <c r="G101" s="5"/>
      <c r="H101" s="48"/>
      <c r="I101" s="80"/>
      <c r="J101" s="654" t="str">
        <f t="shared" si="21"/>
        <v/>
      </c>
      <c r="K101" s="662" t="str">
        <f t="shared" si="21"/>
        <v/>
      </c>
      <c r="L101" s="702" t="str">
        <f t="shared" si="22"/>
        <v/>
      </c>
      <c r="M101" s="657"/>
      <c r="N101" s="658"/>
      <c r="O101" s="802" t="str">
        <f t="shared" si="23"/>
        <v/>
      </c>
      <c r="P101" s="748"/>
      <c r="Q101" s="803" t="str">
        <f t="shared" si="17"/>
        <v/>
      </c>
      <c r="R101" s="665"/>
      <c r="S101" s="805"/>
      <c r="T101" s="804" t="str">
        <f t="shared" si="18"/>
        <v/>
      </c>
      <c r="U101" s="668" t="str">
        <f t="shared" si="19"/>
        <v/>
      </c>
      <c r="V101" s="671" t="str">
        <f t="shared" si="20"/>
        <v/>
      </c>
      <c r="W101" s="705"/>
    </row>
    <row r="102" spans="1:23" ht="15" customHeight="1">
      <c r="A102" s="50">
        <v>97</v>
      </c>
      <c r="B102" s="68"/>
      <c r="C102" s="7"/>
      <c r="D102" s="48"/>
      <c r="E102" s="224"/>
      <c r="F102" s="6"/>
      <c r="G102" s="5"/>
      <c r="H102" s="48"/>
      <c r="I102" s="80"/>
      <c r="J102" s="654" t="str">
        <f t="shared" si="21"/>
        <v/>
      </c>
      <c r="K102" s="662" t="str">
        <f t="shared" si="21"/>
        <v/>
      </c>
      <c r="L102" s="702" t="str">
        <f t="shared" si="22"/>
        <v/>
      </c>
      <c r="M102" s="657"/>
      <c r="N102" s="658"/>
      <c r="O102" s="802" t="str">
        <f t="shared" si="23"/>
        <v/>
      </c>
      <c r="P102" s="748"/>
      <c r="Q102" s="803" t="str">
        <f t="shared" si="17"/>
        <v/>
      </c>
      <c r="R102" s="665"/>
      <c r="S102" s="805"/>
      <c r="T102" s="804" t="str">
        <f t="shared" ref="T102:T105" si="24">IF(B102="","",IF(M102="Non", 0,IF(N102="Non", 0, IF(O102="Oui", 0, IF(P102="Non", 0, IF(Q102&lt;=(R102-S102), Q102, IF(Q102&gt;(R102-S102), (R102-S102), "Erreur")))))))</f>
        <v/>
      </c>
      <c r="U102" s="668" t="str">
        <f t="shared" ref="U102:U105" si="25">IF(OR(F102="",T102=""),"",F102-T102)</f>
        <v/>
      </c>
      <c r="V102" s="671" t="str">
        <f t="shared" si="20"/>
        <v/>
      </c>
      <c r="W102" s="705"/>
    </row>
    <row r="103" spans="1:23" ht="15" customHeight="1">
      <c r="A103" s="50">
        <v>98</v>
      </c>
      <c r="B103" s="68"/>
      <c r="C103" s="7"/>
      <c r="D103" s="48"/>
      <c r="E103" s="224"/>
      <c r="F103" s="6"/>
      <c r="G103" s="5"/>
      <c r="H103" s="48"/>
      <c r="I103" s="80"/>
      <c r="J103" s="654" t="str">
        <f t="shared" si="21"/>
        <v/>
      </c>
      <c r="K103" s="662" t="str">
        <f t="shared" si="21"/>
        <v/>
      </c>
      <c r="L103" s="702" t="str">
        <f t="shared" si="22"/>
        <v/>
      </c>
      <c r="M103" s="657"/>
      <c r="N103" s="658"/>
      <c r="O103" s="802" t="str">
        <f t="shared" si="23"/>
        <v/>
      </c>
      <c r="P103" s="748"/>
      <c r="Q103" s="803" t="str">
        <f t="shared" si="17"/>
        <v/>
      </c>
      <c r="R103" s="665"/>
      <c r="S103" s="805"/>
      <c r="T103" s="804" t="str">
        <f t="shared" si="24"/>
        <v/>
      </c>
      <c r="U103" s="668" t="str">
        <f t="shared" si="25"/>
        <v/>
      </c>
      <c r="V103" s="671" t="str">
        <f t="shared" si="20"/>
        <v/>
      </c>
      <c r="W103" s="705"/>
    </row>
    <row r="104" spans="1:23" ht="15" customHeight="1">
      <c r="A104" s="50">
        <v>99</v>
      </c>
      <c r="B104" s="68"/>
      <c r="C104" s="7"/>
      <c r="D104" s="48"/>
      <c r="E104" s="224"/>
      <c r="F104" s="6"/>
      <c r="G104" s="5"/>
      <c r="H104" s="48"/>
      <c r="I104" s="80"/>
      <c r="J104" s="654" t="str">
        <f t="shared" si="21"/>
        <v/>
      </c>
      <c r="K104" s="662" t="str">
        <f t="shared" si="21"/>
        <v/>
      </c>
      <c r="L104" s="702" t="str">
        <f t="shared" si="22"/>
        <v/>
      </c>
      <c r="M104" s="657"/>
      <c r="N104" s="658"/>
      <c r="O104" s="802" t="str">
        <f t="shared" si="23"/>
        <v/>
      </c>
      <c r="P104" s="748"/>
      <c r="Q104" s="803" t="str">
        <f t="shared" si="17"/>
        <v/>
      </c>
      <c r="R104" s="665"/>
      <c r="S104" s="805"/>
      <c r="T104" s="804" t="str">
        <f t="shared" si="24"/>
        <v/>
      </c>
      <c r="U104" s="668" t="str">
        <f t="shared" si="25"/>
        <v/>
      </c>
      <c r="V104" s="671" t="str">
        <f t="shared" si="20"/>
        <v/>
      </c>
      <c r="W104" s="705"/>
    </row>
    <row r="105" spans="1:23" ht="15" customHeight="1" thickBot="1">
      <c r="A105" s="50">
        <v>100</v>
      </c>
      <c r="B105" s="70"/>
      <c r="C105" s="107"/>
      <c r="D105" s="78"/>
      <c r="E105" s="225"/>
      <c r="F105" s="74"/>
      <c r="G105" s="71"/>
      <c r="H105" s="78"/>
      <c r="I105" s="81"/>
      <c r="J105" s="654" t="str">
        <f t="shared" si="21"/>
        <v/>
      </c>
      <c r="K105" s="662" t="str">
        <f t="shared" si="21"/>
        <v/>
      </c>
      <c r="L105" s="702" t="str">
        <f t="shared" si="22"/>
        <v/>
      </c>
      <c r="M105" s="657"/>
      <c r="N105" s="658"/>
      <c r="O105" s="802" t="str">
        <f t="shared" si="23"/>
        <v/>
      </c>
      <c r="P105" s="748"/>
      <c r="Q105" s="803" t="str">
        <f t="shared" si="17"/>
        <v/>
      </c>
      <c r="R105" s="665"/>
      <c r="S105" s="807"/>
      <c r="T105" s="804" t="str">
        <f t="shared" si="24"/>
        <v/>
      </c>
      <c r="U105" s="668" t="str">
        <f t="shared" si="25"/>
        <v/>
      </c>
      <c r="V105" s="671" t="str">
        <f t="shared" si="20"/>
        <v/>
      </c>
      <c r="W105" s="705"/>
    </row>
    <row r="106" spans="1:23" ht="15" thickBot="1">
      <c r="A106" s="51"/>
      <c r="B106" s="39"/>
      <c r="C106" s="39"/>
      <c r="D106" s="39"/>
      <c r="E106" s="226" t="s">
        <v>94</v>
      </c>
      <c r="F106" s="41">
        <f>SUM(F6:F105)</f>
        <v>0</v>
      </c>
      <c r="G106" s="39"/>
      <c r="H106" s="39"/>
      <c r="I106" s="42"/>
      <c r="J106" s="686"/>
      <c r="K106" s="687"/>
      <c r="L106" s="754"/>
      <c r="M106" s="686"/>
      <c r="N106" s="686"/>
      <c r="O106" s="687"/>
      <c r="P106" s="756" t="s">
        <v>94</v>
      </c>
      <c r="Q106" s="808">
        <f>SUM(Q6:Q105)</f>
        <v>0</v>
      </c>
      <c r="R106" s="809">
        <f>SUM(R6:R105)</f>
        <v>0</v>
      </c>
      <c r="S106" s="808">
        <f>SUM(S6:S105)</f>
        <v>0</v>
      </c>
      <c r="T106" s="810">
        <f>SUM(T6:T105)</f>
        <v>0</v>
      </c>
      <c r="U106" s="810">
        <f t="shared" ref="U106" si="26">SUM(U6:U105)</f>
        <v>0</v>
      </c>
      <c r="V106" s="810">
        <f>SUM(V6:V105)</f>
        <v>0</v>
      </c>
      <c r="W106" s="754"/>
    </row>
  </sheetData>
  <sheetProtection algorithmName="SHA-512" hashValue="2wW1fkdMLoZpwQZgjkK9Ymsda+zN7rP+ptuEO8XQak5H+O0ofsk8N89Xuah29XQYd/uasKhhyOKObuburOaHIA==" saltValue="DHJ5XVY+hHPUQnirWpkNXA==" spinCount="100000" sheet="1" formatCells="0" formatColumns="0" formatRows="0" insertColumns="0" insertRows="0" insertHyperlinks="0" deleteColumns="0" deleteRows="0" sort="0" autoFilter="0" pivotTables="0"/>
  <mergeCells count="9">
    <mergeCell ref="A3:A4"/>
    <mergeCell ref="A1:I1"/>
    <mergeCell ref="J1:W1"/>
    <mergeCell ref="B2:D2"/>
    <mergeCell ref="E2:H2"/>
    <mergeCell ref="J2:L2"/>
    <mergeCell ref="T2:W2"/>
    <mergeCell ref="R2:S2"/>
    <mergeCell ref="N2:Q2"/>
  </mergeCells>
  <phoneticPr fontId="12" type="noConversion"/>
  <conditionalFormatting sqref="J6:L105">
    <cfRule type="expression" dxfId="47" priority="302" stopIfTrue="1">
      <formula>J6&lt;&gt;B6</formula>
    </cfRule>
  </conditionalFormatting>
  <conditionalFormatting sqref="O6:O105">
    <cfRule type="expression" dxfId="46" priority="5">
      <formula>O6&lt;&gt;H6</formula>
    </cfRule>
  </conditionalFormatting>
  <conditionalFormatting sqref="R6:R7">
    <cfRule type="expression" dxfId="45" priority="1">
      <formula>R6&lt;&gt;#REF!</formula>
    </cfRule>
  </conditionalFormatting>
  <conditionalFormatting sqref="S6:W7 Q8:W105 Q6:Q7">
    <cfRule type="expression" dxfId="44" priority="4">
      <formula>Q6&lt;&gt;#REF!</formula>
    </cfRule>
  </conditionalFormatting>
  <conditionalFormatting sqref="T6:T105">
    <cfRule type="expression" dxfId="43" priority="3">
      <formula>T6&lt;&gt;F6</formula>
    </cfRule>
  </conditionalFormatting>
  <conditionalFormatting sqref="V6:V105">
    <cfRule type="expression" dxfId="42" priority="2" stopIfTrue="1">
      <formula>V6&lt;&gt;#REF!</formula>
    </cfRule>
  </conditionalFormatting>
  <dataValidations count="1">
    <dataValidation type="list" allowBlank="1" showInputMessage="1" showErrorMessage="1" sqref="H6:H105 M6:N105 P5:Q105" xr:uid="{AD8F6D74-A597-F94D-BDAC-ECD4E8CD2924}">
      <formula1>"Oui,Non"</formula1>
    </dataValidation>
  </dataValidations>
  <pageMargins left="0.7" right="0.7" top="0.75" bottom="0.75" header="0.3" footer="0.3"/>
  <pageSetup paperSize="9" scale="10" orientation="portrait" r:id="rId1"/>
  <drawing r:id="rId2"/>
  <extLst>
    <ext xmlns:x14="http://schemas.microsoft.com/office/spreadsheetml/2009/9/main" uri="{CCE6A557-97BC-4b89-ADB6-D9C93CAAB3DF}">
      <x14:dataValidations xmlns:xm="http://schemas.microsoft.com/office/excel/2006/main" count="2">
        <x14:dataValidation type="list" allowBlank="1" showErrorMessage="1" promptTitle="Sélectionnez un type d'action" xr:uid="{FDF40B98-74A1-4364-B61C-7A3FB80E4C24}">
          <x14:formula1>
            <xm:f>'0-Présentation typeaction'!$H$4:$H$12</xm:f>
          </x14:formula1>
          <xm:sqref>D5:D105</xm:sqref>
        </x14:dataValidation>
        <x14:dataValidation type="list" allowBlank="1" showInputMessage="1" showErrorMessage="1" xr:uid="{15803D67-4706-4240-A221-6E20C13CA3CE}">
          <x14:formula1>
            <xm:f>'0-Présentation typeaction'!$H$4:$H$12</xm:f>
          </x14:formula1>
          <xm:sqref>L5:L105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6F08-1CE3-4E50-B5F8-EBB727A364C9}">
  <sheetPr>
    <pageSetUpPr fitToPage="1"/>
  </sheetPr>
  <dimension ref="A1:Q15"/>
  <sheetViews>
    <sheetView showGridLines="0" topLeftCell="A4" zoomScale="70" zoomScaleNormal="70" workbookViewId="0">
      <selection activeCell="D6" sqref="D6:D14"/>
    </sheetView>
  </sheetViews>
  <sheetFormatPr baseColWidth="10" defaultColWidth="11.453125" defaultRowHeight="14.5" outlineLevelCol="1"/>
  <cols>
    <col min="1" max="1" width="31.54296875" style="26" customWidth="1"/>
    <col min="2" max="2" width="37.1796875" style="26" customWidth="1"/>
    <col min="3" max="3" width="35.453125" style="32" customWidth="1"/>
    <col min="4" max="4" width="40.1796875" style="26" customWidth="1"/>
    <col min="5" max="5" width="42.453125" style="26" customWidth="1"/>
    <col min="6" max="6" width="45.81640625" style="26" customWidth="1"/>
    <col min="7" max="7" width="38.453125" style="833" hidden="1" customWidth="1" outlineLevel="1"/>
    <col min="8" max="12" width="33.453125" style="833" hidden="1" customWidth="1" outlineLevel="1"/>
    <col min="13" max="13" width="38.1796875" style="833" hidden="1" customWidth="1" outlineLevel="1"/>
    <col min="14" max="14" width="24.453125" style="833" hidden="1" customWidth="1" outlineLevel="1"/>
    <col min="15" max="15" width="29.81640625" style="833" hidden="1" customWidth="1" outlineLevel="1"/>
    <col min="16" max="16" width="37" style="833" hidden="1" customWidth="1" outlineLevel="1"/>
    <col min="17" max="17" width="11.453125" style="26" collapsed="1"/>
    <col min="18" max="16384" width="11.453125" style="26"/>
  </cols>
  <sheetData>
    <row r="1" spans="1:16" ht="138" customHeight="1" thickBot="1">
      <c r="A1" s="1009" t="s">
        <v>153</v>
      </c>
      <c r="B1" s="1010"/>
      <c r="C1" s="1010"/>
      <c r="D1" s="1010"/>
      <c r="E1" s="1010"/>
      <c r="F1" s="1011"/>
      <c r="G1" s="1002" t="s">
        <v>154</v>
      </c>
      <c r="H1" s="997"/>
      <c r="I1" s="997"/>
      <c r="J1" s="997"/>
      <c r="K1" s="997"/>
      <c r="L1" s="997"/>
      <c r="M1" s="997"/>
      <c r="N1" s="997"/>
      <c r="O1" s="997"/>
      <c r="P1" s="1003"/>
    </row>
    <row r="2" spans="1:16" ht="46" customHeight="1" thickBot="1">
      <c r="A2" s="979" t="s">
        <v>155</v>
      </c>
      <c r="B2" s="980"/>
      <c r="C2" s="980"/>
      <c r="D2" s="980"/>
      <c r="E2" s="980"/>
      <c r="F2" s="981"/>
      <c r="G2" s="1004" t="s">
        <v>156</v>
      </c>
      <c r="H2" s="1005"/>
      <c r="I2" s="1005"/>
      <c r="J2" s="1005"/>
      <c r="K2" s="1005"/>
      <c r="L2" s="1005"/>
      <c r="M2" s="1005"/>
      <c r="N2" s="1005"/>
      <c r="O2" s="1005"/>
      <c r="P2" s="1006"/>
    </row>
    <row r="3" spans="1:16" s="2" customFormat="1" ht="58" customHeight="1">
      <c r="A3" s="1034" t="s">
        <v>30</v>
      </c>
      <c r="B3" s="13" t="s">
        <v>34</v>
      </c>
      <c r="C3" s="13" t="s">
        <v>157</v>
      </c>
      <c r="D3" s="926" t="s">
        <v>463</v>
      </c>
      <c r="E3" s="13" t="s">
        <v>158</v>
      </c>
      <c r="F3" s="34" t="s">
        <v>159</v>
      </c>
      <c r="G3" s="769" t="s">
        <v>34</v>
      </c>
      <c r="H3" s="811" t="s">
        <v>160</v>
      </c>
      <c r="I3" s="811" t="s">
        <v>161</v>
      </c>
      <c r="J3" s="812" t="s">
        <v>162</v>
      </c>
      <c r="K3" s="771" t="s">
        <v>163</v>
      </c>
      <c r="L3" s="771" t="s">
        <v>164</v>
      </c>
      <c r="M3" s="771" t="s">
        <v>165</v>
      </c>
      <c r="N3" s="771" t="s">
        <v>54</v>
      </c>
      <c r="O3" s="812" t="s">
        <v>166</v>
      </c>
      <c r="P3" s="813" t="s">
        <v>56</v>
      </c>
    </row>
    <row r="4" spans="1:16" s="2" customFormat="1" ht="265" customHeight="1">
      <c r="A4" s="1035"/>
      <c r="B4" s="9" t="s">
        <v>167</v>
      </c>
      <c r="C4" s="9" t="s">
        <v>168</v>
      </c>
      <c r="D4" s="153" t="s">
        <v>464</v>
      </c>
      <c r="E4" s="9" t="s">
        <v>169</v>
      </c>
      <c r="F4" s="35" t="s">
        <v>170</v>
      </c>
      <c r="G4" s="781" t="s">
        <v>171</v>
      </c>
      <c r="H4" s="779" t="s">
        <v>172</v>
      </c>
      <c r="I4" s="814" t="s">
        <v>75</v>
      </c>
      <c r="J4" s="815" t="s">
        <v>76</v>
      </c>
      <c r="K4" s="779" t="s">
        <v>70</v>
      </c>
      <c r="L4" s="779" t="s">
        <v>70</v>
      </c>
      <c r="M4" s="816" t="s">
        <v>79</v>
      </c>
      <c r="N4" s="779" t="s">
        <v>70</v>
      </c>
      <c r="O4" s="786" t="s">
        <v>102</v>
      </c>
      <c r="P4" s="780" t="s">
        <v>173</v>
      </c>
    </row>
    <row r="5" spans="1:16" s="2" customFormat="1" ht="51" customHeight="1">
      <c r="A5" s="43" t="s">
        <v>82</v>
      </c>
      <c r="B5" s="3" t="s">
        <v>85</v>
      </c>
      <c r="C5" s="28">
        <v>30000</v>
      </c>
      <c r="D5" s="927" t="s">
        <v>90</v>
      </c>
      <c r="E5" s="28">
        <f>IF(AND(C5&lt;&gt;"",$D$6="Oui"),IFERROR(C5*0.2,""),"")</f>
        <v>6000</v>
      </c>
      <c r="F5" s="36"/>
      <c r="G5" s="817" t="s">
        <v>85</v>
      </c>
      <c r="H5" s="818" t="s">
        <v>90</v>
      </c>
      <c r="I5" s="819"/>
      <c r="J5" s="818"/>
      <c r="K5" s="820"/>
      <c r="L5" s="820"/>
      <c r="M5" s="820"/>
      <c r="N5" s="821" t="str">
        <f t="shared" ref="N5:N14" si="0">IF(OR(E5="",M5=""),"",E5-M5)</f>
        <v/>
      </c>
      <c r="O5" s="818"/>
      <c r="P5" s="822"/>
    </row>
    <row r="6" spans="1:16" s="2" customFormat="1" ht="65.25" customHeight="1">
      <c r="A6" s="10">
        <v>1</v>
      </c>
      <c r="B6" s="119" t="s">
        <v>104</v>
      </c>
      <c r="C6" s="118">
        <f>SUMIFS('1-Investissements'!$O$10:$O$108,'1-Investissements'!$E$10:$E$108,'5-Tx forf personnel+autoconst'!B6)+SUMIFS('2-Frais généraux'!$N$6:$N$104,'2-Frais généraux'!$D$6:$D$104,'5-Tx forf personnel+autoconst'!B6)+SUMIFS('3-Contributions en nature'!$I$6:$I$105,'3-Contributions en nature'!$C$6:$C$105,'5-Tx forf personnel+autoconst'!B6)+SUMIFS('4-Amortissement'!$F$6:$F$105,'4-Amortissement'!$D$6:$D$105,'5-Tx forf personnel+autoconst'!B6)</f>
        <v>0</v>
      </c>
      <c r="D6" s="1031" t="s">
        <v>90</v>
      </c>
      <c r="E6" s="928">
        <f>IF(AND(C6&lt;&gt;"",$D$6="Oui"),IFERROR(C6*0.2,""),"")</f>
        <v>0</v>
      </c>
      <c r="F6" s="48"/>
      <c r="G6" s="823" t="str">
        <f t="shared" ref="G6:G14" si="1">IF(B6="","",B6)</f>
        <v>Modernisation installations / mécanisation</v>
      </c>
      <c r="H6" s="824"/>
      <c r="I6" s="825"/>
      <c r="J6" s="825"/>
      <c r="K6" s="826">
        <f>SUMIFS('1-Investissements'!$AM$10:$AM$108,'1-Investissements'!$V$10:$V$108,'5-Tx forf personnel+autoconst'!G6)+SUMIFS('3-Contributions en nature'!$V$6:$V$105,'3-Contributions en nature'!$L$6:$L$105,'5-Tx forf personnel+autoconst'!G6)+SUMIFS('4-Amortissement'!$T$6:$T$105,'4-Amortissement'!$L$6:$L$105,'5-Tx forf personnel+autoconst'!G6)+SUMIFS('2-Frais généraux'!$AK$6:$AK$104,'2-Frais généraux'!$T$6:$T$104,'5-Tx forf personnel+autoconst'!G6)</f>
        <v>0</v>
      </c>
      <c r="L6" s="826">
        <f>IFERROR(K6*0.2,"")</f>
        <v>0</v>
      </c>
      <c r="M6" s="827">
        <f t="shared" ref="M6:M14" si="2">IF(B6="","",IF(H6="Non",0,IF(L6&lt;=(I6-J6),L6,IF(L6&gt;(I6-J6),(I6-J6),"Erreur"))))</f>
        <v>0</v>
      </c>
      <c r="N6" s="668">
        <f t="shared" si="0"/>
        <v>0</v>
      </c>
      <c r="O6" s="671">
        <f>IF(AND(J6="",M6=""),"",M6+J6)</f>
        <v>0</v>
      </c>
      <c r="P6" s="664"/>
    </row>
    <row r="7" spans="1:16" s="2" customFormat="1" ht="65.25" customHeight="1">
      <c r="A7" s="10">
        <v>2</v>
      </c>
      <c r="B7" s="119" t="s">
        <v>85</v>
      </c>
      <c r="C7" s="118">
        <f>SUMIFS('1-Investissements'!$O$10:$O$108,'1-Investissements'!$E$10:$E$108,'5-Tx forf personnel+autoconst'!B7)+SUMIFS('2-Frais généraux'!$N$6:$N$104,'2-Frais généraux'!$D$6:$D$104,'5-Tx forf personnel+autoconst'!B7)+SUMIFS('3-Contributions en nature'!$I$6:$I$105,'3-Contributions en nature'!$C$6:$C$105,'5-Tx forf personnel+autoconst'!B7)+SUMIFS('4-Amortissement'!$F$6:$F$105,'4-Amortissement'!$D$6:$D$105,'5-Tx forf personnel+autoconst'!B7)</f>
        <v>0</v>
      </c>
      <c r="D7" s="1032"/>
      <c r="E7" s="928">
        <f>IF(AND(C7&lt;&gt;"",$D$6="Oui"),IFERROR(C7*0.2,""),"")</f>
        <v>0</v>
      </c>
      <c r="F7" s="48"/>
      <c r="G7" s="823" t="str">
        <f t="shared" si="1"/>
        <v>Construction / aménagement bâtiments</v>
      </c>
      <c r="H7" s="748"/>
      <c r="I7" s="825"/>
      <c r="J7" s="825"/>
      <c r="K7" s="826">
        <f>SUMIFS('1-Investissements'!$AM$10:$AM$108,'1-Investissements'!$V$10:$V$108,'5-Tx forf personnel+autoconst'!G7)+SUMIFS('3-Contributions en nature'!$V$6:$V$105,'3-Contributions en nature'!$L$6:$L$105,'5-Tx forf personnel+autoconst'!G7)+SUMIFS('4-Amortissement'!$T$6:$T$105,'4-Amortissement'!$L$6:$L$105,'5-Tx forf personnel+autoconst'!G7)+SUMIFS('2-Frais généraux'!$AK$6:$AK$104,'2-Frais généraux'!$T$6:$T$104,'5-Tx forf personnel+autoconst'!G7)</f>
        <v>0</v>
      </c>
      <c r="L7" s="826">
        <f t="shared" ref="L7:L14" si="3">IFERROR(K7*0.2,"")</f>
        <v>0</v>
      </c>
      <c r="M7" s="827">
        <f t="shared" si="2"/>
        <v>0</v>
      </c>
      <c r="N7" s="668">
        <f t="shared" si="0"/>
        <v>0</v>
      </c>
      <c r="O7" s="671">
        <f>IF(AND(J7="",M7=""),"",M7+J7)</f>
        <v>0</v>
      </c>
      <c r="P7" s="664"/>
    </row>
    <row r="8" spans="1:16" s="2" customFormat="1" ht="65.25" customHeight="1">
      <c r="A8" s="10">
        <v>3</v>
      </c>
      <c r="B8" s="119" t="s">
        <v>174</v>
      </c>
      <c r="C8" s="118">
        <f>SUMIFS('1-Investissements'!$O$10:$O$108,'1-Investissements'!$E$10:$E$108,'5-Tx forf personnel+autoconst'!B8)+SUMIFS('2-Frais généraux'!$N$6:$N$104,'2-Frais généraux'!$D$6:$D$104,'5-Tx forf personnel+autoconst'!B8)+SUMIFS('3-Contributions en nature'!$I$6:$I$105,'3-Contributions en nature'!$C$6:$C$105,'5-Tx forf personnel+autoconst'!B8)+SUMIFS('4-Amortissement'!$F$6:$F$105,'4-Amortissement'!$D$6:$D$105,'5-Tx forf personnel+autoconst'!B8)</f>
        <v>0</v>
      </c>
      <c r="D8" s="1032"/>
      <c r="E8" s="928">
        <f t="shared" ref="E8:E14" si="4">IF(AND(C8&lt;&gt;"",$D$6="Oui"),IFERROR(C8*0.2,""),"")</f>
        <v>0</v>
      </c>
      <c r="F8" s="48"/>
      <c r="G8" s="823" t="str">
        <f t="shared" si="1"/>
        <v>Plantations pérennes</v>
      </c>
      <c r="H8" s="748"/>
      <c r="I8" s="825"/>
      <c r="J8" s="825"/>
      <c r="K8" s="826">
        <f>SUMIFS('1-Investissements'!$AM$10:$AM$108,'1-Investissements'!$V$10:$V$108,'5-Tx forf personnel+autoconst'!G8)+SUMIFS('3-Contributions en nature'!$V$6:$V$105,'3-Contributions en nature'!$L$6:$L$105,'5-Tx forf personnel+autoconst'!G8)+SUMIFS('4-Amortissement'!$T$6:$T$105,'4-Amortissement'!$L$6:$L$105,'5-Tx forf personnel+autoconst'!G8)+SUMIFS('2-Frais généraux'!$AK$6:$AK$104,'2-Frais généraux'!$T$6:$T$104,'5-Tx forf personnel+autoconst'!G8)</f>
        <v>0</v>
      </c>
      <c r="L8" s="826">
        <f t="shared" si="3"/>
        <v>0</v>
      </c>
      <c r="M8" s="827">
        <f t="shared" si="2"/>
        <v>0</v>
      </c>
      <c r="N8" s="668">
        <f t="shared" si="0"/>
        <v>0</v>
      </c>
      <c r="O8" s="671">
        <f t="shared" ref="O8:O14" si="5">IF(AND(J8="",M8=""),"",M8+J8)</f>
        <v>0</v>
      </c>
      <c r="P8" s="664"/>
    </row>
    <row r="9" spans="1:16" s="2" customFormat="1" ht="65.25" customHeight="1">
      <c r="A9" s="10">
        <v>4</v>
      </c>
      <c r="B9" s="119" t="s">
        <v>92</v>
      </c>
      <c r="C9" s="118">
        <f>SUMIFS('1-Investissements'!$O$10:$O$108,'1-Investissements'!$E$10:$E$108,'5-Tx forf personnel+autoconst'!B9)+SUMIFS('2-Frais généraux'!$N$6:$N$104,'2-Frais généraux'!$D$6:$D$104,'5-Tx forf personnel+autoconst'!B9)+SUMIFS('3-Contributions en nature'!$I$6:$I$105,'3-Contributions en nature'!$C$6:$C$105,'5-Tx forf personnel+autoconst'!B9)+SUMIFS('4-Amortissement'!$F$6:$F$105,'4-Amortissement'!$D$6:$D$105,'5-Tx forf personnel+autoconst'!B9)</f>
        <v>0</v>
      </c>
      <c r="D9" s="1032"/>
      <c r="E9" s="928">
        <f t="shared" si="4"/>
        <v>0</v>
      </c>
      <c r="F9" s="48"/>
      <c r="G9" s="823" t="str">
        <f t="shared" si="1"/>
        <v>Irrigation</v>
      </c>
      <c r="H9" s="748"/>
      <c r="I9" s="825"/>
      <c r="J9" s="825"/>
      <c r="K9" s="826">
        <f>SUMIFS('1-Investissements'!$AM$10:$AM$108,'1-Investissements'!$V$10:$V$108,'5-Tx forf personnel+autoconst'!G9)+SUMIFS('3-Contributions en nature'!$V$6:$V$105,'3-Contributions en nature'!$L$6:$L$105,'5-Tx forf personnel+autoconst'!G9)+SUMIFS('4-Amortissement'!$T$6:$T$105,'4-Amortissement'!$L$6:$L$105,'5-Tx forf personnel+autoconst'!G9)+SUMIFS('2-Frais généraux'!$AK$6:$AK$104,'2-Frais généraux'!$T$6:$T$104,'5-Tx forf personnel+autoconst'!G9)</f>
        <v>0</v>
      </c>
      <c r="L9" s="826">
        <f t="shared" si="3"/>
        <v>0</v>
      </c>
      <c r="M9" s="827">
        <f t="shared" si="2"/>
        <v>0</v>
      </c>
      <c r="N9" s="668">
        <f t="shared" si="0"/>
        <v>0</v>
      </c>
      <c r="O9" s="671">
        <f t="shared" si="5"/>
        <v>0</v>
      </c>
      <c r="P9" s="664"/>
    </row>
    <row r="10" spans="1:16" s="2" customFormat="1" ht="65.25" customHeight="1">
      <c r="A10" s="10">
        <v>5</v>
      </c>
      <c r="B10" s="119" t="s">
        <v>150</v>
      </c>
      <c r="C10" s="118">
        <f>SUMIFS('1-Investissements'!$O$10:$O$108,'1-Investissements'!$E$10:$E$108,'5-Tx forf personnel+autoconst'!B10)+SUMIFS('2-Frais généraux'!$N$6:$N$104,'2-Frais généraux'!$D$6:$D$104,'5-Tx forf personnel+autoconst'!B10)+SUMIFS('3-Contributions en nature'!$I$6:$I$105,'3-Contributions en nature'!$C$6:$C$105,'5-Tx forf personnel+autoconst'!B10)+SUMIFS('4-Amortissement'!$F$6:$F$105,'4-Amortissement'!$D$6:$D$105,'5-Tx forf personnel+autoconst'!B10)</f>
        <v>0</v>
      </c>
      <c r="D10" s="1032"/>
      <c r="E10" s="928">
        <f t="shared" si="4"/>
        <v>0</v>
      </c>
      <c r="F10" s="48"/>
      <c r="G10" s="823" t="str">
        <f t="shared" si="1"/>
        <v>Performance énergétique</v>
      </c>
      <c r="H10" s="748"/>
      <c r="I10" s="825"/>
      <c r="J10" s="825"/>
      <c r="K10" s="826">
        <f>SUMIFS('1-Investissements'!$AM$10:$AM$108,'1-Investissements'!$V$10:$V$108,'5-Tx forf personnel+autoconst'!G10)+SUMIFS('3-Contributions en nature'!$V$6:$V$105,'3-Contributions en nature'!$L$6:$L$105,'5-Tx forf personnel+autoconst'!G10)+SUMIFS('4-Amortissement'!$T$6:$T$105,'4-Amortissement'!$L$6:$L$105,'5-Tx forf personnel+autoconst'!G10)+SUMIFS('2-Frais généraux'!$AK$6:$AK$104,'2-Frais généraux'!$T$6:$T$104,'5-Tx forf personnel+autoconst'!G10)</f>
        <v>0</v>
      </c>
      <c r="L10" s="826">
        <f t="shared" si="3"/>
        <v>0</v>
      </c>
      <c r="M10" s="827">
        <f t="shared" si="2"/>
        <v>0</v>
      </c>
      <c r="N10" s="668">
        <f t="shared" si="0"/>
        <v>0</v>
      </c>
      <c r="O10" s="671">
        <f t="shared" si="5"/>
        <v>0</v>
      </c>
      <c r="P10" s="664"/>
    </row>
    <row r="11" spans="1:16" s="2" customFormat="1" ht="65.25" customHeight="1">
      <c r="A11" s="10">
        <v>6</v>
      </c>
      <c r="B11" s="119" t="s">
        <v>127</v>
      </c>
      <c r="C11" s="118">
        <f>SUMIFS('1-Investissements'!$O$10:$O$108,'1-Investissements'!$E$10:$E$108,'5-Tx forf personnel+autoconst'!B11)+SUMIFS('2-Frais généraux'!$N$6:$N$104,'2-Frais généraux'!$D$6:$D$104,'5-Tx forf personnel+autoconst'!B11)+SUMIFS('3-Contributions en nature'!$I$6:$I$105,'3-Contributions en nature'!$C$6:$C$105,'5-Tx forf personnel+autoconst'!B11)+SUMIFS('4-Amortissement'!$F$6:$F$105,'4-Amortissement'!$D$6:$D$105,'5-Tx forf personnel+autoconst'!B11)</f>
        <v>0</v>
      </c>
      <c r="D11" s="1032"/>
      <c r="E11" s="928">
        <f t="shared" si="4"/>
        <v>0</v>
      </c>
      <c r="F11" s="48"/>
      <c r="G11" s="823" t="str">
        <f t="shared" si="1"/>
        <v>Transformation / Commercialisation</v>
      </c>
      <c r="H11" s="748"/>
      <c r="I11" s="825"/>
      <c r="J11" s="825"/>
      <c r="K11" s="826">
        <f>SUMIFS('1-Investissements'!$AM$10:$AM$108,'1-Investissements'!$V$10:$V$108,'5-Tx forf personnel+autoconst'!G11)+SUMIFS('3-Contributions en nature'!$V$6:$V$105,'3-Contributions en nature'!$L$6:$L$105,'5-Tx forf personnel+autoconst'!G11)+SUMIFS('4-Amortissement'!$T$6:$T$105,'4-Amortissement'!$L$6:$L$105,'5-Tx forf personnel+autoconst'!G11)+SUMIFS('2-Frais généraux'!$AK$6:$AK$104,'2-Frais généraux'!$T$6:$T$104,'5-Tx forf personnel+autoconst'!G11)</f>
        <v>0</v>
      </c>
      <c r="L11" s="826">
        <f t="shared" si="3"/>
        <v>0</v>
      </c>
      <c r="M11" s="827">
        <f t="shared" si="2"/>
        <v>0</v>
      </c>
      <c r="N11" s="668">
        <f t="shared" si="0"/>
        <v>0</v>
      </c>
      <c r="O11" s="671">
        <f t="shared" si="5"/>
        <v>0</v>
      </c>
      <c r="P11" s="664"/>
    </row>
    <row r="12" spans="1:16" s="2" customFormat="1" ht="65.25" customHeight="1">
      <c r="A12" s="10">
        <v>7</v>
      </c>
      <c r="B12" s="119" t="s">
        <v>175</v>
      </c>
      <c r="C12" s="118">
        <f>SUMIFS('1-Investissements'!$O$10:$O$108,'1-Investissements'!$E$10:$E$108,'5-Tx forf personnel+autoconst'!B12)+SUMIFS('2-Frais généraux'!$N$6:$N$104,'2-Frais généraux'!$D$6:$D$104,'5-Tx forf personnel+autoconst'!B12)+SUMIFS('3-Contributions en nature'!$I$6:$I$105,'3-Contributions en nature'!$C$6:$C$105,'5-Tx forf personnel+autoconst'!B12)+SUMIFS('4-Amortissement'!$F$6:$F$105,'4-Amortissement'!$D$6:$D$105,'5-Tx forf personnel+autoconst'!B12)</f>
        <v>0</v>
      </c>
      <c r="D12" s="1032"/>
      <c r="E12" s="928">
        <f t="shared" si="4"/>
        <v>0</v>
      </c>
      <c r="F12" s="48"/>
      <c r="G12" s="823" t="str">
        <f t="shared" si="1"/>
        <v>Amélioration foncière</v>
      </c>
      <c r="H12" s="748"/>
      <c r="I12" s="825"/>
      <c r="J12" s="825"/>
      <c r="K12" s="826">
        <f>SUMIFS('1-Investissements'!$AM$10:$AM$108,'1-Investissements'!$V$10:$V$108,'5-Tx forf personnel+autoconst'!G12)+SUMIFS('3-Contributions en nature'!$V$6:$V$105,'3-Contributions en nature'!$L$6:$L$105,'5-Tx forf personnel+autoconst'!G12)+SUMIFS('4-Amortissement'!$T$6:$T$105,'4-Amortissement'!$L$6:$L$105,'5-Tx forf personnel+autoconst'!G12)+SUMIFS('2-Frais généraux'!$AK$6:$AK$104,'2-Frais généraux'!$T$6:$T$104,'5-Tx forf personnel+autoconst'!G12)</f>
        <v>0</v>
      </c>
      <c r="L12" s="826">
        <f t="shared" si="3"/>
        <v>0</v>
      </c>
      <c r="M12" s="827">
        <f t="shared" si="2"/>
        <v>0</v>
      </c>
      <c r="N12" s="668">
        <f t="shared" si="0"/>
        <v>0</v>
      </c>
      <c r="O12" s="671">
        <f t="shared" si="5"/>
        <v>0</v>
      </c>
      <c r="P12" s="664"/>
    </row>
    <row r="13" spans="1:16" s="2" customFormat="1" ht="65.25" customHeight="1">
      <c r="A13" s="10">
        <v>8</v>
      </c>
      <c r="B13" s="119" t="s">
        <v>176</v>
      </c>
      <c r="C13" s="118">
        <f>SUMIFS('1-Investissements'!$O$10:$O$108,'1-Investissements'!$E$10:$E$108,'5-Tx forf personnel+autoconst'!B13)+SUMIFS('2-Frais généraux'!$N$6:$N$104,'2-Frais généraux'!$D$6:$D$104,'5-Tx forf personnel+autoconst'!B13)+SUMIFS('3-Contributions en nature'!$I$6:$I$105,'3-Contributions en nature'!$C$6:$C$105,'5-Tx forf personnel+autoconst'!B13)+SUMIFS('4-Amortissement'!$F$6:$F$105,'4-Amortissement'!$D$6:$D$105,'5-Tx forf personnel+autoconst'!B13)</f>
        <v>0</v>
      </c>
      <c r="D13" s="1032"/>
      <c r="E13" s="928">
        <f t="shared" si="4"/>
        <v>0</v>
      </c>
      <c r="F13" s="48"/>
      <c r="G13" s="823" t="str">
        <f t="shared" si="1"/>
        <v>Diversification des activités - gîtes</v>
      </c>
      <c r="H13" s="748"/>
      <c r="I13" s="825"/>
      <c r="J13" s="825"/>
      <c r="K13" s="826">
        <f>SUMIFS('1-Investissements'!$AM$10:$AM$108,'1-Investissements'!$V$10:$V$108,'5-Tx forf personnel+autoconst'!G13)+SUMIFS('3-Contributions en nature'!$V$6:$V$105,'3-Contributions en nature'!$L$6:$L$105,'5-Tx forf personnel+autoconst'!G13)+SUMIFS('4-Amortissement'!$T$6:$T$105,'4-Amortissement'!$L$6:$L$105,'5-Tx forf personnel+autoconst'!G13)+SUMIFS('2-Frais généraux'!$AK$6:$AK$104,'2-Frais généraux'!$T$6:$T$104,'5-Tx forf personnel+autoconst'!G13)</f>
        <v>0</v>
      </c>
      <c r="L13" s="826">
        <f t="shared" si="3"/>
        <v>0</v>
      </c>
      <c r="M13" s="827">
        <f t="shared" si="2"/>
        <v>0</v>
      </c>
      <c r="N13" s="668">
        <f t="shared" si="0"/>
        <v>0</v>
      </c>
      <c r="O13" s="671">
        <f t="shared" si="5"/>
        <v>0</v>
      </c>
      <c r="P13" s="664"/>
    </row>
    <row r="14" spans="1:16" s="2" customFormat="1" ht="65.25" customHeight="1">
      <c r="A14" s="10">
        <v>9</v>
      </c>
      <c r="B14" s="119" t="s">
        <v>177</v>
      </c>
      <c r="C14" s="118">
        <f>SUMIFS('1-Investissements'!$O$10:$O$108,'1-Investissements'!$E$10:$E$108,'5-Tx forf personnel+autoconst'!B14)+SUMIFS('2-Frais généraux'!$N$6:$N$104,'2-Frais généraux'!$D$6:$D$104,'5-Tx forf personnel+autoconst'!B14)+SUMIFS('3-Contributions en nature'!$I$6:$I$105,'3-Contributions en nature'!$C$6:$C$105,'5-Tx forf personnel+autoconst'!B14)+SUMIFS('4-Amortissement'!$F$6:$F$105,'4-Amortissement'!$D$6:$D$105,'5-Tx forf personnel+autoconst'!B14)</f>
        <v>0</v>
      </c>
      <c r="D14" s="1033"/>
      <c r="E14" s="928">
        <f t="shared" si="4"/>
        <v>0</v>
      </c>
      <c r="F14" s="48"/>
      <c r="G14" s="823" t="str">
        <f t="shared" si="1"/>
        <v>Diversification des activités - hors gîtes</v>
      </c>
      <c r="H14" s="748"/>
      <c r="I14" s="825"/>
      <c r="J14" s="825"/>
      <c r="K14" s="826">
        <f>SUMIFS('1-Investissements'!$AM$10:$AM$108,'1-Investissements'!$V$10:$V$108,'5-Tx forf personnel+autoconst'!G14)+SUMIFS('3-Contributions en nature'!$V$6:$V$105,'3-Contributions en nature'!$L$6:$L$105,'5-Tx forf personnel+autoconst'!G14)+SUMIFS('4-Amortissement'!$T$6:$T$105,'4-Amortissement'!$L$6:$L$105,'5-Tx forf personnel+autoconst'!G14)+SUMIFS('2-Frais généraux'!$AK$6:$AK$104,'2-Frais généraux'!$T$6:$T$104,'5-Tx forf personnel+autoconst'!G14)</f>
        <v>0</v>
      </c>
      <c r="L14" s="826">
        <f t="shared" si="3"/>
        <v>0</v>
      </c>
      <c r="M14" s="827">
        <f t="shared" si="2"/>
        <v>0</v>
      </c>
      <c r="N14" s="668">
        <f t="shared" si="0"/>
        <v>0</v>
      </c>
      <c r="O14" s="671">
        <f t="shared" si="5"/>
        <v>0</v>
      </c>
      <c r="P14" s="664"/>
    </row>
    <row r="15" spans="1:16" ht="15" thickBot="1">
      <c r="A15" s="44"/>
      <c r="B15" s="45" t="s">
        <v>178</v>
      </c>
      <c r="C15" s="120">
        <f>SUM(C6:C14)</f>
        <v>0</v>
      </c>
      <c r="D15" s="120"/>
      <c r="E15" s="120">
        <f>SUM(E6:E14)</f>
        <v>0</v>
      </c>
      <c r="F15" s="46"/>
      <c r="G15" s="828"/>
      <c r="H15" s="829" t="s">
        <v>94</v>
      </c>
      <c r="I15" s="830">
        <f t="shared" ref="I15:N15" si="6">SUM(I6:I14)</f>
        <v>0</v>
      </c>
      <c r="J15" s="830">
        <f t="shared" si="6"/>
        <v>0</v>
      </c>
      <c r="K15" s="831">
        <f t="shared" si="6"/>
        <v>0</v>
      </c>
      <c r="L15" s="831">
        <f t="shared" si="6"/>
        <v>0</v>
      </c>
      <c r="M15" s="831">
        <f t="shared" si="6"/>
        <v>0</v>
      </c>
      <c r="N15" s="831">
        <f t="shared" si="6"/>
        <v>0</v>
      </c>
      <c r="O15" s="830">
        <f>SUM(O6:O14)</f>
        <v>0</v>
      </c>
      <c r="P15" s="832"/>
    </row>
  </sheetData>
  <sheetProtection algorithmName="SHA-512" hashValue="P9JMXrHlouUYkymVofTddjxTSwzRNjwgrrtOnY1hzDDkL3QwqhKeDlZxFkb/HW15tRsOyZXLSTNbYSza8jcNkw==" saltValue="jGJBOY9he881LlMlGgpa/w==" spinCount="100000" sheet="1" formatCells="0" formatColumns="0" formatRows="0" insertColumns="0" insertRows="0" insertHyperlinks="0" deleteColumns="0" deleteRows="0" sort="0" autoFilter="0" pivotTables="0"/>
  <mergeCells count="6">
    <mergeCell ref="D6:D14"/>
    <mergeCell ref="A3:A4"/>
    <mergeCell ref="G1:P1"/>
    <mergeCell ref="G2:P2"/>
    <mergeCell ref="A1:F1"/>
    <mergeCell ref="A2:F2"/>
  </mergeCells>
  <conditionalFormatting sqref="G6:G14">
    <cfRule type="expression" dxfId="41" priority="304">
      <formula>G6&lt;&gt;B6</formula>
    </cfRule>
  </conditionalFormatting>
  <conditionalFormatting sqref="M6:M14">
    <cfRule type="expression" dxfId="40" priority="3">
      <formula>"I6&lt;&gt;D6"</formula>
    </cfRule>
  </conditionalFormatting>
  <conditionalFormatting sqref="O6:O14">
    <cfRule type="expression" dxfId="39" priority="1" stopIfTrue="1">
      <formula>O6&lt;&gt;#REF!</formula>
    </cfRule>
    <cfRule type="expression" dxfId="38" priority="2">
      <formula>O6&lt;&gt;#REF!</formula>
    </cfRule>
  </conditionalFormatting>
  <dataValidations count="3">
    <dataValidation allowBlank="1" showErrorMessage="1" promptTitle="Sélectionnez un type d'action" sqref="H5:J5 M5 O5" xr:uid="{4FC2848F-23CD-498F-A8FB-170DF6803FBC}"/>
    <dataValidation type="list" allowBlank="1" showInputMessage="1" showErrorMessage="1" sqref="H6:H14" xr:uid="{288BC237-F1C7-49CC-B980-402AAF81D36E}">
      <formula1>"Oui,Non"</formula1>
    </dataValidation>
    <dataValidation type="list" allowBlank="1" showErrorMessage="1" promptTitle="Sélectionnez un type d'action" sqref="D5:D6" xr:uid="{5ED2DBDD-E42B-42C8-B116-B49FBE4B1EDA}">
      <formula1>"Oui,Non"</formula1>
    </dataValidation>
  </dataValidations>
  <pageMargins left="0.7" right="0.7" top="0.75" bottom="0.75" header="0.3" footer="0.3"/>
  <pageSetup paperSize="9" scale="1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1F1A87A-A4AA-4D16-9ADE-4BAD61A54BA8}">
          <x14:formula1>
            <xm:f>'0-Présentation typeaction'!$H$4:$H$12</xm:f>
          </x14:formula1>
          <xm:sqref>B5:B14</xm:sqref>
        </x14:dataValidation>
        <x14:dataValidation type="list" allowBlank="1" showErrorMessage="1" promptTitle="Sélectionnez un type d'action" xr:uid="{D6C27C49-826A-4B56-A792-C6B02A1912E8}">
          <x14:formula1>
            <xm:f>'0-Présentation typeaction'!$H$4:$H$12</xm:f>
          </x14:formula1>
          <xm:sqref>G5:G14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5F148-CA8B-46E6-9675-F52B9303BF49}">
  <sheetPr>
    <pageSetUpPr fitToPage="1"/>
  </sheetPr>
  <dimension ref="A1:AI40"/>
  <sheetViews>
    <sheetView showGridLines="0" zoomScale="74" zoomScaleNormal="90" workbookViewId="0">
      <selection activeCell="L8" sqref="L8"/>
    </sheetView>
  </sheetViews>
  <sheetFormatPr baseColWidth="10" defaultColWidth="11.453125" defaultRowHeight="14.5" outlineLevelCol="1"/>
  <cols>
    <col min="1" max="1" width="18" bestFit="1" customWidth="1"/>
    <col min="2" max="7" width="25.1796875" style="30" customWidth="1"/>
    <col min="8" max="9" width="25.1796875" style="328" customWidth="1"/>
    <col min="10" max="13" width="25.1796875" customWidth="1"/>
    <col min="14" max="14" width="30.453125" customWidth="1"/>
    <col min="15" max="16" width="18.453125" style="33" hidden="1" customWidth="1" outlineLevel="1"/>
    <col min="17" max="20" width="25.1796875" style="33" hidden="1" customWidth="1" outlineLevel="1"/>
    <col min="21" max="21" width="25.1796875" style="328" hidden="1" customWidth="1" outlineLevel="1"/>
    <col min="22" max="25" width="25.1796875" style="33" hidden="1" customWidth="1" outlineLevel="1"/>
    <col min="26" max="26" width="31.453125" style="33" hidden="1" customWidth="1" outlineLevel="1"/>
    <col min="27" max="27" width="34.453125" style="33" hidden="1" customWidth="1" outlineLevel="1"/>
    <col min="28" max="28" width="29" style="33" hidden="1" customWidth="1" outlineLevel="1"/>
    <col min="29" max="29" width="22.453125" style="33" hidden="1" customWidth="1" outlineLevel="1"/>
    <col min="30" max="30" width="36.1796875" style="33" hidden="1" customWidth="1" outlineLevel="1"/>
    <col min="31" max="33" width="25.1796875" style="33" hidden="1" customWidth="1" outlineLevel="1"/>
    <col min="34" max="34" width="29.453125" style="33" hidden="1" customWidth="1" outlineLevel="1"/>
    <col min="35" max="35" width="11.453125" collapsed="1"/>
  </cols>
  <sheetData>
    <row r="1" spans="1:34" ht="70.5" customHeight="1" thickBot="1">
      <c r="A1" s="1009" t="s">
        <v>179</v>
      </c>
      <c r="B1" s="1010"/>
      <c r="C1" s="1010"/>
      <c r="D1" s="1010"/>
      <c r="E1" s="1016"/>
      <c r="F1" s="1010"/>
      <c r="G1" s="1010"/>
      <c r="H1" s="1010"/>
      <c r="I1" s="1010"/>
      <c r="J1" s="1010"/>
      <c r="K1" s="1010"/>
      <c r="L1" s="1010"/>
      <c r="M1" s="1010"/>
      <c r="N1" s="1011"/>
      <c r="O1" s="1004" t="s">
        <v>180</v>
      </c>
      <c r="P1" s="1005"/>
      <c r="Q1" s="1005"/>
      <c r="R1" s="1005"/>
      <c r="S1" s="1005"/>
      <c r="T1" s="1005"/>
      <c r="U1" s="1005"/>
      <c r="V1" s="1005"/>
      <c r="W1" s="1005"/>
      <c r="X1" s="1005"/>
      <c r="Y1" s="1005"/>
      <c r="Z1" s="1005"/>
      <c r="AA1" s="1005"/>
      <c r="AB1" s="1005"/>
      <c r="AC1" s="1005"/>
      <c r="AD1" s="1005"/>
      <c r="AE1" s="1005"/>
      <c r="AF1" s="1005"/>
      <c r="AG1" s="1005"/>
      <c r="AH1" s="1006"/>
    </row>
    <row r="2" spans="1:34" s="30" customFormat="1" ht="98.25" customHeight="1" thickBot="1">
      <c r="A2" s="568"/>
      <c r="B2" s="932"/>
      <c r="C2" s="932"/>
      <c r="D2" s="1009" t="s">
        <v>19</v>
      </c>
      <c r="E2" s="1010"/>
      <c r="F2" s="1010"/>
      <c r="G2" s="1010"/>
      <c r="H2" s="1010"/>
      <c r="I2" s="1010"/>
      <c r="J2" s="1010"/>
      <c r="K2" s="1010"/>
      <c r="L2" s="1009" t="s">
        <v>108</v>
      </c>
      <c r="M2" s="1011"/>
      <c r="N2" s="567" t="s">
        <v>23</v>
      </c>
      <c r="O2" s="1004" t="s">
        <v>19</v>
      </c>
      <c r="P2" s="1005"/>
      <c r="Q2" s="1005"/>
      <c r="R2" s="1005"/>
      <c r="S2" s="1005"/>
      <c r="T2" s="1005"/>
      <c r="U2" s="1005"/>
      <c r="V2" s="1005"/>
      <c r="W2" s="1005"/>
      <c r="X2" s="1005"/>
      <c r="Y2" s="1006"/>
      <c r="Z2" s="764" t="s">
        <v>24</v>
      </c>
      <c r="AA2" s="1004" t="s">
        <v>132</v>
      </c>
      <c r="AB2" s="1006"/>
      <c r="AC2" s="1004" t="s">
        <v>27</v>
      </c>
      <c r="AD2" s="1006"/>
      <c r="AE2" s="1029" t="s">
        <v>29</v>
      </c>
      <c r="AF2" s="1029"/>
      <c r="AG2" s="1029"/>
      <c r="AH2" s="1030"/>
    </row>
    <row r="3" spans="1:34" s="1" customFormat="1" ht="46.5" customHeight="1">
      <c r="A3" s="1036" t="s">
        <v>181</v>
      </c>
      <c r="B3" s="933" t="s">
        <v>476</v>
      </c>
      <c r="C3" s="934" t="s">
        <v>477</v>
      </c>
      <c r="D3" s="199" t="s">
        <v>34</v>
      </c>
      <c r="E3" s="141" t="s">
        <v>182</v>
      </c>
      <c r="F3" s="200" t="s">
        <v>183</v>
      </c>
      <c r="G3" s="201" t="s">
        <v>184</v>
      </c>
      <c r="H3" s="13" t="s">
        <v>480</v>
      </c>
      <c r="I3" s="201" t="s">
        <v>185</v>
      </c>
      <c r="J3" s="202" t="s">
        <v>186</v>
      </c>
      <c r="K3" s="171" t="s">
        <v>262</v>
      </c>
      <c r="L3" s="140" t="s">
        <v>187</v>
      </c>
      <c r="M3" s="191" t="s">
        <v>188</v>
      </c>
      <c r="N3" s="871" t="s">
        <v>189</v>
      </c>
      <c r="O3" s="769" t="s">
        <v>476</v>
      </c>
      <c r="P3" s="771" t="s">
        <v>477</v>
      </c>
      <c r="Q3" s="834" t="s">
        <v>34</v>
      </c>
      <c r="R3" s="609" t="s">
        <v>182</v>
      </c>
      <c r="S3" s="609" t="s">
        <v>183</v>
      </c>
      <c r="T3" s="609" t="s">
        <v>184</v>
      </c>
      <c r="U3" s="609" t="s">
        <v>480</v>
      </c>
      <c r="V3" s="609" t="s">
        <v>185</v>
      </c>
      <c r="W3" s="609" t="s">
        <v>186</v>
      </c>
      <c r="X3" s="609" t="s">
        <v>262</v>
      </c>
      <c r="Y3" s="721" t="s">
        <v>260</v>
      </c>
      <c r="Z3" s="835" t="s">
        <v>190</v>
      </c>
      <c r="AA3" s="836" t="s">
        <v>191</v>
      </c>
      <c r="AB3" s="837" t="s">
        <v>187</v>
      </c>
      <c r="AC3" s="608" t="s">
        <v>192</v>
      </c>
      <c r="AD3" s="838" t="s">
        <v>52</v>
      </c>
      <c r="AE3" s="839" t="s">
        <v>193</v>
      </c>
      <c r="AF3" s="609" t="s">
        <v>54</v>
      </c>
      <c r="AG3" s="619" t="s">
        <v>55</v>
      </c>
      <c r="AH3" s="610" t="s">
        <v>56</v>
      </c>
    </row>
    <row r="4" spans="1:34" s="1" customFormat="1" ht="188.5" thickBot="1">
      <c r="A4" s="1007"/>
      <c r="B4" s="211"/>
      <c r="C4" s="935"/>
      <c r="D4" s="144" t="s">
        <v>194</v>
      </c>
      <c r="E4" s="203" t="s">
        <v>195</v>
      </c>
      <c r="F4" s="203" t="s">
        <v>196</v>
      </c>
      <c r="G4" s="145" t="s">
        <v>197</v>
      </c>
      <c r="H4" s="213" t="s">
        <v>481</v>
      </c>
      <c r="I4" s="145" t="s">
        <v>198</v>
      </c>
      <c r="J4" s="172" t="s">
        <v>199</v>
      </c>
      <c r="K4" s="172" t="s">
        <v>263</v>
      </c>
      <c r="L4" s="204" t="s">
        <v>200</v>
      </c>
      <c r="M4" s="205" t="s">
        <v>201</v>
      </c>
      <c r="N4" s="872" t="s">
        <v>69</v>
      </c>
      <c r="O4" s="879"/>
      <c r="P4" s="880"/>
      <c r="Q4" s="840" t="s">
        <v>202</v>
      </c>
      <c r="R4" s="623" t="s">
        <v>202</v>
      </c>
      <c r="S4" s="623" t="s">
        <v>202</v>
      </c>
      <c r="T4" s="623" t="s">
        <v>202</v>
      </c>
      <c r="U4" s="623" t="s">
        <v>202</v>
      </c>
      <c r="V4" s="623" t="s">
        <v>202</v>
      </c>
      <c r="W4" s="623" t="s">
        <v>202</v>
      </c>
      <c r="X4" s="623" t="s">
        <v>202</v>
      </c>
      <c r="Y4" s="630" t="s">
        <v>261</v>
      </c>
      <c r="Z4" s="841" t="s">
        <v>203</v>
      </c>
      <c r="AA4" s="842" t="s">
        <v>149</v>
      </c>
      <c r="AB4" s="843" t="s">
        <v>202</v>
      </c>
      <c r="AC4" s="621" t="s">
        <v>204</v>
      </c>
      <c r="AD4" s="730" t="s">
        <v>76</v>
      </c>
      <c r="AE4" s="844" t="s">
        <v>202</v>
      </c>
      <c r="AF4" s="845" t="s">
        <v>202</v>
      </c>
      <c r="AG4" s="633" t="s">
        <v>102</v>
      </c>
      <c r="AH4" s="624" t="s">
        <v>173</v>
      </c>
    </row>
    <row r="5" spans="1:34" s="1" customFormat="1" ht="30" customHeight="1">
      <c r="A5" s="98" t="s">
        <v>82</v>
      </c>
      <c r="B5" s="215"/>
      <c r="C5" s="936"/>
      <c r="D5" s="169" t="s">
        <v>174</v>
      </c>
      <c r="E5" s="194">
        <v>1</v>
      </c>
      <c r="F5" s="194">
        <v>1</v>
      </c>
      <c r="G5" s="195">
        <v>1</v>
      </c>
      <c r="H5" s="196">
        <v>1850</v>
      </c>
      <c r="I5" s="217">
        <f>IF(G5=0,"",H5/G5)</f>
        <v>1850</v>
      </c>
      <c r="J5" s="169" t="s">
        <v>90</v>
      </c>
      <c r="K5" s="206">
        <v>45658</v>
      </c>
      <c r="L5" s="198">
        <f>IF(I5="","",IF(J5="OUI",IF(I5&gt;=1850,10400*G5,(I5/1850)*10400*G5),IF(I5&gt;=1850,8600*G5,(I5/1850)*8600*G5)))</f>
        <v>10400</v>
      </c>
      <c r="M5" s="197" t="s">
        <v>91</v>
      </c>
      <c r="N5" s="873"/>
      <c r="O5" s="889"/>
      <c r="P5" s="890"/>
      <c r="Q5" s="846" t="s">
        <v>174</v>
      </c>
      <c r="R5" s="847">
        <f t="shared" ref="R5:S8" si="0">IF(E5="","",E5)</f>
        <v>1</v>
      </c>
      <c r="S5" s="847">
        <f t="shared" si="0"/>
        <v>1</v>
      </c>
      <c r="T5" s="847">
        <f>IF(I5&lt;1850,U5/1850,G5)</f>
        <v>1</v>
      </c>
      <c r="U5" s="196">
        <f>IF(H5="","",H5)</f>
        <v>1850</v>
      </c>
      <c r="V5" s="196">
        <f>IF(T5=0,"",U5/T5)</f>
        <v>1850</v>
      </c>
      <c r="W5" s="846" t="str">
        <f>IF(J5="","",J5)</f>
        <v>Oui</v>
      </c>
      <c r="X5" s="848">
        <f>IF(K5="","",K5)</f>
        <v>45658</v>
      </c>
      <c r="Y5" s="849" t="s">
        <v>90</v>
      </c>
      <c r="Z5" s="846" t="s">
        <v>90</v>
      </c>
      <c r="AA5" s="846" t="s">
        <v>90</v>
      </c>
      <c r="AB5" s="850">
        <f t="shared" ref="AB5" si="1">IF(V5="","",IF(W5="OUI",IF(V5&gt;=1850,10400*T5,(V5/1850)*10400*T5),IF(V5&gt;=1850,8600*T5,(V5/1850)*8600*T5)))</f>
        <v>10400</v>
      </c>
      <c r="AC5" s="850">
        <v>10400</v>
      </c>
      <c r="AD5" s="851"/>
      <c r="AE5" s="852">
        <f>IF(T5="","",IF(Z5="Non",0, IF(Y5="Non",0,IF(AA5="Non",0,IF(AB5&lt;=(AC5-AD5),AB5,IF(AB5&gt;(AC5-AD5),(AC5-AD5)))))))</f>
        <v>10400</v>
      </c>
      <c r="AF5" s="852">
        <f>IF(OR(L5="",AC5=""),"",ROUND(IFERROR(VALUE(TRIM(SUBSTITUTE(L5,CHAR(160),""))),0),2)-ROUND(IFERROR(VALUE(TRIM(SUBSTITUTE(AC5,CHAR(160),""))),0),2))</f>
        <v>0</v>
      </c>
      <c r="AG5" s="852">
        <f t="shared" ref="AG5:AG25" si="2">IF(AND(AD5="",AE5=""),"",AE5+AD5)</f>
        <v>10400</v>
      </c>
      <c r="AH5" s="853"/>
    </row>
    <row r="6" spans="1:34" s="1" customFormat="1" ht="20.5" customHeight="1">
      <c r="A6" s="49">
        <v>1</v>
      </c>
      <c r="B6" s="68"/>
      <c r="C6" s="64"/>
      <c r="D6" s="68"/>
      <c r="E6" s="5"/>
      <c r="F6" s="5"/>
      <c r="G6" s="12"/>
      <c r="H6" s="12"/>
      <c r="I6" s="938" t="str">
        <f>IF(G6=0,"",H6/G6)</f>
        <v/>
      </c>
      <c r="J6" s="125"/>
      <c r="K6" s="569"/>
      <c r="L6" s="192" t="str">
        <f>IF(I6="","",IF(J6="OUI",IF(I6&gt;=1850,10400*G6,(I6/1850)*10400*G6),IF(I6&gt;=1850,8600*G6,(I6/1850)*8600*G6)))</f>
        <v/>
      </c>
      <c r="M6" s="37"/>
      <c r="N6" s="874"/>
      <c r="O6" s="854" t="str">
        <f t="shared" ref="O6" si="3">IF(B6="","",B6)</f>
        <v/>
      </c>
      <c r="P6" s="854" t="str">
        <f t="shared" ref="P6" si="4">IF(C6="","",C6)</f>
        <v/>
      </c>
      <c r="Q6" s="854" t="str">
        <f t="shared" ref="Q6:Q25" si="5">IF(D6="","",D6)</f>
        <v/>
      </c>
      <c r="R6" s="855" t="str">
        <f t="shared" si="0"/>
        <v/>
      </c>
      <c r="S6" s="855" t="str">
        <f t="shared" si="0"/>
        <v/>
      </c>
      <c r="T6" s="856">
        <f>IF(I6&lt;1850,U6/1850,G6)</f>
        <v>0</v>
      </c>
      <c r="U6" s="855" t="str">
        <f>IF(H6="","",H6)</f>
        <v/>
      </c>
      <c r="V6" s="856" t="str">
        <f>IF(T6=0,"",U6/T6)</f>
        <v/>
      </c>
      <c r="W6" s="655" t="str">
        <f>IF(J6="","",J6)</f>
        <v/>
      </c>
      <c r="X6" s="857" t="str">
        <f>IF(K6="","",K6)</f>
        <v/>
      </c>
      <c r="Y6" s="858"/>
      <c r="Z6" s="859"/>
      <c r="AA6" s="658"/>
      <c r="AB6" s="900" t="str">
        <f>IFERROR(
    _xlfn.IFS(
        W6="Oui", 10400 * T6,
        W6="Non", 8600 * T6
    ),
"")</f>
        <v/>
      </c>
      <c r="AC6" s="860"/>
      <c r="AD6" s="861"/>
      <c r="AE6" s="862">
        <f>IF(T6="","",IF(OR(Z6="Non",Y6="Non",AA6="Non"),0,MIN(AB6,AC6-AD6)))</f>
        <v>0</v>
      </c>
      <c r="AF6" s="668" t="str">
        <f t="shared" ref="AF6:AF25" si="6">IF(OR(L6="",AE6=""),"",ROUND(IFERROR(VALUE(TRIM(SUBSTITUTE(L6,CHAR(160),""))),0),2)-ROUND(IFERROR(VALUE(TRIM(SUBSTITUTE(AE6,CHAR(160),""))),0),2))</f>
        <v/>
      </c>
      <c r="AG6" s="671">
        <f t="shared" si="2"/>
        <v>0</v>
      </c>
      <c r="AH6" s="863"/>
    </row>
    <row r="7" spans="1:34" s="1" customFormat="1" ht="20.5" customHeight="1">
      <c r="A7" s="49">
        <v>2</v>
      </c>
      <c r="B7" s="68"/>
      <c r="C7" s="64"/>
      <c r="D7" s="68"/>
      <c r="E7" s="5"/>
      <c r="F7" s="5"/>
      <c r="G7" s="12"/>
      <c r="H7" s="12"/>
      <c r="I7" s="938" t="str">
        <f t="shared" ref="I7:I25" si="7">IF(G7=0,"",H7/G7)</f>
        <v/>
      </c>
      <c r="J7" s="125"/>
      <c r="K7" s="569"/>
      <c r="L7" s="192" t="str">
        <f t="shared" ref="L7:L25" si="8">IF(I7="","",IF(J7="OUI",IF(I7&gt;=1850,10400*G7,(I7/1850)*10400*G7),IF(I7&gt;=1850,8600*G7,(I7/1850)*8600*G7)))</f>
        <v/>
      </c>
      <c r="M7" s="37"/>
      <c r="N7" s="874"/>
      <c r="O7" s="854" t="str">
        <f t="shared" ref="O7:O25" si="9">IF(B7="","",B7)</f>
        <v/>
      </c>
      <c r="P7" s="854" t="str">
        <f t="shared" ref="P7:P25" si="10">IF(C7="","",C7)</f>
        <v/>
      </c>
      <c r="Q7" s="854" t="str">
        <f t="shared" si="5"/>
        <v/>
      </c>
      <c r="R7" s="855" t="str">
        <f t="shared" si="0"/>
        <v/>
      </c>
      <c r="S7" s="855" t="str">
        <f t="shared" si="0"/>
        <v/>
      </c>
      <c r="T7" s="856">
        <f t="shared" ref="T7:T25" si="11">IF(I7&lt;1850,U7/1850,G7)</f>
        <v>0</v>
      </c>
      <c r="U7" s="855" t="str">
        <f t="shared" ref="U7:U25" si="12">IF(H7="","",H7)</f>
        <v/>
      </c>
      <c r="V7" s="856" t="str">
        <f t="shared" ref="V7:V25" si="13">IF(T7=0,"",U7/T7)</f>
        <v/>
      </c>
      <c r="W7" s="655" t="str">
        <f t="shared" ref="W7:W25" si="14">IF(J7="","",J7)</f>
        <v/>
      </c>
      <c r="X7" s="857" t="str">
        <f t="shared" ref="X7:X25" si="15">IF(K7="","",K7)</f>
        <v/>
      </c>
      <c r="Y7" s="858"/>
      <c r="Z7" s="859"/>
      <c r="AA7" s="658"/>
      <c r="AB7" s="900" t="str">
        <f t="shared" ref="AB7:AB25" si="16">IFERROR(
    _xlfn.IFS(
        W7="Oui", 10400 * T7,
        W7="Non", 8600 * T7
    ),
"")</f>
        <v/>
      </c>
      <c r="AC7" s="860"/>
      <c r="AD7" s="860"/>
      <c r="AE7" s="862">
        <f t="shared" ref="AE7:AE25" si="17">IF(T7="","",IF(OR(Z7="Non",Y7="Non",AA7="Non"),0,MIN(AB7,AC7-AD7)))</f>
        <v>0</v>
      </c>
      <c r="AF7" s="668" t="str">
        <f t="shared" si="6"/>
        <v/>
      </c>
      <c r="AG7" s="671">
        <f t="shared" si="2"/>
        <v>0</v>
      </c>
      <c r="AH7" s="863"/>
    </row>
    <row r="8" spans="1:34" s="1" customFormat="1" ht="20.5" customHeight="1">
      <c r="A8" s="49">
        <v>3</v>
      </c>
      <c r="B8" s="68"/>
      <c r="C8" s="64"/>
      <c r="D8" s="68"/>
      <c r="E8" s="5"/>
      <c r="F8" s="5"/>
      <c r="G8" s="12"/>
      <c r="H8" s="12"/>
      <c r="I8" s="938" t="str">
        <f t="shared" si="7"/>
        <v/>
      </c>
      <c r="J8" s="125"/>
      <c r="K8" s="569"/>
      <c r="L8" s="192" t="str">
        <f t="shared" si="8"/>
        <v/>
      </c>
      <c r="M8" s="37"/>
      <c r="N8" s="874"/>
      <c r="O8" s="854" t="str">
        <f t="shared" si="9"/>
        <v/>
      </c>
      <c r="P8" s="854" t="str">
        <f t="shared" si="10"/>
        <v/>
      </c>
      <c r="Q8" s="854" t="str">
        <f t="shared" si="5"/>
        <v/>
      </c>
      <c r="R8" s="855" t="str">
        <f t="shared" si="0"/>
        <v/>
      </c>
      <c r="S8" s="855" t="str">
        <f t="shared" si="0"/>
        <v/>
      </c>
      <c r="T8" s="856">
        <f t="shared" si="11"/>
        <v>0</v>
      </c>
      <c r="U8" s="855" t="str">
        <f t="shared" si="12"/>
        <v/>
      </c>
      <c r="V8" s="856" t="str">
        <f t="shared" si="13"/>
        <v/>
      </c>
      <c r="W8" s="655" t="str">
        <f t="shared" si="14"/>
        <v/>
      </c>
      <c r="X8" s="857" t="str">
        <f t="shared" si="15"/>
        <v/>
      </c>
      <c r="Y8" s="858"/>
      <c r="Z8" s="859"/>
      <c r="AA8" s="658"/>
      <c r="AB8" s="900" t="str">
        <f t="shared" si="16"/>
        <v/>
      </c>
      <c r="AC8" s="860"/>
      <c r="AD8" s="860"/>
      <c r="AE8" s="862">
        <f t="shared" si="17"/>
        <v>0</v>
      </c>
      <c r="AF8" s="668" t="str">
        <f t="shared" si="6"/>
        <v/>
      </c>
      <c r="AG8" s="671">
        <f t="shared" si="2"/>
        <v>0</v>
      </c>
      <c r="AH8" s="863"/>
    </row>
    <row r="9" spans="1:34" s="1" customFormat="1" ht="20.5" customHeight="1">
      <c r="A9" s="49">
        <v>4</v>
      </c>
      <c r="B9" s="68"/>
      <c r="C9" s="64"/>
      <c r="D9" s="68"/>
      <c r="E9" s="5"/>
      <c r="F9" s="5"/>
      <c r="G9" s="12"/>
      <c r="H9" s="12"/>
      <c r="I9" s="938" t="str">
        <f t="shared" si="7"/>
        <v/>
      </c>
      <c r="J9" s="125"/>
      <c r="K9" s="569"/>
      <c r="L9" s="192" t="str">
        <f t="shared" si="8"/>
        <v/>
      </c>
      <c r="M9" s="37"/>
      <c r="N9" s="874"/>
      <c r="O9" s="854" t="str">
        <f t="shared" si="9"/>
        <v/>
      </c>
      <c r="P9" s="854" t="str">
        <f t="shared" si="10"/>
        <v/>
      </c>
      <c r="Q9" s="854" t="str">
        <f t="shared" si="5"/>
        <v/>
      </c>
      <c r="R9" s="855" t="str">
        <f t="shared" ref="R9:R25" si="18">IF(E9="","",E9)</f>
        <v/>
      </c>
      <c r="S9" s="855"/>
      <c r="T9" s="856">
        <f t="shared" si="11"/>
        <v>0</v>
      </c>
      <c r="U9" s="855" t="str">
        <f t="shared" si="12"/>
        <v/>
      </c>
      <c r="V9" s="856" t="str">
        <f t="shared" si="13"/>
        <v/>
      </c>
      <c r="W9" s="655" t="str">
        <f t="shared" si="14"/>
        <v/>
      </c>
      <c r="X9" s="857" t="str">
        <f t="shared" si="15"/>
        <v/>
      </c>
      <c r="Y9" s="858"/>
      <c r="Z9" s="859"/>
      <c r="AA9" s="658"/>
      <c r="AB9" s="900" t="str">
        <f t="shared" si="16"/>
        <v/>
      </c>
      <c r="AC9" s="860"/>
      <c r="AD9" s="860"/>
      <c r="AE9" s="862">
        <f t="shared" si="17"/>
        <v>0</v>
      </c>
      <c r="AF9" s="668" t="str">
        <f t="shared" si="6"/>
        <v/>
      </c>
      <c r="AG9" s="671">
        <f t="shared" si="2"/>
        <v>0</v>
      </c>
      <c r="AH9" s="863"/>
    </row>
    <row r="10" spans="1:34" s="1" customFormat="1" ht="20.5" customHeight="1">
      <c r="A10" s="49">
        <v>5</v>
      </c>
      <c r="B10" s="68"/>
      <c r="C10" s="64"/>
      <c r="D10" s="68"/>
      <c r="E10" s="5"/>
      <c r="F10" s="5"/>
      <c r="G10" s="12"/>
      <c r="H10" s="12"/>
      <c r="I10" s="938" t="str">
        <f t="shared" si="7"/>
        <v/>
      </c>
      <c r="J10" s="125"/>
      <c r="K10" s="569"/>
      <c r="L10" s="192" t="str">
        <f t="shared" si="8"/>
        <v/>
      </c>
      <c r="M10" s="37"/>
      <c r="N10" s="874"/>
      <c r="O10" s="854" t="str">
        <f t="shared" si="9"/>
        <v/>
      </c>
      <c r="P10" s="854" t="str">
        <f t="shared" si="10"/>
        <v/>
      </c>
      <c r="Q10" s="854" t="str">
        <f t="shared" si="5"/>
        <v/>
      </c>
      <c r="R10" s="855" t="str">
        <f t="shared" si="18"/>
        <v/>
      </c>
      <c r="S10" s="855" t="str">
        <f t="shared" ref="S10:S25" si="19">IF(F10="","",F10)</f>
        <v/>
      </c>
      <c r="T10" s="856">
        <f t="shared" si="11"/>
        <v>0</v>
      </c>
      <c r="U10" s="855" t="str">
        <f t="shared" si="12"/>
        <v/>
      </c>
      <c r="V10" s="856" t="str">
        <f t="shared" si="13"/>
        <v/>
      </c>
      <c r="W10" s="655" t="str">
        <f t="shared" si="14"/>
        <v/>
      </c>
      <c r="X10" s="857" t="str">
        <f t="shared" si="15"/>
        <v/>
      </c>
      <c r="Y10" s="858"/>
      <c r="Z10" s="859"/>
      <c r="AA10" s="658"/>
      <c r="AB10" s="900" t="str">
        <f t="shared" si="16"/>
        <v/>
      </c>
      <c r="AC10" s="860"/>
      <c r="AD10" s="806"/>
      <c r="AE10" s="862">
        <f t="shared" si="17"/>
        <v>0</v>
      </c>
      <c r="AF10" s="668" t="str">
        <f t="shared" si="6"/>
        <v/>
      </c>
      <c r="AG10" s="671">
        <f t="shared" si="2"/>
        <v>0</v>
      </c>
      <c r="AH10" s="863"/>
    </row>
    <row r="11" spans="1:34" s="1" customFormat="1" ht="20.5" customHeight="1">
      <c r="A11" s="49">
        <v>6</v>
      </c>
      <c r="B11" s="68"/>
      <c r="C11" s="64"/>
      <c r="D11" s="68"/>
      <c r="E11" s="5"/>
      <c r="F11" s="5"/>
      <c r="G11" s="12"/>
      <c r="H11" s="12"/>
      <c r="I11" s="938" t="str">
        <f t="shared" si="7"/>
        <v/>
      </c>
      <c r="J11" s="125"/>
      <c r="K11" s="569"/>
      <c r="L11" s="192" t="str">
        <f t="shared" si="8"/>
        <v/>
      </c>
      <c r="M11" s="37"/>
      <c r="N11" s="874"/>
      <c r="O11" s="854" t="str">
        <f t="shared" si="9"/>
        <v/>
      </c>
      <c r="P11" s="854" t="str">
        <f t="shared" si="10"/>
        <v/>
      </c>
      <c r="Q11" s="854" t="str">
        <f t="shared" si="5"/>
        <v/>
      </c>
      <c r="R11" s="855" t="str">
        <f t="shared" si="18"/>
        <v/>
      </c>
      <c r="S11" s="855" t="str">
        <f t="shared" si="19"/>
        <v/>
      </c>
      <c r="T11" s="856">
        <f t="shared" si="11"/>
        <v>0</v>
      </c>
      <c r="U11" s="855" t="str">
        <f t="shared" si="12"/>
        <v/>
      </c>
      <c r="V11" s="856" t="str">
        <f t="shared" si="13"/>
        <v/>
      </c>
      <c r="W11" s="655" t="str">
        <f t="shared" si="14"/>
        <v/>
      </c>
      <c r="X11" s="857" t="str">
        <f t="shared" si="15"/>
        <v/>
      </c>
      <c r="Y11" s="858"/>
      <c r="Z11" s="859"/>
      <c r="AA11" s="658"/>
      <c r="AB11" s="900" t="str">
        <f t="shared" si="16"/>
        <v/>
      </c>
      <c r="AC11" s="860"/>
      <c r="AD11" s="861"/>
      <c r="AE11" s="862">
        <f t="shared" si="17"/>
        <v>0</v>
      </c>
      <c r="AF11" s="668" t="str">
        <f t="shared" si="6"/>
        <v/>
      </c>
      <c r="AG11" s="671">
        <f t="shared" si="2"/>
        <v>0</v>
      </c>
      <c r="AH11" s="863"/>
    </row>
    <row r="12" spans="1:34" s="1" customFormat="1" ht="20.5" customHeight="1">
      <c r="A12" s="49">
        <v>7</v>
      </c>
      <c r="B12" s="68"/>
      <c r="C12" s="64"/>
      <c r="D12" s="68"/>
      <c r="E12" s="5"/>
      <c r="F12" s="5"/>
      <c r="G12" s="12"/>
      <c r="H12" s="12"/>
      <c r="I12" s="938" t="str">
        <f t="shared" si="7"/>
        <v/>
      </c>
      <c r="J12" s="125"/>
      <c r="K12" s="569"/>
      <c r="L12" s="192" t="str">
        <f t="shared" si="8"/>
        <v/>
      </c>
      <c r="M12" s="37"/>
      <c r="N12" s="874"/>
      <c r="O12" s="854" t="str">
        <f t="shared" si="9"/>
        <v/>
      </c>
      <c r="P12" s="854" t="str">
        <f t="shared" si="10"/>
        <v/>
      </c>
      <c r="Q12" s="854" t="str">
        <f t="shared" si="5"/>
        <v/>
      </c>
      <c r="R12" s="855" t="str">
        <f t="shared" si="18"/>
        <v/>
      </c>
      <c r="S12" s="855" t="str">
        <f t="shared" si="19"/>
        <v/>
      </c>
      <c r="T12" s="856">
        <f t="shared" si="11"/>
        <v>0</v>
      </c>
      <c r="U12" s="855" t="str">
        <f t="shared" si="12"/>
        <v/>
      </c>
      <c r="V12" s="856" t="str">
        <f t="shared" si="13"/>
        <v/>
      </c>
      <c r="W12" s="655" t="str">
        <f t="shared" si="14"/>
        <v/>
      </c>
      <c r="X12" s="857" t="str">
        <f t="shared" si="15"/>
        <v/>
      </c>
      <c r="Y12" s="858"/>
      <c r="Z12" s="859"/>
      <c r="AA12" s="658"/>
      <c r="AB12" s="900" t="str">
        <f t="shared" si="16"/>
        <v/>
      </c>
      <c r="AC12" s="860"/>
      <c r="AD12" s="860"/>
      <c r="AE12" s="862">
        <f t="shared" si="17"/>
        <v>0</v>
      </c>
      <c r="AF12" s="668" t="str">
        <f t="shared" si="6"/>
        <v/>
      </c>
      <c r="AG12" s="671">
        <f t="shared" si="2"/>
        <v>0</v>
      </c>
      <c r="AH12" s="863"/>
    </row>
    <row r="13" spans="1:34" s="1" customFormat="1" ht="20.5" customHeight="1">
      <c r="A13" s="49">
        <v>8</v>
      </c>
      <c r="B13" s="68"/>
      <c r="C13" s="64"/>
      <c r="D13" s="68"/>
      <c r="E13" s="5"/>
      <c r="F13" s="5"/>
      <c r="G13" s="12"/>
      <c r="H13" s="12"/>
      <c r="I13" s="938" t="str">
        <f t="shared" si="7"/>
        <v/>
      </c>
      <c r="J13" s="125"/>
      <c r="K13" s="569"/>
      <c r="L13" s="192" t="str">
        <f t="shared" si="8"/>
        <v/>
      </c>
      <c r="M13" s="37"/>
      <c r="N13" s="874"/>
      <c r="O13" s="854" t="str">
        <f t="shared" si="9"/>
        <v/>
      </c>
      <c r="P13" s="854" t="str">
        <f t="shared" si="10"/>
        <v/>
      </c>
      <c r="Q13" s="854" t="str">
        <f t="shared" si="5"/>
        <v/>
      </c>
      <c r="R13" s="855" t="str">
        <f t="shared" si="18"/>
        <v/>
      </c>
      <c r="S13" s="855" t="str">
        <f t="shared" si="19"/>
        <v/>
      </c>
      <c r="T13" s="856">
        <f t="shared" si="11"/>
        <v>0</v>
      </c>
      <c r="U13" s="855" t="str">
        <f t="shared" si="12"/>
        <v/>
      </c>
      <c r="V13" s="856" t="str">
        <f t="shared" si="13"/>
        <v/>
      </c>
      <c r="W13" s="655" t="str">
        <f t="shared" si="14"/>
        <v/>
      </c>
      <c r="X13" s="857" t="str">
        <f t="shared" si="15"/>
        <v/>
      </c>
      <c r="Y13" s="858"/>
      <c r="Z13" s="859"/>
      <c r="AA13" s="658"/>
      <c r="AB13" s="900" t="str">
        <f t="shared" si="16"/>
        <v/>
      </c>
      <c r="AC13" s="860"/>
      <c r="AD13" s="860"/>
      <c r="AE13" s="862">
        <f t="shared" si="17"/>
        <v>0</v>
      </c>
      <c r="AF13" s="668" t="str">
        <f t="shared" si="6"/>
        <v/>
      </c>
      <c r="AG13" s="671">
        <f t="shared" si="2"/>
        <v>0</v>
      </c>
      <c r="AH13" s="863"/>
    </row>
    <row r="14" spans="1:34" s="1" customFormat="1" ht="20.5" customHeight="1">
      <c r="A14" s="49">
        <v>9</v>
      </c>
      <c r="B14" s="68"/>
      <c r="C14" s="64"/>
      <c r="D14" s="68"/>
      <c r="E14" s="5"/>
      <c r="F14" s="5"/>
      <c r="G14" s="12"/>
      <c r="H14" s="12"/>
      <c r="I14" s="938" t="str">
        <f t="shared" si="7"/>
        <v/>
      </c>
      <c r="J14" s="125"/>
      <c r="K14" s="569"/>
      <c r="L14" s="192" t="str">
        <f t="shared" si="8"/>
        <v/>
      </c>
      <c r="M14" s="37"/>
      <c r="N14" s="874"/>
      <c r="O14" s="854" t="str">
        <f t="shared" si="9"/>
        <v/>
      </c>
      <c r="P14" s="854" t="str">
        <f t="shared" si="10"/>
        <v/>
      </c>
      <c r="Q14" s="854" t="str">
        <f t="shared" si="5"/>
        <v/>
      </c>
      <c r="R14" s="855" t="str">
        <f t="shared" si="18"/>
        <v/>
      </c>
      <c r="S14" s="855" t="str">
        <f t="shared" si="19"/>
        <v/>
      </c>
      <c r="T14" s="856">
        <f t="shared" si="11"/>
        <v>0</v>
      </c>
      <c r="U14" s="855" t="str">
        <f t="shared" si="12"/>
        <v/>
      </c>
      <c r="V14" s="856" t="str">
        <f t="shared" si="13"/>
        <v/>
      </c>
      <c r="W14" s="655" t="str">
        <f t="shared" si="14"/>
        <v/>
      </c>
      <c r="X14" s="857" t="str">
        <f t="shared" si="15"/>
        <v/>
      </c>
      <c r="Y14" s="858"/>
      <c r="Z14" s="859"/>
      <c r="AA14" s="658"/>
      <c r="AB14" s="900" t="str">
        <f t="shared" si="16"/>
        <v/>
      </c>
      <c r="AC14" s="860"/>
      <c r="AD14" s="860"/>
      <c r="AE14" s="862">
        <f t="shared" si="17"/>
        <v>0</v>
      </c>
      <c r="AF14" s="668" t="str">
        <f t="shared" si="6"/>
        <v/>
      </c>
      <c r="AG14" s="671">
        <f t="shared" si="2"/>
        <v>0</v>
      </c>
      <c r="AH14" s="863"/>
    </row>
    <row r="15" spans="1:34" s="1" customFormat="1" ht="20.5" customHeight="1">
      <c r="A15" s="49">
        <v>10</v>
      </c>
      <c r="B15" s="68"/>
      <c r="C15" s="64"/>
      <c r="D15" s="68"/>
      <c r="E15" s="5"/>
      <c r="F15" s="5"/>
      <c r="G15" s="12"/>
      <c r="H15" s="12"/>
      <c r="I15" s="938" t="str">
        <f t="shared" si="7"/>
        <v/>
      </c>
      <c r="J15" s="125"/>
      <c r="K15" s="569"/>
      <c r="L15" s="192" t="str">
        <f t="shared" si="8"/>
        <v/>
      </c>
      <c r="M15" s="37"/>
      <c r="N15" s="874"/>
      <c r="O15" s="854" t="str">
        <f t="shared" si="9"/>
        <v/>
      </c>
      <c r="P15" s="854" t="str">
        <f t="shared" si="10"/>
        <v/>
      </c>
      <c r="Q15" s="854" t="str">
        <f t="shared" si="5"/>
        <v/>
      </c>
      <c r="R15" s="855" t="str">
        <f t="shared" si="18"/>
        <v/>
      </c>
      <c r="S15" s="855" t="str">
        <f t="shared" si="19"/>
        <v/>
      </c>
      <c r="T15" s="856">
        <f t="shared" si="11"/>
        <v>0</v>
      </c>
      <c r="U15" s="855" t="str">
        <f t="shared" si="12"/>
        <v/>
      </c>
      <c r="V15" s="856" t="str">
        <f t="shared" si="13"/>
        <v/>
      </c>
      <c r="W15" s="655" t="str">
        <f t="shared" si="14"/>
        <v/>
      </c>
      <c r="X15" s="857" t="str">
        <f t="shared" si="15"/>
        <v/>
      </c>
      <c r="Y15" s="858"/>
      <c r="Z15" s="859"/>
      <c r="AA15" s="658"/>
      <c r="AB15" s="900" t="str">
        <f t="shared" si="16"/>
        <v/>
      </c>
      <c r="AC15" s="860"/>
      <c r="AD15" s="860"/>
      <c r="AE15" s="862">
        <f t="shared" si="17"/>
        <v>0</v>
      </c>
      <c r="AF15" s="668" t="str">
        <f t="shared" si="6"/>
        <v/>
      </c>
      <c r="AG15" s="671">
        <f t="shared" si="2"/>
        <v>0</v>
      </c>
      <c r="AH15" s="863"/>
    </row>
    <row r="16" spans="1:34" s="1" customFormat="1" ht="20.5" customHeight="1">
      <c r="A16" s="49">
        <v>11</v>
      </c>
      <c r="B16" s="68"/>
      <c r="C16" s="64"/>
      <c r="D16" s="68"/>
      <c r="E16" s="5"/>
      <c r="F16" s="5"/>
      <c r="G16" s="12"/>
      <c r="H16" s="12"/>
      <c r="I16" s="938" t="str">
        <f t="shared" si="7"/>
        <v/>
      </c>
      <c r="J16" s="125"/>
      <c r="K16" s="569"/>
      <c r="L16" s="192" t="str">
        <f t="shared" si="8"/>
        <v/>
      </c>
      <c r="M16" s="37"/>
      <c r="N16" s="874"/>
      <c r="O16" s="854" t="str">
        <f t="shared" si="9"/>
        <v/>
      </c>
      <c r="P16" s="854" t="str">
        <f t="shared" si="10"/>
        <v/>
      </c>
      <c r="Q16" s="854" t="str">
        <f t="shared" si="5"/>
        <v/>
      </c>
      <c r="R16" s="855" t="str">
        <f t="shared" si="18"/>
        <v/>
      </c>
      <c r="S16" s="855" t="str">
        <f t="shared" si="19"/>
        <v/>
      </c>
      <c r="T16" s="856">
        <f t="shared" si="11"/>
        <v>0</v>
      </c>
      <c r="U16" s="855" t="str">
        <f t="shared" si="12"/>
        <v/>
      </c>
      <c r="V16" s="856" t="str">
        <f t="shared" si="13"/>
        <v/>
      </c>
      <c r="W16" s="655" t="str">
        <f t="shared" si="14"/>
        <v/>
      </c>
      <c r="X16" s="857" t="str">
        <f t="shared" si="15"/>
        <v/>
      </c>
      <c r="Y16" s="858"/>
      <c r="Z16" s="859"/>
      <c r="AA16" s="658"/>
      <c r="AB16" s="900" t="str">
        <f t="shared" si="16"/>
        <v/>
      </c>
      <c r="AC16" s="860"/>
      <c r="AD16" s="860"/>
      <c r="AE16" s="862">
        <f t="shared" si="17"/>
        <v>0</v>
      </c>
      <c r="AF16" s="668" t="str">
        <f t="shared" si="6"/>
        <v/>
      </c>
      <c r="AG16" s="671">
        <f t="shared" si="2"/>
        <v>0</v>
      </c>
      <c r="AH16" s="863"/>
    </row>
    <row r="17" spans="1:34" s="1" customFormat="1" ht="20.5" customHeight="1">
      <c r="A17" s="49">
        <v>12</v>
      </c>
      <c r="B17" s="68"/>
      <c r="C17" s="64"/>
      <c r="D17" s="68"/>
      <c r="E17" s="5"/>
      <c r="F17" s="5"/>
      <c r="G17" s="12"/>
      <c r="H17" s="12"/>
      <c r="I17" s="938" t="str">
        <f t="shared" si="7"/>
        <v/>
      </c>
      <c r="J17" s="125"/>
      <c r="K17" s="569"/>
      <c r="L17" s="192" t="str">
        <f t="shared" si="8"/>
        <v/>
      </c>
      <c r="M17" s="37"/>
      <c r="N17" s="874"/>
      <c r="O17" s="854" t="str">
        <f t="shared" si="9"/>
        <v/>
      </c>
      <c r="P17" s="854" t="str">
        <f t="shared" si="10"/>
        <v/>
      </c>
      <c r="Q17" s="854" t="str">
        <f t="shared" si="5"/>
        <v/>
      </c>
      <c r="R17" s="855" t="str">
        <f t="shared" si="18"/>
        <v/>
      </c>
      <c r="S17" s="855" t="str">
        <f t="shared" si="19"/>
        <v/>
      </c>
      <c r="T17" s="856">
        <f t="shared" si="11"/>
        <v>0</v>
      </c>
      <c r="U17" s="855" t="str">
        <f t="shared" si="12"/>
        <v/>
      </c>
      <c r="V17" s="856" t="str">
        <f t="shared" si="13"/>
        <v/>
      </c>
      <c r="W17" s="655" t="str">
        <f t="shared" si="14"/>
        <v/>
      </c>
      <c r="X17" s="857" t="str">
        <f t="shared" si="15"/>
        <v/>
      </c>
      <c r="Y17" s="858"/>
      <c r="Z17" s="859"/>
      <c r="AA17" s="658"/>
      <c r="AB17" s="900" t="str">
        <f t="shared" si="16"/>
        <v/>
      </c>
      <c r="AC17" s="860"/>
      <c r="AD17" s="860"/>
      <c r="AE17" s="862">
        <f t="shared" si="17"/>
        <v>0</v>
      </c>
      <c r="AF17" s="668" t="str">
        <f t="shared" si="6"/>
        <v/>
      </c>
      <c r="AG17" s="671">
        <f t="shared" si="2"/>
        <v>0</v>
      </c>
      <c r="AH17" s="863"/>
    </row>
    <row r="18" spans="1:34" s="1" customFormat="1" ht="20.5" customHeight="1">
      <c r="A18" s="49">
        <v>13</v>
      </c>
      <c r="B18" s="68"/>
      <c r="C18" s="64"/>
      <c r="D18" s="68"/>
      <c r="E18" s="5"/>
      <c r="F18" s="5"/>
      <c r="G18" s="12"/>
      <c r="H18" s="12"/>
      <c r="I18" s="938" t="str">
        <f t="shared" si="7"/>
        <v/>
      </c>
      <c r="J18" s="125"/>
      <c r="K18" s="569"/>
      <c r="L18" s="192" t="str">
        <f t="shared" si="8"/>
        <v/>
      </c>
      <c r="M18" s="37"/>
      <c r="N18" s="874"/>
      <c r="O18" s="854" t="str">
        <f t="shared" si="9"/>
        <v/>
      </c>
      <c r="P18" s="854" t="str">
        <f t="shared" si="10"/>
        <v/>
      </c>
      <c r="Q18" s="854" t="str">
        <f t="shared" si="5"/>
        <v/>
      </c>
      <c r="R18" s="855" t="str">
        <f t="shared" si="18"/>
        <v/>
      </c>
      <c r="S18" s="855" t="str">
        <f t="shared" si="19"/>
        <v/>
      </c>
      <c r="T18" s="856">
        <f t="shared" si="11"/>
        <v>0</v>
      </c>
      <c r="U18" s="855" t="str">
        <f t="shared" si="12"/>
        <v/>
      </c>
      <c r="V18" s="856" t="str">
        <f t="shared" si="13"/>
        <v/>
      </c>
      <c r="W18" s="655" t="str">
        <f t="shared" si="14"/>
        <v/>
      </c>
      <c r="X18" s="857" t="str">
        <f t="shared" si="15"/>
        <v/>
      </c>
      <c r="Y18" s="858"/>
      <c r="Z18" s="859"/>
      <c r="AA18" s="658"/>
      <c r="AB18" s="900" t="str">
        <f t="shared" si="16"/>
        <v/>
      </c>
      <c r="AC18" s="860"/>
      <c r="AD18" s="860"/>
      <c r="AE18" s="862">
        <f t="shared" si="17"/>
        <v>0</v>
      </c>
      <c r="AF18" s="668" t="str">
        <f t="shared" si="6"/>
        <v/>
      </c>
      <c r="AG18" s="671">
        <f t="shared" si="2"/>
        <v>0</v>
      </c>
      <c r="AH18" s="863"/>
    </row>
    <row r="19" spans="1:34" s="1" customFormat="1" ht="20.5" customHeight="1">
      <c r="A19" s="49">
        <v>14</v>
      </c>
      <c r="B19" s="68"/>
      <c r="C19" s="64"/>
      <c r="D19" s="68"/>
      <c r="E19" s="5"/>
      <c r="F19" s="5"/>
      <c r="G19" s="12"/>
      <c r="H19" s="12"/>
      <c r="I19" s="938" t="str">
        <f t="shared" si="7"/>
        <v/>
      </c>
      <c r="J19" s="125"/>
      <c r="K19" s="569"/>
      <c r="L19" s="192" t="str">
        <f t="shared" si="8"/>
        <v/>
      </c>
      <c r="M19" s="37"/>
      <c r="N19" s="874"/>
      <c r="O19" s="854" t="str">
        <f t="shared" si="9"/>
        <v/>
      </c>
      <c r="P19" s="854" t="str">
        <f t="shared" si="10"/>
        <v/>
      </c>
      <c r="Q19" s="854" t="str">
        <f t="shared" si="5"/>
        <v/>
      </c>
      <c r="R19" s="855" t="str">
        <f t="shared" si="18"/>
        <v/>
      </c>
      <c r="S19" s="855" t="str">
        <f t="shared" si="19"/>
        <v/>
      </c>
      <c r="T19" s="856">
        <f t="shared" si="11"/>
        <v>0</v>
      </c>
      <c r="U19" s="855" t="str">
        <f t="shared" si="12"/>
        <v/>
      </c>
      <c r="V19" s="856" t="str">
        <f t="shared" si="13"/>
        <v/>
      </c>
      <c r="W19" s="655" t="str">
        <f t="shared" si="14"/>
        <v/>
      </c>
      <c r="X19" s="857" t="str">
        <f t="shared" si="15"/>
        <v/>
      </c>
      <c r="Y19" s="858"/>
      <c r="Z19" s="859"/>
      <c r="AA19" s="658"/>
      <c r="AB19" s="900" t="str">
        <f t="shared" si="16"/>
        <v/>
      </c>
      <c r="AC19" s="860"/>
      <c r="AD19" s="860"/>
      <c r="AE19" s="862">
        <f t="shared" si="17"/>
        <v>0</v>
      </c>
      <c r="AF19" s="668" t="str">
        <f t="shared" si="6"/>
        <v/>
      </c>
      <c r="AG19" s="671">
        <f t="shared" si="2"/>
        <v>0</v>
      </c>
      <c r="AH19" s="863"/>
    </row>
    <row r="20" spans="1:34" s="1" customFormat="1" ht="20.5" customHeight="1">
      <c r="A20" s="49">
        <v>15</v>
      </c>
      <c r="B20" s="68"/>
      <c r="C20" s="64"/>
      <c r="D20" s="68"/>
      <c r="E20" s="5"/>
      <c r="F20" s="5"/>
      <c r="G20" s="12"/>
      <c r="H20" s="12"/>
      <c r="I20" s="938" t="str">
        <f t="shared" si="7"/>
        <v/>
      </c>
      <c r="J20" s="125"/>
      <c r="K20" s="569"/>
      <c r="L20" s="192" t="str">
        <f t="shared" si="8"/>
        <v/>
      </c>
      <c r="M20" s="37"/>
      <c r="N20" s="874"/>
      <c r="O20" s="854" t="str">
        <f t="shared" si="9"/>
        <v/>
      </c>
      <c r="P20" s="854" t="str">
        <f t="shared" si="10"/>
        <v/>
      </c>
      <c r="Q20" s="854" t="str">
        <f t="shared" si="5"/>
        <v/>
      </c>
      <c r="R20" s="855" t="str">
        <f t="shared" si="18"/>
        <v/>
      </c>
      <c r="S20" s="855" t="str">
        <f t="shared" si="19"/>
        <v/>
      </c>
      <c r="T20" s="856">
        <f t="shared" si="11"/>
        <v>0</v>
      </c>
      <c r="U20" s="855" t="str">
        <f t="shared" si="12"/>
        <v/>
      </c>
      <c r="V20" s="856" t="str">
        <f t="shared" si="13"/>
        <v/>
      </c>
      <c r="W20" s="655" t="str">
        <f t="shared" si="14"/>
        <v/>
      </c>
      <c r="X20" s="857" t="str">
        <f t="shared" si="15"/>
        <v/>
      </c>
      <c r="Y20" s="858"/>
      <c r="Z20" s="859"/>
      <c r="AA20" s="658"/>
      <c r="AB20" s="900" t="str">
        <f t="shared" si="16"/>
        <v/>
      </c>
      <c r="AC20" s="860"/>
      <c r="AD20" s="860"/>
      <c r="AE20" s="862">
        <f t="shared" si="17"/>
        <v>0</v>
      </c>
      <c r="AF20" s="668" t="str">
        <f t="shared" si="6"/>
        <v/>
      </c>
      <c r="AG20" s="671">
        <f t="shared" si="2"/>
        <v>0</v>
      </c>
      <c r="AH20" s="863"/>
    </row>
    <row r="21" spans="1:34" s="1" customFormat="1" ht="20.5" customHeight="1">
      <c r="A21" s="49">
        <v>16</v>
      </c>
      <c r="B21" s="68"/>
      <c r="C21" s="64"/>
      <c r="D21" s="68"/>
      <c r="E21" s="5"/>
      <c r="F21" s="5"/>
      <c r="G21" s="12"/>
      <c r="H21" s="12"/>
      <c r="I21" s="938" t="str">
        <f t="shared" si="7"/>
        <v/>
      </c>
      <c r="J21" s="125"/>
      <c r="K21" s="569"/>
      <c r="L21" s="192" t="str">
        <f t="shared" si="8"/>
        <v/>
      </c>
      <c r="M21" s="37"/>
      <c r="N21" s="874"/>
      <c r="O21" s="854" t="str">
        <f t="shared" si="9"/>
        <v/>
      </c>
      <c r="P21" s="854" t="str">
        <f t="shared" si="10"/>
        <v/>
      </c>
      <c r="Q21" s="854" t="str">
        <f t="shared" si="5"/>
        <v/>
      </c>
      <c r="R21" s="855" t="str">
        <f t="shared" si="18"/>
        <v/>
      </c>
      <c r="S21" s="855" t="str">
        <f t="shared" si="19"/>
        <v/>
      </c>
      <c r="T21" s="856">
        <f t="shared" si="11"/>
        <v>0</v>
      </c>
      <c r="U21" s="855" t="str">
        <f t="shared" si="12"/>
        <v/>
      </c>
      <c r="V21" s="856" t="str">
        <f t="shared" si="13"/>
        <v/>
      </c>
      <c r="W21" s="655" t="str">
        <f t="shared" si="14"/>
        <v/>
      </c>
      <c r="X21" s="857" t="str">
        <f t="shared" si="15"/>
        <v/>
      </c>
      <c r="Y21" s="858"/>
      <c r="Z21" s="859"/>
      <c r="AA21" s="658"/>
      <c r="AB21" s="900" t="str">
        <f t="shared" si="16"/>
        <v/>
      </c>
      <c r="AC21" s="860"/>
      <c r="AD21" s="860"/>
      <c r="AE21" s="862">
        <f t="shared" si="17"/>
        <v>0</v>
      </c>
      <c r="AF21" s="668" t="str">
        <f t="shared" si="6"/>
        <v/>
      </c>
      <c r="AG21" s="671">
        <f t="shared" si="2"/>
        <v>0</v>
      </c>
      <c r="AH21" s="863"/>
    </row>
    <row r="22" spans="1:34" s="1" customFormat="1" ht="20.5" customHeight="1">
      <c r="A22" s="49">
        <v>17</v>
      </c>
      <c r="B22" s="68"/>
      <c r="C22" s="64"/>
      <c r="D22" s="68"/>
      <c r="E22" s="5"/>
      <c r="F22" s="5"/>
      <c r="G22" s="12"/>
      <c r="H22" s="12"/>
      <c r="I22" s="938" t="str">
        <f t="shared" si="7"/>
        <v/>
      </c>
      <c r="J22" s="125"/>
      <c r="K22" s="569"/>
      <c r="L22" s="192" t="str">
        <f t="shared" si="8"/>
        <v/>
      </c>
      <c r="M22" s="37"/>
      <c r="N22" s="874"/>
      <c r="O22" s="854" t="str">
        <f t="shared" si="9"/>
        <v/>
      </c>
      <c r="P22" s="854" t="str">
        <f t="shared" si="10"/>
        <v/>
      </c>
      <c r="Q22" s="854" t="str">
        <f t="shared" si="5"/>
        <v/>
      </c>
      <c r="R22" s="855" t="str">
        <f t="shared" si="18"/>
        <v/>
      </c>
      <c r="S22" s="855" t="str">
        <f t="shared" si="19"/>
        <v/>
      </c>
      <c r="T22" s="856">
        <f t="shared" si="11"/>
        <v>0</v>
      </c>
      <c r="U22" s="855" t="str">
        <f t="shared" si="12"/>
        <v/>
      </c>
      <c r="V22" s="856" t="str">
        <f t="shared" si="13"/>
        <v/>
      </c>
      <c r="W22" s="655" t="str">
        <f t="shared" si="14"/>
        <v/>
      </c>
      <c r="X22" s="857" t="str">
        <f t="shared" si="15"/>
        <v/>
      </c>
      <c r="Y22" s="858"/>
      <c r="Z22" s="859"/>
      <c r="AA22" s="658"/>
      <c r="AB22" s="900" t="str">
        <f t="shared" si="16"/>
        <v/>
      </c>
      <c r="AC22" s="860"/>
      <c r="AD22" s="860"/>
      <c r="AE22" s="862">
        <f t="shared" si="17"/>
        <v>0</v>
      </c>
      <c r="AF22" s="668" t="str">
        <f t="shared" si="6"/>
        <v/>
      </c>
      <c r="AG22" s="671">
        <f t="shared" si="2"/>
        <v>0</v>
      </c>
      <c r="AH22" s="863"/>
    </row>
    <row r="23" spans="1:34" s="1" customFormat="1" ht="20.5" customHeight="1">
      <c r="A23" s="49">
        <v>18</v>
      </c>
      <c r="B23" s="68"/>
      <c r="C23" s="64"/>
      <c r="D23" s="68"/>
      <c r="E23" s="5"/>
      <c r="F23" s="5"/>
      <c r="G23" s="12"/>
      <c r="H23" s="12"/>
      <c r="I23" s="938" t="str">
        <f t="shared" si="7"/>
        <v/>
      </c>
      <c r="J23" s="125"/>
      <c r="K23" s="569"/>
      <c r="L23" s="192" t="str">
        <f t="shared" si="8"/>
        <v/>
      </c>
      <c r="M23" s="37"/>
      <c r="N23" s="874"/>
      <c r="O23" s="854" t="str">
        <f t="shared" si="9"/>
        <v/>
      </c>
      <c r="P23" s="854" t="str">
        <f t="shared" si="10"/>
        <v/>
      </c>
      <c r="Q23" s="854" t="str">
        <f t="shared" si="5"/>
        <v/>
      </c>
      <c r="R23" s="855" t="str">
        <f t="shared" si="18"/>
        <v/>
      </c>
      <c r="S23" s="855" t="str">
        <f t="shared" si="19"/>
        <v/>
      </c>
      <c r="T23" s="856">
        <f t="shared" si="11"/>
        <v>0</v>
      </c>
      <c r="U23" s="855" t="str">
        <f t="shared" si="12"/>
        <v/>
      </c>
      <c r="V23" s="856" t="str">
        <f t="shared" si="13"/>
        <v/>
      </c>
      <c r="W23" s="655" t="str">
        <f t="shared" si="14"/>
        <v/>
      </c>
      <c r="X23" s="857" t="str">
        <f t="shared" si="15"/>
        <v/>
      </c>
      <c r="Y23" s="858"/>
      <c r="Z23" s="859"/>
      <c r="AA23" s="658"/>
      <c r="AB23" s="900" t="str">
        <f t="shared" si="16"/>
        <v/>
      </c>
      <c r="AC23" s="860"/>
      <c r="AD23" s="860"/>
      <c r="AE23" s="862">
        <f t="shared" si="17"/>
        <v>0</v>
      </c>
      <c r="AF23" s="668" t="str">
        <f t="shared" si="6"/>
        <v/>
      </c>
      <c r="AG23" s="671">
        <f t="shared" si="2"/>
        <v>0</v>
      </c>
      <c r="AH23" s="863"/>
    </row>
    <row r="24" spans="1:34" s="1" customFormat="1" ht="20.5" customHeight="1">
      <c r="A24" s="49">
        <v>19</v>
      </c>
      <c r="B24" s="68"/>
      <c r="C24" s="64"/>
      <c r="D24" s="68"/>
      <c r="E24" s="5"/>
      <c r="F24" s="5"/>
      <c r="G24" s="12"/>
      <c r="H24" s="12"/>
      <c r="I24" s="938" t="str">
        <f t="shared" si="7"/>
        <v/>
      </c>
      <c r="J24" s="125"/>
      <c r="K24" s="569"/>
      <c r="L24" s="192" t="str">
        <f t="shared" si="8"/>
        <v/>
      </c>
      <c r="M24" s="37"/>
      <c r="N24" s="874"/>
      <c r="O24" s="854" t="str">
        <f t="shared" si="9"/>
        <v/>
      </c>
      <c r="P24" s="854" t="str">
        <f t="shared" si="10"/>
        <v/>
      </c>
      <c r="Q24" s="854" t="str">
        <f t="shared" si="5"/>
        <v/>
      </c>
      <c r="R24" s="855" t="str">
        <f t="shared" si="18"/>
        <v/>
      </c>
      <c r="S24" s="855" t="str">
        <f t="shared" si="19"/>
        <v/>
      </c>
      <c r="T24" s="856">
        <f t="shared" si="11"/>
        <v>0</v>
      </c>
      <c r="U24" s="855" t="str">
        <f t="shared" si="12"/>
        <v/>
      </c>
      <c r="V24" s="856" t="str">
        <f t="shared" si="13"/>
        <v/>
      </c>
      <c r="W24" s="655" t="str">
        <f t="shared" si="14"/>
        <v/>
      </c>
      <c r="X24" s="857" t="str">
        <f t="shared" si="15"/>
        <v/>
      </c>
      <c r="Y24" s="858"/>
      <c r="Z24" s="859"/>
      <c r="AA24" s="658"/>
      <c r="AB24" s="900" t="str">
        <f t="shared" si="16"/>
        <v/>
      </c>
      <c r="AC24" s="860"/>
      <c r="AD24" s="860"/>
      <c r="AE24" s="862">
        <f t="shared" si="17"/>
        <v>0</v>
      </c>
      <c r="AF24" s="668" t="str">
        <f t="shared" si="6"/>
        <v/>
      </c>
      <c r="AG24" s="671">
        <f t="shared" si="2"/>
        <v>0</v>
      </c>
      <c r="AH24" s="863"/>
    </row>
    <row r="25" spans="1:34" s="1" customFormat="1" ht="20.5" customHeight="1" thickBot="1">
      <c r="A25" s="49">
        <v>20</v>
      </c>
      <c r="B25" s="70"/>
      <c r="C25" s="94"/>
      <c r="D25" s="68"/>
      <c r="E25" s="5"/>
      <c r="F25" s="5"/>
      <c r="G25" s="12"/>
      <c r="H25" s="155"/>
      <c r="I25" s="938" t="str">
        <f t="shared" si="7"/>
        <v/>
      </c>
      <c r="J25" s="125"/>
      <c r="K25" s="569"/>
      <c r="L25" s="193" t="str">
        <f t="shared" si="8"/>
        <v/>
      </c>
      <c r="M25" s="157"/>
      <c r="N25" s="874"/>
      <c r="O25" s="854" t="str">
        <f t="shared" si="9"/>
        <v/>
      </c>
      <c r="P25" s="854" t="str">
        <f t="shared" si="10"/>
        <v/>
      </c>
      <c r="Q25" s="823" t="str">
        <f t="shared" si="5"/>
        <v/>
      </c>
      <c r="R25" s="855" t="str">
        <f t="shared" si="18"/>
        <v/>
      </c>
      <c r="S25" s="855" t="str">
        <f t="shared" si="19"/>
        <v/>
      </c>
      <c r="T25" s="856">
        <f t="shared" si="11"/>
        <v>0</v>
      </c>
      <c r="U25" s="855" t="str">
        <f t="shared" si="12"/>
        <v/>
      </c>
      <c r="V25" s="856" t="str">
        <f t="shared" si="13"/>
        <v/>
      </c>
      <c r="W25" s="655" t="str">
        <f t="shared" si="14"/>
        <v/>
      </c>
      <c r="X25" s="857" t="str">
        <f t="shared" si="15"/>
        <v/>
      </c>
      <c r="Y25" s="864"/>
      <c r="Z25" s="859"/>
      <c r="AA25" s="658"/>
      <c r="AB25" s="900" t="str">
        <f t="shared" si="16"/>
        <v/>
      </c>
      <c r="AC25" s="860"/>
      <c r="AD25" s="860"/>
      <c r="AE25" s="862">
        <f t="shared" si="17"/>
        <v>0</v>
      </c>
      <c r="AF25" s="668" t="str">
        <f t="shared" si="6"/>
        <v/>
      </c>
      <c r="AG25" s="671">
        <f t="shared" si="2"/>
        <v>0</v>
      </c>
      <c r="AH25" s="863"/>
    </row>
    <row r="26" spans="1:34" ht="15" thickBot="1">
      <c r="A26" s="38"/>
      <c r="B26" s="38"/>
      <c r="C26" s="39"/>
      <c r="D26" s="38"/>
      <c r="E26" s="39"/>
      <c r="F26" s="39"/>
      <c r="G26" s="39"/>
      <c r="H26" s="40"/>
      <c r="I26" s="136">
        <f>SUM(L6:L25)</f>
        <v>0</v>
      </c>
      <c r="J26" s="114" t="s">
        <v>206</v>
      </c>
      <c r="K26" s="40"/>
      <c r="L26" s="136">
        <f>SUM(L6:L25)</f>
        <v>0</v>
      </c>
      <c r="M26" s="53"/>
      <c r="N26" s="42"/>
      <c r="O26" s="686"/>
      <c r="P26" s="687"/>
      <c r="Q26" s="686"/>
      <c r="R26" s="687"/>
      <c r="S26" s="687"/>
      <c r="T26" s="866"/>
      <c r="U26" s="40"/>
      <c r="V26" s="687"/>
      <c r="W26" s="865"/>
      <c r="X26" s="866"/>
      <c r="Y26" s="866"/>
      <c r="Z26" s="867"/>
      <c r="AA26" s="868"/>
      <c r="AB26" s="808">
        <f>SUM(AB6:AB25)</f>
        <v>0</v>
      </c>
      <c r="AC26" s="869" t="s">
        <v>94</v>
      </c>
      <c r="AD26" s="870">
        <f>SUM(AD6:AD25)</f>
        <v>0</v>
      </c>
      <c r="AE26" s="810">
        <f>SUM(AE6:AE25)</f>
        <v>0</v>
      </c>
      <c r="AF26" s="830">
        <f>SUM(AF6:AF25)</f>
        <v>0</v>
      </c>
      <c r="AG26" s="830">
        <f t="shared" ref="AG26" si="20">SUM(AG6:AG25)</f>
        <v>0</v>
      </c>
      <c r="AH26" s="718"/>
    </row>
    <row r="28" spans="1:34" hidden="1"/>
    <row r="29" spans="1:34" hidden="1"/>
    <row r="30" spans="1:34" hidden="1"/>
    <row r="31" spans="1:34" hidden="1"/>
    <row r="32" spans="1:34" hidden="1"/>
    <row r="33" hidden="1"/>
    <row r="34" hidden="1"/>
    <row r="35" hidden="1"/>
    <row r="36" hidden="1"/>
    <row r="37" hidden="1"/>
    <row r="38" hidden="1"/>
    <row r="39" hidden="1"/>
    <row r="40" hidden="1"/>
  </sheetData>
  <sheetProtection algorithmName="SHA-512" hashValue="npHINbMjhR3dRrBp9khFhuC208AXEoon2Sfe8a8bTv0OTcNUlXt26Z54HFXfjoHdAPidcJ2xwAg5Y5MZyzUTzg==" saltValue="SoU/H7Vq58+KfEQrqq6dPg==" spinCount="100000" sheet="1" formatCells="0" formatColumns="0" formatRows="0" insertColumns="0" insertRows="0" insertHyperlinks="0" deleteColumns="0" deleteRows="0" sort="0" autoFilter="0" pivotTables="0"/>
  <mergeCells count="9">
    <mergeCell ref="A1:N1"/>
    <mergeCell ref="A3:A4"/>
    <mergeCell ref="AE2:AH2"/>
    <mergeCell ref="L2:M2"/>
    <mergeCell ref="AC2:AD2"/>
    <mergeCell ref="AA2:AB2"/>
    <mergeCell ref="D2:K2"/>
    <mergeCell ref="O1:AH1"/>
    <mergeCell ref="O2:Y2"/>
  </mergeCells>
  <conditionalFormatting sqref="AE6:AE25">
    <cfRule type="expression" dxfId="37" priority="10">
      <formula>AE6&lt;&gt;L6</formula>
    </cfRule>
  </conditionalFormatting>
  <conditionalFormatting sqref="O6:S25">
    <cfRule type="expression" dxfId="36" priority="335">
      <formula>O6&lt;&gt;B6</formula>
    </cfRule>
  </conditionalFormatting>
  <conditionalFormatting sqref="W6:X25">
    <cfRule type="expression" dxfId="35" priority="337">
      <formula>W6&lt;&gt;I6</formula>
    </cfRule>
  </conditionalFormatting>
  <conditionalFormatting sqref="V6:V25">
    <cfRule type="expression" dxfId="34" priority="4" stopIfTrue="1">
      <formula>V6&lt;&gt;H6</formula>
    </cfRule>
  </conditionalFormatting>
  <conditionalFormatting sqref="T6:T25">
    <cfRule type="expression" dxfId="33" priority="3" stopIfTrue="1">
      <formula>T6&lt;&gt;H6</formula>
    </cfRule>
  </conditionalFormatting>
  <conditionalFormatting sqref="U6:U25">
    <cfRule type="expression" dxfId="32" priority="2">
      <formula>U6&lt;&gt;H6</formula>
    </cfRule>
  </conditionalFormatting>
  <conditionalFormatting sqref="AB6:AB25">
    <cfRule type="expression" dxfId="31" priority="1">
      <formula>AB6&lt;&gt;K6</formula>
    </cfRule>
  </conditionalFormatting>
  <dataValidations disablePrompts="1" count="3">
    <dataValidation allowBlank="1" showErrorMessage="1" promptTitle="Sélectionnez un type d'action" sqref="E6:F25 G5:I25 V5:V25" xr:uid="{57AB53B3-5838-44AD-9334-6D01616EDB21}"/>
    <dataValidation type="list" allowBlank="1" showInputMessage="1" showErrorMessage="1" sqref="W5:W25 Y5:Y25 J5:J25" xr:uid="{5182FFE5-F702-CF4A-868D-F92F56E53B76}">
      <formula1>"Oui, Non"</formula1>
    </dataValidation>
    <dataValidation type="list" allowBlank="1" showInputMessage="1" showErrorMessage="1" sqref="Z5:AA25" xr:uid="{415016D6-24CA-0344-A726-203D92F72255}">
      <formula1>"Oui,Non"</formula1>
    </dataValidation>
  </dataValidations>
  <pageMargins left="0.7" right="0.7" top="0.75" bottom="0.75" header="0.3" footer="0.3"/>
  <pageSetup paperSize="9" scale="10" orientation="portrait" r:id="rId1"/>
  <drawing r:id="rId2"/>
  <extLst>
    <ext xmlns:x14="http://schemas.microsoft.com/office/spreadsheetml/2009/9/main" uri="{CCE6A557-97BC-4b89-ADB6-D9C93CAAB3DF}">
      <x14:dataValidations xmlns:xm="http://schemas.microsoft.com/office/excel/2006/main" disablePrompts="1" count="2">
        <x14:dataValidation type="list" allowBlank="1" showErrorMessage="1" promptTitle="Sélectionnez un type d'action" xr:uid="{694CBFD8-E48E-457E-83E2-5673C19D90A8}">
          <x14:formula1>
            <xm:f>'0-Présentation typeaction'!$H$4:$H$12</xm:f>
          </x14:formula1>
          <xm:sqref>D5:D25</xm:sqref>
        </x14:dataValidation>
        <x14:dataValidation type="list" allowBlank="1" showInputMessage="1" showErrorMessage="1" xr:uid="{B9A9FFC5-68C9-437E-9A74-B3B6ED0ACE0D}">
          <x14:formula1>
            <xm:f>'0-Présentation typeaction'!$H$4:$H$12</xm:f>
          </x14:formula1>
          <xm:sqref>Q5:Q25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5BC6622D4D3044B5F03EF32EF287AB" ma:contentTypeVersion="3" ma:contentTypeDescription="Crée un document." ma:contentTypeScope="" ma:versionID="e1330b9de1375b326057c3a8aeaf868e">
  <xsd:schema xmlns:xsd="http://www.w3.org/2001/XMLSchema" xmlns:xs="http://www.w3.org/2001/XMLSchema" xmlns:p="http://schemas.microsoft.com/office/2006/metadata/properties" xmlns:ns2="0b8e6916-39b9-4c82-9c12-8043b10c916e" targetNamespace="http://schemas.microsoft.com/office/2006/metadata/properties" ma:root="true" ma:fieldsID="8454b988a8205f955500a2698dad9c41" ns2:_="">
    <xsd:import namespace="0b8e6916-39b9-4c82-9c12-8043b10c916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8e6916-39b9-4c82-9c12-8043b10c91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9EBFE6-055C-4822-ACD9-270D15BA05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8e6916-39b9-4c82-9c12-8043b10c91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D26ED7-CD7E-4BFC-8B70-DECD4F5BF41F}">
  <ds:schemaRefs>
    <ds:schemaRef ds:uri="http://schemas.microsoft.com/sharepoint/v3/contenttype/forms"/>
  </ds:schemaRefs>
</ds:datastoreItem>
</file>

<file path=customXml/itemProps3.xml><?xml version="1.0" encoding="utf-8"?>
<ds:datastoreItem xmlns:ds="http://schemas.openxmlformats.org/officeDocument/2006/customXml" ds:itemID="{D4BF93EC-1DED-4D0C-BCD8-4816FDF34A1E}">
  <ds:schemaRefs>
    <ds:schemaRef ds:uri="http://purl.org/dc/elements/1.1/"/>
    <ds:schemaRef ds:uri="http://schemas.openxmlformats.org/package/2006/metadata/core-properties"/>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0b8e6916-39b9-4c82-9c12-8043b10c916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vt:i4>
      </vt:variant>
    </vt:vector>
  </HeadingPairs>
  <TitlesOfParts>
    <vt:vector size="18" baseType="lpstr">
      <vt:lpstr>Accueil</vt:lpstr>
      <vt:lpstr>Cartouche d'identification</vt:lpstr>
      <vt:lpstr>0-Présentation typeaction</vt:lpstr>
      <vt:lpstr>1-Investissements</vt:lpstr>
      <vt:lpstr>2-Frais généraux</vt:lpstr>
      <vt:lpstr>3-Contributions en nature</vt:lpstr>
      <vt:lpstr>4-Amortissement</vt:lpstr>
      <vt:lpstr>5-Tx forf personnel+autoconst</vt:lpstr>
      <vt:lpstr>6-Coût unitaire bananes</vt:lpstr>
      <vt:lpstr>7-Coût unitaire cannes à sucre</vt:lpstr>
      <vt:lpstr>Liste des MP</vt:lpstr>
      <vt:lpstr>Syn DP Bénéficiaire</vt:lpstr>
      <vt:lpstr>Demande Avance</vt:lpstr>
      <vt:lpstr>Avance_Instructeur</vt:lpstr>
      <vt:lpstr> DÉPENSES-Syn DP Instruct</vt:lpstr>
      <vt:lpstr>RESSOURCES-Syn DP Instruc</vt:lpstr>
      <vt:lpstr>Tableau de bord-Instructeur</vt:lpstr>
      <vt:lpstr>Accueil!Zone_d_impression</vt:lpstr>
    </vt:vector>
  </TitlesOfParts>
  <Manager/>
  <Company>RLR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Lise FIACRE</dc:creator>
  <cp:keywords/>
  <dc:description/>
  <cp:lastModifiedBy>Lise FIACRE</cp:lastModifiedBy>
  <cp:revision/>
  <dcterms:created xsi:type="dcterms:W3CDTF">2017-03-15T07:49:35Z</dcterms:created>
  <dcterms:modified xsi:type="dcterms:W3CDTF">2026-07-10T17:52:45Z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0x010100C55BC6622D4D3044B5F03EF32EF287AB</vt:lpwstr>
  </property>
  <property fmtid="{D5CDD505-2E9C-101B-9397-08002B2CF9AE}" pid="3" name="MediaServiceImageTags">
    <vt:lpwstr/>
  </property>
</Properties>
</file>