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8.01/"/>
    </mc:Choice>
  </mc:AlternateContent>
  <xr:revisionPtr revIDLastSave="0" documentId="8_{43C0CADB-A7BE-446C-B4E6-2DB64137D763}" xr6:coauthVersionLast="47" xr6:coauthVersionMax="47" xr10:uidLastSave="{00000000-0000-0000-0000-000000000000}"/>
  <bookViews>
    <workbookView xWindow="29400" yWindow="0" windowWidth="38400" windowHeight="21600" tabRatio="649" firstSheet="6" activeTab="6" xr2:uid="{00000000-000D-0000-FFFF-FFFF00000000}"/>
  </bookViews>
  <sheets>
    <sheet name="Accueil" sheetId="45" r:id="rId1"/>
    <sheet name="0-Presentation poste-typeaction" sheetId="51" r:id="rId2"/>
    <sheet name="1 - Frais de personnel" sheetId="28" r:id="rId3"/>
    <sheet name="2 - Taux forfaitaire" sheetId="46" r:id="rId4"/>
    <sheet name="3 - Coût unitaire" sheetId="52" r:id="rId5"/>
    <sheet name="Syn dépenses Bénéficiaire" sheetId="31" r:id="rId6"/>
    <sheet name="Syn dépenses Instructeur" sheetId="48" r:id="rId7"/>
    <sheet name="Annexe fi DJ" sheetId="56" state="hidden" r:id="rId8"/>
    <sheet name="PUBLIPOSTAGE" sheetId="22" state="hidden" r:id="rId9"/>
    <sheet name="BASE DE DONNEES" sheetId="18" state="hidden" r:id="rId10"/>
    <sheet name="MISES A JOUR" sheetId="25" state="hidden" r:id="rId11"/>
  </sheets>
  <definedNames>
    <definedName name="à_choisir_dans_le_menu_déroulant" localSheetId="6">#REF!</definedName>
    <definedName name="à_choisir_dans_le_menu_déroulant">#REF!</definedName>
    <definedName name="P.Z.Gestion_de_la_feuille" localSheetId="6">#REF!</definedName>
    <definedName name="P.Z.Gestion_de_la_feuille">#REF!</definedName>
    <definedName name="P_Z_0_B_COLONNE_COMMENTAIRE_SI_INDICATION_STANDARD" localSheetId="6">#REF!</definedName>
    <definedName name="P_Z_0_B_COLONNE_COMMENTAIRE_SI_INDICATION_STANDARD">#REF!</definedName>
    <definedName name="P_Z_0_B_COLONNE_COMMENTAIRE_SI_LIBELLE_STANDARD" localSheetId="6">#REF!</definedName>
    <definedName name="P_Z_0_B_COLONNE_COMMENTAIRE_SI_LIBELLE_STANDARD">#REF!</definedName>
    <definedName name="P_Z_0_B_COLONNE_MOTIFS_INELIGIBILITE_INDICATION_STANDARD" localSheetId="6">#REF!</definedName>
    <definedName name="P_Z_0_B_COLONNE_MOTIFS_INELIGIBILITE_INDICATION_STANDARD">#REF!</definedName>
    <definedName name="P_Z_0_B_COLONNE_MOTIFS_INELIGIBILITE_LIBELLE_STANDARD" localSheetId="6">#REF!</definedName>
    <definedName name="P_Z_0_B_COLONNE_MOTIFS_INELIGIBILITE_LIBELLE_STANDARD">#REF!</definedName>
    <definedName name="P_Z_0_B_COLONNE_MT_ELIGIBLE_LIBELLE_STANDARD" localSheetId="6">#REF!</definedName>
    <definedName name="P_Z_0_B_COLONNE_MT_ELIGIBLE_LIBELLE_STANDARD">#REF!</definedName>
    <definedName name="P_Z_0_B_COLONNE_MT_INELIGIBLE_LIBELLE_STANDARD" localSheetId="6">#REF!</definedName>
    <definedName name="P_Z_0_B_COLONNE_MT_INELIGIBLE_LIBELLE_STANDARD">#REF!</definedName>
    <definedName name="P_Z_0_B_COLONNE_MT_MAX_LIBELLE_STANDARD" localSheetId="6">#REF!</definedName>
    <definedName name="P_Z_0_B_COLONNE_MT_MAX_LIBELLE_STANDARD">#REF!</definedName>
    <definedName name="P_Z_0_B_COLONNE_MT_PRES_HT_INDICATION_STANDARD" localSheetId="6">#REF!</definedName>
    <definedName name="P_Z_0_B_COLONNE_MT_PRES_HT_INDICATION_STANDARD">#REF!</definedName>
    <definedName name="P_Z_0_B_COLONNE_MT_PRES_HT_LIBELLE_STANDARD" localSheetId="6">#REF!</definedName>
    <definedName name="P_Z_0_B_COLONNE_MT_PRES_HT_LIBELLE_STANDARD">#REF!</definedName>
    <definedName name="P_Z_0_B_COLONNE_MT_PRES_INDICATION_STANDARD" localSheetId="6">#REF!</definedName>
    <definedName name="P_Z_0_B_COLONNE_MT_PRES_INDICATION_STANDARD">#REF!</definedName>
    <definedName name="P_Z_0_B_COLONNE_MT_PRES_LIBELLE_STANDARD" localSheetId="6">#REF!</definedName>
    <definedName name="P_Z_0_B_COLONNE_MT_PRES_LIBELLE_STANDARD">#REF!</definedName>
    <definedName name="P_Z_0_B_COLONNE_MT_PRES_TVA_INDICATION_STANDARD" localSheetId="6">#REF!</definedName>
    <definedName name="P_Z_0_B_COLONNE_MT_PRES_TVA_INDICATION_STANDARD">#REF!</definedName>
    <definedName name="P_Z_0_B_COLONNE_MT_PRES_TVA_LIBELLE_STANDARD" localSheetId="6">#REF!</definedName>
    <definedName name="P_Z_0_B_COLONNE_MT_PRES_TVA_LIBELLE_STANDARD">#REF!</definedName>
    <definedName name="P_Z_0_B_COLONNE_MT_RAISONNABLE_LIBELLE_STANDARD" localSheetId="6">#REF!</definedName>
    <definedName name="P_Z_0_B_COLONNE_MT_RAISONNABLE_LIBELLE_STANDARD">#REF!</definedName>
    <definedName name="P_Z_0_B_COLONNE_POSTE_INDICATION_STANDARD" localSheetId="6">#REF!</definedName>
    <definedName name="P_Z_0_B_COLONNE_POSTE_INDICATION_STANDARD">#REF!</definedName>
    <definedName name="P_Z_0_B_COLONNE_POSTE_LIBELLE_STANDARD" localSheetId="6">#REF!</definedName>
    <definedName name="P_Z_0_B_COLONNE_POSTE_LIBELLE_STANDARD">#REF!</definedName>
    <definedName name="P_Z_0_B_COLONNE_SOUS_OPERATION_INDICATION_STANDARD" localSheetId="6">#REF!</definedName>
    <definedName name="P_Z_0_B_COLONNE_SOUS_OPERATION_INDICATION_STANDARD">#REF!</definedName>
    <definedName name="P_Z_0_B_COLONNE_SOUS_OPERATION_LIBELLE_STANDARD" localSheetId="6">#REF!</definedName>
    <definedName name="P_Z_0_B_COLONNE_SOUS_OPERATION_LIBELLE_STANDARD">#REF!</definedName>
    <definedName name="P_Z_0_B_COLONNES_MARCHE_2_DEVIS" localSheetId="6">#REF!</definedName>
    <definedName name="P_Z_0_B_COLONNES_MARCHE_2_DEVIS">#REF!</definedName>
    <definedName name="P_Z_0_B_COLONNES_MARCHE_3_DEVIS" localSheetId="6">#REF!</definedName>
    <definedName name="P_Z_0_B_COLONNES_MARCHE_3_DEVIS">#REF!</definedName>
    <definedName name="P_Z_0_B_UTILISATION_COUT_RAISONNABLE" localSheetId="6">#REF!</definedName>
    <definedName name="P_Z_0_B_UTILISATION_COUT_RAISONNABLE">#REF!</definedName>
    <definedName name="P_Z_0_B_UTILISATION_LIBELLES_DESCRIPTIONS" localSheetId="6">#REF!</definedName>
    <definedName name="P_Z_0_B_UTILISATION_LIBELLES_DESCRIPTIONS">#REF!</definedName>
    <definedName name="P_Z_0_B_UTILISATION_MT_MAX" localSheetId="6">#REF!</definedName>
    <definedName name="P_Z_0_B_UTILISATION_MT_MAX">#REF!</definedName>
    <definedName name="P_Z_0_B_UTILISATION_SOUS_OPERATIONS" localSheetId="6">#REF!</definedName>
    <definedName name="P_Z_0_B_UTILISATION_SOUS_OPERATIONS">#REF!</definedName>
    <definedName name="P_Z_0_B_UTILISATION_TVA" localSheetId="6">#REF!</definedName>
    <definedName name="P_Z_0_B_UTILISATION_TVA">#REF!</definedName>
    <definedName name="P_Z_0_N_COLONNE_COMMENTAIRE_SI_INDICATION_DEFAUT" localSheetId="6">#REF!</definedName>
    <definedName name="P_Z_0_N_COLONNE_COMMENTAIRE_SI_INDICATION_DEFAUT">#REF!</definedName>
    <definedName name="P_Z_0_N_COLONNE_COMMENTAIRE_SI_INDICATION_STANDARD" localSheetId="6">#REF!</definedName>
    <definedName name="P_Z_0_N_COLONNE_COMMENTAIRE_SI_INDICATION_STANDARD">#REF!</definedName>
    <definedName name="P_Z_0_N_COLONNE_COMMENTAIRE_SI_LIBELLE_DEFAUT" localSheetId="6">#REF!</definedName>
    <definedName name="P_Z_0_N_COLONNE_COMMENTAIRE_SI_LIBELLE_DEFAUT">#REF!</definedName>
    <definedName name="P_Z_0_N_COLONNE_COMMENTAIRE_SI_LIBELLE_STANDARD" localSheetId="6">#REF!</definedName>
    <definedName name="P_Z_0_N_COLONNE_COMMENTAIRE_SI_LIBELLE_STANDARD">#REF!</definedName>
    <definedName name="P_Z_0_N_COLONNE_MOTIFS_INELIGIBILITE_INDICATION_DEFAUT" localSheetId="6">#REF!</definedName>
    <definedName name="P_Z_0_N_COLONNE_MOTIFS_INELIGIBILITE_INDICATION_DEFAUT">#REF!</definedName>
    <definedName name="P_Z_0_N_COLONNE_MOTIFS_INELIGIBILITE_INDICATION_STANDARD" localSheetId="6">#REF!</definedName>
    <definedName name="P_Z_0_N_COLONNE_MOTIFS_INELIGIBILITE_INDICATION_STANDARD">#REF!</definedName>
    <definedName name="P_Z_0_N_COLONNE_MOTIFS_INELIGIBILITE_LIBELLE_DEFAUT" localSheetId="6">#REF!</definedName>
    <definedName name="P_Z_0_N_COLONNE_MOTIFS_INELIGIBILITE_LIBELLE_DEFAUT">#REF!</definedName>
    <definedName name="P_Z_0_N_COLONNE_MOTIFS_INELIGIBILITE_LIBELLE_STANDARD" localSheetId="6">#REF!</definedName>
    <definedName name="P_Z_0_N_COLONNE_MOTIFS_INELIGIBILITE_LIBELLE_STANDARD">#REF!</definedName>
    <definedName name="P_Z_0_N_COLONNE_MT_ELIGIBLE_LIBELLE_DEFAUT" localSheetId="6">#REF!</definedName>
    <definedName name="P_Z_0_N_COLONNE_MT_ELIGIBLE_LIBELLE_DEFAUT">#REF!</definedName>
    <definedName name="P_Z_0_N_COLONNE_MT_ELIGIBLE_LIBELLE_STANDARD" localSheetId="6">#REF!</definedName>
    <definedName name="P_Z_0_N_COLONNE_MT_ELIGIBLE_LIBELLE_STANDARD">#REF!</definedName>
    <definedName name="P_Z_0_N_COLONNE_MT_INELIGIBLE_LIBELLE_DEFAUT" localSheetId="6">#REF!</definedName>
    <definedName name="P_Z_0_N_COLONNE_MT_INELIGIBLE_LIBELLE_DEFAUT">#REF!</definedName>
    <definedName name="P_Z_0_N_COLONNE_MT_INELIGIBLE_LIBELLE_STANDARD" localSheetId="6">#REF!</definedName>
    <definedName name="P_Z_0_N_COLONNE_MT_INELIGIBLE_LIBELLE_STANDARD">#REF!</definedName>
    <definedName name="P_Z_0_N_COLONNE_MT_MAX_LIBELLE_DEFAUT" localSheetId="6">#REF!</definedName>
    <definedName name="P_Z_0_N_COLONNE_MT_MAX_LIBELLE_DEFAUT">#REF!</definedName>
    <definedName name="P_Z_0_N_COLONNE_MT_MAX_LIBELLE_STANDARD" localSheetId="6">#REF!</definedName>
    <definedName name="P_Z_0_N_COLONNE_MT_MAX_LIBELLE_STANDARD">#REF!</definedName>
    <definedName name="P_Z_0_N_COLONNE_MT_PRES_HT_INDICATION_DEFAUT" localSheetId="6">#REF!</definedName>
    <definedName name="P_Z_0_N_COLONNE_MT_PRES_HT_INDICATION_DEFAUT">#REF!</definedName>
    <definedName name="P_Z_0_N_COLONNE_MT_PRES_HT_INDICATION_STANDARD" localSheetId="6">#REF!</definedName>
    <definedName name="P_Z_0_N_COLONNE_MT_PRES_HT_INDICATION_STANDARD">#REF!</definedName>
    <definedName name="P_Z_0_N_COLONNE_MT_PRES_HT_LIBELLE_DEFAUT" localSheetId="6">#REF!</definedName>
    <definedName name="P_Z_0_N_COLONNE_MT_PRES_HT_LIBELLE_DEFAUT">#REF!</definedName>
    <definedName name="P_Z_0_N_COLONNE_MT_PRES_HT_LIBELLE_STANDARD" localSheetId="6">#REF!</definedName>
    <definedName name="P_Z_0_N_COLONNE_MT_PRES_HT_LIBELLE_STANDARD">#REF!</definedName>
    <definedName name="P_Z_0_N_COLONNE_MT_PRES_INDICATION_DEFAUT" localSheetId="6">#REF!</definedName>
    <definedName name="P_Z_0_N_COLONNE_MT_PRES_INDICATION_DEFAUT">#REF!</definedName>
    <definedName name="P_Z_0_N_COLONNE_MT_PRES_INDICATION_STANDARD" localSheetId="6">#REF!</definedName>
    <definedName name="P_Z_0_N_COLONNE_MT_PRES_INDICATION_STANDARD">#REF!</definedName>
    <definedName name="P_Z_0_N_COLONNE_MT_PRES_LIBELLE_DEFAUT" localSheetId="6">#REF!</definedName>
    <definedName name="P_Z_0_N_COLONNE_MT_PRES_LIBELLE_DEFAUT">#REF!</definedName>
    <definedName name="P_Z_0_N_COLONNE_MT_PRES_LIBELLE_STANDARD" localSheetId="6">#REF!</definedName>
    <definedName name="P_Z_0_N_COLONNE_MT_PRES_LIBELLE_STANDARD">#REF!</definedName>
    <definedName name="P_Z_0_N_COLONNE_MT_PRES_TVA_INDICATION_DEFAUT" localSheetId="6">#REF!</definedName>
    <definedName name="P_Z_0_N_COLONNE_MT_PRES_TVA_INDICATION_DEFAUT">#REF!</definedName>
    <definedName name="P_Z_0_N_COLONNE_MT_PRES_TVA_INDICATION_STANDARD" localSheetId="6">#REF!</definedName>
    <definedName name="P_Z_0_N_COLONNE_MT_PRES_TVA_INDICATION_STANDARD">#REF!</definedName>
    <definedName name="P_Z_0_N_COLONNE_MT_PRES_TVA_LIBELLE_DEFAUT" localSheetId="6">#REF!</definedName>
    <definedName name="P_Z_0_N_COLONNE_MT_PRES_TVA_LIBELLE_DEFAUT">#REF!</definedName>
    <definedName name="P_Z_0_N_COLONNE_MT_PRES_TVA_LIBELLE_STANDARD" localSheetId="6">#REF!</definedName>
    <definedName name="P_Z_0_N_COLONNE_MT_PRES_TVA_LIBELLE_STANDARD">#REF!</definedName>
    <definedName name="P_Z_0_N_COLONNE_MT_RAISONNABLE_DEFAUT" localSheetId="6">#REF!</definedName>
    <definedName name="P_Z_0_N_COLONNE_MT_RAISONNABLE_DEFAUT">#REF!</definedName>
    <definedName name="P_Z_0_N_COLONNE_MT_RAISONNABLE_STANDARD" localSheetId="6">#REF!</definedName>
    <definedName name="P_Z_0_N_COLONNE_MT_RAISONNABLE_STANDARD">#REF!</definedName>
    <definedName name="P_Z_0_N_COLONNE_POSTE_INDICATION_DEFAUT" localSheetId="6">#REF!</definedName>
    <definedName name="P_Z_0_N_COLONNE_POSTE_INDICATION_DEFAUT">#REF!</definedName>
    <definedName name="P_Z_0_N_COLONNE_POSTE_INDICATION_STANDARD" localSheetId="6">#REF!</definedName>
    <definedName name="P_Z_0_N_COLONNE_POSTE_INDICATION_STANDARD">#REF!</definedName>
    <definedName name="P_Z_0_N_COLONNE_POSTE_LIBELLE_DEFAUT" localSheetId="6">#REF!</definedName>
    <definedName name="P_Z_0_N_COLONNE_POSTE_LIBELLE_DEFAUT">#REF!</definedName>
    <definedName name="P_Z_0_N_COLONNE_POSTE_LIBELLE_STANDARD" localSheetId="6">#REF!</definedName>
    <definedName name="P_Z_0_N_COLONNE_POSTE_LIBELLE_STANDARD">#REF!</definedName>
    <definedName name="P_Z_0_N_COLONNE_SOUS_OPERATION_INDICATION_DEFAUT" localSheetId="6">#REF!</definedName>
    <definedName name="P_Z_0_N_COLONNE_SOUS_OPERATION_INDICATION_DEFAUT">#REF!</definedName>
    <definedName name="P_Z_0_N_COLONNE_SOUS_OPERATION_INDICATION_STANDARD" localSheetId="6">#REF!</definedName>
    <definedName name="P_Z_0_N_COLONNE_SOUS_OPERATION_INDICATION_STANDARD">#REF!</definedName>
    <definedName name="P_Z_0_N_COLONNE_SOUS_OPERATION_LIBELLE_DEFAUT" localSheetId="6">#REF!</definedName>
    <definedName name="P_Z_0_N_COLONNE_SOUS_OPERATION_LIBELLE_DEFAUT">#REF!</definedName>
    <definedName name="P_Z_0_N_COLONNE_SOUS_OPERATION_LIBELLE_STANDARD" localSheetId="6">#REF!</definedName>
    <definedName name="P_Z_0_N_COLONNE_SOUS_OPERATION_LIBELLE_STANDARD">#REF!</definedName>
    <definedName name="P_Z_0_N_COLONNES_MARCHE_2_DEVIS_SEUIL" localSheetId="6">#REF!</definedName>
    <definedName name="P_Z_0_N_COLONNES_MARCHE_2_DEVIS_SEUIL">#REF!</definedName>
    <definedName name="P_Z_0_N_COLONNES_MARCHE_3_DEVIS_SEUIL" localSheetId="6">#REF!</definedName>
    <definedName name="P_Z_0_N_COLONNES_MARCHE_3_DEVIS_SEUIL">#REF!</definedName>
    <definedName name="P_Z_0_R_LIBELLES_DESCRIPTIONS" localSheetId="6">#REF!</definedName>
    <definedName name="P_Z_0_R_LIBELLES_DESCRIPTIONS">#REF!</definedName>
    <definedName name="P_Z_0_R_LIBELLES_DESCRIPTIONS_1" localSheetId="6">#REF!</definedName>
    <definedName name="P_Z_0_R_LIBELLES_DESCRIPTIONS_1">#REF!</definedName>
    <definedName name="P_Z_0_R_LIBELLES_DESCRIPTIONS_10" localSheetId="6">#REF!</definedName>
    <definedName name="P_Z_0_R_LIBELLES_DESCRIPTIONS_10">#REF!</definedName>
    <definedName name="P_Z_0_R_LIBELLES_DESCRIPTIONS_11" localSheetId="6">#REF!</definedName>
    <definedName name="P_Z_0_R_LIBELLES_DESCRIPTIONS_11">#REF!</definedName>
    <definedName name="P_Z_0_R_LIBELLES_DESCRIPTIONS_12" localSheetId="6">#REF!</definedName>
    <definedName name="P_Z_0_R_LIBELLES_DESCRIPTIONS_12">#REF!</definedName>
    <definedName name="P_Z_0_R_LIBELLES_DESCRIPTIONS_13" localSheetId="6">#REF!</definedName>
    <definedName name="P_Z_0_R_LIBELLES_DESCRIPTIONS_13">#REF!</definedName>
    <definedName name="P_Z_0_R_LIBELLES_DESCRIPTIONS_14" localSheetId="6">#REF!</definedName>
    <definedName name="P_Z_0_R_LIBELLES_DESCRIPTIONS_14">#REF!</definedName>
    <definedName name="P_Z_0_R_LIBELLES_DESCRIPTIONS_15" localSheetId="6">#REF!</definedName>
    <definedName name="P_Z_0_R_LIBELLES_DESCRIPTIONS_15">#REF!</definedName>
    <definedName name="P_Z_0_R_LIBELLES_DESCRIPTIONS_16" localSheetId="6">#REF!</definedName>
    <definedName name="P_Z_0_R_LIBELLES_DESCRIPTIONS_16">#REF!</definedName>
    <definedName name="P_Z_0_R_LIBELLES_DESCRIPTIONS_17" localSheetId="6">#REF!</definedName>
    <definedName name="P_Z_0_R_LIBELLES_DESCRIPTIONS_17">#REF!</definedName>
    <definedName name="P_Z_0_R_LIBELLES_DESCRIPTIONS_18" localSheetId="6">#REF!</definedName>
    <definedName name="P_Z_0_R_LIBELLES_DESCRIPTIONS_18">#REF!</definedName>
    <definedName name="P_Z_0_R_LIBELLES_DESCRIPTIONS_19" localSheetId="6">#REF!</definedName>
    <definedName name="P_Z_0_R_LIBELLES_DESCRIPTIONS_19">#REF!</definedName>
    <definedName name="P_Z_0_R_LIBELLES_DESCRIPTIONS_2" localSheetId="6">#REF!</definedName>
    <definedName name="P_Z_0_R_LIBELLES_DESCRIPTIONS_2">#REF!</definedName>
    <definedName name="P_Z_0_R_LIBELLES_DESCRIPTIONS_20" localSheetId="6">#REF!</definedName>
    <definedName name="P_Z_0_R_LIBELLES_DESCRIPTIONS_20">#REF!</definedName>
    <definedName name="P_Z_0_R_LIBELLES_DESCRIPTIONS_3" localSheetId="6">#REF!</definedName>
    <definedName name="P_Z_0_R_LIBELLES_DESCRIPTIONS_3">#REF!</definedName>
    <definedName name="P_Z_0_R_LIBELLES_DESCRIPTIONS_4" localSheetId="6">#REF!</definedName>
    <definedName name="P_Z_0_R_LIBELLES_DESCRIPTIONS_4">#REF!</definedName>
    <definedName name="P_Z_0_R_LIBELLES_DESCRIPTIONS_5" localSheetId="6">#REF!</definedName>
    <definedName name="P_Z_0_R_LIBELLES_DESCRIPTIONS_5">#REF!</definedName>
    <definedName name="P_Z_0_R_LIBELLES_DESCRIPTIONS_6" localSheetId="6">#REF!</definedName>
    <definedName name="P_Z_0_R_LIBELLES_DESCRIPTIONS_6">#REF!</definedName>
    <definedName name="P_Z_0_R_LIBELLES_DESCRIPTIONS_7" localSheetId="6">#REF!</definedName>
    <definedName name="P_Z_0_R_LIBELLES_DESCRIPTIONS_7">#REF!</definedName>
    <definedName name="P_Z_0_R_LIBELLES_DESCRIPTIONS_8" localSheetId="6">#REF!</definedName>
    <definedName name="P_Z_0_R_LIBELLES_DESCRIPTIONS_8">#REF!</definedName>
    <definedName name="P_Z_0_R_LIBELLES_DESCRIPTIONS_9" localSheetId="6">#REF!</definedName>
    <definedName name="P_Z_0_R_LIBELLES_DESCRIPTIONS_9">#REF!</definedName>
    <definedName name="P_Z_0_R_LIBELLES_MARCHES_RAISONNABLES" localSheetId="6">#REF!</definedName>
    <definedName name="P_Z_0_R_LIBELLES_MARCHES_RAISONNABLES">#REF!</definedName>
    <definedName name="P_Z_0_R_LIBELLES_MARCHES_RAISONNABLES_1" localSheetId="6">#REF!</definedName>
    <definedName name="P_Z_0_R_LIBELLES_MARCHES_RAISONNABLES_1">#REF!</definedName>
    <definedName name="P_Z_0_R_LIBELLES_MARCHES_RAISONNABLES_2" localSheetId="6">#REF!</definedName>
    <definedName name="P_Z_0_R_LIBELLES_MARCHES_RAISONNABLES_2">#REF!</definedName>
    <definedName name="P_Z_0_R_LIBELLES_MARCHES_RAISONNABLES_3" localSheetId="6">#REF!</definedName>
    <definedName name="P_Z_0_R_LIBELLES_MARCHES_RAISONNABLES_3">#REF!</definedName>
    <definedName name="P_Z_0_R_LIBELLES_MARCHES_RAISONNABLES_4" localSheetId="6">#REF!</definedName>
    <definedName name="P_Z_0_R_LIBELLES_MARCHES_RAISONNABLES_4">#REF!</definedName>
    <definedName name="P_Z_0_R_LIBELLES_MARCHES_RAISONNABLES_5" localSheetId="6">#REF!</definedName>
    <definedName name="P_Z_0_R_LIBELLES_MARCHES_RAISONNABLES_5">#REF!</definedName>
    <definedName name="P_Z_0_R_LIBELLES_MARCHES_RAISONNABLES_OK" localSheetId="6">#REF!</definedName>
    <definedName name="P_Z_0_R_LIBELLES_MARCHES_RAISONNABLES_OK">#REF!</definedName>
    <definedName name="P_Z_0_R_LIBELLES_MOTIFS_INELIGIBILITE" localSheetId="6">#REF!</definedName>
    <definedName name="P_Z_0_R_LIBELLES_MOTIFS_INELIGIBILITE">#REF!</definedName>
    <definedName name="P_Z_0_R_LIBELLES_POSTES" localSheetId="6">#REF!</definedName>
    <definedName name="P_Z_0_R_LIBELLES_POSTES">#REF!</definedName>
    <definedName name="P_Z_0_R_LIBELLES_POSTES_1" localSheetId="6">#REF!</definedName>
    <definedName name="P_Z_0_R_LIBELLES_POSTES_1">#REF!</definedName>
    <definedName name="P_Z_0_R_LIBELLES_POSTES_10" localSheetId="6">#REF!</definedName>
    <definedName name="P_Z_0_R_LIBELLES_POSTES_10">#REF!</definedName>
    <definedName name="P_Z_0_R_LIBELLES_POSTES_11" localSheetId="6">#REF!</definedName>
    <definedName name="P_Z_0_R_LIBELLES_POSTES_11">#REF!</definedName>
    <definedName name="P_Z_0_R_LIBELLES_POSTES_12" localSheetId="6">#REF!</definedName>
    <definedName name="P_Z_0_R_LIBELLES_POSTES_12">#REF!</definedName>
    <definedName name="P_Z_0_R_LIBELLES_POSTES_13" localSheetId="6">#REF!</definedName>
    <definedName name="P_Z_0_R_LIBELLES_POSTES_13">#REF!</definedName>
    <definedName name="P_Z_0_R_LIBELLES_POSTES_14" localSheetId="6">#REF!</definedName>
    <definedName name="P_Z_0_R_LIBELLES_POSTES_14">#REF!</definedName>
    <definedName name="P_Z_0_R_LIBELLES_POSTES_15" localSheetId="6">#REF!</definedName>
    <definedName name="P_Z_0_R_LIBELLES_POSTES_15">#REF!</definedName>
    <definedName name="P_Z_0_R_LIBELLES_POSTES_16" localSheetId="6">#REF!</definedName>
    <definedName name="P_Z_0_R_LIBELLES_POSTES_16">#REF!</definedName>
    <definedName name="P_Z_0_R_LIBELLES_POSTES_17" localSheetId="6">#REF!</definedName>
    <definedName name="P_Z_0_R_LIBELLES_POSTES_17">#REF!</definedName>
    <definedName name="P_Z_0_R_LIBELLES_POSTES_18" localSheetId="6">#REF!</definedName>
    <definedName name="P_Z_0_R_LIBELLES_POSTES_18">#REF!</definedName>
    <definedName name="P_Z_0_R_LIBELLES_POSTES_19" localSheetId="6">#REF!</definedName>
    <definedName name="P_Z_0_R_LIBELLES_POSTES_19">#REF!</definedName>
    <definedName name="P_Z_0_R_LIBELLES_POSTES_2" localSheetId="6">#REF!</definedName>
    <definedName name="P_Z_0_R_LIBELLES_POSTES_2">#REF!</definedName>
    <definedName name="P_Z_0_R_LIBELLES_POSTES_20" localSheetId="6">#REF!</definedName>
    <definedName name="P_Z_0_R_LIBELLES_POSTES_20">#REF!</definedName>
    <definedName name="P_Z_0_R_LIBELLES_POSTES_3" localSheetId="6">#REF!</definedName>
    <definedName name="P_Z_0_R_LIBELLES_POSTES_3">#REF!</definedName>
    <definedName name="P_Z_0_R_LIBELLES_POSTES_4" localSheetId="6">#REF!</definedName>
    <definedName name="P_Z_0_R_LIBELLES_POSTES_4">#REF!</definedName>
    <definedName name="P_Z_0_R_LIBELLES_POSTES_5" localSheetId="6">#REF!</definedName>
    <definedName name="P_Z_0_R_LIBELLES_POSTES_5">#REF!</definedName>
    <definedName name="P_Z_0_R_LIBELLES_POSTES_6" localSheetId="6">#REF!</definedName>
    <definedName name="P_Z_0_R_LIBELLES_POSTES_6">#REF!</definedName>
    <definedName name="P_Z_0_R_LIBELLES_POSTES_7" localSheetId="6">#REF!</definedName>
    <definedName name="P_Z_0_R_LIBELLES_POSTES_7">#REF!</definedName>
    <definedName name="P_Z_0_R_LIBELLES_POSTES_8" localSheetId="6">#REF!</definedName>
    <definedName name="P_Z_0_R_LIBELLES_POSTES_8">#REF!</definedName>
    <definedName name="P_Z_0_R_LIBELLES_POSTES_9" localSheetId="6">#REF!</definedName>
    <definedName name="P_Z_0_R_LIBELLES_POSTES_9">#REF!</definedName>
    <definedName name="P_Z_0_R_LIBELLES_SOUS_OPERATIONS" localSheetId="6">#REF!</definedName>
    <definedName name="P_Z_0_R_LIBELLES_SOUS_OPERATIONS">#REF!</definedName>
    <definedName name="P_Z_0_R_LIBELLES_SOUS_OPERATIONS_" localSheetId="6">#REF!</definedName>
    <definedName name="P_Z_0_R_LIBELLES_SOUS_OPERATIONS_">#REF!</definedName>
    <definedName name="P_Z_0_R_LIBELLES_SOUS_OPERATIONS_1" localSheetId="6">#REF!</definedName>
    <definedName name="P_Z_0_R_LIBELLES_SOUS_OPERATIONS_1">#REF!</definedName>
    <definedName name="P_Z_0_R_LIBELLES_SOUS_OPERATIONS_10" localSheetId="6">#REF!</definedName>
    <definedName name="P_Z_0_R_LIBELLES_SOUS_OPERATIONS_10">#REF!</definedName>
    <definedName name="P_Z_0_R_LIBELLES_SOUS_OPERATIONS_11" localSheetId="6">#REF!</definedName>
    <definedName name="P_Z_0_R_LIBELLES_SOUS_OPERATIONS_11">#REF!</definedName>
    <definedName name="P_Z_0_R_LIBELLES_SOUS_OPERATIONS_12" localSheetId="6">#REF!</definedName>
    <definedName name="P_Z_0_R_LIBELLES_SOUS_OPERATIONS_12">#REF!</definedName>
    <definedName name="P_Z_0_R_LIBELLES_SOUS_OPERATIONS_13" localSheetId="6">#REF!</definedName>
    <definedName name="P_Z_0_R_LIBELLES_SOUS_OPERATIONS_13">#REF!</definedName>
    <definedName name="P_Z_0_R_LIBELLES_SOUS_OPERATIONS_14" localSheetId="6">#REF!</definedName>
    <definedName name="P_Z_0_R_LIBELLES_SOUS_OPERATIONS_14">#REF!</definedName>
    <definedName name="P_Z_0_R_LIBELLES_SOUS_OPERATIONS_15" localSheetId="6">#REF!</definedName>
    <definedName name="P_Z_0_R_LIBELLES_SOUS_OPERATIONS_15">#REF!</definedName>
    <definedName name="P_Z_0_R_LIBELLES_SOUS_OPERATIONS_16" localSheetId="6">#REF!</definedName>
    <definedName name="P_Z_0_R_LIBELLES_SOUS_OPERATIONS_16">#REF!</definedName>
    <definedName name="P_Z_0_R_LIBELLES_SOUS_OPERATIONS_17" localSheetId="6">#REF!</definedName>
    <definedName name="P_Z_0_R_LIBELLES_SOUS_OPERATIONS_17">#REF!</definedName>
    <definedName name="P_Z_0_R_LIBELLES_SOUS_OPERATIONS_18" localSheetId="6">#REF!</definedName>
    <definedName name="P_Z_0_R_LIBELLES_SOUS_OPERATIONS_18">#REF!</definedName>
    <definedName name="P_Z_0_R_LIBELLES_SOUS_OPERATIONS_19" localSheetId="6">#REF!</definedName>
    <definedName name="P_Z_0_R_LIBELLES_SOUS_OPERATIONS_19">#REF!</definedName>
    <definedName name="P_Z_0_R_LIBELLES_SOUS_OPERATIONS_2" localSheetId="6">#REF!</definedName>
    <definedName name="P_Z_0_R_LIBELLES_SOUS_OPERATIONS_2">#REF!</definedName>
    <definedName name="P_Z_0_R_LIBELLES_SOUS_OPERATIONS_20" localSheetId="6">#REF!</definedName>
    <definedName name="P_Z_0_R_LIBELLES_SOUS_OPERATIONS_20">#REF!</definedName>
    <definedName name="P_Z_0_R_LIBELLES_SOUS_OPERATIONS_3" localSheetId="6">#REF!</definedName>
    <definedName name="P_Z_0_R_LIBELLES_SOUS_OPERATIONS_3">#REF!</definedName>
    <definedName name="P_Z_0_R_LIBELLES_SOUS_OPERATIONS_4" localSheetId="6">#REF!</definedName>
    <definedName name="P_Z_0_R_LIBELLES_SOUS_OPERATIONS_4">#REF!</definedName>
    <definedName name="P_Z_0_R_LIBELLES_SOUS_OPERATIONS_5" localSheetId="6">#REF!</definedName>
    <definedName name="P_Z_0_R_LIBELLES_SOUS_OPERATIONS_5">#REF!</definedName>
    <definedName name="P_Z_0_R_LIBELLES_SOUS_OPERATIONS_6" localSheetId="6">#REF!</definedName>
    <definedName name="P_Z_0_R_LIBELLES_SOUS_OPERATIONS_6">#REF!</definedName>
    <definedName name="P_Z_0_R_LIBELLES_SOUS_OPERATIONS_7" localSheetId="6">#REF!</definedName>
    <definedName name="P_Z_0_R_LIBELLES_SOUS_OPERATIONS_7">#REF!</definedName>
    <definedName name="P_Z_0_R_LIBELLES_SOUS_OPERATIONS_8" localSheetId="6">#REF!</definedName>
    <definedName name="P_Z_0_R_LIBELLES_SOUS_OPERATIONS_8">#REF!</definedName>
    <definedName name="P_Z_0_R_LIBELLES_SOUS_OPERATIONS_9" localSheetId="6">#REF!</definedName>
    <definedName name="P_Z_0_R_LIBELLES_SOUS_OPERATIONS_9">#REF!</definedName>
    <definedName name="P_Z_0_R_LIBELLES_UNITES" localSheetId="6">#REF!</definedName>
    <definedName name="P_Z_0_R_LIBELLES_UNITES">#REF!</definedName>
    <definedName name="P_Z_0_R_LIBELLES_UNITES_1" localSheetId="6">#REF!</definedName>
    <definedName name="P_Z_0_R_LIBELLES_UNITES_1">#REF!</definedName>
    <definedName name="P_Z_0_R_LIBELLES_UNITES_10" localSheetId="6">#REF!</definedName>
    <definedName name="P_Z_0_R_LIBELLES_UNITES_10">#REF!</definedName>
    <definedName name="P_Z_0_R_LIBELLES_UNITES_11" localSheetId="6">#REF!</definedName>
    <definedName name="P_Z_0_R_LIBELLES_UNITES_11">#REF!</definedName>
    <definedName name="P_Z_0_R_LIBELLES_UNITES_12" localSheetId="6">#REF!</definedName>
    <definedName name="P_Z_0_R_LIBELLES_UNITES_12">#REF!</definedName>
    <definedName name="P_Z_0_R_LIBELLES_UNITES_13" localSheetId="6">#REF!</definedName>
    <definedName name="P_Z_0_R_LIBELLES_UNITES_13">#REF!</definedName>
    <definedName name="P_Z_0_R_LIBELLES_UNITES_14" localSheetId="6">#REF!</definedName>
    <definedName name="P_Z_0_R_LIBELLES_UNITES_14">#REF!</definedName>
    <definedName name="P_Z_0_R_LIBELLES_UNITES_15" localSheetId="6">#REF!</definedName>
    <definedName name="P_Z_0_R_LIBELLES_UNITES_15">#REF!</definedName>
    <definedName name="P_Z_0_R_LIBELLES_UNITES_16" localSheetId="6">#REF!</definedName>
    <definedName name="P_Z_0_R_LIBELLES_UNITES_16">#REF!</definedName>
    <definedName name="P_Z_0_R_LIBELLES_UNITES_17" localSheetId="6">#REF!</definedName>
    <definedName name="P_Z_0_R_LIBELLES_UNITES_17">#REF!</definedName>
    <definedName name="P_Z_0_R_LIBELLES_UNITES_18" localSheetId="6">#REF!</definedName>
    <definedName name="P_Z_0_R_LIBELLES_UNITES_18">#REF!</definedName>
    <definedName name="P_Z_0_R_LIBELLES_UNITES_19" localSheetId="6">#REF!</definedName>
    <definedName name="P_Z_0_R_LIBELLES_UNITES_19">#REF!</definedName>
    <definedName name="P_Z_0_R_LIBELLES_UNITES_2" localSheetId="6">#REF!</definedName>
    <definedName name="P_Z_0_R_LIBELLES_UNITES_2">#REF!</definedName>
    <definedName name="P_Z_0_R_LIBELLES_UNITES_20" localSheetId="6">#REF!</definedName>
    <definedName name="P_Z_0_R_LIBELLES_UNITES_20">#REF!</definedName>
    <definedName name="P_Z_0_R_LIBELLES_UNITES_3" localSheetId="6">#REF!</definedName>
    <definedName name="P_Z_0_R_LIBELLES_UNITES_3">#REF!</definedName>
    <definedName name="P_Z_0_R_LIBELLES_UNITES_4" localSheetId="6">#REF!</definedName>
    <definedName name="P_Z_0_R_LIBELLES_UNITES_4">#REF!</definedName>
    <definedName name="P_Z_0_R_LIBELLES_UNITES_5" localSheetId="6">#REF!</definedName>
    <definedName name="P_Z_0_R_LIBELLES_UNITES_5">#REF!</definedName>
    <definedName name="P_Z_0_R_LIBELLES_UNITES_6" localSheetId="6">#REF!</definedName>
    <definedName name="P_Z_0_R_LIBELLES_UNITES_6">#REF!</definedName>
    <definedName name="P_Z_0_R_LIBELLES_UNITES_7" localSheetId="6">#REF!</definedName>
    <definedName name="P_Z_0_R_LIBELLES_UNITES_7">#REF!</definedName>
    <definedName name="P_Z_0_R_LIBELLES_UNITES_8" localSheetId="6">#REF!</definedName>
    <definedName name="P_Z_0_R_LIBELLES_UNITES_8">#REF!</definedName>
    <definedName name="P_Z_0_R_LIBELLES_UNITES_9" localSheetId="6">#REF!</definedName>
    <definedName name="P_Z_0_R_LIBELLES_UNITES_9">#REF!</definedName>
    <definedName name="P_Z_1_B_COLONNE_COMMENTAIRE" localSheetId="6">#REF!</definedName>
    <definedName name="P_Z_1_B_COLONNE_COMMENTAIRE">#REF!</definedName>
    <definedName name="P_Z_1_B_COLONNE_COMMENTAIRE_ACTIVE" localSheetId="6">#REF!</definedName>
    <definedName name="P_Z_1_B_COLONNE_COMMENTAIRE_ACTIVE">#REF!</definedName>
    <definedName name="P_Z_1_B_COLONNE_COMMENTAIRE_INDICATION" localSheetId="6">#REF!</definedName>
    <definedName name="P_Z_1_B_COLONNE_COMMENTAIRE_INDICATION">#REF!</definedName>
    <definedName name="P_Z_1_B_COLONNE_COMMENTAIRE_OBLIGATOIRE" localSheetId="6">#REF!</definedName>
    <definedName name="P_Z_1_B_COLONNE_COMMENTAIRE_OBLIGATOIRE">#REF!</definedName>
    <definedName name="P_Z_1_B_COLONNE_COMMENTAIRE_SI_LIBELLE_STANDARD" localSheetId="6">#REF!</definedName>
    <definedName name="P_Z_1_B_COLONNE_COMMENTAIRE_SI_LIBELLE_STANDARD">#REF!</definedName>
    <definedName name="P_Z_1_B_COLONNE_CT_RAISONNABLE_FOURNISSEUR_2" localSheetId="6">#REF!</definedName>
    <definedName name="P_Z_1_B_COLONNE_CT_RAISONNABLE_FOURNISSEUR_2">#REF!</definedName>
    <definedName name="P_Z_1_B_COLONNE_CT_RAISONNABLE_FOURNISSEUR_2_INDICATION" localSheetId="6">#REF!</definedName>
    <definedName name="P_Z_1_B_COLONNE_CT_RAISONNABLE_FOURNISSEUR_2_INDICATION">#REF!</definedName>
    <definedName name="P_Z_1_B_COLONNE_CT_RAISONNABLE_FOURNISSEUR_3" localSheetId="6">#REF!</definedName>
    <definedName name="P_Z_1_B_COLONNE_CT_RAISONNABLE_FOURNISSEUR_3">#REF!</definedName>
    <definedName name="P_Z_1_B_COLONNE_CT_RAISONNABLE_FOURNISSEUR_3_INDICATION" localSheetId="6">#REF!</definedName>
    <definedName name="P_Z_1_B_COLONNE_CT_RAISONNABLE_FOURNISSEUR_3_INDICATION">#REF!</definedName>
    <definedName name="P_Z_1_B_COLONNE_CT_RAISONNABLE_JUSTIFICATIF_2" localSheetId="6">#REF!</definedName>
    <definedName name="P_Z_1_B_COLONNE_CT_RAISONNABLE_JUSTIFICATIF_2">#REF!</definedName>
    <definedName name="P_Z_1_B_COLONNE_CT_RAISONNABLE_JUSTIFICATIF_2_INDICATION" localSheetId="6">#REF!</definedName>
    <definedName name="P_Z_1_B_COLONNE_CT_RAISONNABLE_JUSTIFICATIF_2_INDICATION">#REF!</definedName>
    <definedName name="P_Z_1_B_COLONNE_CT_RAISONNABLE_JUSTIFICATIF_3" localSheetId="6">#REF!</definedName>
    <definedName name="P_Z_1_B_COLONNE_CT_RAISONNABLE_JUSTIFICATIF_3">#REF!</definedName>
    <definedName name="P_Z_1_B_COLONNE_CT_RAISONNABLE_JUSTIFICATIF_3_INDICATION" localSheetId="6">#REF!</definedName>
    <definedName name="P_Z_1_B_COLONNE_CT_RAISONNABLE_JUSTIFICATIF_3_INDICATION">#REF!</definedName>
    <definedName name="P_Z_1_B_COLONNE_CT_RAISONNABLE_MARCHE" localSheetId="6">#REF!</definedName>
    <definedName name="P_Z_1_B_COLONNE_CT_RAISONNABLE_MARCHE">#REF!</definedName>
    <definedName name="P_Z_1_B_COLONNE_CT_RAISONNABLE_MARCHE_INDICATION" localSheetId="6">#REF!</definedName>
    <definedName name="P_Z_1_B_COLONNE_CT_RAISONNABLE_MARCHE_INDICATION">#REF!</definedName>
    <definedName name="P_Z_1_B_COLONNE_CT_RAISONNABLE_MT_HT_2" localSheetId="6">#REF!</definedName>
    <definedName name="P_Z_1_B_COLONNE_CT_RAISONNABLE_MT_HT_2">#REF!</definedName>
    <definedName name="P_Z_1_B_COLONNE_CT_RAISONNABLE_MT_HT_2_INDICATION" localSheetId="6">#REF!</definedName>
    <definedName name="P_Z_1_B_COLONNE_CT_RAISONNABLE_MT_HT_2_INDICATION">#REF!</definedName>
    <definedName name="P_Z_1_B_COLONNE_CT_RAISONNABLE_MT_HT_3" localSheetId="6">#REF!</definedName>
    <definedName name="P_Z_1_B_COLONNE_CT_RAISONNABLE_MT_HT_3">#REF!</definedName>
    <definedName name="P_Z_1_B_COLONNE_CT_RAISONNABLE_MT_HT_3_INDICATION" localSheetId="6">#REF!</definedName>
    <definedName name="P_Z_1_B_COLONNE_CT_RAISONNABLE_MT_HT_3_INDICATION">#REF!</definedName>
    <definedName name="P_Z_1_B_COLONNE_CT_RAISONNABLE_MT_TVA_2" localSheetId="6">#REF!</definedName>
    <definedName name="P_Z_1_B_COLONNE_CT_RAISONNABLE_MT_TVA_2">#REF!</definedName>
    <definedName name="P_Z_1_B_COLONNE_CT_RAISONNABLE_MT_TVA_2_INDICATION" localSheetId="6">#REF!</definedName>
    <definedName name="P_Z_1_B_COLONNE_CT_RAISONNABLE_MT_TVA_2_INDICATION">#REF!</definedName>
    <definedName name="P_Z_1_B_COLONNE_CT_RAISONNABLE_MT_TVA_3" localSheetId="6">#REF!</definedName>
    <definedName name="P_Z_1_B_COLONNE_CT_RAISONNABLE_MT_TVA_3">#REF!</definedName>
    <definedName name="P_Z_1_B_COLONNE_CT_RAISONNABLE_MT_TVA_3_INDICATION" localSheetId="6">#REF!</definedName>
    <definedName name="P_Z_1_B_COLONNE_CT_RAISONNABLE_MT_TVA_3_INDICATION">#REF!</definedName>
    <definedName name="P_Z_1_B_COLONNE_DESCRIPTION" localSheetId="6">#REF!</definedName>
    <definedName name="P_Z_1_B_COLONNE_DESCRIPTION">#REF!</definedName>
    <definedName name="P_Z_1_B_COLONNE_DESCRIPTION_INDICATION" localSheetId="6">#REF!</definedName>
    <definedName name="P_Z_1_B_COLONNE_DESCRIPTION_INDICATION">#REF!</definedName>
    <definedName name="P_Z_1_B_COLONNE_FOURNISSEUR" localSheetId="6">#REF!</definedName>
    <definedName name="P_Z_1_B_COLONNE_FOURNISSEUR">#REF!</definedName>
    <definedName name="P_Z_1_B_COLONNE_FOURNISSEUR_INDICATION" localSheetId="6">#REF!</definedName>
    <definedName name="P_Z_1_B_COLONNE_FOURNISSEUR_INDICATION">#REF!</definedName>
    <definedName name="P_Z_1_B_COLONNE_JUSTIFICATIF" localSheetId="6">#REF!</definedName>
    <definedName name="P_Z_1_B_COLONNE_JUSTIFICATIF">#REF!</definedName>
    <definedName name="P_Z_1_B_COLONNE_JUSTIFICATIF_INDICATION" localSheetId="6">#REF!</definedName>
    <definedName name="P_Z_1_B_COLONNE_JUSTIFICATIF_INDICATION">#REF!</definedName>
    <definedName name="P_Z_1_B_COLONNE_MOTIFS_INELIGIBILITE_LIBELLE_STANDARD" localSheetId="6">#REF!</definedName>
    <definedName name="P_Z_1_B_COLONNE_MOTIFS_INELIGIBILITE_LIBELLE_STANDARD">#REF!</definedName>
    <definedName name="P_Z_1_B_COLONNE_MT_ELIGIBLE_LIBELLE_STANDARD" localSheetId="6">#REF!</definedName>
    <definedName name="P_Z_1_B_COLONNE_MT_ELIGIBLE_LIBELLE_STANDARD">#REF!</definedName>
    <definedName name="P_Z_1_B_COLONNE_MT_INELIGIBLE_LIBELLE_STANDARD" localSheetId="6">#REF!</definedName>
    <definedName name="P_Z_1_B_COLONNE_MT_INELIGIBLE_LIBELLE_STANDARD">#REF!</definedName>
    <definedName name="P_Z_1_B_COLONNE_MT_MAX_ACTIVE" localSheetId="6">#REF!</definedName>
    <definedName name="P_Z_1_B_COLONNE_MT_MAX_ACTIVE">#REF!</definedName>
    <definedName name="P_Z_1_B_COLONNE_MT_MAX_LIBELLE_STANDARD" localSheetId="6">#REF!</definedName>
    <definedName name="P_Z_1_B_COLONNE_MT_MAX_LIBELLE_STANDARD">#REF!</definedName>
    <definedName name="P_Z_1_B_COLONNE_MT_PRESENTE_HT" localSheetId="6">#REF!</definedName>
    <definedName name="P_Z_1_B_COLONNE_MT_PRESENTE_HT">#REF!</definedName>
    <definedName name="P_Z_1_B_COLONNE_MT_PRESENTE_HT_INDICATION" localSheetId="6">#REF!</definedName>
    <definedName name="P_Z_1_B_COLONNE_MT_PRESENTE_HT_INDICATION">#REF!</definedName>
    <definedName name="P_Z_1_B_COLONNE_MT_PRESENTE_TVA" localSheetId="6">#REF!</definedName>
    <definedName name="P_Z_1_B_COLONNE_MT_PRESENTE_TVA">#REF!</definedName>
    <definedName name="P_Z_1_B_COLONNE_MT_PRESENTE_TVA_INDICATION" localSheetId="6">#REF!</definedName>
    <definedName name="P_Z_1_B_COLONNE_MT_PRESENTE_TVA_INDICATION">#REF!</definedName>
    <definedName name="P_Z_1_B_COLONNE_MT_RAISONNABLE_LIBELLE_STANDARD" localSheetId="6">#REF!</definedName>
    <definedName name="P_Z_1_B_COLONNE_MT_RAISONNABLE_LIBELLE_STANDARD">#REF!</definedName>
    <definedName name="P_Z_1_B_COLONNE_POSTE" localSheetId="6">#REF!</definedName>
    <definedName name="P_Z_1_B_COLONNE_POSTE">#REF!</definedName>
    <definedName name="P_Z_1_B_COLONNE_POSTE_INDICATION" localSheetId="6">#REF!</definedName>
    <definedName name="P_Z_1_B_COLONNE_POSTE_INDICATION">#REF!</definedName>
    <definedName name="P_Z_1_B_COLONNE_QUANTITE" localSheetId="6">#REF!</definedName>
    <definedName name="P_Z_1_B_COLONNE_QUANTITE">#REF!</definedName>
    <definedName name="P_Z_1_B_COLONNE_QUANTITE_ACTIVE" localSheetId="6">#REF!</definedName>
    <definedName name="P_Z_1_B_COLONNE_QUANTITE_ACTIVE">#REF!</definedName>
    <definedName name="P_Z_1_B_COLONNE_QUANTITE_INDICATION" localSheetId="6">#REF!</definedName>
    <definedName name="P_Z_1_B_COLONNE_QUANTITE_INDICATION">#REF!</definedName>
    <definedName name="P_Z_1_B_COLONNE_QUANTITE_OBLIGATOIRE" localSheetId="6">#REF!</definedName>
    <definedName name="P_Z_1_B_COLONNE_QUANTITE_OBLIGATOIRE">#REF!</definedName>
    <definedName name="P_Z_1_B_COLONNE_SOUS_OPERATION" localSheetId="6">#REF!</definedName>
    <definedName name="P_Z_1_B_COLONNE_SOUS_OPERATION">#REF!</definedName>
    <definedName name="P_Z_1_B_COLONNE_SOUS_OPERATION_INDICATION" localSheetId="6">#REF!</definedName>
    <definedName name="P_Z_1_B_COLONNE_SOUS_OPERATION_INDICATION">#REF!</definedName>
    <definedName name="P_Z_1_B_COLONNE_UNITE" localSheetId="6">#REF!</definedName>
    <definedName name="P_Z_1_B_COLONNE_UNITE">#REF!</definedName>
    <definedName name="P_Z_1_B_COLONNE_UNITE_ACTIVE" localSheetId="6">#REF!</definedName>
    <definedName name="P_Z_1_B_COLONNE_UNITE_ACTIVE">#REF!</definedName>
    <definedName name="P_Z_1_B_COLONNE_UNITE_INDICATION" localSheetId="6">#REF!</definedName>
    <definedName name="P_Z_1_B_COLONNE_UNITE_INDICATION">#REF!</definedName>
    <definedName name="P_Z_1_B_COLONNE_UNITE_OBLIGATOIRE" localSheetId="6">#REF!</definedName>
    <definedName name="P_Z_1_B_COLONNE_UNITE_OBLIGATOIRE">#REF!</definedName>
    <definedName name="P_Z_1_B_EXEMPLE_UTILISATION" localSheetId="6">#REF!</definedName>
    <definedName name="P_Z_1_B_EXEMPLE_UTILISATION">#REF!</definedName>
    <definedName name="P_Z_1_B_INTITULE_DEPENSES_DEVIS_STANDARD" localSheetId="6">#REF!</definedName>
    <definedName name="P_Z_1_B_INTITULE_DEPENSES_DEVIS_STANDARD">#REF!</definedName>
    <definedName name="P_Z_1_B_UFD" localSheetId="6">#REF!</definedName>
    <definedName name="P_Z_1_B_UFD">#REF!</definedName>
    <definedName name="P_Z_1_B_ULD" localSheetId="6">#REF!</definedName>
    <definedName name="P_Z_1_B_ULD">#REF!</definedName>
    <definedName name="P_Z_1_B_UTILISATION_FILTRE_DESCRIPTIONS" localSheetId="6">#REF!</definedName>
    <definedName name="P_Z_1_B_UTILISATION_FILTRE_DESCRIPTIONS">#REF!</definedName>
    <definedName name="P_Z_1_B_UTILISATION_FILTRE_POSTES" localSheetId="6">#REF!</definedName>
    <definedName name="P_Z_1_B_UTILISATION_FILTRE_POSTES">#REF!</definedName>
    <definedName name="P_Z_1_B_UTILISATION_FILTRE_SOUS_OPERATIONS" localSheetId="6">#REF!</definedName>
    <definedName name="P_Z_1_B_UTILISATION_FILTRE_SOUS_OPERATIONS">#REF!</definedName>
    <definedName name="P_Z_1_B_UTILISATION_FILTRE_UNITES" localSheetId="6">#REF!</definedName>
    <definedName name="P_Z_1_B_UTILISATION_FILTRE_UNITES">#REF!</definedName>
    <definedName name="P_Z_1_B_UTILISATION_LIBELLES_DESCRIPTIONS" localSheetId="6">#REF!</definedName>
    <definedName name="P_Z_1_B_UTILISATION_LIBELLES_DESCRIPTIONS">#REF!</definedName>
    <definedName name="P_Z_1_N_COLONNE_COMMENTAIRE_INDICATION" localSheetId="6">#REF!</definedName>
    <definedName name="P_Z_1_N_COLONNE_COMMENTAIRE_INDICATION">#REF!</definedName>
    <definedName name="P_Z_1_N_COLONNE_COMMENTAIRE_INDICATION_STANDARD" localSheetId="6">#REF!</definedName>
    <definedName name="P_Z_1_N_COLONNE_COMMENTAIRE_INDICATION_STANDARD">#REF!</definedName>
    <definedName name="P_Z_1_N_COLONNE_COMMENTAIRE_SI_LIBELLE_DEFAUT" localSheetId="6">#REF!</definedName>
    <definedName name="P_Z_1_N_COLONNE_COMMENTAIRE_SI_LIBELLE_DEFAUT">#REF!</definedName>
    <definedName name="P_Z_1_N_COLONNE_COMMENTAIRE_SI_LIBELLE_STANDARD" localSheetId="6">#REF!</definedName>
    <definedName name="P_Z_1_N_COLONNE_COMMENTAIRE_SI_LIBELLE_STANDARD">#REF!</definedName>
    <definedName name="P_Z_1_N_COLONNE_COMMENTAIRE_SPECIFIQUE" localSheetId="6">#REF!</definedName>
    <definedName name="P_Z_1_N_COLONNE_COMMENTAIRE_SPECIFIQUE">#REF!</definedName>
    <definedName name="P_Z_1_N_COLONNE_COMMENTAIRE_STANDARD" localSheetId="6">#REF!</definedName>
    <definedName name="P_Z_1_N_COLONNE_COMMENTAIRE_STANDARD">#REF!</definedName>
    <definedName name="P_Z_1_N_COLONNE_CT_RAISONNABLE_FOURNISSEUR_2_INDICATION" localSheetId="6">#REF!</definedName>
    <definedName name="P_Z_1_N_COLONNE_CT_RAISONNABLE_FOURNISSEUR_2_INDICATION">#REF!</definedName>
    <definedName name="P_Z_1_N_COLONNE_CT_RAISONNABLE_FOURNISSEUR_2_INDICATION_STANDARD" localSheetId="6">#REF!</definedName>
    <definedName name="P_Z_1_N_COLONNE_CT_RAISONNABLE_FOURNISSEUR_2_INDICATION_STANDARD">#REF!</definedName>
    <definedName name="P_Z_1_N_COLONNE_CT_RAISONNABLE_FOURNISSEUR_2_SPECIFIQUE" localSheetId="6">#REF!</definedName>
    <definedName name="P_Z_1_N_COLONNE_CT_RAISONNABLE_FOURNISSEUR_2_SPECIFIQUE">#REF!</definedName>
    <definedName name="P_Z_1_N_COLONNE_CT_RAISONNABLE_FOURNISSEUR_2_STANDARD" localSheetId="6">#REF!</definedName>
    <definedName name="P_Z_1_N_COLONNE_CT_RAISONNABLE_FOURNISSEUR_2_STANDARD">#REF!</definedName>
    <definedName name="P_Z_1_N_COLONNE_CT_RAISONNABLE_FOURNISSEUR_3_INDICATION" localSheetId="6">#REF!</definedName>
    <definedName name="P_Z_1_N_COLONNE_CT_RAISONNABLE_FOURNISSEUR_3_INDICATION">#REF!</definedName>
    <definedName name="P_Z_1_N_COLONNE_CT_RAISONNABLE_FOURNISSEUR_3_INDICATION_STANDARD" localSheetId="6">#REF!</definedName>
    <definedName name="P_Z_1_N_COLONNE_CT_RAISONNABLE_FOURNISSEUR_3_INDICATION_STANDARD">#REF!</definedName>
    <definedName name="P_Z_1_N_COLONNE_CT_RAISONNABLE_FOURNISSEUR_3_SPECIFIQUE" localSheetId="6">#REF!</definedName>
    <definedName name="P_Z_1_N_COLONNE_CT_RAISONNABLE_FOURNISSEUR_3_SPECIFIQUE">#REF!</definedName>
    <definedName name="P_Z_1_N_COLONNE_CT_RAISONNABLE_FOURNISSEUR_3_STANDARD" localSheetId="6">#REF!</definedName>
    <definedName name="P_Z_1_N_COLONNE_CT_RAISONNABLE_FOURNISSEUR_3_STANDARD">#REF!</definedName>
    <definedName name="P_Z_1_N_COLONNE_CT_RAISONNABLE_JUSTIFICATIF_2_INDICATION" localSheetId="6">#REF!</definedName>
    <definedName name="P_Z_1_N_COLONNE_CT_RAISONNABLE_JUSTIFICATIF_2_INDICATION">#REF!</definedName>
    <definedName name="P_Z_1_N_COLONNE_CT_RAISONNABLE_JUSTIFICATIF_2_INDICATION_STANDARD" localSheetId="6">#REF!</definedName>
    <definedName name="P_Z_1_N_COLONNE_CT_RAISONNABLE_JUSTIFICATIF_2_INDICATION_STANDARD">#REF!</definedName>
    <definedName name="P_Z_1_N_COLONNE_CT_RAISONNABLE_JUSTIFICATIF_2_SPECIFIQUE" localSheetId="6">#REF!</definedName>
    <definedName name="P_Z_1_N_COLONNE_CT_RAISONNABLE_JUSTIFICATIF_2_SPECIFIQUE">#REF!</definedName>
    <definedName name="P_Z_1_N_COLONNE_CT_RAISONNABLE_JUSTIFICATIF_2_STANDARD" localSheetId="6">#REF!</definedName>
    <definedName name="P_Z_1_N_COLONNE_CT_RAISONNABLE_JUSTIFICATIF_2_STANDARD">#REF!</definedName>
    <definedName name="P_Z_1_N_COLONNE_CT_RAISONNABLE_JUSTIFICATIF_3_INDICATION" localSheetId="6">#REF!</definedName>
    <definedName name="P_Z_1_N_COLONNE_CT_RAISONNABLE_JUSTIFICATIF_3_INDICATION">#REF!</definedName>
    <definedName name="P_Z_1_N_COLONNE_CT_RAISONNABLE_JUSTIFICATIF_3_INDICATION_STANDARD" localSheetId="6">#REF!</definedName>
    <definedName name="P_Z_1_N_COLONNE_CT_RAISONNABLE_JUSTIFICATIF_3_INDICATION_STANDARD">#REF!</definedName>
    <definedName name="P_Z_1_N_COLONNE_CT_RAISONNABLE_JUSTIFICATIF_3_SPECIFIQUE" localSheetId="6">#REF!</definedName>
    <definedName name="P_Z_1_N_COLONNE_CT_RAISONNABLE_JUSTIFICATIF_3_SPECIFIQUE">#REF!</definedName>
    <definedName name="P_Z_1_N_COLONNE_CT_RAISONNABLE_JUSTIFICATIF_3_STANDARD" localSheetId="6">#REF!</definedName>
    <definedName name="P_Z_1_N_COLONNE_CT_RAISONNABLE_JUSTIFICATIF_3_STANDARD">#REF!</definedName>
    <definedName name="P_Z_1_N_COLONNE_CT_RAISONNABLE_MARCHE_INDICATION" localSheetId="6">#REF!</definedName>
    <definedName name="P_Z_1_N_COLONNE_CT_RAISONNABLE_MARCHE_INDICATION">#REF!</definedName>
    <definedName name="P_Z_1_N_COLONNE_CT_RAISONNABLE_MARCHE_INDICATION_STANDARD" localSheetId="6">#REF!</definedName>
    <definedName name="P_Z_1_N_COLONNE_CT_RAISONNABLE_MARCHE_INDICATION_STANDARD">#REF!</definedName>
    <definedName name="P_Z_1_N_COLONNE_CT_RAISONNABLE_MARCHE_SPECIFIQUE" localSheetId="6">#REF!</definedName>
    <definedName name="P_Z_1_N_COLONNE_CT_RAISONNABLE_MARCHE_SPECIFIQUE">#REF!</definedName>
    <definedName name="P_Z_1_N_COLONNE_CT_RAISONNABLE_MARCHE_STANDARD" localSheetId="6">#REF!</definedName>
    <definedName name="P_Z_1_N_COLONNE_CT_RAISONNABLE_MARCHE_STANDARD">#REF!</definedName>
    <definedName name="P_Z_1_N_COLONNE_CT_RAISONNABLE_MT_HT_2_INDICATION" localSheetId="6">#REF!</definedName>
    <definedName name="P_Z_1_N_COLONNE_CT_RAISONNABLE_MT_HT_2_INDICATION">#REF!</definedName>
    <definedName name="P_Z_1_N_COLONNE_CT_RAISONNABLE_MT_HT_2_INDICATION_STANDARD" localSheetId="6">#REF!</definedName>
    <definedName name="P_Z_1_N_COLONNE_CT_RAISONNABLE_MT_HT_2_INDICATION_STANDARD">#REF!</definedName>
    <definedName name="P_Z_1_N_COLONNE_CT_RAISONNABLE_MT_HT_2_SPECIFIQUE" localSheetId="6">#REF!</definedName>
    <definedName name="P_Z_1_N_COLONNE_CT_RAISONNABLE_MT_HT_2_SPECIFIQUE">#REF!</definedName>
    <definedName name="P_Z_1_N_COLONNE_CT_RAISONNABLE_MT_HT_2_STANDARD" localSheetId="6">#REF!</definedName>
    <definedName name="P_Z_1_N_COLONNE_CT_RAISONNABLE_MT_HT_2_STANDARD">#REF!</definedName>
    <definedName name="P_Z_1_N_COLONNE_CT_RAISONNABLE_MT_HT_3_INDICATION" localSheetId="6">#REF!</definedName>
    <definedName name="P_Z_1_N_COLONNE_CT_RAISONNABLE_MT_HT_3_INDICATION">#REF!</definedName>
    <definedName name="P_Z_1_N_COLONNE_CT_RAISONNABLE_MT_HT_3_INDICATION_STANDARD" localSheetId="6">#REF!</definedName>
    <definedName name="P_Z_1_N_COLONNE_CT_RAISONNABLE_MT_HT_3_INDICATION_STANDARD">#REF!</definedName>
    <definedName name="P_Z_1_N_COLONNE_CT_RAISONNABLE_MT_HT_3_SPECIFIQUE" localSheetId="6">#REF!</definedName>
    <definedName name="P_Z_1_N_COLONNE_CT_RAISONNABLE_MT_HT_3_SPECIFIQUE">#REF!</definedName>
    <definedName name="P_Z_1_N_COLONNE_CT_RAISONNABLE_MT_HT_3_STANDARD" localSheetId="6">#REF!</definedName>
    <definedName name="P_Z_1_N_COLONNE_CT_RAISONNABLE_MT_HT_3_STANDARD">#REF!</definedName>
    <definedName name="P_Z_1_N_COLONNE_CT_RAISONNABLE_MT_TVA_2_INDICATION" localSheetId="6">#REF!</definedName>
    <definedName name="P_Z_1_N_COLONNE_CT_RAISONNABLE_MT_TVA_2_INDICATION">#REF!</definedName>
    <definedName name="P_Z_1_N_COLONNE_CT_RAISONNABLE_MT_TVA_2_INDICATION_STANDARD" localSheetId="6">#REF!</definedName>
    <definedName name="P_Z_1_N_COLONNE_CT_RAISONNABLE_MT_TVA_2_INDICATION_STANDARD">#REF!</definedName>
    <definedName name="P_Z_1_N_COLONNE_CT_RAISONNABLE_MT_TVA_2_SPECIFIQUE" localSheetId="6">#REF!</definedName>
    <definedName name="P_Z_1_N_COLONNE_CT_RAISONNABLE_MT_TVA_2_SPECIFIQUE">#REF!</definedName>
    <definedName name="P_Z_1_N_COLONNE_CT_RAISONNABLE_MT_TVA_2_STANDARD" localSheetId="6">#REF!</definedName>
    <definedName name="P_Z_1_N_COLONNE_CT_RAISONNABLE_MT_TVA_2_STANDARD">#REF!</definedName>
    <definedName name="P_Z_1_N_COLONNE_CT_RAISONNABLE_MT_TVA_3_INDICATION" localSheetId="6">#REF!</definedName>
    <definedName name="P_Z_1_N_COLONNE_CT_RAISONNABLE_MT_TVA_3_INDICATION">#REF!</definedName>
    <definedName name="P_Z_1_N_COLONNE_CT_RAISONNABLE_MT_TVA_3_INDICATION_STANDARD" localSheetId="6">#REF!</definedName>
    <definedName name="P_Z_1_N_COLONNE_CT_RAISONNABLE_MT_TVA_3_INDICATION_STANDARD">#REF!</definedName>
    <definedName name="P_Z_1_N_COLONNE_CT_RAISONNABLE_MT_TVA_3_SPECIFIQUE" localSheetId="6">#REF!</definedName>
    <definedName name="P_Z_1_N_COLONNE_CT_RAISONNABLE_MT_TVA_3_SPECIFIQUE">#REF!</definedName>
    <definedName name="P_Z_1_N_COLONNE_CT_RAISONNABLE_MT_TVA_3_STANDARD" localSheetId="6">#REF!</definedName>
    <definedName name="P_Z_1_N_COLONNE_CT_RAISONNABLE_MT_TVA_3_STANDARD">#REF!</definedName>
    <definedName name="P_Z_1_N_COLONNE_DESCRIPTION_INDICATION" localSheetId="6">#REF!</definedName>
    <definedName name="P_Z_1_N_COLONNE_DESCRIPTION_INDICATION">#REF!</definedName>
    <definedName name="P_Z_1_N_COLONNE_DESCRIPTION_INDICATION_STANDARD" localSheetId="6">#REF!</definedName>
    <definedName name="P_Z_1_N_COLONNE_DESCRIPTION_INDICATION_STANDARD">#REF!</definedName>
    <definedName name="P_Z_1_N_COLONNE_DESCRIPTION_SPECIFIQUE" localSheetId="6">#REF!</definedName>
    <definedName name="P_Z_1_N_COLONNE_DESCRIPTION_SPECIFIQUE">#REF!</definedName>
    <definedName name="P_Z_1_N_COLONNE_DESCRIPTION_STANDARD" localSheetId="6">#REF!</definedName>
    <definedName name="P_Z_1_N_COLONNE_DESCRIPTION_STANDARD">#REF!</definedName>
    <definedName name="P_Z_1_N_COLONNE_FOURNISSEUR_INDICATION" localSheetId="6">#REF!</definedName>
    <definedName name="P_Z_1_N_COLONNE_FOURNISSEUR_INDICATION">#REF!</definedName>
    <definedName name="P_Z_1_N_COLONNE_FOURNISSEUR_INDICATION_STANDARD" localSheetId="6">#REF!</definedName>
    <definedName name="P_Z_1_N_COLONNE_FOURNISSEUR_INDICATION_STANDARD">#REF!</definedName>
    <definedName name="P_Z_1_N_COLONNE_FOURNISSEUR_SPECIFIQUE" localSheetId="6">#REF!</definedName>
    <definedName name="P_Z_1_N_COLONNE_FOURNISSEUR_SPECIFIQUE">#REF!</definedName>
    <definedName name="P_Z_1_N_COLONNE_FOURNISSEUR_STANDARD" localSheetId="6">#REF!</definedName>
    <definedName name="P_Z_1_N_COLONNE_FOURNISSEUR_STANDARD">#REF!</definedName>
    <definedName name="P_Z_1_N_COLONNE_JUSTIFICATIF_INDICATION" localSheetId="6">#REF!</definedName>
    <definedName name="P_Z_1_N_COLONNE_JUSTIFICATIF_INDICATION">#REF!</definedName>
    <definedName name="P_Z_1_N_COLONNE_JUSTIFICATIF_INDICATION_STANDARD" localSheetId="6">#REF!</definedName>
    <definedName name="P_Z_1_N_COLONNE_JUSTIFICATIF_INDICATION_STANDARD">#REF!</definedName>
    <definedName name="P_Z_1_N_COLONNE_JUSTIFICATIF_SPECIFIQUE" localSheetId="6">#REF!</definedName>
    <definedName name="P_Z_1_N_COLONNE_JUSTIFICATIF_SPECIFIQUE">#REF!</definedName>
    <definedName name="P_Z_1_N_COLONNE_JUSTIFICATIF_STANDARD" localSheetId="6">#REF!</definedName>
    <definedName name="P_Z_1_N_COLONNE_JUSTIFICATIF_STANDARD">#REF!</definedName>
    <definedName name="P_Z_1_N_COLONNE_MOTIFS_INELIGIBILITE_LIBELLE_DEFAUT" localSheetId="6">#REF!</definedName>
    <definedName name="P_Z_1_N_COLONNE_MOTIFS_INELIGIBILITE_LIBELLE_DEFAUT">#REF!</definedName>
    <definedName name="P_Z_1_N_COLONNE_MOTIFS_INELIGIBILITE_LIBELLE_STANDARD" localSheetId="6">#REF!</definedName>
    <definedName name="P_Z_1_N_COLONNE_MOTIFS_INELIGIBILITE_LIBELLE_STANDARD">#REF!</definedName>
    <definedName name="P_Z_1_N_COLONNE_MT_ELIGIBLE_LIBELLE_DEFAUT" localSheetId="6">#REF!</definedName>
    <definedName name="P_Z_1_N_COLONNE_MT_ELIGIBLE_LIBELLE_DEFAUT">#REF!</definedName>
    <definedName name="P_Z_1_N_COLONNE_MT_ELIGIBLE_LIBELLE_STANDARD" localSheetId="6">#REF!</definedName>
    <definedName name="P_Z_1_N_COLONNE_MT_ELIGIBLE_LIBELLE_STANDARD">#REF!</definedName>
    <definedName name="P_Z_1_N_COLONNE_MT_INELIGIBLE_LIBELLE_DEFAUT" localSheetId="6">#REF!</definedName>
    <definedName name="P_Z_1_N_COLONNE_MT_INELIGIBLE_LIBELLE_DEFAUT">#REF!</definedName>
    <definedName name="P_Z_1_N_COLONNE_MT_INELIGIBLE_LIBELLE_STANDARD" localSheetId="6">#REF!</definedName>
    <definedName name="P_Z_1_N_COLONNE_MT_INELIGIBLE_LIBELLE_STANDARD">#REF!</definedName>
    <definedName name="P_Z_1_N_COLONNE_MT_MAX_LIBELLE_DEFAUT" localSheetId="6">#REF!</definedName>
    <definedName name="P_Z_1_N_COLONNE_MT_MAX_LIBELLE_DEFAUT">#REF!</definedName>
    <definedName name="P_Z_1_N_COLONNE_MT_MAX_LIBELLE_STANDARD" localSheetId="6">#REF!</definedName>
    <definedName name="P_Z_1_N_COLONNE_MT_MAX_LIBELLE_STANDARD">#REF!</definedName>
    <definedName name="P_Z_1_N_COLONNE_MT_PRESENTE_HT_INDICATION" localSheetId="6">#REF!</definedName>
    <definedName name="P_Z_1_N_COLONNE_MT_PRESENTE_HT_INDICATION">#REF!</definedName>
    <definedName name="P_Z_1_N_COLONNE_MT_PRESENTE_HT_INDICATION_STANDARD" localSheetId="6">#REF!</definedName>
    <definedName name="P_Z_1_N_COLONNE_MT_PRESENTE_HT_INDICATION_STANDARD">#REF!</definedName>
    <definedName name="P_Z_1_N_COLONNE_MT_PRESENTE_HT_SPECIFIQUE" localSheetId="6">#REF!</definedName>
    <definedName name="P_Z_1_N_COLONNE_MT_PRESENTE_HT_SPECIFIQUE">#REF!</definedName>
    <definedName name="P_Z_1_N_COLONNE_MT_PRESENTE_HT_STANDARD" localSheetId="6">#REF!</definedName>
    <definedName name="P_Z_1_N_COLONNE_MT_PRESENTE_HT_STANDARD">#REF!</definedName>
    <definedName name="P_Z_1_N_COLONNE_MT_PRESENTE_TVA_INDICATION" localSheetId="6">#REF!</definedName>
    <definedName name="P_Z_1_N_COLONNE_MT_PRESENTE_TVA_INDICATION">#REF!</definedName>
    <definedName name="P_Z_1_N_COLONNE_MT_PRESENTE_TVA_INDICATION_STANDARD" localSheetId="6">#REF!</definedName>
    <definedName name="P_Z_1_N_COLONNE_MT_PRESENTE_TVA_INDICATION_STANDARD">#REF!</definedName>
    <definedName name="P_Z_1_N_COLONNE_MT_PRESENTE_TVA_SPECIFIQUE" localSheetId="6">#REF!</definedName>
    <definedName name="P_Z_1_N_COLONNE_MT_PRESENTE_TVA_SPECIFIQUE">#REF!</definedName>
    <definedName name="P_Z_1_N_COLONNE_MT_PRESENTE_TVA_STANDARD" localSheetId="6">#REF!</definedName>
    <definedName name="P_Z_1_N_COLONNE_MT_PRESENTE_TVA_STANDARD">#REF!</definedName>
    <definedName name="P_Z_1_N_COLONNE_MT_RAISONNABLE_DEFAUT" localSheetId="6">#REF!</definedName>
    <definedName name="P_Z_1_N_COLONNE_MT_RAISONNABLE_DEFAUT">#REF!</definedName>
    <definedName name="P_Z_1_N_COLONNE_MT_RAISONNABLE_STANDARD" localSheetId="6">#REF!</definedName>
    <definedName name="P_Z_1_N_COLONNE_MT_RAISONNABLE_STANDARD">#REF!</definedName>
    <definedName name="P_Z_1_N_COLONNE_POSTE_INDICATION" localSheetId="6">#REF!</definedName>
    <definedName name="P_Z_1_N_COLONNE_POSTE_INDICATION">#REF!</definedName>
    <definedName name="P_Z_1_N_COLONNE_POSTE_INDICATION_STANDARD" localSheetId="6">#REF!</definedName>
    <definedName name="P_Z_1_N_COLONNE_POSTE_INDICATION_STANDARD">#REF!</definedName>
    <definedName name="P_Z_1_N_COLONNE_POSTE_SPECIFIQUE" localSheetId="6">#REF!</definedName>
    <definedName name="P_Z_1_N_COLONNE_POSTE_SPECIFIQUE">#REF!</definedName>
    <definedName name="P_Z_1_N_COLONNE_POSTE_STANDARD" localSheetId="6">#REF!</definedName>
    <definedName name="P_Z_1_N_COLONNE_POSTE_STANDARD">#REF!</definedName>
    <definedName name="P_Z_1_N_COLONNE_QUANTITE_INDICATION" localSheetId="6">#REF!</definedName>
    <definedName name="P_Z_1_N_COLONNE_QUANTITE_INDICATION">#REF!</definedName>
    <definedName name="P_Z_1_N_COLONNE_QUANTITE_INDICATION_STANDARD" localSheetId="6">#REF!</definedName>
    <definedName name="P_Z_1_N_COLONNE_QUANTITE_INDICATION_STANDARD">#REF!</definedName>
    <definedName name="P_Z_1_N_COLONNE_QUANTITE_SPECIFIQUE" localSheetId="6">#REF!</definedName>
    <definedName name="P_Z_1_N_COLONNE_QUANTITE_SPECIFIQUE">#REF!</definedName>
    <definedName name="P_Z_1_N_COLONNE_QUANTITE_STANDARD" localSheetId="6">#REF!</definedName>
    <definedName name="P_Z_1_N_COLONNE_QUANTITE_STANDARD">#REF!</definedName>
    <definedName name="P_Z_1_N_COLONNE_SOUS_OPERATION_INDICATION" localSheetId="6">#REF!</definedName>
    <definedName name="P_Z_1_N_COLONNE_SOUS_OPERATION_INDICATION">#REF!</definedName>
    <definedName name="P_Z_1_N_COLONNE_SOUS_OPERATION_INDICATION_STANDARD" localSheetId="6">#REF!</definedName>
    <definedName name="P_Z_1_N_COLONNE_SOUS_OPERATION_INDICATION_STANDARD">#REF!</definedName>
    <definedName name="P_Z_1_N_COLONNE_SOUS_OPERATION_SPECIFIQUE" localSheetId="6">#REF!</definedName>
    <definedName name="P_Z_1_N_COLONNE_SOUS_OPERATION_SPECIFIQUE">#REF!</definedName>
    <definedName name="P_Z_1_N_COLONNE_SOUS_OPERATION_STANDARD" localSheetId="6">#REF!</definedName>
    <definedName name="P_Z_1_N_COLONNE_SOUS_OPERATION_STANDARD">#REF!</definedName>
    <definedName name="P_Z_1_N_COLONNE_UNITE_INDICATION" localSheetId="6">#REF!</definedName>
    <definedName name="P_Z_1_N_COLONNE_UNITE_INDICATION">#REF!</definedName>
    <definedName name="P_Z_1_N_COLONNE_UNITE_INDICATION_STANDARD" localSheetId="6">#REF!</definedName>
    <definedName name="P_Z_1_N_COLONNE_UNITE_INDICATION_STANDARD">#REF!</definedName>
    <definedName name="P_Z_1_N_COLONNE_UNITE_SPECIFIQUE" localSheetId="6">#REF!</definedName>
    <definedName name="P_Z_1_N_COLONNE_UNITE_SPECIFIQUE">#REF!</definedName>
    <definedName name="P_Z_1_N_COLONNE_UNITE_STANDARD" localSheetId="6">#REF!</definedName>
    <definedName name="P_Z_1_N_COLONNE_UNITE_STANDARD">#REF!</definedName>
    <definedName name="P_Z_1_N_CONSIGNE_DEPENSES_DEVIS" localSheetId="6">#REF!</definedName>
    <definedName name="P_Z_1_N_CONSIGNE_DEPENSES_DEVIS">#REF!</definedName>
    <definedName name="P_Z_1_N_EXEMPLE_COMMENTAIRE" localSheetId="6">#REF!</definedName>
    <definedName name="P_Z_1_N_EXEMPLE_COMMENTAIRE">#REF!</definedName>
    <definedName name="P_Z_1_N_EXEMPLE_CT_RAISONNABLE_FOURNISSEUR_2" localSheetId="6">#REF!</definedName>
    <definedName name="P_Z_1_N_EXEMPLE_CT_RAISONNABLE_FOURNISSEUR_2">#REF!</definedName>
    <definedName name="P_Z_1_N_EXEMPLE_CT_RAISONNABLE_FOURNISSEUR_3" localSheetId="6">#REF!</definedName>
    <definedName name="P_Z_1_N_EXEMPLE_CT_RAISONNABLE_FOURNISSEUR_3">#REF!</definedName>
    <definedName name="P_Z_1_N_EXEMPLE_CT_RAISONNABLE_JUSTIFICATIF_2" localSheetId="6">#REF!</definedName>
    <definedName name="P_Z_1_N_EXEMPLE_CT_RAISONNABLE_JUSTIFICATIF_2">#REF!</definedName>
    <definedName name="P_Z_1_N_EXEMPLE_CT_RAISONNABLE_JUSTIFICATIF_3" localSheetId="6">#REF!</definedName>
    <definedName name="P_Z_1_N_EXEMPLE_CT_RAISONNABLE_JUSTIFICATIF_3">#REF!</definedName>
    <definedName name="P_Z_1_N_EXEMPLE_CT_RAISONNABLE_MARCHE" localSheetId="6">#REF!</definedName>
    <definedName name="P_Z_1_N_EXEMPLE_CT_RAISONNABLE_MARCHE">#REF!</definedName>
    <definedName name="P_Z_1_N_EXEMPLE_CT_RAISONNABLE_MT_HT_2" localSheetId="6">#REF!</definedName>
    <definedName name="P_Z_1_N_EXEMPLE_CT_RAISONNABLE_MT_HT_2">#REF!</definedName>
    <definedName name="P_Z_1_N_EXEMPLE_CT_RAISONNABLE_MT_HT_3" localSheetId="6">#REF!</definedName>
    <definedName name="P_Z_1_N_EXEMPLE_CT_RAISONNABLE_MT_HT_3">#REF!</definedName>
    <definedName name="P_Z_1_N_EXEMPLE_CT_RAISONNABLE_MT_TVA_2" localSheetId="6">#REF!</definedName>
    <definedName name="P_Z_1_N_EXEMPLE_CT_RAISONNABLE_MT_TVA_2">#REF!</definedName>
    <definedName name="P_Z_1_N_EXEMPLE_CT_RAISONNABLE_MT_TVA_3" localSheetId="6">#REF!</definedName>
    <definedName name="P_Z_1_N_EXEMPLE_CT_RAISONNABLE_MT_TVA_3">#REF!</definedName>
    <definedName name="P_Z_1_N_EXEMPLE_DESCRIPTION" localSheetId="6">#REF!</definedName>
    <definedName name="P_Z_1_N_EXEMPLE_DESCRIPTION">#REF!</definedName>
    <definedName name="P_Z_1_N_EXEMPLE_FOURNISSEUR" localSheetId="6">#REF!</definedName>
    <definedName name="P_Z_1_N_EXEMPLE_FOURNISSEUR">#REF!</definedName>
    <definedName name="P_Z_1_N_EXEMPLE_JUSTIFICATIF" localSheetId="6">#REF!</definedName>
    <definedName name="P_Z_1_N_EXEMPLE_JUSTIFICATIF">#REF!</definedName>
    <definedName name="P_Z_1_N_EXEMPLE_MT_PRESENTE_HT" localSheetId="6">#REF!</definedName>
    <definedName name="P_Z_1_N_EXEMPLE_MT_PRESENTE_HT">#REF!</definedName>
    <definedName name="P_Z_1_N_EXEMPLE_MT_PRESENTE_TVA" localSheetId="6">#REF!</definedName>
    <definedName name="P_Z_1_N_EXEMPLE_MT_PRESENTE_TVA">#REF!</definedName>
    <definedName name="P_Z_1_N_EXEMPLE_POSTE" localSheetId="6">#REF!</definedName>
    <definedName name="P_Z_1_N_EXEMPLE_POSTE">#REF!</definedName>
    <definedName name="P_Z_1_N_EXEMPLE_QUANTITE" localSheetId="6">#REF!</definedName>
    <definedName name="P_Z_1_N_EXEMPLE_QUANTITE">#REF!</definedName>
    <definedName name="P_Z_1_N_EXEMPLE_SOUS_OPERATION" localSheetId="6">#REF!</definedName>
    <definedName name="P_Z_1_N_EXEMPLE_SOUS_OPERATION">#REF!</definedName>
    <definedName name="P_Z_1_N_EXEMPLE_UNITE" localSheetId="6">#REF!</definedName>
    <definedName name="P_Z_1_N_EXEMPLE_UNITE">#REF!</definedName>
    <definedName name="P_Z_1_N_INTITULE_DEPENSES_DEVIS_DEFAUT" localSheetId="6">#REF!</definedName>
    <definedName name="P_Z_1_N_INTITULE_DEPENSES_DEVIS_DEFAUT">#REF!</definedName>
    <definedName name="P_Z_1_N_INTITULE_DEPENSES_DEVIS_STANDARD" localSheetId="6">#REF!</definedName>
    <definedName name="P_Z_1_N_INTITULE_DEPENSES_DEVIS_STANDARD">#REF!</definedName>
    <definedName name="P_Z_1_R_LIBELLES_DESCRIPTIONS" localSheetId="6">#REF!</definedName>
    <definedName name="P_Z_1_R_LIBELLES_DESCRIPTIONS">#REF!</definedName>
    <definedName name="P_Z_1_R_LIBELLES_DESCRIPTIONS_1" localSheetId="6">#REF!</definedName>
    <definedName name="P_Z_1_R_LIBELLES_DESCRIPTIONS_1">#REF!</definedName>
    <definedName name="P_Z_1_R_LIBELLES_DESCRIPTIONS_10" localSheetId="6">#REF!</definedName>
    <definedName name="P_Z_1_R_LIBELLES_DESCRIPTIONS_10">#REF!</definedName>
    <definedName name="P_Z_1_R_LIBELLES_DESCRIPTIONS_11" localSheetId="6">#REF!</definedName>
    <definedName name="P_Z_1_R_LIBELLES_DESCRIPTIONS_11">#REF!</definedName>
    <definedName name="P_Z_1_R_LIBELLES_DESCRIPTIONS_12" localSheetId="6">#REF!</definedName>
    <definedName name="P_Z_1_R_LIBELLES_DESCRIPTIONS_12">#REF!</definedName>
    <definedName name="P_Z_1_R_LIBELLES_DESCRIPTIONS_13" localSheetId="6">#REF!</definedName>
    <definedName name="P_Z_1_R_LIBELLES_DESCRIPTIONS_13">#REF!</definedName>
    <definedName name="P_Z_1_R_LIBELLES_DESCRIPTIONS_14" localSheetId="6">#REF!</definedName>
    <definedName name="P_Z_1_R_LIBELLES_DESCRIPTIONS_14">#REF!</definedName>
    <definedName name="P_Z_1_R_LIBELLES_DESCRIPTIONS_15" localSheetId="6">#REF!</definedName>
    <definedName name="P_Z_1_R_LIBELLES_DESCRIPTIONS_15">#REF!</definedName>
    <definedName name="P_Z_1_R_LIBELLES_DESCRIPTIONS_16" localSheetId="6">#REF!</definedName>
    <definedName name="P_Z_1_R_LIBELLES_DESCRIPTIONS_16">#REF!</definedName>
    <definedName name="P_Z_1_R_LIBELLES_DESCRIPTIONS_17" localSheetId="6">#REF!</definedName>
    <definedName name="P_Z_1_R_LIBELLES_DESCRIPTIONS_17">#REF!</definedName>
    <definedName name="P_Z_1_R_LIBELLES_DESCRIPTIONS_18" localSheetId="6">#REF!</definedName>
    <definedName name="P_Z_1_R_LIBELLES_DESCRIPTIONS_18">#REF!</definedName>
    <definedName name="P_Z_1_R_LIBELLES_DESCRIPTIONS_19" localSheetId="6">#REF!</definedName>
    <definedName name="P_Z_1_R_LIBELLES_DESCRIPTIONS_19">#REF!</definedName>
    <definedName name="P_Z_1_R_LIBELLES_DESCRIPTIONS_2" localSheetId="6">#REF!</definedName>
    <definedName name="P_Z_1_R_LIBELLES_DESCRIPTIONS_2">#REF!</definedName>
    <definedName name="P_Z_1_R_LIBELLES_DESCRIPTIONS_20" localSheetId="6">#REF!</definedName>
    <definedName name="P_Z_1_R_LIBELLES_DESCRIPTIONS_20">#REF!</definedName>
    <definedName name="P_Z_1_R_LIBELLES_DESCRIPTIONS_3" localSheetId="6">#REF!</definedName>
    <definedName name="P_Z_1_R_LIBELLES_DESCRIPTIONS_3">#REF!</definedName>
    <definedName name="P_Z_1_R_LIBELLES_DESCRIPTIONS_4" localSheetId="6">#REF!</definedName>
    <definedName name="P_Z_1_R_LIBELLES_DESCRIPTIONS_4">#REF!</definedName>
    <definedName name="P_Z_1_R_LIBELLES_DESCRIPTIONS_5" localSheetId="6">#REF!</definedName>
    <definedName name="P_Z_1_R_LIBELLES_DESCRIPTIONS_5">#REF!</definedName>
    <definedName name="P_Z_1_R_LIBELLES_DESCRIPTIONS_6" localSheetId="6">#REF!</definedName>
    <definedName name="P_Z_1_R_LIBELLES_DESCRIPTIONS_6">#REF!</definedName>
    <definedName name="P_Z_1_R_LIBELLES_DESCRIPTIONS_7" localSheetId="6">#REF!</definedName>
    <definedName name="P_Z_1_R_LIBELLES_DESCRIPTIONS_7">#REF!</definedName>
    <definedName name="P_Z_1_R_LIBELLES_DESCRIPTIONS_8" localSheetId="6">#REF!</definedName>
    <definedName name="P_Z_1_R_LIBELLES_DESCRIPTIONS_8">#REF!</definedName>
    <definedName name="P_Z_1_R_LIBELLES_DESCRIPTIONS_9" localSheetId="6">#REF!</definedName>
    <definedName name="P_Z_1_R_LIBELLES_DESCRIPTIONS_9">#REF!</definedName>
    <definedName name="P_Z_1_R_LIBELLES_POSTES" localSheetId="6">#REF!</definedName>
    <definedName name="P_Z_1_R_LIBELLES_POSTES">#REF!</definedName>
    <definedName name="P_Z_1_R_LIBELLES_POSTES_1" localSheetId="6">#REF!</definedName>
    <definedName name="P_Z_1_R_LIBELLES_POSTES_1">#REF!</definedName>
    <definedName name="P_Z_1_R_LIBELLES_POSTES_10" localSheetId="6">#REF!</definedName>
    <definedName name="P_Z_1_R_LIBELLES_POSTES_10">#REF!</definedName>
    <definedName name="P_Z_1_R_LIBELLES_POSTES_11" localSheetId="6">#REF!</definedName>
    <definedName name="P_Z_1_R_LIBELLES_POSTES_11">#REF!</definedName>
    <definedName name="P_Z_1_R_LIBELLES_POSTES_12" localSheetId="6">#REF!</definedName>
    <definedName name="P_Z_1_R_LIBELLES_POSTES_12">#REF!</definedName>
    <definedName name="P_Z_1_R_LIBELLES_POSTES_13" localSheetId="6">#REF!</definedName>
    <definedName name="P_Z_1_R_LIBELLES_POSTES_13">#REF!</definedName>
    <definedName name="P_Z_1_R_LIBELLES_POSTES_14" localSheetId="6">#REF!</definedName>
    <definedName name="P_Z_1_R_LIBELLES_POSTES_14">#REF!</definedName>
    <definedName name="P_Z_1_R_LIBELLES_POSTES_15" localSheetId="6">#REF!</definedName>
    <definedName name="P_Z_1_R_LIBELLES_POSTES_15">#REF!</definedName>
    <definedName name="P_Z_1_R_LIBELLES_POSTES_16" localSheetId="6">#REF!</definedName>
    <definedName name="P_Z_1_R_LIBELLES_POSTES_16">#REF!</definedName>
    <definedName name="P_Z_1_R_LIBELLES_POSTES_17" localSheetId="6">#REF!</definedName>
    <definedName name="P_Z_1_R_LIBELLES_POSTES_17">#REF!</definedName>
    <definedName name="P_Z_1_R_LIBELLES_POSTES_18" localSheetId="6">#REF!</definedName>
    <definedName name="P_Z_1_R_LIBELLES_POSTES_18">#REF!</definedName>
    <definedName name="P_Z_1_R_LIBELLES_POSTES_19" localSheetId="6">#REF!</definedName>
    <definedName name="P_Z_1_R_LIBELLES_POSTES_19">#REF!</definedName>
    <definedName name="P_Z_1_R_LIBELLES_POSTES_2" localSheetId="6">#REF!</definedName>
    <definedName name="P_Z_1_R_LIBELLES_POSTES_2">#REF!</definedName>
    <definedName name="P_Z_1_R_LIBELLES_POSTES_20" localSheetId="6">#REF!</definedName>
    <definedName name="P_Z_1_R_LIBELLES_POSTES_20">#REF!</definedName>
    <definedName name="P_Z_1_R_LIBELLES_POSTES_3" localSheetId="6">#REF!</definedName>
    <definedName name="P_Z_1_R_LIBELLES_POSTES_3">#REF!</definedName>
    <definedName name="P_Z_1_R_LIBELLES_POSTES_4" localSheetId="6">#REF!</definedName>
    <definedName name="P_Z_1_R_LIBELLES_POSTES_4">#REF!</definedName>
    <definedName name="P_Z_1_R_LIBELLES_POSTES_5" localSheetId="6">#REF!</definedName>
    <definedName name="P_Z_1_R_LIBELLES_POSTES_5">#REF!</definedName>
    <definedName name="P_Z_1_R_LIBELLES_POSTES_6" localSheetId="6">#REF!</definedName>
    <definedName name="P_Z_1_R_LIBELLES_POSTES_6">#REF!</definedName>
    <definedName name="P_Z_1_R_LIBELLES_POSTES_7" localSheetId="6">#REF!</definedName>
    <definedName name="P_Z_1_R_LIBELLES_POSTES_7">#REF!</definedName>
    <definedName name="P_Z_1_R_LIBELLES_POSTES_8" localSheetId="6">#REF!</definedName>
    <definedName name="P_Z_1_R_LIBELLES_POSTES_8">#REF!</definedName>
    <definedName name="P_Z_1_R_LIBELLES_POSTES_9" localSheetId="6">#REF!</definedName>
    <definedName name="P_Z_1_R_LIBELLES_POSTES_9">#REF!</definedName>
    <definedName name="P_Z_1_R_LIBELLES_SOUS_OPERATIONS" localSheetId="6">#REF!</definedName>
    <definedName name="P_Z_1_R_LIBELLES_SOUS_OPERATIONS">#REF!</definedName>
    <definedName name="P_Z_1_R_LIBELLES_SOUS_OPERATIONS_1" localSheetId="6">#REF!</definedName>
    <definedName name="P_Z_1_R_LIBELLES_SOUS_OPERATIONS_1">#REF!</definedName>
    <definedName name="P_Z_1_R_LIBELLES_SOUS_OPERATIONS_10" localSheetId="6">#REF!</definedName>
    <definedName name="P_Z_1_R_LIBELLES_SOUS_OPERATIONS_10">#REF!</definedName>
    <definedName name="P_Z_1_R_LIBELLES_SOUS_OPERATIONS_11" localSheetId="6">#REF!</definedName>
    <definedName name="P_Z_1_R_LIBELLES_SOUS_OPERATIONS_11">#REF!</definedName>
    <definedName name="P_Z_1_R_LIBELLES_SOUS_OPERATIONS_12" localSheetId="6">#REF!</definedName>
    <definedName name="P_Z_1_R_LIBELLES_SOUS_OPERATIONS_12">#REF!</definedName>
    <definedName name="P_Z_1_R_LIBELLES_SOUS_OPERATIONS_13" localSheetId="6">#REF!</definedName>
    <definedName name="P_Z_1_R_LIBELLES_SOUS_OPERATIONS_13">#REF!</definedName>
    <definedName name="P_Z_1_R_LIBELLES_SOUS_OPERATIONS_14" localSheetId="6">#REF!</definedName>
    <definedName name="P_Z_1_R_LIBELLES_SOUS_OPERATIONS_14">#REF!</definedName>
    <definedName name="P_Z_1_R_LIBELLES_SOUS_OPERATIONS_15" localSheetId="6">#REF!</definedName>
    <definedName name="P_Z_1_R_LIBELLES_SOUS_OPERATIONS_15">#REF!</definedName>
    <definedName name="P_Z_1_R_LIBELLES_SOUS_OPERATIONS_16" localSheetId="6">#REF!</definedName>
    <definedName name="P_Z_1_R_LIBELLES_SOUS_OPERATIONS_16">#REF!</definedName>
    <definedName name="P_Z_1_R_LIBELLES_SOUS_OPERATIONS_17" localSheetId="6">#REF!</definedName>
    <definedName name="P_Z_1_R_LIBELLES_SOUS_OPERATIONS_17">#REF!</definedName>
    <definedName name="P_Z_1_R_LIBELLES_SOUS_OPERATIONS_18" localSheetId="6">#REF!</definedName>
    <definedName name="P_Z_1_R_LIBELLES_SOUS_OPERATIONS_18">#REF!</definedName>
    <definedName name="P_Z_1_R_LIBELLES_SOUS_OPERATIONS_19" localSheetId="6">#REF!</definedName>
    <definedName name="P_Z_1_R_LIBELLES_SOUS_OPERATIONS_19">#REF!</definedName>
    <definedName name="P_Z_1_R_LIBELLES_SOUS_OPERATIONS_2" localSheetId="6">#REF!</definedName>
    <definedName name="P_Z_1_R_LIBELLES_SOUS_OPERATIONS_2">#REF!</definedName>
    <definedName name="P_Z_1_R_LIBELLES_SOUS_OPERATIONS_20" localSheetId="6">#REF!</definedName>
    <definedName name="P_Z_1_R_LIBELLES_SOUS_OPERATIONS_20">#REF!</definedName>
    <definedName name="P_Z_1_R_LIBELLES_SOUS_OPERATIONS_3" localSheetId="6">#REF!</definedName>
    <definedName name="P_Z_1_R_LIBELLES_SOUS_OPERATIONS_3">#REF!</definedName>
    <definedName name="P_Z_1_R_LIBELLES_SOUS_OPERATIONS_4" localSheetId="6">#REF!</definedName>
    <definedName name="P_Z_1_R_LIBELLES_SOUS_OPERATIONS_4">#REF!</definedName>
    <definedName name="P_Z_1_R_LIBELLES_SOUS_OPERATIONS_5" localSheetId="6">#REF!</definedName>
    <definedName name="P_Z_1_R_LIBELLES_SOUS_OPERATIONS_5">#REF!</definedName>
    <definedName name="P_Z_1_R_LIBELLES_SOUS_OPERATIONS_6" localSheetId="6">#REF!</definedName>
    <definedName name="P_Z_1_R_LIBELLES_SOUS_OPERATIONS_6">#REF!</definedName>
    <definedName name="P_Z_1_R_LIBELLES_SOUS_OPERATIONS_7" localSheetId="6">#REF!</definedName>
    <definedName name="P_Z_1_R_LIBELLES_SOUS_OPERATIONS_7">#REF!</definedName>
    <definedName name="P_Z_1_R_LIBELLES_SOUS_OPERATIONS_8" localSheetId="6">#REF!</definedName>
    <definedName name="P_Z_1_R_LIBELLES_SOUS_OPERATIONS_8">#REF!</definedName>
    <definedName name="P_Z_1_R_LIBELLES_SOUS_OPERATIONS_9" localSheetId="6">#REF!</definedName>
    <definedName name="P_Z_1_R_LIBELLES_SOUS_OPERATIONS_9">#REF!</definedName>
    <definedName name="P_Z_1_R_LIBELLES_UNITES" localSheetId="6">#REF!</definedName>
    <definedName name="P_Z_1_R_LIBELLES_UNITES">#REF!</definedName>
    <definedName name="P_Z_1_R_LIBELLES_UNITES_1" localSheetId="6">#REF!</definedName>
    <definedName name="P_Z_1_R_LIBELLES_UNITES_1">#REF!</definedName>
    <definedName name="P_Z_1_R_LIBELLES_UNITES_10" localSheetId="6">#REF!</definedName>
    <definedName name="P_Z_1_R_LIBELLES_UNITES_10">#REF!</definedName>
    <definedName name="P_Z_1_R_LIBELLES_UNITES_11" localSheetId="6">#REF!</definedName>
    <definedName name="P_Z_1_R_LIBELLES_UNITES_11">#REF!</definedName>
    <definedName name="P_Z_1_R_LIBELLES_UNITES_12" localSheetId="6">#REF!</definedName>
    <definedName name="P_Z_1_R_LIBELLES_UNITES_12">#REF!</definedName>
    <definedName name="P_Z_1_R_LIBELLES_UNITES_13" localSheetId="6">#REF!</definedName>
    <definedName name="P_Z_1_R_LIBELLES_UNITES_13">#REF!</definedName>
    <definedName name="P_Z_1_R_LIBELLES_UNITES_14" localSheetId="6">#REF!</definedName>
    <definedName name="P_Z_1_R_LIBELLES_UNITES_14">#REF!</definedName>
    <definedName name="P_Z_1_R_LIBELLES_UNITES_15" localSheetId="6">#REF!</definedName>
    <definedName name="P_Z_1_R_LIBELLES_UNITES_15">#REF!</definedName>
    <definedName name="P_Z_1_R_LIBELLES_UNITES_16" localSheetId="6">#REF!</definedName>
    <definedName name="P_Z_1_R_LIBELLES_UNITES_16">#REF!</definedName>
    <definedName name="P_Z_1_R_LIBELLES_UNITES_17" localSheetId="6">#REF!</definedName>
    <definedName name="P_Z_1_R_LIBELLES_UNITES_17">#REF!</definedName>
    <definedName name="P_Z_1_R_LIBELLES_UNITES_18" localSheetId="6">#REF!</definedName>
    <definedName name="P_Z_1_R_LIBELLES_UNITES_18">#REF!</definedName>
    <definedName name="P_Z_1_R_LIBELLES_UNITES_19" localSheetId="6">#REF!</definedName>
    <definedName name="P_Z_1_R_LIBELLES_UNITES_19">#REF!</definedName>
    <definedName name="P_Z_1_R_LIBELLES_UNITES_2" localSheetId="6">#REF!</definedName>
    <definedName name="P_Z_1_R_LIBELLES_UNITES_2">#REF!</definedName>
    <definedName name="P_Z_1_R_LIBELLES_UNITES_20" localSheetId="6">#REF!</definedName>
    <definedName name="P_Z_1_R_LIBELLES_UNITES_20">#REF!</definedName>
    <definedName name="P_Z_1_R_LIBELLES_UNITES_3" localSheetId="6">#REF!</definedName>
    <definedName name="P_Z_1_R_LIBELLES_UNITES_3">#REF!</definedName>
    <definedName name="P_Z_1_R_LIBELLES_UNITES_4" localSheetId="6">#REF!</definedName>
    <definedName name="P_Z_1_R_LIBELLES_UNITES_4">#REF!</definedName>
    <definedName name="P_Z_1_R_LIBELLES_UNITES_5" localSheetId="6">#REF!</definedName>
    <definedName name="P_Z_1_R_LIBELLES_UNITES_5">#REF!</definedName>
    <definedName name="P_Z_1_R_LIBELLES_UNITES_6" localSheetId="6">#REF!</definedName>
    <definedName name="P_Z_1_R_LIBELLES_UNITES_6">#REF!</definedName>
    <definedName name="P_Z_1_R_LIBELLES_UNITES_7" localSheetId="6">#REF!</definedName>
    <definedName name="P_Z_1_R_LIBELLES_UNITES_7">#REF!</definedName>
    <definedName name="P_Z_1_R_LIBELLES_UNITES_8" localSheetId="6">#REF!</definedName>
    <definedName name="P_Z_1_R_LIBELLES_UNITES_8">#REF!</definedName>
    <definedName name="P_Z_1_R_LIBELLES_UNITES_9" localSheetId="6">#REF!</definedName>
    <definedName name="P_Z_1_R_LIBELLES_UNITES_9">#REF!</definedName>
    <definedName name="P_Z_4_B_COLONNE_COMMENTAIRE" localSheetId="6">#REF!</definedName>
    <definedName name="P_Z_4_B_COLONNE_COMMENTAIRE">#REF!</definedName>
    <definedName name="P_Z_4_B_COLONNE_COMMENTAIRE_ACTIVE" localSheetId="6">#REF!</definedName>
    <definedName name="P_Z_4_B_COLONNE_COMMENTAIRE_ACTIVE">#REF!</definedName>
    <definedName name="P_Z_4_B_COLONNE_COMMENTAIRE_INDICATION" localSheetId="6">#REF!</definedName>
    <definedName name="P_Z_4_B_COLONNE_COMMENTAIRE_INDICATION">#REF!</definedName>
    <definedName name="P_Z_4_B_COLONNE_COMMENTAIRE_OBLIGATOIRE" localSheetId="6">#REF!</definedName>
    <definedName name="P_Z_4_B_COLONNE_COMMENTAIRE_OBLIGATOIRE">#REF!</definedName>
    <definedName name="P_Z_4_B_COLONNE_COMMENTAIRE_SI_LIBELLE_STANDARD" localSheetId="6">#REF!</definedName>
    <definedName name="P_Z_4_B_COLONNE_COMMENTAIRE_SI_LIBELLE_STANDARD">#REF!</definedName>
    <definedName name="P_Z_4_B_COLONNE_COUT" localSheetId="6">#REF!</definedName>
    <definedName name="P_Z_4_B_COLONNE_COUT">#REF!</definedName>
    <definedName name="P_Z_4_B_COLONNE_COUT_ELIGIBLE_LIBELLE_STANDARD" localSheetId="6">#REF!</definedName>
    <definedName name="P_Z_4_B_COLONNE_COUT_ELIGIBLE_LIBELLE_STANDARD">#REF!</definedName>
    <definedName name="P_Z_4_B_COLONNE_COUT_INDICATION" localSheetId="6">#REF!</definedName>
    <definedName name="P_Z_4_B_COLONNE_COUT_INDICATION">#REF!</definedName>
    <definedName name="P_Z_4_B_COLONNE_COUT_RAISONNABLE_LIBELLE_STANDARD" localSheetId="6">#REF!</definedName>
    <definedName name="P_Z_4_B_COLONNE_COUT_RAISONNABLE_LIBELLE_STANDARD">#REF!</definedName>
    <definedName name="P_Z_4_B_COLONNE_DESCRIPTION" localSheetId="6">#REF!</definedName>
    <definedName name="P_Z_4_B_COLONNE_DESCRIPTION">#REF!</definedName>
    <definedName name="P_Z_4_B_COLONNE_DESCRIPTION_INDICATION" localSheetId="6">#REF!</definedName>
    <definedName name="P_Z_4_B_COLONNE_DESCRIPTION_INDICATION">#REF!</definedName>
    <definedName name="P_Z_4_B_COLONNE_INTERVENANT" localSheetId="6">#REF!</definedName>
    <definedName name="P_Z_4_B_COLONNE_INTERVENANT">#REF!</definedName>
    <definedName name="P_Z_4_B_COLONNE_INTERVENANT_INDICATION" localSheetId="6">#REF!</definedName>
    <definedName name="P_Z_4_B_COLONNE_INTERVENANT_INDICATION">#REF!</definedName>
    <definedName name="P_Z_4_B_COLONNE_JUSTIFICATIF" localSheetId="6">#REF!</definedName>
    <definedName name="P_Z_4_B_COLONNE_JUSTIFICATIF">#REF!</definedName>
    <definedName name="P_Z_4_B_COLONNE_JUSTIFICATIF_INDICATION" localSheetId="6">#REF!</definedName>
    <definedName name="P_Z_4_B_COLONNE_JUSTIFICATIF_INDICATION">#REF!</definedName>
    <definedName name="P_Z_4_B_COLONNE_MOTIFS_INELIGIBILITE_LIBELLE_STANDARD" localSheetId="6">#REF!</definedName>
    <definedName name="P_Z_4_B_COLONNE_MOTIFS_INELIGIBILITE_LIBELLE_STANDARD">#REF!</definedName>
    <definedName name="P_Z_4_B_COLONNE_MT_ELIGIBLE_LIBELLE_STANDARD" localSheetId="6">#REF!</definedName>
    <definedName name="P_Z_4_B_COLONNE_MT_ELIGIBLE_LIBELLE_STANDARD">#REF!</definedName>
    <definedName name="P_Z_4_B_COLONNE_MT_MAX_ACTIVE" localSheetId="6">#REF!</definedName>
    <definedName name="P_Z_4_B_COLONNE_MT_MAX_ACTIVE">#REF!</definedName>
    <definedName name="P_Z_4_B_COLONNE_MT_MAX_LIBELLE_STANDARD" localSheetId="6">#REF!</definedName>
    <definedName name="P_Z_4_B_COLONNE_MT_MAX_LIBELLE_STANDARD">#REF!</definedName>
    <definedName name="P_Z_4_B_COLONNE_MT_PRESENTE" localSheetId="6">#REF!</definedName>
    <definedName name="P_Z_4_B_COLONNE_MT_PRESENTE">#REF!</definedName>
    <definedName name="P_Z_4_B_COLONNE_MT_PRESENTE_INDICATION" localSheetId="6">#REF!</definedName>
    <definedName name="P_Z_4_B_COLONNE_MT_PRESENTE_INDICATION">#REF!</definedName>
    <definedName name="P_Z_4_B_COLONNE_MT_RAISONNABLE_LIBELLE_STANDARD" localSheetId="6">#REF!</definedName>
    <definedName name="P_Z_4_B_COLONNE_MT_RAISONNABLE_LIBELLE_STANDARD">#REF!</definedName>
    <definedName name="P_Z_4_B_COLONNE_POSTE" localSheetId="6">#REF!</definedName>
    <definedName name="P_Z_4_B_COLONNE_POSTE">#REF!</definedName>
    <definedName name="P_Z_4_B_COLONNE_POSTE_INDICATION" localSheetId="6">#REF!</definedName>
    <definedName name="P_Z_4_B_COLONNE_POSTE_INDICATION">#REF!</definedName>
    <definedName name="P_Z_4_B_COLONNE_QUALIFICATION" localSheetId="6">#REF!</definedName>
    <definedName name="P_Z_4_B_COLONNE_QUALIFICATION">#REF!</definedName>
    <definedName name="P_Z_4_B_COLONNE_QUALIFICATION_ACTIVE" localSheetId="6">#REF!</definedName>
    <definedName name="P_Z_4_B_COLONNE_QUALIFICATION_ACTIVE">#REF!</definedName>
    <definedName name="P_Z_4_B_COLONNE_QUALIFICATION_INDICATION" localSheetId="6">#REF!</definedName>
    <definedName name="P_Z_4_B_COLONNE_QUALIFICATION_INDICATION">#REF!</definedName>
    <definedName name="P_Z_4_B_COLONNE_QUALIFICATION_OBLIGATOIRE" localSheetId="6">#REF!</definedName>
    <definedName name="P_Z_4_B_COLONNE_QUALIFICATION_OBLIGATOIRE">#REF!</definedName>
    <definedName name="P_Z_4_B_COLONNE_SOUS_OPERATION" localSheetId="6">#REF!</definedName>
    <definedName name="P_Z_4_B_COLONNE_SOUS_OPERATION">#REF!</definedName>
    <definedName name="P_Z_4_B_COLONNE_SOUS_OPERATION_INDICATION" localSheetId="6">#REF!</definedName>
    <definedName name="P_Z_4_B_COLONNE_SOUS_OPERATION_INDICATION">#REF!</definedName>
    <definedName name="P_Z_4_B_COLONNE_TEMPS_OPERATION" localSheetId="6">#REF!</definedName>
    <definedName name="P_Z_4_B_COLONNE_TEMPS_OPERATION">#REF!</definedName>
    <definedName name="P_Z_4_B_COLONNE_TEMPS_OPERATION_ELIGIBLE_LIBELLE_STANDARD" localSheetId="6">#REF!</definedName>
    <definedName name="P_Z_4_B_COLONNE_TEMPS_OPERATION_ELIGIBLE_LIBELLE_STANDARD">#REF!</definedName>
    <definedName name="P_Z_4_B_COLONNE_TEMPS_OPERATION_INDICATION" localSheetId="6">#REF!</definedName>
    <definedName name="P_Z_4_B_COLONNE_TEMPS_OPERATION_INDICATION">#REF!</definedName>
    <definedName name="P_Z_4_B_COLONNE_TEMPS_OPERATION_RAISONNABLE_LIBELLE_STANDARD" localSheetId="6">#REF!</definedName>
    <definedName name="P_Z_4_B_COLONNE_TEMPS_OPERATION_RAISONNABLE_LIBELLE_STANDARD">#REF!</definedName>
    <definedName name="P_Z_4_B_COLONNE_TEMPS_PERIODE" localSheetId="6">#REF!</definedName>
    <definedName name="P_Z_4_B_COLONNE_TEMPS_PERIODE">#REF!</definedName>
    <definedName name="P_Z_4_B_COLONNE_TEMPS_PERIODE_ELIGIBLE_LIBELLE_STANDARD" localSheetId="6">#REF!</definedName>
    <definedName name="P_Z_4_B_COLONNE_TEMPS_PERIODE_ELIGIBLE_LIBELLE_STANDARD">#REF!</definedName>
    <definedName name="P_Z_4_B_COLONNE_TEMPS_PERIODE_INDICATION" localSheetId="6">#REF!</definedName>
    <definedName name="P_Z_4_B_COLONNE_TEMPS_PERIODE_INDICATION">#REF!</definedName>
    <definedName name="P_Z_4_B_COLONNE_TEMPS_PERIODE_RAISONNABLE_LIBELLE_STANDARD" localSheetId="6">#REF!</definedName>
    <definedName name="P_Z_4_B_COLONNE_TEMPS_PERIODE_RAISONNABLE_LIBELLE_STANDARD">#REF!</definedName>
    <definedName name="P_Z_4_B_COLONNE_UNITE" localSheetId="6">#REF!</definedName>
    <definedName name="P_Z_4_B_COLONNE_UNITE">#REF!</definedName>
    <definedName name="P_Z_4_B_COLONNE_UNITE_ELIGIBLE_LIBELLE_STANDARD" localSheetId="6">#REF!</definedName>
    <definedName name="P_Z_4_B_COLONNE_UNITE_ELIGIBLE_LIBELLE_STANDARD">#REF!</definedName>
    <definedName name="P_Z_4_B_COLONNE_UNITE_INDICATION" localSheetId="6">#REF!</definedName>
    <definedName name="P_Z_4_B_COLONNE_UNITE_INDICATION">#REF!</definedName>
    <definedName name="P_Z_4_B_EXEMPLE_UTILISATION" localSheetId="6">#REF!</definedName>
    <definedName name="P_Z_4_B_EXEMPLE_UTILISATION">#REF!</definedName>
    <definedName name="P_Z_4_B_INTITULE_DEPENSES_REMUNERATION_STANDARD" localSheetId="6">#REF!</definedName>
    <definedName name="P_Z_4_B_INTITULE_DEPENSES_REMUNERATION_STANDARD">#REF!</definedName>
    <definedName name="P_Z_4_B_UFD" localSheetId="6">#REF!</definedName>
    <definedName name="P_Z_4_B_UFD">#REF!</definedName>
    <definedName name="P_Z_4_B_ULD" localSheetId="6">#REF!</definedName>
    <definedName name="P_Z_4_B_ULD">#REF!</definedName>
    <definedName name="P_Z_4_B_UTILISATION_FILTRE_POSTES" localSheetId="6">#REF!</definedName>
    <definedName name="P_Z_4_B_UTILISATION_FILTRE_POSTES">#REF!</definedName>
    <definedName name="P_Z_4_B_UTILISATION_FILTRE_SOUS_OPERATIONS" localSheetId="6">#REF!</definedName>
    <definedName name="P_Z_4_B_UTILISATION_FILTRE_SOUS_OPERATIONS">#REF!</definedName>
    <definedName name="P_Z_4_B_UTILISATION_FILTRE_UNITES" localSheetId="6">#REF!</definedName>
    <definedName name="P_Z_4_B_UTILISATION_FILTRE_UNITES">#REF!</definedName>
    <definedName name="P_Z_4_N_COLONNE_COMMENTAIRE_INDICATION_SPECIFIQUE" localSheetId="6">#REF!</definedName>
    <definedName name="P_Z_4_N_COLONNE_COMMENTAIRE_INDICATION_SPECIFIQUE">#REF!</definedName>
    <definedName name="P_Z_4_N_COLONNE_COMMENTAIRE_INDICATION_STANDARD" localSheetId="6">#REF!</definedName>
    <definedName name="P_Z_4_N_COLONNE_COMMENTAIRE_INDICATION_STANDARD">#REF!</definedName>
    <definedName name="P_Z_4_N_COLONNE_COMMENTAIRE_SI_LIBELLE_DEFAUT" localSheetId="6">#REF!</definedName>
    <definedName name="P_Z_4_N_COLONNE_COMMENTAIRE_SI_LIBELLE_DEFAUT">#REF!</definedName>
    <definedName name="P_Z_4_N_COLONNE_COMMENTAIRE_SI_LIBELLE_SPECIFIQUE" localSheetId="6">#REF!</definedName>
    <definedName name="P_Z_4_N_COLONNE_COMMENTAIRE_SI_LIBELLE_SPECIFIQUE">#REF!</definedName>
    <definedName name="P_Z_4_N_COLONNE_COMMENTAIRE_SPECIFIQUE" localSheetId="6">#REF!</definedName>
    <definedName name="P_Z_4_N_COLONNE_COMMENTAIRE_SPECIFIQUE">#REF!</definedName>
    <definedName name="P_Z_4_N_COLONNE_COMMENTAIRE_STANDARD" localSheetId="6">#REF!</definedName>
    <definedName name="P_Z_4_N_COLONNE_COMMENTAIRE_STANDARD">#REF!</definedName>
    <definedName name="P_Z_4_N_COLONNE_COUT_ELIGIBLE_LIBELLE_DEFAUT" localSheetId="6">#REF!</definedName>
    <definedName name="P_Z_4_N_COLONNE_COUT_ELIGIBLE_LIBELLE_DEFAUT">#REF!</definedName>
    <definedName name="P_Z_4_N_COLONNE_COUT_ELIGIBLE_LIBELLE_SPECIFIQUE" localSheetId="6">#REF!</definedName>
    <definedName name="P_Z_4_N_COLONNE_COUT_ELIGIBLE_LIBELLE_SPECIFIQUE">#REF!</definedName>
    <definedName name="P_Z_4_N_COLONNE_COUT_INDICATION_SPECIFIQUE" localSheetId="6">#REF!</definedName>
    <definedName name="P_Z_4_N_COLONNE_COUT_INDICATION_SPECIFIQUE">#REF!</definedName>
    <definedName name="P_Z_4_N_COLONNE_COUT_INDICATION_STANDARD" localSheetId="6">#REF!</definedName>
    <definedName name="P_Z_4_N_COLONNE_COUT_INDICATION_STANDARD">#REF!</definedName>
    <definedName name="P_Z_4_N_COLONNE_COUT_RAISONNABLE_LIBELLE_DEFAUT" localSheetId="6">#REF!</definedName>
    <definedName name="P_Z_4_N_COLONNE_COUT_RAISONNABLE_LIBELLE_DEFAUT">#REF!</definedName>
    <definedName name="P_Z_4_N_COLONNE_COUT_RAISONNABLE_LIBELLE_SPECIFIQUE" localSheetId="6">#REF!</definedName>
    <definedName name="P_Z_4_N_COLONNE_COUT_RAISONNABLE_LIBELLE_SPECIFIQUE">#REF!</definedName>
    <definedName name="P_Z_4_N_COLONNE_COUT_SPECIFIQUE" localSheetId="6">#REF!</definedName>
    <definedName name="P_Z_4_N_COLONNE_COUT_SPECIFIQUE">#REF!</definedName>
    <definedName name="P_Z_4_N_COLONNE_COUT_STANDARD" localSheetId="6">#REF!</definedName>
    <definedName name="P_Z_4_N_COLONNE_COUT_STANDARD">#REF!</definedName>
    <definedName name="P_Z_4_N_COLONNE_DESCRIPTION_INDICATION_SPECIFIQUE" localSheetId="6">#REF!</definedName>
    <definedName name="P_Z_4_N_COLONNE_DESCRIPTION_INDICATION_SPECIFIQUE">#REF!</definedName>
    <definedName name="P_Z_4_N_COLONNE_DESCRIPTION_INDICATION_STANDARD" localSheetId="6">#REF!</definedName>
    <definedName name="P_Z_4_N_COLONNE_DESCRIPTION_INDICATION_STANDARD">#REF!</definedName>
    <definedName name="P_Z_4_N_COLONNE_DESCRIPTION_SPECIFIQUE" localSheetId="6">#REF!</definedName>
    <definedName name="P_Z_4_N_COLONNE_DESCRIPTION_SPECIFIQUE">#REF!</definedName>
    <definedName name="P_Z_4_N_COLONNE_DESCRIPTION_STANDARD" localSheetId="6">#REF!</definedName>
    <definedName name="P_Z_4_N_COLONNE_DESCRIPTION_STANDARD">#REF!</definedName>
    <definedName name="P_Z_4_N_COLONNE_INTERVENANT_INDICATION_SPECIFIQUE" localSheetId="6">#REF!</definedName>
    <definedName name="P_Z_4_N_COLONNE_INTERVENANT_INDICATION_SPECIFIQUE">#REF!</definedName>
    <definedName name="P_Z_4_N_COLONNE_INTERVENANT_INDICATION_STANDARD" localSheetId="6">#REF!</definedName>
    <definedName name="P_Z_4_N_COLONNE_INTERVENANT_INDICATION_STANDARD">#REF!</definedName>
    <definedName name="P_Z_4_N_COLONNE_INTERVENANT_SPECIFIQUE" localSheetId="6">#REF!</definedName>
    <definedName name="P_Z_4_N_COLONNE_INTERVENANT_SPECIFIQUE">#REF!</definedName>
    <definedName name="P_Z_4_N_COLONNE_INTERVENANT_STANDARD" localSheetId="6">#REF!</definedName>
    <definedName name="P_Z_4_N_COLONNE_INTERVENANT_STANDARD">#REF!</definedName>
    <definedName name="P_Z_4_N_COLONNE_JUSTIFICATIF_INDICATION_SPECIFIQUE" localSheetId="6">#REF!</definedName>
    <definedName name="P_Z_4_N_COLONNE_JUSTIFICATIF_INDICATION_SPECIFIQUE">#REF!</definedName>
    <definedName name="P_Z_4_N_COLONNE_JUSTIFICATIF_INDICATION_STANDARD" localSheetId="6">#REF!</definedName>
    <definedName name="P_Z_4_N_COLONNE_JUSTIFICATIF_INDICATION_STANDARD">#REF!</definedName>
    <definedName name="P_Z_4_N_COLONNE_JUSTIFICATIF_SPECIFIQUE" localSheetId="6">#REF!</definedName>
    <definedName name="P_Z_4_N_COLONNE_JUSTIFICATIF_SPECIFIQUE">#REF!</definedName>
    <definedName name="P_Z_4_N_COLONNE_JUSTIFICATIF_STANDARD" localSheetId="6">#REF!</definedName>
    <definedName name="P_Z_4_N_COLONNE_JUSTIFICATIF_STANDARD">#REF!</definedName>
    <definedName name="P_Z_4_N_COLONNE_MOTIFS_INELIGIBILITE_LIBELLE_DEFAUT" localSheetId="6">#REF!</definedName>
    <definedName name="P_Z_4_N_COLONNE_MOTIFS_INELIGIBILITE_LIBELLE_DEFAUT">#REF!</definedName>
    <definedName name="P_Z_4_N_COLONNE_MOTIFS_INELIGIBILITE_LIBELLE_SPECIFIQUE" localSheetId="6">#REF!</definedName>
    <definedName name="P_Z_4_N_COLONNE_MOTIFS_INELIGIBILITE_LIBELLE_SPECIFIQUE">#REF!</definedName>
    <definedName name="P_Z_4_N_COLONNE_MT_ELIGIBLE_LIBELLE_DEFAUT" localSheetId="6">#REF!</definedName>
    <definedName name="P_Z_4_N_COLONNE_MT_ELIGIBLE_LIBELLE_DEFAUT">#REF!</definedName>
    <definedName name="P_Z_4_N_COLONNE_MT_ELIGIBLE_LIBELLE_SPECIFIQUE" localSheetId="6">#REF!</definedName>
    <definedName name="P_Z_4_N_COLONNE_MT_ELIGIBLE_LIBELLE_SPECIFIQUE">#REF!</definedName>
    <definedName name="P_Z_4_N_COLONNE_MT_MAX_LIBELLE_DEFAUT" localSheetId="6">#REF!</definedName>
    <definedName name="P_Z_4_N_COLONNE_MT_MAX_LIBELLE_DEFAUT">#REF!</definedName>
    <definedName name="P_Z_4_N_COLONNE_MT_MAX_LIBELLE_SPECIFIQUE" localSheetId="6">#REF!</definedName>
    <definedName name="P_Z_4_N_COLONNE_MT_MAX_LIBELLE_SPECIFIQUE">#REF!</definedName>
    <definedName name="P_Z_4_N_COLONNE_MT_PRESENTE_INDICATION_SPECIFIQUE" localSheetId="6">#REF!</definedName>
    <definedName name="P_Z_4_N_COLONNE_MT_PRESENTE_INDICATION_SPECIFIQUE">#REF!</definedName>
    <definedName name="P_Z_4_N_COLONNE_MT_PRESENTE_INDICATION_STANDARD" localSheetId="6">#REF!</definedName>
    <definedName name="P_Z_4_N_COLONNE_MT_PRESENTE_INDICATION_STANDARD">#REF!</definedName>
    <definedName name="P_Z_4_N_COLONNE_MT_PRESENTE_SPECIFIQUE" localSheetId="6">#REF!</definedName>
    <definedName name="P_Z_4_N_COLONNE_MT_PRESENTE_SPECIFIQUE">#REF!</definedName>
    <definedName name="P_Z_4_N_COLONNE_MT_PRESENTE_STANDARD" localSheetId="6">#REF!</definedName>
    <definedName name="P_Z_4_N_COLONNE_MT_PRESENTE_STANDARD">#REF!</definedName>
    <definedName name="P_Z_4_N_COLONNE_MT_RAISONNABLE_LIBELLE_DEFAUT" localSheetId="6">#REF!</definedName>
    <definedName name="P_Z_4_N_COLONNE_MT_RAISONNABLE_LIBELLE_DEFAUT">#REF!</definedName>
    <definedName name="P_Z_4_N_COLONNE_MT_RAISONNABLE_LIBELLE_SPECIFIQUE" localSheetId="6">#REF!</definedName>
    <definedName name="P_Z_4_N_COLONNE_MT_RAISONNABLE_LIBELLE_SPECIFIQUE">#REF!</definedName>
    <definedName name="P_Z_4_N_COLONNE_POSTE_INDICATION_SPECIFIQUE" localSheetId="6">#REF!</definedName>
    <definedName name="P_Z_4_N_COLONNE_POSTE_INDICATION_SPECIFIQUE">#REF!</definedName>
    <definedName name="P_Z_4_N_COLONNE_POSTE_INDICATION_STANDARD" localSheetId="6">#REF!</definedName>
    <definedName name="P_Z_4_N_COLONNE_POSTE_INDICATION_STANDARD">#REF!</definedName>
    <definedName name="P_Z_4_N_COLONNE_POSTE_SPECIFIQUE" localSheetId="6">#REF!</definedName>
    <definedName name="P_Z_4_N_COLONNE_POSTE_SPECIFIQUE">#REF!</definedName>
    <definedName name="P_Z_4_N_COLONNE_POSTE_STANDARD" localSheetId="6">#REF!</definedName>
    <definedName name="P_Z_4_N_COLONNE_POSTE_STANDARD">#REF!</definedName>
    <definedName name="P_Z_4_N_COLONNE_QUALIFICATION_INDICATION_SPECIFIQUE" localSheetId="6">#REF!</definedName>
    <definedName name="P_Z_4_N_COLONNE_QUALIFICATION_INDICATION_SPECIFIQUE">#REF!</definedName>
    <definedName name="P_Z_4_N_COLONNE_QUALIFICATION_INDICATION_STANDARD" localSheetId="6">#REF!</definedName>
    <definedName name="P_Z_4_N_COLONNE_QUALIFICATION_INDICATION_STANDARD">#REF!</definedName>
    <definedName name="P_Z_4_N_COLONNE_QUALIFICATION_SPECIFIQUE" localSheetId="6">#REF!</definedName>
    <definedName name="P_Z_4_N_COLONNE_QUALIFICATION_SPECIFIQUE">#REF!</definedName>
    <definedName name="P_Z_4_N_COLONNE_QUALIFICATION_STANDARD" localSheetId="6">#REF!</definedName>
    <definedName name="P_Z_4_N_COLONNE_QUALIFICATION_STANDARD">#REF!</definedName>
    <definedName name="P_Z_4_N_COLONNE_SOUS_OPERATION_INDICATION_SPECIFIQUE" localSheetId="6">#REF!</definedName>
    <definedName name="P_Z_4_N_COLONNE_SOUS_OPERATION_INDICATION_SPECIFIQUE">#REF!</definedName>
    <definedName name="P_Z_4_N_COLONNE_SOUS_OPERATION_INDICATION_STANDARD" localSheetId="6">#REF!</definedName>
    <definedName name="P_Z_4_N_COLONNE_SOUS_OPERATION_INDICATION_STANDARD">#REF!</definedName>
    <definedName name="P_Z_4_N_COLONNE_SOUS_OPERATION_SPECIFIQUE" localSheetId="6">#REF!</definedName>
    <definedName name="P_Z_4_N_COLONNE_SOUS_OPERATION_SPECIFIQUE">#REF!</definedName>
    <definedName name="P_Z_4_N_COLONNE_SOUS_OPERATION_STANDARD" localSheetId="6">#REF!</definedName>
    <definedName name="P_Z_4_N_COLONNE_SOUS_OPERATION_STANDARD">#REF!</definedName>
    <definedName name="P_Z_4_N_COLONNE_TEMPS_OPERATION_ELIGIBLE_LIBELLE_DEFAUT" localSheetId="6">#REF!</definedName>
    <definedName name="P_Z_4_N_COLONNE_TEMPS_OPERATION_ELIGIBLE_LIBELLE_DEFAUT">#REF!</definedName>
    <definedName name="P_Z_4_N_COLONNE_TEMPS_OPERATION_ELIGIBLE_LIBELLE_SPECIFIQUE" localSheetId="6">#REF!</definedName>
    <definedName name="P_Z_4_N_COLONNE_TEMPS_OPERATION_ELIGIBLE_LIBELLE_SPECIFIQUE">#REF!</definedName>
    <definedName name="P_Z_4_N_COLONNE_TEMPS_OPERATION_INDICATION_SPECIFIQUE" localSheetId="6">#REF!</definedName>
    <definedName name="P_Z_4_N_COLONNE_TEMPS_OPERATION_INDICATION_SPECIFIQUE">#REF!</definedName>
    <definedName name="P_Z_4_N_COLONNE_TEMPS_OPERATION_INDICATION_STANDARD" localSheetId="6">#REF!</definedName>
    <definedName name="P_Z_4_N_COLONNE_TEMPS_OPERATION_INDICATION_STANDARD">#REF!</definedName>
    <definedName name="P_Z_4_N_COLONNE_TEMPS_OPERATION_RAISONNABLE_LIBELLE_DEFAUT" localSheetId="6">#REF!</definedName>
    <definedName name="P_Z_4_N_COLONNE_TEMPS_OPERATION_RAISONNABLE_LIBELLE_DEFAUT">#REF!</definedName>
    <definedName name="P_Z_4_N_COLONNE_TEMPS_OPERATION_RAISONNABLE_LIBELLE_SPECIFIQUE" localSheetId="6">#REF!</definedName>
    <definedName name="P_Z_4_N_COLONNE_TEMPS_OPERATION_RAISONNABLE_LIBELLE_SPECIFIQUE">#REF!</definedName>
    <definedName name="P_Z_4_N_COLONNE_TEMPS_OPERATION_SPECIFIQUE" localSheetId="6">#REF!</definedName>
    <definedName name="P_Z_4_N_COLONNE_TEMPS_OPERATION_SPECIFIQUE">#REF!</definedName>
    <definedName name="P_Z_4_N_COLONNE_TEMPS_OPERATION_STANDARD" localSheetId="6">#REF!</definedName>
    <definedName name="P_Z_4_N_COLONNE_TEMPS_OPERATION_STANDARD">#REF!</definedName>
    <definedName name="P_Z_4_N_COLONNE_TEMPS_PERIODE_ELIGIBLE_LIBELLE_DEFAUT" localSheetId="6">#REF!</definedName>
    <definedName name="P_Z_4_N_COLONNE_TEMPS_PERIODE_ELIGIBLE_LIBELLE_DEFAUT">#REF!</definedName>
    <definedName name="P_Z_4_N_COLONNE_TEMPS_PERIODE_ELIGIBLE_LIBELLE_SPECIFIQUE" localSheetId="6">#REF!</definedName>
    <definedName name="P_Z_4_N_COLONNE_TEMPS_PERIODE_ELIGIBLE_LIBELLE_SPECIFIQUE">#REF!</definedName>
    <definedName name="P_Z_4_N_COLONNE_TEMPS_PERIODE_INDICATION_SPECIFIQUE" localSheetId="6">#REF!</definedName>
    <definedName name="P_Z_4_N_COLONNE_TEMPS_PERIODE_INDICATION_SPECIFIQUE">#REF!</definedName>
    <definedName name="P_Z_4_N_COLONNE_TEMPS_PERIODE_INDICATION_STANDARD" localSheetId="6">#REF!</definedName>
    <definedName name="P_Z_4_N_COLONNE_TEMPS_PERIODE_INDICATION_STANDARD">#REF!</definedName>
    <definedName name="P_Z_4_N_COLONNE_TEMPS_PERIODE_RAISONNABLE_LIBELLE_DEFAUT" localSheetId="6">#REF!</definedName>
    <definedName name="P_Z_4_N_COLONNE_TEMPS_PERIODE_RAISONNABLE_LIBELLE_DEFAUT">#REF!</definedName>
    <definedName name="P_Z_4_N_COLONNE_TEMPS_PERIODE_RAISONNABLE_LIBELLE_SPECIFIQUE" localSheetId="6">#REF!</definedName>
    <definedName name="P_Z_4_N_COLONNE_TEMPS_PERIODE_RAISONNABLE_LIBELLE_SPECIFIQUE">#REF!</definedName>
    <definedName name="P_Z_4_N_COLONNE_TEMPS_PERIODE_SPECIFIQUE" localSheetId="6">#REF!</definedName>
    <definedName name="P_Z_4_N_COLONNE_TEMPS_PERIODE_SPECIFIQUE">#REF!</definedName>
    <definedName name="P_Z_4_N_COLONNE_TEMPS_PERIODE_STANDARD" localSheetId="6">#REF!</definedName>
    <definedName name="P_Z_4_N_COLONNE_TEMPS_PERIODE_STANDARD">#REF!</definedName>
    <definedName name="P_Z_4_N_COLONNE_UNITE_ELIGIBLE_LIBELLE_DEFAUT" localSheetId="6">#REF!</definedName>
    <definedName name="P_Z_4_N_COLONNE_UNITE_ELIGIBLE_LIBELLE_DEFAUT">#REF!</definedName>
    <definedName name="P_Z_4_N_COLONNE_UNITE_ELIGIBLE_LIBELLE_SPECIFIQUE" localSheetId="6">#REF!</definedName>
    <definedName name="P_Z_4_N_COLONNE_UNITE_ELIGIBLE_LIBELLE_SPECIFIQUE">#REF!</definedName>
    <definedName name="P_Z_4_N_COLONNE_UNITE_INDICATION_SPECIFIQUE" localSheetId="6">#REF!</definedName>
    <definedName name="P_Z_4_N_COLONNE_UNITE_INDICATION_SPECIFIQUE">#REF!</definedName>
    <definedName name="P_Z_4_N_COLONNE_UNITE_INDICATION_STANDARD" localSheetId="6">#REF!</definedName>
    <definedName name="P_Z_4_N_COLONNE_UNITE_INDICATION_STANDARD">#REF!</definedName>
    <definedName name="P_Z_4_N_COLONNE_UNITE_SPECIFIQUE" localSheetId="6">#REF!</definedName>
    <definedName name="P_Z_4_N_COLONNE_UNITE_SPECIFIQUE">#REF!</definedName>
    <definedName name="P_Z_4_N_COLONNE_UNITE_STANDARD" localSheetId="6">#REF!</definedName>
    <definedName name="P_Z_4_N_COLONNE_UNITE_STANDARD">#REF!</definedName>
    <definedName name="P_Z_4_N_CONSIGNE_DEPENSES_REMUNERATION" localSheetId="6">#REF!</definedName>
    <definedName name="P_Z_4_N_CONSIGNE_DEPENSES_REMUNERATION">#REF!</definedName>
    <definedName name="P_Z_4_N_EXEMPLE_COMMENTAIRE" localSheetId="6">#REF!</definedName>
    <definedName name="P_Z_4_N_EXEMPLE_COMMENTAIRE">#REF!</definedName>
    <definedName name="P_Z_4_N_EXEMPLE_COUT" localSheetId="6">#REF!</definedName>
    <definedName name="P_Z_4_N_EXEMPLE_COUT">#REF!</definedName>
    <definedName name="P_Z_4_N_EXEMPLE_DESCRIPTION" localSheetId="6">#REF!</definedName>
    <definedName name="P_Z_4_N_EXEMPLE_DESCRIPTION">#REF!</definedName>
    <definedName name="P_Z_4_N_EXEMPLE_INTERVENANT" localSheetId="6">#REF!</definedName>
    <definedName name="P_Z_4_N_EXEMPLE_INTERVENANT">#REF!</definedName>
    <definedName name="P_Z_4_N_EXEMPLE_JUSTIFICATIF" localSheetId="6">#REF!</definedName>
    <definedName name="P_Z_4_N_EXEMPLE_JUSTIFICATIF">#REF!</definedName>
    <definedName name="P_Z_4_N_EXEMPLE_MT_PRESENTE" localSheetId="6">#REF!</definedName>
    <definedName name="P_Z_4_N_EXEMPLE_MT_PRESENTE">#REF!</definedName>
    <definedName name="P_Z_4_N_EXEMPLE_POSTE" localSheetId="6">#REF!</definedName>
    <definedName name="P_Z_4_N_EXEMPLE_POSTE">#REF!</definedName>
    <definedName name="P_Z_4_N_EXEMPLE_QUALIFICATION" localSheetId="6">#REF!</definedName>
    <definedName name="P_Z_4_N_EXEMPLE_QUALIFICATION">#REF!</definedName>
    <definedName name="P_Z_4_N_EXEMPLE_SOUS_OPERATION" localSheetId="6">#REF!</definedName>
    <definedName name="P_Z_4_N_EXEMPLE_SOUS_OPERATION">#REF!</definedName>
    <definedName name="P_Z_4_N_EXEMPLE_TEMPS_OPERATION" localSheetId="6">#REF!</definedName>
    <definedName name="P_Z_4_N_EXEMPLE_TEMPS_OPERATION">#REF!</definedName>
    <definedName name="P_Z_4_N_EXEMPLE_TEMPS_PERIODE" localSheetId="6">#REF!</definedName>
    <definedName name="P_Z_4_N_EXEMPLE_TEMPS_PERIODE">#REF!</definedName>
    <definedName name="P_Z_4_N_EXEMPLE_UNITE" localSheetId="6">#REF!</definedName>
    <definedName name="P_Z_4_N_EXEMPLE_UNITE">#REF!</definedName>
    <definedName name="P_Z_4_N_INTITULE_DEPENSES_REMUNERATION_DEFAUT" localSheetId="6">#REF!</definedName>
    <definedName name="P_Z_4_N_INTITULE_DEPENSES_REMUNERATION_DEFAUT">#REF!</definedName>
    <definedName name="P_Z_4_N_INTITULE_DEPENSES_REMUNERATION_STANDARD" localSheetId="6">#REF!</definedName>
    <definedName name="P_Z_4_N_INTITULE_DEPENSES_REMUNERATION_STANDARD">#REF!</definedName>
    <definedName name="P_Z_4_R_LIBELLES_DESCRIPTIONS" localSheetId="6">#REF!</definedName>
    <definedName name="P_Z_4_R_LIBELLES_DESCRIPTIONS">#REF!</definedName>
    <definedName name="P_Z_4_R_LIBELLES_DESCRIPTIONS_1" localSheetId="6">#REF!</definedName>
    <definedName name="P_Z_4_R_LIBELLES_DESCRIPTIONS_1">#REF!</definedName>
    <definedName name="P_Z_4_R_LIBELLES_DESCRIPTIONS_10" localSheetId="6">#REF!</definedName>
    <definedName name="P_Z_4_R_LIBELLES_DESCRIPTIONS_10">#REF!</definedName>
    <definedName name="P_Z_4_R_LIBELLES_DESCRIPTIONS_11" localSheetId="6">#REF!</definedName>
    <definedName name="P_Z_4_R_LIBELLES_DESCRIPTIONS_11">#REF!</definedName>
    <definedName name="P_Z_4_R_LIBELLES_DESCRIPTIONS_12" localSheetId="6">#REF!</definedName>
    <definedName name="P_Z_4_R_LIBELLES_DESCRIPTIONS_12">#REF!</definedName>
    <definedName name="P_Z_4_R_LIBELLES_DESCRIPTIONS_13" localSheetId="6">#REF!</definedName>
    <definedName name="P_Z_4_R_LIBELLES_DESCRIPTIONS_13">#REF!</definedName>
    <definedName name="P_Z_4_R_LIBELLES_DESCRIPTIONS_14" localSheetId="6">#REF!</definedName>
    <definedName name="P_Z_4_R_LIBELLES_DESCRIPTIONS_14">#REF!</definedName>
    <definedName name="P_Z_4_R_LIBELLES_DESCRIPTIONS_15" localSheetId="6">#REF!</definedName>
    <definedName name="P_Z_4_R_LIBELLES_DESCRIPTIONS_15">#REF!</definedName>
    <definedName name="P_Z_4_R_LIBELLES_DESCRIPTIONS_16" localSheetId="6">#REF!</definedName>
    <definedName name="P_Z_4_R_LIBELLES_DESCRIPTIONS_16">#REF!</definedName>
    <definedName name="P_Z_4_R_LIBELLES_DESCRIPTIONS_17" localSheetId="6">#REF!</definedName>
    <definedName name="P_Z_4_R_LIBELLES_DESCRIPTIONS_17">#REF!</definedName>
    <definedName name="P_Z_4_R_LIBELLES_DESCRIPTIONS_18" localSheetId="6">#REF!</definedName>
    <definedName name="P_Z_4_R_LIBELLES_DESCRIPTIONS_18">#REF!</definedName>
    <definedName name="P_Z_4_R_LIBELLES_DESCRIPTIONS_19" localSheetId="6">#REF!</definedName>
    <definedName name="P_Z_4_R_LIBELLES_DESCRIPTIONS_19">#REF!</definedName>
    <definedName name="P_Z_4_R_LIBELLES_DESCRIPTIONS_2" localSheetId="6">#REF!</definedName>
    <definedName name="P_Z_4_R_LIBELLES_DESCRIPTIONS_2">#REF!</definedName>
    <definedName name="P_Z_4_R_LIBELLES_DESCRIPTIONS_20" localSheetId="6">#REF!</definedName>
    <definedName name="P_Z_4_R_LIBELLES_DESCRIPTIONS_20">#REF!</definedName>
    <definedName name="P_Z_4_R_LIBELLES_DESCRIPTIONS_3" localSheetId="6">#REF!</definedName>
    <definedName name="P_Z_4_R_LIBELLES_DESCRIPTIONS_3">#REF!</definedName>
    <definedName name="P_Z_4_R_LIBELLES_DESCRIPTIONS_4" localSheetId="6">#REF!</definedName>
    <definedName name="P_Z_4_R_LIBELLES_DESCRIPTIONS_4">#REF!</definedName>
    <definedName name="P_Z_4_R_LIBELLES_DESCRIPTIONS_5" localSheetId="6">#REF!</definedName>
    <definedName name="P_Z_4_R_LIBELLES_DESCRIPTIONS_5">#REF!</definedName>
    <definedName name="P_Z_4_R_LIBELLES_DESCRIPTIONS_6" localSheetId="6">#REF!</definedName>
    <definedName name="P_Z_4_R_LIBELLES_DESCRIPTIONS_6">#REF!</definedName>
    <definedName name="P_Z_4_R_LIBELLES_DESCRIPTIONS_7" localSheetId="6">#REF!</definedName>
    <definedName name="P_Z_4_R_LIBELLES_DESCRIPTIONS_7">#REF!</definedName>
    <definedName name="P_Z_4_R_LIBELLES_DESCRIPTIONS_8" localSheetId="6">#REF!</definedName>
    <definedName name="P_Z_4_R_LIBELLES_DESCRIPTIONS_8">#REF!</definedName>
    <definedName name="P_Z_4_R_LIBELLES_DESCRIPTIONS_9" localSheetId="6">#REF!</definedName>
    <definedName name="P_Z_4_R_LIBELLES_DESCRIPTIONS_9">#REF!</definedName>
    <definedName name="P_Z_4_R_LIBELLES_POSTES" localSheetId="6">#REF!</definedName>
    <definedName name="P_Z_4_R_LIBELLES_POSTES">#REF!</definedName>
    <definedName name="P_Z_4_R_LIBELLES_POSTES_1" localSheetId="6">#REF!</definedName>
    <definedName name="P_Z_4_R_LIBELLES_POSTES_1">#REF!</definedName>
    <definedName name="P_Z_4_R_LIBELLES_POSTES_10" localSheetId="6">#REF!</definedName>
    <definedName name="P_Z_4_R_LIBELLES_POSTES_10">#REF!</definedName>
    <definedName name="P_Z_4_R_LIBELLES_POSTES_11" localSheetId="6">#REF!</definedName>
    <definedName name="P_Z_4_R_LIBELLES_POSTES_11">#REF!</definedName>
    <definedName name="P_Z_4_R_LIBELLES_POSTES_12" localSheetId="6">#REF!</definedName>
    <definedName name="P_Z_4_R_LIBELLES_POSTES_12">#REF!</definedName>
    <definedName name="P_Z_4_R_LIBELLES_POSTES_13" localSheetId="6">#REF!</definedName>
    <definedName name="P_Z_4_R_LIBELLES_POSTES_13">#REF!</definedName>
    <definedName name="P_Z_4_R_LIBELLES_POSTES_14" localSheetId="6">#REF!</definedName>
    <definedName name="P_Z_4_R_LIBELLES_POSTES_14">#REF!</definedName>
    <definedName name="P_Z_4_R_LIBELLES_POSTES_15" localSheetId="6">#REF!</definedName>
    <definedName name="P_Z_4_R_LIBELLES_POSTES_15">#REF!</definedName>
    <definedName name="P_Z_4_R_LIBELLES_POSTES_16" localSheetId="6">#REF!</definedName>
    <definedName name="P_Z_4_R_LIBELLES_POSTES_16">#REF!</definedName>
    <definedName name="P_Z_4_R_LIBELLES_POSTES_17" localSheetId="6">#REF!</definedName>
    <definedName name="P_Z_4_R_LIBELLES_POSTES_17">#REF!</definedName>
    <definedName name="P_Z_4_R_LIBELLES_POSTES_18" localSheetId="6">#REF!</definedName>
    <definedName name="P_Z_4_R_LIBELLES_POSTES_18">#REF!</definedName>
    <definedName name="P_Z_4_R_LIBELLES_POSTES_19" localSheetId="6">#REF!</definedName>
    <definedName name="P_Z_4_R_LIBELLES_POSTES_19">#REF!</definedName>
    <definedName name="P_Z_4_R_LIBELLES_POSTES_2" localSheetId="6">#REF!</definedName>
    <definedName name="P_Z_4_R_LIBELLES_POSTES_2">#REF!</definedName>
    <definedName name="P_Z_4_R_LIBELLES_POSTES_20" localSheetId="6">#REF!</definedName>
    <definedName name="P_Z_4_R_LIBELLES_POSTES_20">#REF!</definedName>
    <definedName name="P_Z_4_R_LIBELLES_POSTES_3" localSheetId="6">#REF!</definedName>
    <definedName name="P_Z_4_R_LIBELLES_POSTES_3">#REF!</definedName>
    <definedName name="P_Z_4_R_LIBELLES_POSTES_4" localSheetId="6">#REF!</definedName>
    <definedName name="P_Z_4_R_LIBELLES_POSTES_4">#REF!</definedName>
    <definedName name="P_Z_4_R_LIBELLES_POSTES_5" localSheetId="6">#REF!</definedName>
    <definedName name="P_Z_4_R_LIBELLES_POSTES_5">#REF!</definedName>
    <definedName name="P_Z_4_R_LIBELLES_POSTES_6" localSheetId="6">#REF!</definedName>
    <definedName name="P_Z_4_R_LIBELLES_POSTES_6">#REF!</definedName>
    <definedName name="P_Z_4_R_LIBELLES_POSTES_7" localSheetId="6">#REF!</definedName>
    <definedName name="P_Z_4_R_LIBELLES_POSTES_7">#REF!</definedName>
    <definedName name="P_Z_4_R_LIBELLES_POSTES_8" localSheetId="6">#REF!</definedName>
    <definedName name="P_Z_4_R_LIBELLES_POSTES_8">#REF!</definedName>
    <definedName name="P_Z_4_R_LIBELLES_POSTES_9" localSheetId="6">#REF!</definedName>
    <definedName name="P_Z_4_R_LIBELLES_POSTES_9">#REF!</definedName>
    <definedName name="P_Z_4_R_LIBELLES_SOUS_OPERATIONS" localSheetId="6">#REF!</definedName>
    <definedName name="P_Z_4_R_LIBELLES_SOUS_OPERATIONS">#REF!</definedName>
    <definedName name="P_Z_4_R_LIBELLES_SOUS_OPERATIONS_1" localSheetId="6">#REF!</definedName>
    <definedName name="P_Z_4_R_LIBELLES_SOUS_OPERATIONS_1">#REF!</definedName>
    <definedName name="P_Z_4_R_LIBELLES_SOUS_OPERATIONS_10" localSheetId="6">#REF!</definedName>
    <definedName name="P_Z_4_R_LIBELLES_SOUS_OPERATIONS_10">#REF!</definedName>
    <definedName name="P_Z_4_R_LIBELLES_SOUS_OPERATIONS_11" localSheetId="6">#REF!</definedName>
    <definedName name="P_Z_4_R_LIBELLES_SOUS_OPERATIONS_11">#REF!</definedName>
    <definedName name="P_Z_4_R_LIBELLES_SOUS_OPERATIONS_12" localSheetId="6">#REF!</definedName>
    <definedName name="P_Z_4_R_LIBELLES_SOUS_OPERATIONS_12">#REF!</definedName>
    <definedName name="P_Z_4_R_LIBELLES_SOUS_OPERATIONS_13" localSheetId="6">#REF!</definedName>
    <definedName name="P_Z_4_R_LIBELLES_SOUS_OPERATIONS_13">#REF!</definedName>
    <definedName name="P_Z_4_R_LIBELLES_SOUS_OPERATIONS_14" localSheetId="6">#REF!</definedName>
    <definedName name="P_Z_4_R_LIBELLES_SOUS_OPERATIONS_14">#REF!</definedName>
    <definedName name="P_Z_4_R_LIBELLES_SOUS_OPERATIONS_15" localSheetId="6">#REF!</definedName>
    <definedName name="P_Z_4_R_LIBELLES_SOUS_OPERATIONS_15">#REF!</definedName>
    <definedName name="P_Z_4_R_LIBELLES_SOUS_OPERATIONS_16" localSheetId="6">#REF!</definedName>
    <definedName name="P_Z_4_R_LIBELLES_SOUS_OPERATIONS_16">#REF!</definedName>
    <definedName name="P_Z_4_R_LIBELLES_SOUS_OPERATIONS_17" localSheetId="6">#REF!</definedName>
    <definedName name="P_Z_4_R_LIBELLES_SOUS_OPERATIONS_17">#REF!</definedName>
    <definedName name="P_Z_4_R_LIBELLES_SOUS_OPERATIONS_18" localSheetId="6">#REF!</definedName>
    <definedName name="P_Z_4_R_LIBELLES_SOUS_OPERATIONS_18">#REF!</definedName>
    <definedName name="P_Z_4_R_LIBELLES_SOUS_OPERATIONS_19" localSheetId="6">#REF!</definedName>
    <definedName name="P_Z_4_R_LIBELLES_SOUS_OPERATIONS_19">#REF!</definedName>
    <definedName name="P_Z_4_R_LIBELLES_SOUS_OPERATIONS_2" localSheetId="6">#REF!</definedName>
    <definedName name="P_Z_4_R_LIBELLES_SOUS_OPERATIONS_2">#REF!</definedName>
    <definedName name="P_Z_4_R_LIBELLES_SOUS_OPERATIONS_20" localSheetId="6">#REF!</definedName>
    <definedName name="P_Z_4_R_LIBELLES_SOUS_OPERATIONS_20">#REF!</definedName>
    <definedName name="P_Z_4_R_LIBELLES_SOUS_OPERATIONS_3" localSheetId="6">#REF!</definedName>
    <definedName name="P_Z_4_R_LIBELLES_SOUS_OPERATIONS_3">#REF!</definedName>
    <definedName name="P_Z_4_R_LIBELLES_SOUS_OPERATIONS_4" localSheetId="6">#REF!</definedName>
    <definedName name="P_Z_4_R_LIBELLES_SOUS_OPERATIONS_4">#REF!</definedName>
    <definedName name="P_Z_4_R_LIBELLES_SOUS_OPERATIONS_5" localSheetId="6">#REF!</definedName>
    <definedName name="P_Z_4_R_LIBELLES_SOUS_OPERATIONS_5">#REF!</definedName>
    <definedName name="P_Z_4_R_LIBELLES_SOUS_OPERATIONS_6" localSheetId="6">#REF!</definedName>
    <definedName name="P_Z_4_R_LIBELLES_SOUS_OPERATIONS_6">#REF!</definedName>
    <definedName name="P_Z_4_R_LIBELLES_SOUS_OPERATIONS_7" localSheetId="6">#REF!</definedName>
    <definedName name="P_Z_4_R_LIBELLES_SOUS_OPERATIONS_7">#REF!</definedName>
    <definedName name="P_Z_4_R_LIBELLES_SOUS_OPERATIONS_8" localSheetId="6">#REF!</definedName>
    <definedName name="P_Z_4_R_LIBELLES_SOUS_OPERATIONS_8">#REF!</definedName>
    <definedName name="P_Z_4_R_LIBELLES_SOUS_OPERATIONS_9" localSheetId="6">#REF!</definedName>
    <definedName name="P_Z_4_R_LIBELLES_SOUS_OPERATIONS_9">#REF!</definedName>
    <definedName name="P_Z_4_R_LIBELLES_UNITES" localSheetId="6">#REF!</definedName>
    <definedName name="P_Z_4_R_LIBELLES_UNITES">#REF!</definedName>
    <definedName name="P_Z_4_R_LIBELLES_UNITES_1" localSheetId="6">#REF!</definedName>
    <definedName name="P_Z_4_R_LIBELLES_UNITES_1">#REF!</definedName>
    <definedName name="P_Z_4_R_LIBELLES_UNITES_10" localSheetId="6">#REF!</definedName>
    <definedName name="P_Z_4_R_LIBELLES_UNITES_10">#REF!</definedName>
    <definedName name="P_Z_4_R_LIBELLES_UNITES_11" localSheetId="6">#REF!</definedName>
    <definedName name="P_Z_4_R_LIBELLES_UNITES_11">#REF!</definedName>
    <definedName name="P_Z_4_R_LIBELLES_UNITES_12" localSheetId="6">#REF!</definedName>
    <definedName name="P_Z_4_R_LIBELLES_UNITES_12">#REF!</definedName>
    <definedName name="P_Z_4_R_LIBELLES_UNITES_13" localSheetId="6">#REF!</definedName>
    <definedName name="P_Z_4_R_LIBELLES_UNITES_13">#REF!</definedName>
    <definedName name="P_Z_4_R_LIBELLES_UNITES_14" localSheetId="6">#REF!</definedName>
    <definedName name="P_Z_4_R_LIBELLES_UNITES_14">#REF!</definedName>
    <definedName name="P_Z_4_R_LIBELLES_UNITES_15" localSheetId="6">#REF!</definedName>
    <definedName name="P_Z_4_R_LIBELLES_UNITES_15">#REF!</definedName>
    <definedName name="P_Z_4_R_LIBELLES_UNITES_16" localSheetId="6">#REF!</definedName>
    <definedName name="P_Z_4_R_LIBELLES_UNITES_16">#REF!</definedName>
    <definedName name="P_Z_4_R_LIBELLES_UNITES_17" localSheetId="6">#REF!</definedName>
    <definedName name="P_Z_4_R_LIBELLES_UNITES_17">#REF!</definedName>
    <definedName name="P_Z_4_R_LIBELLES_UNITES_18" localSheetId="6">#REF!</definedName>
    <definedName name="P_Z_4_R_LIBELLES_UNITES_18">#REF!</definedName>
    <definedName name="P_Z_4_R_LIBELLES_UNITES_19" localSheetId="6">#REF!</definedName>
    <definedName name="P_Z_4_R_LIBELLES_UNITES_19">#REF!</definedName>
    <definedName name="P_Z_4_R_LIBELLES_UNITES_2" localSheetId="6">#REF!</definedName>
    <definedName name="P_Z_4_R_LIBELLES_UNITES_2">#REF!</definedName>
    <definedName name="P_Z_4_R_LIBELLES_UNITES_20" localSheetId="6">#REF!</definedName>
    <definedName name="P_Z_4_R_LIBELLES_UNITES_20">#REF!</definedName>
    <definedName name="P_Z_4_R_LIBELLES_UNITES_3" localSheetId="6">#REF!</definedName>
    <definedName name="P_Z_4_R_LIBELLES_UNITES_3">#REF!</definedName>
    <definedName name="P_Z_4_R_LIBELLES_UNITES_4" localSheetId="6">#REF!</definedName>
    <definedName name="P_Z_4_R_LIBELLES_UNITES_4">#REF!</definedName>
    <definedName name="P_Z_4_R_LIBELLES_UNITES_5" localSheetId="6">#REF!</definedName>
    <definedName name="P_Z_4_R_LIBELLES_UNITES_5">#REF!</definedName>
    <definedName name="P_Z_4_R_LIBELLES_UNITES_6" localSheetId="6">#REF!</definedName>
    <definedName name="P_Z_4_R_LIBELLES_UNITES_6">#REF!</definedName>
    <definedName name="P_Z_4_R_LIBELLES_UNITES_7" localSheetId="6">#REF!</definedName>
    <definedName name="P_Z_4_R_LIBELLES_UNITES_7">#REF!</definedName>
    <definedName name="P_Z_4_R_LIBELLES_UNITES_8" localSheetId="6">#REF!</definedName>
    <definedName name="P_Z_4_R_LIBELLES_UNITES_8">#REF!</definedName>
    <definedName name="P_Z_4_R_LIBELLES_UNITES_9" localSheetId="6">#REF!</definedName>
    <definedName name="P_Z_4_R_LIBELLES_UNITES_9">#REF!</definedName>
    <definedName name="P_Z_8_B_COLONNE_BAREME" localSheetId="6">#REF!</definedName>
    <definedName name="P_Z_8_B_COLONNE_BAREME">#REF!</definedName>
    <definedName name="P_Z_8_B_COLONNE_BAREME_INDICATION" localSheetId="6">#REF!</definedName>
    <definedName name="P_Z_8_B_COLONNE_BAREME_INDICATION">#REF!</definedName>
    <definedName name="P_Z_8_B_COLONNE_COMMENTAIRE" localSheetId="6">#REF!</definedName>
    <definedName name="P_Z_8_B_COLONNE_COMMENTAIRE">#REF!</definedName>
    <definedName name="P_Z_8_B_COLONNE_COMMENTAIRE_ACTIVE" localSheetId="6">#REF!</definedName>
    <definedName name="P_Z_8_B_COLONNE_COMMENTAIRE_ACTIVE">#REF!</definedName>
    <definedName name="P_Z_8_B_COLONNE_COMMENTAIRE_INDICATION" localSheetId="6">#REF!</definedName>
    <definedName name="P_Z_8_B_COLONNE_COMMENTAIRE_INDICATION">#REF!</definedName>
    <definedName name="P_Z_8_B_COLONNE_COMMENTAIRE_OBLIGATOIRE" localSheetId="6">#REF!</definedName>
    <definedName name="P_Z_8_B_COLONNE_COMMENTAIRE_OBLIGATOIRE">#REF!</definedName>
    <definedName name="P_Z_8_B_COLONNE_COMMENTAIRE_SI_LIBELLE_STANDARD" localSheetId="6">#REF!</definedName>
    <definedName name="P_Z_8_B_COLONNE_COMMENTAIRE_SI_LIBELLE_STANDARD">#REF!</definedName>
    <definedName name="P_Z_8_B_COLONNE_DESCRIPTION" localSheetId="6">#REF!</definedName>
    <definedName name="P_Z_8_B_COLONNE_DESCRIPTION">#REF!</definedName>
    <definedName name="P_Z_8_B_COLONNE_DESCRIPTION_INDICATION" localSheetId="6">#REF!</definedName>
    <definedName name="P_Z_8_B_COLONNE_DESCRIPTION_INDICATION">#REF!</definedName>
    <definedName name="P_Z_8_B_COLONNE_JUSTIFICATIF" localSheetId="6">#REF!</definedName>
    <definedName name="P_Z_8_B_COLONNE_JUSTIFICATIF">#REF!</definedName>
    <definedName name="P_Z_8_B_COLONNE_JUSTIFICATIF_ACTIVE" localSheetId="6">#REF!</definedName>
    <definedName name="P_Z_8_B_COLONNE_JUSTIFICATIF_ACTIVE">#REF!</definedName>
    <definedName name="P_Z_8_B_COLONNE_JUSTIFICATIF_INDICATION" localSheetId="6">#REF!</definedName>
    <definedName name="P_Z_8_B_COLONNE_JUSTIFICATIF_INDICATION">#REF!</definedName>
    <definedName name="P_Z_8_B_COLONNE_JUSTIFICATIF_OBLIGATOIRE" localSheetId="6">#REF!</definedName>
    <definedName name="P_Z_8_B_COLONNE_JUSTIFICATIF_OBLIGATOIRE">#REF!</definedName>
    <definedName name="P_Z_8_B_COLONNE_MOTIFS_INELIGIBILITE_LIBELLE_STANDARD" localSheetId="6">#REF!</definedName>
    <definedName name="P_Z_8_B_COLONNE_MOTIFS_INELIGIBILITE_LIBELLE_STANDARD">#REF!</definedName>
    <definedName name="P_Z_8_B_COLONNE_MT_ELIGIBLE_LIBELLE_STANDARD" localSheetId="6">#REF!</definedName>
    <definedName name="P_Z_8_B_COLONNE_MT_ELIGIBLE_LIBELLE_STANDARD">#REF!</definedName>
    <definedName name="P_Z_8_B_COLONNE_MT_MAX_ACTIVE" localSheetId="6">#REF!</definedName>
    <definedName name="P_Z_8_B_COLONNE_MT_MAX_ACTIVE">#REF!</definedName>
    <definedName name="P_Z_8_B_COLONNE_MT_MAX_LIBELLE_STANDARD" localSheetId="6">#REF!</definedName>
    <definedName name="P_Z_8_B_COLONNE_MT_MAX_LIBELLE_STANDARD">#REF!</definedName>
    <definedName name="P_Z_8_B_COLONNE_MT_PRESENTE" localSheetId="6">#REF!</definedName>
    <definedName name="P_Z_8_B_COLONNE_MT_PRESENTE">#REF!</definedName>
    <definedName name="P_Z_8_B_COLONNE_MT_PRESENTE_INDICATION" localSheetId="6">#REF!</definedName>
    <definedName name="P_Z_8_B_COLONNE_MT_PRESENTE_INDICATION">#REF!</definedName>
    <definedName name="P_Z_8_B_COLONNE_MT_RAISONNABLE_LIBELLE_STANDARD" localSheetId="6">#REF!</definedName>
    <definedName name="P_Z_8_B_COLONNE_MT_RAISONNABLE_LIBELLE_STANDARD">#REF!</definedName>
    <definedName name="P_Z_8_B_COLONNE_POSTE" localSheetId="6">#REF!</definedName>
    <definedName name="P_Z_8_B_COLONNE_POSTE">#REF!</definedName>
    <definedName name="P_Z_8_B_COLONNE_POSTE_INDICATION" localSheetId="6">#REF!</definedName>
    <definedName name="P_Z_8_B_COLONNE_POSTE_INDICATION">#REF!</definedName>
    <definedName name="P_Z_8_B_COLONNE_QT_ELIGIBLE_LIBELLE_STANDARD" localSheetId="6">#REF!</definedName>
    <definedName name="P_Z_8_B_COLONNE_QT_ELIGIBLE_LIBELLE_STANDARD">#REF!</definedName>
    <definedName name="P_Z_8_B_COLONNE_QT_RAISONNABLE_LIBELLE_STANDARD" localSheetId="6">#REF!</definedName>
    <definedName name="P_Z_8_B_COLONNE_QT_RAISONNABLE_LIBELLE_STANDARD">#REF!</definedName>
    <definedName name="P_Z_8_B_COLONNE_QUANTITE" localSheetId="6">#REF!</definedName>
    <definedName name="P_Z_8_B_COLONNE_QUANTITE">#REF!</definedName>
    <definedName name="P_Z_8_B_COLONNE_QUANTITE_INDICATION" localSheetId="6">#REF!</definedName>
    <definedName name="P_Z_8_B_COLONNE_QUANTITE_INDICATION">#REF!</definedName>
    <definedName name="P_Z_8_B_COLONNE_SOUS_OPERATION" localSheetId="6">#REF!</definedName>
    <definedName name="P_Z_8_B_COLONNE_SOUS_OPERATION">#REF!</definedName>
    <definedName name="P_Z_8_B_COLONNE_SOUS_OPERATION_INDICATION" localSheetId="6">#REF!</definedName>
    <definedName name="P_Z_8_B_COLONNE_SOUS_OPERATION_INDICATION">#REF!</definedName>
    <definedName name="P_Z_8_B_COLONNE_UNITE" localSheetId="6">#REF!</definedName>
    <definedName name="P_Z_8_B_COLONNE_UNITE">#REF!</definedName>
    <definedName name="P_Z_8_B_COLONNE_UNITE_INDICATION" localSheetId="6">#REF!</definedName>
    <definedName name="P_Z_8_B_COLONNE_UNITE_INDICATION">#REF!</definedName>
    <definedName name="P_Z_8_B_COLONNE_VALEUR_BAREME" localSheetId="6">#REF!</definedName>
    <definedName name="P_Z_8_B_COLONNE_VALEUR_BAREME">#REF!</definedName>
    <definedName name="P_Z_8_B_COLONNE_VALEUR_BAREME_INDICATION" localSheetId="6">#REF!</definedName>
    <definedName name="P_Z_8_B_COLONNE_VALEUR_BAREME_INDICATION">#REF!</definedName>
    <definedName name="P_Z_8_B_EXEMPLE_UTILISATION" localSheetId="6">#REF!</definedName>
    <definedName name="P_Z_8_B_EXEMPLE_UTILISATION">#REF!</definedName>
    <definedName name="P_Z_8_B_INTITULE_DEPENSES_BAREMES_STANDARD" localSheetId="6">#REF!</definedName>
    <definedName name="P_Z_8_B_INTITULE_DEPENSES_BAREMES_STANDARD">#REF!</definedName>
    <definedName name="P_Z_8_B_UFD" localSheetId="6">#REF!</definedName>
    <definedName name="P_Z_8_B_UFD">#REF!</definedName>
    <definedName name="P_Z_8_B_ULD" localSheetId="6">#REF!</definedName>
    <definedName name="P_Z_8_B_ULD">#REF!</definedName>
    <definedName name="P_Z_8_B_UTILISATION_FILTRE_POSTES" localSheetId="6">#REF!</definedName>
    <definedName name="P_Z_8_B_UTILISATION_FILTRE_POSTES">#REF!</definedName>
    <definedName name="P_Z_8_B_UTILISATION_FILTRE_SOUS_OPERATIONS" localSheetId="6">#REF!</definedName>
    <definedName name="P_Z_8_B_UTILISATION_FILTRE_SOUS_OPERATIONS">#REF!</definedName>
    <definedName name="P_Z_8_N_COLONNE_BAREME_INDICATION_SPECIFIQUE" localSheetId="6">#REF!</definedName>
    <definedName name="P_Z_8_N_COLONNE_BAREME_INDICATION_SPECIFIQUE">#REF!</definedName>
    <definedName name="P_Z_8_N_COLONNE_BAREME_INDICATION_STANDARD" localSheetId="6">#REF!</definedName>
    <definedName name="P_Z_8_N_COLONNE_BAREME_INDICATION_STANDARD">#REF!</definedName>
    <definedName name="P_Z_8_N_COLONNE_BAREME_SPECIFIQUE" localSheetId="6">#REF!</definedName>
    <definedName name="P_Z_8_N_COLONNE_BAREME_SPECIFIQUE">#REF!</definedName>
    <definedName name="P_Z_8_N_COLONNE_BAREME_STANDARD" localSheetId="6">#REF!</definedName>
    <definedName name="P_Z_8_N_COLONNE_BAREME_STANDARD">#REF!</definedName>
    <definedName name="P_Z_8_N_COLONNE_COMMENTAIRE_INDICATION_SPECIFIQUE" localSheetId="6">#REF!</definedName>
    <definedName name="P_Z_8_N_COLONNE_COMMENTAIRE_INDICATION_SPECIFIQUE">#REF!</definedName>
    <definedName name="P_Z_8_N_COLONNE_COMMENTAIRE_INDICATION_STANDARD" localSheetId="6">#REF!</definedName>
    <definedName name="P_Z_8_N_COLONNE_COMMENTAIRE_INDICATION_STANDARD">#REF!</definedName>
    <definedName name="P_Z_8_N_COLONNE_COMMENTAIRE_SI_LIBELLE_DEFAUT" localSheetId="6">#REF!</definedName>
    <definedName name="P_Z_8_N_COLONNE_COMMENTAIRE_SI_LIBELLE_DEFAUT">#REF!</definedName>
    <definedName name="P_Z_8_N_COLONNE_COMMENTAIRE_SI_LIBELLE_SPECIFIQUE" localSheetId="6">#REF!</definedName>
    <definedName name="P_Z_8_N_COLONNE_COMMENTAIRE_SI_LIBELLE_SPECIFIQUE">#REF!</definedName>
    <definedName name="P_Z_8_N_COLONNE_COMMENTAIRE_SPECIFIQUE" localSheetId="6">#REF!</definedName>
    <definedName name="P_Z_8_N_COLONNE_COMMENTAIRE_SPECIFIQUE">#REF!</definedName>
    <definedName name="P_Z_8_N_COLONNE_COMMENTAIRE_STANDARD" localSheetId="6">#REF!</definedName>
    <definedName name="P_Z_8_N_COLONNE_COMMENTAIRE_STANDARD">#REF!</definedName>
    <definedName name="P_Z_8_N_COLONNE_DESCRIPTION_INDICATION_SPECIFIQUE" localSheetId="6">#REF!</definedName>
    <definedName name="P_Z_8_N_COLONNE_DESCRIPTION_INDICATION_SPECIFIQUE">#REF!</definedName>
    <definedName name="P_Z_8_N_COLONNE_DESCRIPTION_INDICATION_STANDARD" localSheetId="6">#REF!</definedName>
    <definedName name="P_Z_8_N_COLONNE_DESCRIPTION_INDICATION_STANDARD">#REF!</definedName>
    <definedName name="P_Z_8_N_COLONNE_DESCRIPTION_SPECIFIQUE" localSheetId="6">#REF!</definedName>
    <definedName name="P_Z_8_N_COLONNE_DESCRIPTION_SPECIFIQUE">#REF!</definedName>
    <definedName name="P_Z_8_N_COLONNE_DESCRIPTION_STANDARD" localSheetId="6">#REF!</definedName>
    <definedName name="P_Z_8_N_COLONNE_DESCRIPTION_STANDARD">#REF!</definedName>
    <definedName name="P_Z_8_N_COLONNE_JUSTIFICATIF_INDICATION_SPECIFIQUE" localSheetId="6">#REF!</definedName>
    <definedName name="P_Z_8_N_COLONNE_JUSTIFICATIF_INDICATION_SPECIFIQUE">#REF!</definedName>
    <definedName name="P_Z_8_N_COLONNE_JUSTIFICATIF_INDICATION_STANDARD" localSheetId="6">#REF!</definedName>
    <definedName name="P_Z_8_N_COLONNE_JUSTIFICATIF_INDICATION_STANDARD">#REF!</definedName>
    <definedName name="P_Z_8_N_COLONNE_JUSTIFICATIF_SPECIFIQUE" localSheetId="6">#REF!</definedName>
    <definedName name="P_Z_8_N_COLONNE_JUSTIFICATIF_SPECIFIQUE">#REF!</definedName>
    <definedName name="P_Z_8_N_COLONNE_JUSTIFICATIF_STANDARD" localSheetId="6">#REF!</definedName>
    <definedName name="P_Z_8_N_COLONNE_JUSTIFICATIF_STANDARD">#REF!</definedName>
    <definedName name="P_Z_8_N_COLONNE_MOTIFS_INELIGIBILITE_LIBELLE_DEFAUT" localSheetId="6">#REF!</definedName>
    <definedName name="P_Z_8_N_COLONNE_MOTIFS_INELIGIBILITE_LIBELLE_DEFAUT">#REF!</definedName>
    <definedName name="P_Z_8_N_COLONNE_MOTIFS_INELIGIBILITE_LIBELLE_SPECIFIQUE" localSheetId="6">#REF!</definedName>
    <definedName name="P_Z_8_N_COLONNE_MOTIFS_INELIGIBILITE_LIBELLE_SPECIFIQUE">#REF!</definedName>
    <definedName name="P_Z_8_N_COLONNE_MT_ELIGIBLE_LIBELLE_DEFAUT" localSheetId="6">#REF!</definedName>
    <definedName name="P_Z_8_N_COLONNE_MT_ELIGIBLE_LIBELLE_DEFAUT">#REF!</definedName>
    <definedName name="P_Z_8_N_COLONNE_MT_ELIGIBLE_LIBELLE_SPECIFIQUE" localSheetId="6">#REF!</definedName>
    <definedName name="P_Z_8_N_COLONNE_MT_ELIGIBLE_LIBELLE_SPECIFIQUE">#REF!</definedName>
    <definedName name="P_Z_8_N_COLONNE_MT_MAX_LIBELLE_DEFAUT" localSheetId="6">#REF!</definedName>
    <definedName name="P_Z_8_N_COLONNE_MT_MAX_LIBELLE_DEFAUT">#REF!</definedName>
    <definedName name="P_Z_8_N_COLONNE_MT_MAX_LIBELLE_SPECIFIQUE" localSheetId="6">#REF!</definedName>
    <definedName name="P_Z_8_N_COLONNE_MT_MAX_LIBELLE_SPECIFIQUE">#REF!</definedName>
    <definedName name="P_Z_8_N_COLONNE_MT_PRESENTE_INDICATION_SPECIFIQUE" localSheetId="6">#REF!</definedName>
    <definedName name="P_Z_8_N_COLONNE_MT_PRESENTE_INDICATION_SPECIFIQUE">#REF!</definedName>
    <definedName name="P_Z_8_N_COLONNE_MT_PRESENTE_INDICATION_STANDARD" localSheetId="6">#REF!</definedName>
    <definedName name="P_Z_8_N_COLONNE_MT_PRESENTE_INDICATION_STANDARD">#REF!</definedName>
    <definedName name="P_Z_8_N_COLONNE_MT_PRESENTE_SPECIFIQUE" localSheetId="6">#REF!</definedName>
    <definedName name="P_Z_8_N_COLONNE_MT_PRESENTE_SPECIFIQUE">#REF!</definedName>
    <definedName name="P_Z_8_N_COLONNE_MT_PRESENTE_STANDARD" localSheetId="6">#REF!</definedName>
    <definedName name="P_Z_8_N_COLONNE_MT_PRESENTE_STANDARD">#REF!</definedName>
    <definedName name="P_Z_8_N_COLONNE_MT_RAISONNABLE_LIBELLE_DEFAUT" localSheetId="6">#REF!</definedName>
    <definedName name="P_Z_8_N_COLONNE_MT_RAISONNABLE_LIBELLE_DEFAUT">#REF!</definedName>
    <definedName name="P_Z_8_N_COLONNE_MT_RAISONNABLE_LIBELLE_SPECIFIQUE" localSheetId="6">#REF!</definedName>
    <definedName name="P_Z_8_N_COLONNE_MT_RAISONNABLE_LIBELLE_SPECIFIQUE">#REF!</definedName>
    <definedName name="P_Z_8_N_COLONNE_POSTE_INDICATION_SPECIFIQUE" localSheetId="6">#REF!</definedName>
    <definedName name="P_Z_8_N_COLONNE_POSTE_INDICATION_SPECIFIQUE">#REF!</definedName>
    <definedName name="P_Z_8_N_COLONNE_POSTE_INDICATION_STANDARD" localSheetId="6">#REF!</definedName>
    <definedName name="P_Z_8_N_COLONNE_POSTE_INDICATION_STANDARD">#REF!</definedName>
    <definedName name="P_Z_8_N_COLONNE_POSTE_SPECIFIQUE" localSheetId="6">#REF!</definedName>
    <definedName name="P_Z_8_N_COLONNE_POSTE_SPECIFIQUE">#REF!</definedName>
    <definedName name="P_Z_8_N_COLONNE_POSTE_STANDARD" localSheetId="6">#REF!</definedName>
    <definedName name="P_Z_8_N_COLONNE_POSTE_STANDARD">#REF!</definedName>
    <definedName name="P_Z_8_N_COLONNE_QT_ELIGIBLE_LIBELLE_DEFAUT" localSheetId="6">#REF!</definedName>
    <definedName name="P_Z_8_N_COLONNE_QT_ELIGIBLE_LIBELLE_DEFAUT">#REF!</definedName>
    <definedName name="P_Z_8_N_COLONNE_QT_ELIGIBLE_LIBELLE_SPECIFIQUE" localSheetId="6">#REF!</definedName>
    <definedName name="P_Z_8_N_COLONNE_QT_ELIGIBLE_LIBELLE_SPECIFIQUE">#REF!</definedName>
    <definedName name="P_Z_8_N_COLONNE_QT_RAISONNABLE_LIBELLE_DEFAUT" localSheetId="6">#REF!</definedName>
    <definedName name="P_Z_8_N_COLONNE_QT_RAISONNABLE_LIBELLE_DEFAUT">#REF!</definedName>
    <definedName name="P_Z_8_N_COLONNE_QT_RAISONNABLE_LIBELLE_SPECIFIQUE" localSheetId="6">#REF!</definedName>
    <definedName name="P_Z_8_N_COLONNE_QT_RAISONNABLE_LIBELLE_SPECIFIQUE">#REF!</definedName>
    <definedName name="P_Z_8_N_COLONNE_QUANTITE_INDICATION_SPECIFIQUE" localSheetId="6">#REF!</definedName>
    <definedName name="P_Z_8_N_COLONNE_QUANTITE_INDICATION_SPECIFIQUE">#REF!</definedName>
    <definedName name="P_Z_8_N_COLONNE_QUANTITE_INDICATION_STANDARD" localSheetId="6">#REF!</definedName>
    <definedName name="P_Z_8_N_COLONNE_QUANTITE_INDICATION_STANDARD">#REF!</definedName>
    <definedName name="P_Z_8_N_COLONNE_QUANTITE_SPECIFIQUE" localSheetId="6">#REF!</definedName>
    <definedName name="P_Z_8_N_COLONNE_QUANTITE_SPECIFIQUE">#REF!</definedName>
    <definedName name="P_Z_8_N_COLONNE_QUANTITE_STANDARD" localSheetId="6">#REF!</definedName>
    <definedName name="P_Z_8_N_COLONNE_QUANTITE_STANDARD">#REF!</definedName>
    <definedName name="P_Z_8_N_COLONNE_SOUS_OPERATION_INDICATION_SPECIFIQUE" localSheetId="6">#REF!</definedName>
    <definedName name="P_Z_8_N_COLONNE_SOUS_OPERATION_INDICATION_SPECIFIQUE">#REF!</definedName>
    <definedName name="P_Z_8_N_COLONNE_SOUS_OPERATION_INDICATION_STANDARD" localSheetId="6">#REF!</definedName>
    <definedName name="P_Z_8_N_COLONNE_SOUS_OPERATION_INDICATION_STANDARD">#REF!</definedName>
    <definedName name="P_Z_8_N_COLONNE_SOUS_OPERATION_SPECIFIQUE" localSheetId="6">#REF!</definedName>
    <definedName name="P_Z_8_N_COLONNE_SOUS_OPERATION_SPECIFIQUE">#REF!</definedName>
    <definedName name="P_Z_8_N_COLONNE_SOUS_OPERATION_STANDARD" localSheetId="6">#REF!</definedName>
    <definedName name="P_Z_8_N_COLONNE_SOUS_OPERATION_STANDARD">#REF!</definedName>
    <definedName name="P_Z_8_N_COLONNE_UNITE_INDICATION_SPECIFIQUE" localSheetId="6">#REF!</definedName>
    <definedName name="P_Z_8_N_COLONNE_UNITE_INDICATION_SPECIFIQUE">#REF!</definedName>
    <definedName name="P_Z_8_N_COLONNE_UNITE_INDICATION_STANDARD" localSheetId="6">#REF!</definedName>
    <definedName name="P_Z_8_N_COLONNE_UNITE_INDICATION_STANDARD">#REF!</definedName>
    <definedName name="P_Z_8_N_COLONNE_UNITE_SPECIFIQUE" localSheetId="6">#REF!</definedName>
    <definedName name="P_Z_8_N_COLONNE_UNITE_SPECIFIQUE">#REF!</definedName>
    <definedName name="P_Z_8_N_COLONNE_UNITE_STANDARD" localSheetId="6">#REF!</definedName>
    <definedName name="P_Z_8_N_COLONNE_UNITE_STANDARD">#REF!</definedName>
    <definedName name="P_Z_8_N_COLONNE_VALEUR_BAREME_INDICATION_SPECIFIQUE" localSheetId="6">#REF!</definedName>
    <definedName name="P_Z_8_N_COLONNE_VALEUR_BAREME_INDICATION_SPECIFIQUE">#REF!</definedName>
    <definedName name="P_Z_8_N_COLONNE_VALEUR_BAREME_INDICATION_STANDARD" localSheetId="6">#REF!</definedName>
    <definedName name="P_Z_8_N_COLONNE_VALEUR_BAREME_INDICATION_STANDARD">#REF!</definedName>
    <definedName name="P_Z_8_N_COLONNE_VALEUR_BAREME_SPECIFIQUE" localSheetId="6">#REF!</definedName>
    <definedName name="P_Z_8_N_COLONNE_VALEUR_BAREME_SPECIFIQUE">#REF!</definedName>
    <definedName name="P_Z_8_N_COLONNE_VALEUR_BAREME_STANDARD" localSheetId="6">#REF!</definedName>
    <definedName name="P_Z_8_N_COLONNE_VALEUR_BAREME_STANDARD">#REF!</definedName>
    <definedName name="P_Z_8_N_CONSIGNE_DEPENSES_BAREMES" localSheetId="6">#REF!</definedName>
    <definedName name="P_Z_8_N_CONSIGNE_DEPENSES_BAREMES">#REF!</definedName>
    <definedName name="P_Z_8_N_EXEMPLE_BAREME" localSheetId="6">#REF!</definedName>
    <definedName name="P_Z_8_N_EXEMPLE_BAREME">#REF!</definedName>
    <definedName name="P_Z_8_N_EXEMPLE_COMMENTAIRE" localSheetId="6">#REF!</definedName>
    <definedName name="P_Z_8_N_EXEMPLE_COMMENTAIRE">#REF!</definedName>
    <definedName name="P_Z_8_N_EXEMPLE_DESCRIPTION" localSheetId="6">#REF!</definedName>
    <definedName name="P_Z_8_N_EXEMPLE_DESCRIPTION">#REF!</definedName>
    <definedName name="P_Z_8_N_EXEMPLE_DONNEES" localSheetId="6">#REF!</definedName>
    <definedName name="P_Z_8_N_EXEMPLE_DONNEES">#REF!</definedName>
    <definedName name="P_Z_8_N_EXEMPLE_JUSTIFICATIF" localSheetId="6">#REF!</definedName>
    <definedName name="P_Z_8_N_EXEMPLE_JUSTIFICATIF">#REF!</definedName>
    <definedName name="P_Z_8_N_EXEMPLE_MT_PRESENTE" localSheetId="6">#REF!</definedName>
    <definedName name="P_Z_8_N_EXEMPLE_MT_PRESENTE">#REF!</definedName>
    <definedName name="P_Z_8_N_EXEMPLE_POSTE" localSheetId="6">#REF!</definedName>
    <definedName name="P_Z_8_N_EXEMPLE_POSTE">#REF!</definedName>
    <definedName name="P_Z_8_N_EXEMPLE_QUANTITE" localSheetId="6">#REF!</definedName>
    <definedName name="P_Z_8_N_EXEMPLE_QUANTITE">#REF!</definedName>
    <definedName name="P_Z_8_N_EXEMPLE_SOUS_OPERATION" localSheetId="6">#REF!</definedName>
    <definedName name="P_Z_8_N_EXEMPLE_SOUS_OPERATION">#REF!</definedName>
    <definedName name="P_Z_8_N_EXEMPLE_UNITE" localSheetId="6">#REF!</definedName>
    <definedName name="P_Z_8_N_EXEMPLE_UNITE">#REF!</definedName>
    <definedName name="P_Z_8_N_EXEMPLE_VALEUR_BAREME" localSheetId="6">#REF!</definedName>
    <definedName name="P_Z_8_N_EXEMPLE_VALEUR_BAREME">#REF!</definedName>
    <definedName name="P_Z_8_N_INTITULE_DEPENSES_BAREMES_DEFAUT" localSheetId="6">#REF!</definedName>
    <definedName name="P_Z_8_N_INTITULE_DEPENSES_BAREMES_DEFAUT">#REF!</definedName>
    <definedName name="P_Z_8_N_INTITULE_DEPENSES_BAREMES_SPECIFIQUE" localSheetId="6">#REF!</definedName>
    <definedName name="P_Z_8_N_INTITULE_DEPENSES_BAREMES_SPECIFIQUE">#REF!</definedName>
    <definedName name="P_Z_8_R_LIBELLES_CODES_BAREMES" localSheetId="6">#REF!</definedName>
    <definedName name="P_Z_8_R_LIBELLES_CODES_BAREMES">#REF!</definedName>
    <definedName name="P_Z_8_R_LIBELLES_CODES_BAREMES_1" localSheetId="6">#REF!</definedName>
    <definedName name="P_Z_8_R_LIBELLES_CODES_BAREMES_1">#REF!</definedName>
    <definedName name="P_Z_8_R_LIBELLES_CODES_BAREMES_10" localSheetId="6">#REF!</definedName>
    <definedName name="P_Z_8_R_LIBELLES_CODES_BAREMES_10">#REF!</definedName>
    <definedName name="P_Z_8_R_LIBELLES_CODES_BAREMES_11" localSheetId="6">#REF!</definedName>
    <definedName name="P_Z_8_R_LIBELLES_CODES_BAREMES_11">#REF!</definedName>
    <definedName name="P_Z_8_R_LIBELLES_CODES_BAREMES_12" localSheetId="6">#REF!</definedName>
    <definedName name="P_Z_8_R_LIBELLES_CODES_BAREMES_12">#REF!</definedName>
    <definedName name="P_Z_8_R_LIBELLES_CODES_BAREMES_13" localSheetId="6">#REF!</definedName>
    <definedName name="P_Z_8_R_LIBELLES_CODES_BAREMES_13">#REF!</definedName>
    <definedName name="P_Z_8_R_LIBELLES_CODES_BAREMES_14" localSheetId="6">#REF!</definedName>
    <definedName name="P_Z_8_R_LIBELLES_CODES_BAREMES_14">#REF!</definedName>
    <definedName name="P_Z_8_R_LIBELLES_CODES_BAREMES_15" localSheetId="6">#REF!</definedName>
    <definedName name="P_Z_8_R_LIBELLES_CODES_BAREMES_15">#REF!</definedName>
    <definedName name="P_Z_8_R_LIBELLES_CODES_BAREMES_16" localSheetId="6">#REF!</definedName>
    <definedName name="P_Z_8_R_LIBELLES_CODES_BAREMES_16">#REF!</definedName>
    <definedName name="P_Z_8_R_LIBELLES_CODES_BAREMES_17" localSheetId="6">#REF!</definedName>
    <definedName name="P_Z_8_R_LIBELLES_CODES_BAREMES_17">#REF!</definedName>
    <definedName name="P_Z_8_R_LIBELLES_CODES_BAREMES_18" localSheetId="6">#REF!</definedName>
    <definedName name="P_Z_8_R_LIBELLES_CODES_BAREMES_18">#REF!</definedName>
    <definedName name="P_Z_8_R_LIBELLES_CODES_BAREMES_19" localSheetId="6">#REF!</definedName>
    <definedName name="P_Z_8_R_LIBELLES_CODES_BAREMES_19">#REF!</definedName>
    <definedName name="P_Z_8_R_LIBELLES_CODES_BAREMES_2" localSheetId="6">#REF!</definedName>
    <definedName name="P_Z_8_R_LIBELLES_CODES_BAREMES_2">#REF!</definedName>
    <definedName name="P_Z_8_R_LIBELLES_CODES_BAREMES_20" localSheetId="6">#REF!</definedName>
    <definedName name="P_Z_8_R_LIBELLES_CODES_BAREMES_20">#REF!</definedName>
    <definedName name="P_Z_8_R_LIBELLES_CODES_BAREMES_21" localSheetId="6">#REF!</definedName>
    <definedName name="P_Z_8_R_LIBELLES_CODES_BAREMES_21">#REF!</definedName>
    <definedName name="P_Z_8_R_LIBELLES_CODES_BAREMES_22" localSheetId="6">#REF!</definedName>
    <definedName name="P_Z_8_R_LIBELLES_CODES_BAREMES_22">#REF!</definedName>
    <definedName name="P_Z_8_R_LIBELLES_CODES_BAREMES_23" localSheetId="6">#REF!</definedName>
    <definedName name="P_Z_8_R_LIBELLES_CODES_BAREMES_23">#REF!</definedName>
    <definedName name="P_Z_8_R_LIBELLES_CODES_BAREMES_24" localSheetId="6">#REF!</definedName>
    <definedName name="P_Z_8_R_LIBELLES_CODES_BAREMES_24">#REF!</definedName>
    <definedName name="P_Z_8_R_LIBELLES_CODES_BAREMES_25" localSheetId="6">#REF!</definedName>
    <definedName name="P_Z_8_R_LIBELLES_CODES_BAREMES_25">#REF!</definedName>
    <definedName name="P_Z_8_R_LIBELLES_CODES_BAREMES_26" localSheetId="6">#REF!</definedName>
    <definedName name="P_Z_8_R_LIBELLES_CODES_BAREMES_26">#REF!</definedName>
    <definedName name="P_Z_8_R_LIBELLES_CODES_BAREMES_27" localSheetId="6">#REF!</definedName>
    <definedName name="P_Z_8_R_LIBELLES_CODES_BAREMES_27">#REF!</definedName>
    <definedName name="P_Z_8_R_LIBELLES_CODES_BAREMES_28" localSheetId="6">#REF!</definedName>
    <definedName name="P_Z_8_R_LIBELLES_CODES_BAREMES_28">#REF!</definedName>
    <definedName name="P_Z_8_R_LIBELLES_CODES_BAREMES_29" localSheetId="6">#REF!</definedName>
    <definedName name="P_Z_8_R_LIBELLES_CODES_BAREMES_29">#REF!</definedName>
    <definedName name="P_Z_8_R_LIBELLES_CODES_BAREMES_3" localSheetId="6">#REF!</definedName>
    <definedName name="P_Z_8_R_LIBELLES_CODES_BAREMES_3">#REF!</definedName>
    <definedName name="P_Z_8_R_LIBELLES_CODES_BAREMES_30" localSheetId="6">#REF!</definedName>
    <definedName name="P_Z_8_R_LIBELLES_CODES_BAREMES_30">#REF!</definedName>
    <definedName name="P_Z_8_R_LIBELLES_CODES_BAREMES_31" localSheetId="6">#REF!</definedName>
    <definedName name="P_Z_8_R_LIBELLES_CODES_BAREMES_31">#REF!</definedName>
    <definedName name="P_Z_8_R_LIBELLES_CODES_BAREMES_32" localSheetId="6">#REF!</definedName>
    <definedName name="P_Z_8_R_LIBELLES_CODES_BAREMES_32">#REF!</definedName>
    <definedName name="P_Z_8_R_LIBELLES_CODES_BAREMES_33" localSheetId="6">#REF!</definedName>
    <definedName name="P_Z_8_R_LIBELLES_CODES_BAREMES_33">#REF!</definedName>
    <definedName name="P_Z_8_R_LIBELLES_CODES_BAREMES_34" localSheetId="6">#REF!</definedName>
    <definedName name="P_Z_8_R_LIBELLES_CODES_BAREMES_34">#REF!</definedName>
    <definedName name="P_Z_8_R_LIBELLES_CODES_BAREMES_35" localSheetId="6">#REF!</definedName>
    <definedName name="P_Z_8_R_LIBELLES_CODES_BAREMES_35">#REF!</definedName>
    <definedName name="P_Z_8_R_LIBELLES_CODES_BAREMES_36" localSheetId="6">#REF!</definedName>
    <definedName name="P_Z_8_R_LIBELLES_CODES_BAREMES_36">#REF!</definedName>
    <definedName name="P_Z_8_R_LIBELLES_CODES_BAREMES_37" localSheetId="6">#REF!</definedName>
    <definedName name="P_Z_8_R_LIBELLES_CODES_BAREMES_37">#REF!</definedName>
    <definedName name="P_Z_8_R_LIBELLES_CODES_BAREMES_38" localSheetId="6">#REF!</definedName>
    <definedName name="P_Z_8_R_LIBELLES_CODES_BAREMES_38">#REF!</definedName>
    <definedName name="P_Z_8_R_LIBELLES_CODES_BAREMES_39" localSheetId="6">#REF!</definedName>
    <definedName name="P_Z_8_R_LIBELLES_CODES_BAREMES_39">#REF!</definedName>
    <definedName name="P_Z_8_R_LIBELLES_CODES_BAREMES_4" localSheetId="6">#REF!</definedName>
    <definedName name="P_Z_8_R_LIBELLES_CODES_BAREMES_4">#REF!</definedName>
    <definedName name="P_Z_8_R_LIBELLES_CODES_BAREMES_40" localSheetId="6">#REF!</definedName>
    <definedName name="P_Z_8_R_LIBELLES_CODES_BAREMES_40">#REF!</definedName>
    <definedName name="P_Z_8_R_LIBELLES_CODES_BAREMES_5" localSheetId="6">#REF!</definedName>
    <definedName name="P_Z_8_R_LIBELLES_CODES_BAREMES_5">#REF!</definedName>
    <definedName name="P_Z_8_R_LIBELLES_CODES_BAREMES_6" localSheetId="6">#REF!</definedName>
    <definedName name="P_Z_8_R_LIBELLES_CODES_BAREMES_6">#REF!</definedName>
    <definedName name="P_Z_8_R_LIBELLES_CODES_BAREMES_7" localSheetId="6">#REF!</definedName>
    <definedName name="P_Z_8_R_LIBELLES_CODES_BAREMES_7">#REF!</definedName>
    <definedName name="P_Z_8_R_LIBELLES_CODES_BAREMES_8" localSheetId="6">#REF!</definedName>
    <definedName name="P_Z_8_R_LIBELLES_CODES_BAREMES_8">#REF!</definedName>
    <definedName name="P_Z_8_R_LIBELLES_CODES_BAREMES_9" localSheetId="6">#REF!</definedName>
    <definedName name="P_Z_8_R_LIBELLES_CODES_BAREMES_9">#REF!</definedName>
    <definedName name="P_Z_8_R_LIBELLES_DESCRIPTIONS" localSheetId="6">#REF!</definedName>
    <definedName name="P_Z_8_R_LIBELLES_DESCRIPTIONS">#REF!</definedName>
    <definedName name="P_Z_8_R_LIBELLES_DESCRIPTIONS_1" localSheetId="6">#REF!</definedName>
    <definedName name="P_Z_8_R_LIBELLES_DESCRIPTIONS_1">#REF!</definedName>
    <definedName name="P_Z_8_R_LIBELLES_DESCRIPTIONS_10" localSheetId="6">#REF!</definedName>
    <definedName name="P_Z_8_R_LIBELLES_DESCRIPTIONS_10">#REF!</definedName>
    <definedName name="P_Z_8_R_LIBELLES_DESCRIPTIONS_11" localSheetId="6">#REF!</definedName>
    <definedName name="P_Z_8_R_LIBELLES_DESCRIPTIONS_11">#REF!</definedName>
    <definedName name="P_Z_8_R_LIBELLES_DESCRIPTIONS_12" localSheetId="6">#REF!</definedName>
    <definedName name="P_Z_8_R_LIBELLES_DESCRIPTIONS_12">#REF!</definedName>
    <definedName name="P_Z_8_R_LIBELLES_DESCRIPTIONS_13" localSheetId="6">#REF!</definedName>
    <definedName name="P_Z_8_R_LIBELLES_DESCRIPTIONS_13">#REF!</definedName>
    <definedName name="P_Z_8_R_LIBELLES_DESCRIPTIONS_14" localSheetId="6">#REF!</definedName>
    <definedName name="P_Z_8_R_LIBELLES_DESCRIPTIONS_14">#REF!</definedName>
    <definedName name="P_Z_8_R_LIBELLES_DESCRIPTIONS_15" localSheetId="6">#REF!</definedName>
    <definedName name="P_Z_8_R_LIBELLES_DESCRIPTIONS_15">#REF!</definedName>
    <definedName name="P_Z_8_R_LIBELLES_DESCRIPTIONS_16" localSheetId="6">#REF!</definedName>
    <definedName name="P_Z_8_R_LIBELLES_DESCRIPTIONS_16">#REF!</definedName>
    <definedName name="P_Z_8_R_LIBELLES_DESCRIPTIONS_17" localSheetId="6">#REF!</definedName>
    <definedName name="P_Z_8_R_LIBELLES_DESCRIPTIONS_17">#REF!</definedName>
    <definedName name="P_Z_8_R_LIBELLES_DESCRIPTIONS_18" localSheetId="6">#REF!</definedName>
    <definedName name="P_Z_8_R_LIBELLES_DESCRIPTIONS_18">#REF!</definedName>
    <definedName name="P_Z_8_R_LIBELLES_DESCRIPTIONS_19" localSheetId="6">#REF!</definedName>
    <definedName name="P_Z_8_R_LIBELLES_DESCRIPTIONS_19">#REF!</definedName>
    <definedName name="P_Z_8_R_LIBELLES_DESCRIPTIONS_2" localSheetId="6">#REF!</definedName>
    <definedName name="P_Z_8_R_LIBELLES_DESCRIPTIONS_2">#REF!</definedName>
    <definedName name="P_Z_8_R_LIBELLES_DESCRIPTIONS_20" localSheetId="6">#REF!</definedName>
    <definedName name="P_Z_8_R_LIBELLES_DESCRIPTIONS_20">#REF!</definedName>
    <definedName name="P_Z_8_R_LIBELLES_DESCRIPTIONS_3" localSheetId="6">#REF!</definedName>
    <definedName name="P_Z_8_R_LIBELLES_DESCRIPTIONS_3">#REF!</definedName>
    <definedName name="P_Z_8_R_LIBELLES_DESCRIPTIONS_4" localSheetId="6">#REF!</definedName>
    <definedName name="P_Z_8_R_LIBELLES_DESCRIPTIONS_4">#REF!</definedName>
    <definedName name="P_Z_8_R_LIBELLES_DESCRIPTIONS_5" localSheetId="6">#REF!</definedName>
    <definedName name="P_Z_8_R_LIBELLES_DESCRIPTIONS_5">#REF!</definedName>
    <definedName name="P_Z_8_R_LIBELLES_DESCRIPTIONS_6" localSheetId="6">#REF!</definedName>
    <definedName name="P_Z_8_R_LIBELLES_DESCRIPTIONS_6">#REF!</definedName>
    <definedName name="P_Z_8_R_LIBELLES_DESCRIPTIONS_7" localSheetId="6">#REF!</definedName>
    <definedName name="P_Z_8_R_LIBELLES_DESCRIPTIONS_7">#REF!</definedName>
    <definedName name="P_Z_8_R_LIBELLES_DESCRIPTIONS_8" localSheetId="6">#REF!</definedName>
    <definedName name="P_Z_8_R_LIBELLES_DESCRIPTIONS_8">#REF!</definedName>
    <definedName name="P_Z_8_R_LIBELLES_DESCRIPTIONS_9" localSheetId="6">#REF!</definedName>
    <definedName name="P_Z_8_R_LIBELLES_DESCRIPTIONS_9">#REF!</definedName>
    <definedName name="P_Z_8_R_LIBELLES_POSTES" localSheetId="6">#REF!</definedName>
    <definedName name="P_Z_8_R_LIBELLES_POSTES">#REF!</definedName>
    <definedName name="P_Z_8_R_LIBELLES_POSTES_1" localSheetId="6">#REF!</definedName>
    <definedName name="P_Z_8_R_LIBELLES_POSTES_1">#REF!</definedName>
    <definedName name="P_Z_8_R_LIBELLES_POSTES_10" localSheetId="6">#REF!</definedName>
    <definedName name="P_Z_8_R_LIBELLES_POSTES_10">#REF!</definedName>
    <definedName name="P_Z_8_R_LIBELLES_POSTES_11" localSheetId="6">#REF!</definedName>
    <definedName name="P_Z_8_R_LIBELLES_POSTES_11">#REF!</definedName>
    <definedName name="P_Z_8_R_LIBELLES_POSTES_12" localSheetId="6">#REF!</definedName>
    <definedName name="P_Z_8_R_LIBELLES_POSTES_12">#REF!</definedName>
    <definedName name="P_Z_8_R_LIBELLES_POSTES_13" localSheetId="6">#REF!</definedName>
    <definedName name="P_Z_8_R_LIBELLES_POSTES_13">#REF!</definedName>
    <definedName name="P_Z_8_R_LIBELLES_POSTES_14" localSheetId="6">#REF!</definedName>
    <definedName name="P_Z_8_R_LIBELLES_POSTES_14">#REF!</definedName>
    <definedName name="P_Z_8_R_LIBELLES_POSTES_15" localSheetId="6">#REF!</definedName>
    <definedName name="P_Z_8_R_LIBELLES_POSTES_15">#REF!</definedName>
    <definedName name="P_Z_8_R_LIBELLES_POSTES_16" localSheetId="6">#REF!</definedName>
    <definedName name="P_Z_8_R_LIBELLES_POSTES_16">#REF!</definedName>
    <definedName name="P_Z_8_R_LIBELLES_POSTES_17" localSheetId="6">#REF!</definedName>
    <definedName name="P_Z_8_R_LIBELLES_POSTES_17">#REF!</definedName>
    <definedName name="P_Z_8_R_LIBELLES_POSTES_18" localSheetId="6">#REF!</definedName>
    <definedName name="P_Z_8_R_LIBELLES_POSTES_18">#REF!</definedName>
    <definedName name="P_Z_8_R_LIBELLES_POSTES_19" localSheetId="6">#REF!</definedName>
    <definedName name="P_Z_8_R_LIBELLES_POSTES_19">#REF!</definedName>
    <definedName name="P_Z_8_R_LIBELLES_POSTES_2" localSheetId="6">#REF!</definedName>
    <definedName name="P_Z_8_R_LIBELLES_POSTES_2">#REF!</definedName>
    <definedName name="P_Z_8_R_LIBELLES_POSTES_20" localSheetId="6">#REF!</definedName>
    <definedName name="P_Z_8_R_LIBELLES_POSTES_20">#REF!</definedName>
    <definedName name="P_Z_8_R_LIBELLES_POSTES_3" localSheetId="6">#REF!</definedName>
    <definedName name="P_Z_8_R_LIBELLES_POSTES_3">#REF!</definedName>
    <definedName name="P_Z_8_R_LIBELLES_POSTES_4" localSheetId="6">#REF!</definedName>
    <definedName name="P_Z_8_R_LIBELLES_POSTES_4">#REF!</definedName>
    <definedName name="P_Z_8_R_LIBELLES_POSTES_5" localSheetId="6">#REF!</definedName>
    <definedName name="P_Z_8_R_LIBELLES_POSTES_5">#REF!</definedName>
    <definedName name="P_Z_8_R_LIBELLES_POSTES_6" localSheetId="6">#REF!</definedName>
    <definedName name="P_Z_8_R_LIBELLES_POSTES_6">#REF!</definedName>
    <definedName name="P_Z_8_R_LIBELLES_POSTES_7" localSheetId="6">#REF!</definedName>
    <definedName name="P_Z_8_R_LIBELLES_POSTES_7">#REF!</definedName>
    <definedName name="P_Z_8_R_LIBELLES_POSTES_8" localSheetId="6">#REF!</definedName>
    <definedName name="P_Z_8_R_LIBELLES_POSTES_8">#REF!</definedName>
    <definedName name="P_Z_8_R_LIBELLES_POSTES_9" localSheetId="6">#REF!</definedName>
    <definedName name="P_Z_8_R_LIBELLES_POSTES_9">#REF!</definedName>
    <definedName name="P_Z_8_R_LIBELLES_SOUS_OPERATIONS" localSheetId="6">#REF!</definedName>
    <definedName name="P_Z_8_R_LIBELLES_SOUS_OPERATIONS">#REF!</definedName>
    <definedName name="P_Z_8_R_LIBELLES_SOUS_OPERATIONS_1" localSheetId="6">#REF!</definedName>
    <definedName name="P_Z_8_R_LIBELLES_SOUS_OPERATIONS_1">#REF!</definedName>
    <definedName name="P_Z_8_R_LIBELLES_SOUS_OPERATIONS_10" localSheetId="6">#REF!</definedName>
    <definedName name="P_Z_8_R_LIBELLES_SOUS_OPERATIONS_10">#REF!</definedName>
    <definedName name="P_Z_8_R_LIBELLES_SOUS_OPERATIONS_11" localSheetId="6">#REF!</definedName>
    <definedName name="P_Z_8_R_LIBELLES_SOUS_OPERATIONS_11">#REF!</definedName>
    <definedName name="P_Z_8_R_LIBELLES_SOUS_OPERATIONS_12" localSheetId="6">#REF!</definedName>
    <definedName name="P_Z_8_R_LIBELLES_SOUS_OPERATIONS_12">#REF!</definedName>
    <definedName name="P_Z_8_R_LIBELLES_SOUS_OPERATIONS_13" localSheetId="6">#REF!</definedName>
    <definedName name="P_Z_8_R_LIBELLES_SOUS_OPERATIONS_13">#REF!</definedName>
    <definedName name="P_Z_8_R_LIBELLES_SOUS_OPERATIONS_14" localSheetId="6">#REF!</definedName>
    <definedName name="P_Z_8_R_LIBELLES_SOUS_OPERATIONS_14">#REF!</definedName>
    <definedName name="P_Z_8_R_LIBELLES_SOUS_OPERATIONS_15" localSheetId="6">#REF!</definedName>
    <definedName name="P_Z_8_R_LIBELLES_SOUS_OPERATIONS_15">#REF!</definedName>
    <definedName name="P_Z_8_R_LIBELLES_SOUS_OPERATIONS_16" localSheetId="6">#REF!</definedName>
    <definedName name="P_Z_8_R_LIBELLES_SOUS_OPERATIONS_16">#REF!</definedName>
    <definedName name="P_Z_8_R_LIBELLES_SOUS_OPERATIONS_17" localSheetId="6">#REF!</definedName>
    <definedName name="P_Z_8_R_LIBELLES_SOUS_OPERATIONS_17">#REF!</definedName>
    <definedName name="P_Z_8_R_LIBELLES_SOUS_OPERATIONS_18" localSheetId="6">#REF!</definedName>
    <definedName name="P_Z_8_R_LIBELLES_SOUS_OPERATIONS_18">#REF!</definedName>
    <definedName name="P_Z_8_R_LIBELLES_SOUS_OPERATIONS_19" localSheetId="6">#REF!</definedName>
    <definedName name="P_Z_8_R_LIBELLES_SOUS_OPERATIONS_19">#REF!</definedName>
    <definedName name="P_Z_8_R_LIBELLES_SOUS_OPERATIONS_2" localSheetId="6">#REF!</definedName>
    <definedName name="P_Z_8_R_LIBELLES_SOUS_OPERATIONS_2">#REF!</definedName>
    <definedName name="P_Z_8_R_LIBELLES_SOUS_OPERATIONS_20" localSheetId="6">#REF!</definedName>
    <definedName name="P_Z_8_R_LIBELLES_SOUS_OPERATIONS_20">#REF!</definedName>
    <definedName name="P_Z_8_R_LIBELLES_SOUS_OPERATIONS_3" localSheetId="6">#REF!</definedName>
    <definedName name="P_Z_8_R_LIBELLES_SOUS_OPERATIONS_3">#REF!</definedName>
    <definedName name="P_Z_8_R_LIBELLES_SOUS_OPERATIONS_4" localSheetId="6">#REF!</definedName>
    <definedName name="P_Z_8_R_LIBELLES_SOUS_OPERATIONS_4">#REF!</definedName>
    <definedName name="P_Z_8_R_LIBELLES_SOUS_OPERATIONS_5" localSheetId="6">#REF!</definedName>
    <definedName name="P_Z_8_R_LIBELLES_SOUS_OPERATIONS_5">#REF!</definedName>
    <definedName name="P_Z_8_R_LIBELLES_SOUS_OPERATIONS_6" localSheetId="6">#REF!</definedName>
    <definedName name="P_Z_8_R_LIBELLES_SOUS_OPERATIONS_6">#REF!</definedName>
    <definedName name="P_Z_8_R_LIBELLES_SOUS_OPERATIONS_7" localSheetId="6">#REF!</definedName>
    <definedName name="P_Z_8_R_LIBELLES_SOUS_OPERATIONS_7">#REF!</definedName>
    <definedName name="P_Z_8_R_LIBELLES_SOUS_OPERATIONS_8" localSheetId="6">#REF!</definedName>
    <definedName name="P_Z_8_R_LIBELLES_SOUS_OPERATIONS_8">#REF!</definedName>
    <definedName name="P_Z_8_R_LIBELLES_SOUS_OPERATIONS_9" localSheetId="6">#REF!</definedName>
    <definedName name="P_Z_8_R_LIBELLES_SOUS_OPERATIONS_9">#REF!</definedName>
    <definedName name="P_Z_F_B_TYPE_1_ACTIVE" localSheetId="6">#REF!</definedName>
    <definedName name="P_Z_F_B_TYPE_1_ACTIVE">#REF!</definedName>
    <definedName name="P_Z_F_B_TYPE_10_ACTIVE" localSheetId="6">#REF!</definedName>
    <definedName name="P_Z_F_B_TYPE_10_ACTIVE">#REF!</definedName>
    <definedName name="P_Z_F_B_TYPE_11_ACTIVE" localSheetId="6">#REF!</definedName>
    <definedName name="P_Z_F_B_TYPE_11_ACTIVE">#REF!</definedName>
    <definedName name="P_Z_F_B_TYPE_12_ACTIVE" localSheetId="6">#REF!</definedName>
    <definedName name="P_Z_F_B_TYPE_12_ACTIVE">#REF!</definedName>
    <definedName name="P_Z_F_B_TYPE_13_ACTIVE" localSheetId="6">#REF!</definedName>
    <definedName name="P_Z_F_B_TYPE_13_ACTIVE">#REF!</definedName>
    <definedName name="P_Z_F_B_TYPE_2_ACTIVE" localSheetId="6">#REF!</definedName>
    <definedName name="P_Z_F_B_TYPE_2_ACTIVE">#REF!</definedName>
    <definedName name="P_Z_F_B_TYPE_3_ACTIVE" localSheetId="6">#REF!</definedName>
    <definedName name="P_Z_F_B_TYPE_3_ACTIVE">#REF!</definedName>
    <definedName name="P_Z_F_B_TYPE_4_ACTIVE" localSheetId="6">#REF!</definedName>
    <definedName name="P_Z_F_B_TYPE_4_ACTIVE">#REF!</definedName>
    <definedName name="P_Z_F_B_TYPE_5_ACTIVE" localSheetId="6">#REF!</definedName>
    <definedName name="P_Z_F_B_TYPE_5_ACTIVE">#REF!</definedName>
    <definedName name="P_Z_F_B_TYPE_6_ACTIVE" localSheetId="6">#REF!</definedName>
    <definedName name="P_Z_F_B_TYPE_6_ACTIVE">#REF!</definedName>
    <definedName name="P_Z_F_B_TYPE_7_ACTIVE" localSheetId="6">#REF!</definedName>
    <definedName name="P_Z_F_B_TYPE_7_ACTIVE">#REF!</definedName>
    <definedName name="P_Z_F_B_TYPE_8_ACTIVE" localSheetId="6">#REF!</definedName>
    <definedName name="P_Z_F_B_TYPE_8_ACTIVE">#REF!</definedName>
    <definedName name="P_Z_F_B_TYPE_9_ACTIVE" localSheetId="6">#REF!</definedName>
    <definedName name="P_Z_F_B_TYPE_9_ACTIVE">#REF!</definedName>
    <definedName name="P_Z_F_N_CODE_INTERVENTION" localSheetId="6">#REF!</definedName>
    <definedName name="P_Z_F_N_CODE_INTERVENTION">#REF!</definedName>
    <definedName name="P_Z_F_N_CONSIGNES_UTILISATION" localSheetId="6">#REF!</definedName>
    <definedName name="P_Z_F_N_CONSIGNES_UTILISATION">#REF!</definedName>
    <definedName name="P_Z_F_N_CONSIGNES_UTILISATION_FIN" localSheetId="6">#REF!</definedName>
    <definedName name="P_Z_F_N_CONSIGNES_UTILISATION_FIN">#REF!</definedName>
    <definedName name="P_Z_F_N_LIBELLE_DISPOSITIF" localSheetId="6">#REF!</definedName>
    <definedName name="P_Z_F_N_LIBELLE_DISPOSITIF">#REF!</definedName>
    <definedName name="P_Z_F_N_NB_LOGOS_FINANCEURS" localSheetId="6">#REF!</definedName>
    <definedName name="P_Z_F_N_NB_LOGOS_FINANCEURS">#REF!</definedName>
    <definedName name="P_Z_F_N_RAPPELS" localSheetId="6">#REF!</definedName>
    <definedName name="P_Z_F_N_RAPPELS">#REF!</definedName>
    <definedName name="P_Z_G_R_G_BOOLEEN" localSheetId="6">#REF!</definedName>
    <definedName name="P_Z_G_R_G_BOOLEEN">#REF!</definedName>
    <definedName name="P_Z_G_R_G_BOOLEEN_NON" localSheetId="6">#REF!</definedName>
    <definedName name="P_Z_G_R_G_BOOLEEN_NON">#REF!</definedName>
    <definedName name="P_Z_G_R_G_BOOLEEN_OUI" localSheetId="6">#REF!</definedName>
    <definedName name="P_Z_G_R_G_BOOLEEN_OUI">#REF!</definedName>
    <definedName name="P_Z_G_R_G_INTERVENTIONS_PSN" localSheetId="6">#REF!</definedName>
    <definedName name="P_Z_G_R_G_INTERVENTIONS_PSN">#REF!</definedName>
    <definedName name="P_Z_G_R_G_NB_CATEGORIES" localSheetId="6">#REF!</definedName>
    <definedName name="P_Z_G_R_G_NB_CATEGORIES">#REF!</definedName>
    <definedName name="P_Z_G_R_G_NB_LOGOS_FINANCEURS" localSheetId="6">#REF!</definedName>
    <definedName name="P_Z_G_R_G_NB_LOGOS_FINANCEURS">#REF!</definedName>
    <definedName name="_xlnm.Print_Area" localSheetId="0">Accueil!$A$1:$X$32</definedName>
    <definedName name="_xlnm.Print_Area" localSheetId="7">'Annexe fi DJ'!$A$1:$K$56</definedName>
    <definedName name="_xlnm.Print_Area" localSheetId="9">'BASE DE DONNEES'!$A$1:$E$51</definedName>
    <definedName name="_xlnm.Print_Area" localSheetId="8">PUBLIPOSTAGE!$A$1:$DG$2</definedName>
    <definedName name="zz" localSheetId="6">#REF!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31" l="1"/>
  <c r="P8" i="31"/>
  <c r="M27" i="31"/>
  <c r="L27" i="31"/>
  <c r="K27" i="31"/>
  <c r="J27" i="31"/>
  <c r="G27" i="31"/>
  <c r="H27" i="31"/>
  <c r="E28" i="31"/>
  <c r="E29" i="31"/>
  <c r="E30" i="31"/>
  <c r="E31" i="31"/>
  <c r="E32" i="31"/>
  <c r="E33" i="31"/>
  <c r="E34" i="31"/>
  <c r="E35" i="31"/>
  <c r="E27" i="31"/>
  <c r="F5" i="31"/>
  <c r="C6" i="31"/>
  <c r="Q7" i="46"/>
  <c r="Q8" i="46"/>
  <c r="Q9" i="46"/>
  <c r="Q6" i="46"/>
  <c r="P6" i="46" a="1"/>
  <c r="P6" i="46" s="1"/>
  <c r="P7" i="46" a="1"/>
  <c r="P7" i="46"/>
  <c r="P8" i="46" a="1"/>
  <c r="P8" i="46" s="1"/>
  <c r="P9" i="46" a="1"/>
  <c r="P9" i="46" s="1"/>
  <c r="P5" i="46" a="1"/>
  <c r="P5" i="46" s="1"/>
  <c r="P19" i="48"/>
  <c r="J29" i="56"/>
  <c r="J30" i="56"/>
  <c r="J28" i="56"/>
  <c r="J27" i="56"/>
  <c r="J25" i="56"/>
  <c r="J26" i="56"/>
  <c r="J24" i="56"/>
  <c r="R10" i="31"/>
  <c r="P13" i="31"/>
  <c r="P12" i="31"/>
  <c r="M12" i="48"/>
  <c r="N12" i="48"/>
  <c r="O12" i="48"/>
  <c r="P12" i="48"/>
  <c r="Q12" i="48"/>
  <c r="R12" i="48"/>
  <c r="M13" i="48"/>
  <c r="N13" i="48"/>
  <c r="O13" i="48"/>
  <c r="P13" i="48"/>
  <c r="Q13" i="48"/>
  <c r="R13" i="48"/>
  <c r="N11" i="48"/>
  <c r="O11" i="48"/>
  <c r="P11" i="48"/>
  <c r="Q11" i="48"/>
  <c r="R11" i="48"/>
  <c r="M11" i="48"/>
  <c r="D20" i="48"/>
  <c r="D21" i="48"/>
  <c r="D22" i="48"/>
  <c r="D23" i="48"/>
  <c r="D24" i="48"/>
  <c r="D25" i="48"/>
  <c r="D26" i="48"/>
  <c r="D27" i="48"/>
  <c r="D19" i="48"/>
  <c r="P36" i="31"/>
  <c r="P28" i="31"/>
  <c r="P29" i="31"/>
  <c r="P30" i="31"/>
  <c r="P31" i="31"/>
  <c r="P32" i="31"/>
  <c r="P33" i="31"/>
  <c r="P34" i="31"/>
  <c r="P35" i="31"/>
  <c r="P27" i="31"/>
  <c r="P14" i="31"/>
  <c r="K13" i="31"/>
  <c r="H13" i="31"/>
  <c r="R12" i="31"/>
  <c r="R11" i="31"/>
  <c r="M14" i="48" l="1"/>
  <c r="P14" i="48"/>
  <c r="P27" i="48"/>
  <c r="P23" i="48"/>
  <c r="P24" i="48"/>
  <c r="P25" i="48"/>
  <c r="P22" i="48"/>
  <c r="P26" i="48"/>
  <c r="P21" i="48"/>
  <c r="P28" i="48"/>
  <c r="P20" i="48"/>
  <c r="T6" i="52" l="1" a="1"/>
  <c r="T6" i="52"/>
  <c r="T7" i="52" a="1"/>
  <c r="T7" i="52" s="1"/>
  <c r="T8" i="52" a="1"/>
  <c r="T8" i="52" s="1"/>
  <c r="T9" i="52" a="1"/>
  <c r="T9" i="52" s="1"/>
  <c r="T10" i="52" a="1"/>
  <c r="T10" i="52"/>
  <c r="T11" i="52" a="1"/>
  <c r="T11" i="52" s="1"/>
  <c r="T12" i="52" a="1"/>
  <c r="T12" i="52" s="1"/>
  <c r="T13" i="52" a="1"/>
  <c r="T13" i="52" s="1"/>
  <c r="T14" i="52" a="1"/>
  <c r="T14" i="52"/>
  <c r="T15" i="52" a="1"/>
  <c r="T15" i="52" s="1"/>
  <c r="T16" i="52" a="1"/>
  <c r="T16" i="52" s="1"/>
  <c r="T17" i="52" a="1"/>
  <c r="T17" i="52" s="1"/>
  <c r="T18" i="52" a="1"/>
  <c r="T18" i="52" s="1"/>
  <c r="T19" i="52" a="1"/>
  <c r="T19" i="52" s="1"/>
  <c r="T20" i="52" a="1"/>
  <c r="T20" i="52" s="1"/>
  <c r="T21" i="52" a="1"/>
  <c r="T21" i="52" s="1"/>
  <c r="T22" i="52" a="1"/>
  <c r="T22" i="52"/>
  <c r="T23" i="52" a="1"/>
  <c r="T23" i="52" s="1"/>
  <c r="T24" i="52" a="1"/>
  <c r="T24" i="52" s="1"/>
  <c r="T25" i="52" a="1"/>
  <c r="T25" i="52" s="1"/>
  <c r="T26" i="52" a="1"/>
  <c r="T26" i="52" s="1"/>
  <c r="T27" i="52" a="1"/>
  <c r="T27" i="52" s="1"/>
  <c r="T28" i="52" a="1"/>
  <c r="T28" i="52" s="1"/>
  <c r="T29" i="52" a="1"/>
  <c r="T29" i="52" s="1"/>
  <c r="T30" i="52" a="1"/>
  <c r="T30" i="52" s="1"/>
  <c r="T31" i="52" a="1"/>
  <c r="T31" i="52" s="1"/>
  <c r="T32" i="52" a="1"/>
  <c r="T32" i="52" s="1"/>
  <c r="T33" i="52" a="1"/>
  <c r="T33" i="52" s="1"/>
  <c r="T34" i="52" a="1"/>
  <c r="T34" i="52" s="1"/>
  <c r="T35" i="52" a="1"/>
  <c r="T35" i="52" s="1"/>
  <c r="T36" i="52" a="1"/>
  <c r="T36" i="52" s="1"/>
  <c r="T37" i="52" a="1"/>
  <c r="T37" i="52" s="1"/>
  <c r="T38" i="52" a="1"/>
  <c r="T38" i="52" s="1"/>
  <c r="T39" i="52" a="1"/>
  <c r="T39" i="52" s="1"/>
  <c r="T40" i="52" a="1"/>
  <c r="T40" i="52" s="1"/>
  <c r="T41" i="52" a="1"/>
  <c r="T41" i="52" s="1"/>
  <c r="T42" i="52" a="1"/>
  <c r="T42" i="52" s="1"/>
  <c r="T43" i="52" a="1"/>
  <c r="T43" i="52" s="1"/>
  <c r="T44" i="52" a="1"/>
  <c r="T44" i="52" s="1"/>
  <c r="T45" i="52" a="1"/>
  <c r="T45" i="52" s="1"/>
  <c r="T46" i="52" a="1"/>
  <c r="T46" i="52" s="1"/>
  <c r="T47" i="52" a="1"/>
  <c r="T47" i="52" s="1"/>
  <c r="T48" i="52" a="1"/>
  <c r="T48" i="52" s="1"/>
  <c r="T49" i="52" a="1"/>
  <c r="T49" i="52" s="1"/>
  <c r="T50" i="52" a="1"/>
  <c r="T50" i="52" s="1"/>
  <c r="T51" i="52" a="1"/>
  <c r="T51" i="52" s="1"/>
  <c r="T52" i="52" a="1"/>
  <c r="T52" i="52" s="1"/>
  <c r="T53" i="52" a="1"/>
  <c r="T53" i="52" s="1"/>
  <c r="T54" i="52" a="1"/>
  <c r="T54" i="52" s="1"/>
  <c r="T55" i="52" a="1"/>
  <c r="T55" i="52" s="1"/>
  <c r="T56" i="52" a="1"/>
  <c r="T56" i="52" s="1"/>
  <c r="T57" i="52" a="1"/>
  <c r="T57" i="52" s="1"/>
  <c r="T58" i="52" a="1"/>
  <c r="T58" i="52" s="1"/>
  <c r="T59" i="52" a="1"/>
  <c r="T59" i="52" s="1"/>
  <c r="T60" i="52" a="1"/>
  <c r="T60" i="52" s="1"/>
  <c r="T61" i="52" a="1"/>
  <c r="T61" i="52" s="1"/>
  <c r="T62" i="52" a="1"/>
  <c r="T62" i="52" s="1"/>
  <c r="T63" i="52" a="1"/>
  <c r="T63" i="52" s="1"/>
  <c r="T64" i="52" a="1"/>
  <c r="T64" i="52" s="1"/>
  <c r="T65" i="52" a="1"/>
  <c r="T65" i="52" s="1"/>
  <c r="T66" i="52" a="1"/>
  <c r="T66" i="52" s="1"/>
  <c r="T67" i="52" a="1"/>
  <c r="T67" i="52" s="1"/>
  <c r="T68" i="52" a="1"/>
  <c r="T68" i="52" s="1"/>
  <c r="T69" i="52" a="1"/>
  <c r="T69" i="52" s="1"/>
  <c r="T70" i="52" a="1"/>
  <c r="T70" i="52" s="1"/>
  <c r="T71" i="52" a="1"/>
  <c r="T71" i="52" s="1"/>
  <c r="T72" i="52" a="1"/>
  <c r="T72" i="52" s="1"/>
  <c r="T73" i="52" a="1"/>
  <c r="T73" i="52" s="1"/>
  <c r="T74" i="52" a="1"/>
  <c r="T74" i="52" s="1"/>
  <c r="T75" i="52" a="1"/>
  <c r="T75" i="52" s="1"/>
  <c r="T76" i="52" a="1"/>
  <c r="T76" i="52" s="1"/>
  <c r="T77" i="52" a="1"/>
  <c r="T77" i="52" s="1"/>
  <c r="T78" i="52" a="1"/>
  <c r="T78" i="52" s="1"/>
  <c r="T79" i="52" a="1"/>
  <c r="T79" i="52" s="1"/>
  <c r="T80" i="52" a="1"/>
  <c r="T80" i="52" s="1"/>
  <c r="T81" i="52" a="1"/>
  <c r="T81" i="52" s="1"/>
  <c r="T82" i="52" a="1"/>
  <c r="T82" i="52" s="1"/>
  <c r="T83" i="52" a="1"/>
  <c r="T83" i="52" s="1"/>
  <c r="T84" i="52" a="1"/>
  <c r="T84" i="52" s="1"/>
  <c r="T85" i="52" a="1"/>
  <c r="T85" i="52" s="1"/>
  <c r="T86" i="52" a="1"/>
  <c r="T86" i="52" s="1"/>
  <c r="T87" i="52" a="1"/>
  <c r="T87" i="52" s="1"/>
  <c r="T88" i="52" a="1"/>
  <c r="T88" i="52" s="1"/>
  <c r="T89" i="52" a="1"/>
  <c r="T89" i="52" s="1"/>
  <c r="T90" i="52" a="1"/>
  <c r="T90" i="52" s="1"/>
  <c r="T91" i="52" a="1"/>
  <c r="T91" i="52" s="1"/>
  <c r="T92" i="52" a="1"/>
  <c r="T92" i="52" s="1"/>
  <c r="T93" i="52" a="1"/>
  <c r="T93" i="52" s="1"/>
  <c r="T94" i="52" a="1"/>
  <c r="T94" i="52" s="1"/>
  <c r="T95" i="52" a="1"/>
  <c r="T95" i="52" s="1"/>
  <c r="T96" i="52" a="1"/>
  <c r="T96" i="52" s="1"/>
  <c r="T97" i="52" a="1"/>
  <c r="T97" i="52" s="1"/>
  <c r="T98" i="52" a="1"/>
  <c r="T98" i="52" s="1"/>
  <c r="T99" i="52" a="1"/>
  <c r="T99" i="52" s="1"/>
  <c r="T100" i="52" a="1"/>
  <c r="T100" i="52" s="1"/>
  <c r="T101" i="52" a="1"/>
  <c r="T101" i="52" s="1"/>
  <c r="T102" i="52" a="1"/>
  <c r="T102" i="52" s="1"/>
  <c r="T103" i="52" a="1"/>
  <c r="T103" i="52" s="1"/>
  <c r="T104" i="52" a="1"/>
  <c r="T104" i="52" s="1"/>
  <c r="T4" i="52" a="1"/>
  <c r="T4" i="52" s="1"/>
  <c r="AE10" i="28" l="1" a="1"/>
  <c r="AE10" i="28" s="1"/>
  <c r="AE11" i="28" a="1"/>
  <c r="AE11" i="28"/>
  <c r="AE12" i="28" a="1"/>
  <c r="AE12" i="28"/>
  <c r="AE13" i="28" a="1"/>
  <c r="AE13" i="28"/>
  <c r="AE14" i="28" a="1"/>
  <c r="AE14" i="28" s="1"/>
  <c r="AE15" i="28" a="1"/>
  <c r="AE15" i="28"/>
  <c r="AE16" i="28" a="1"/>
  <c r="AE16" i="28"/>
  <c r="AE17" i="28" a="1"/>
  <c r="AE17" i="28"/>
  <c r="AE18" i="28" a="1"/>
  <c r="AE18" i="28" s="1"/>
  <c r="AE19" i="28" a="1"/>
  <c r="AE19" i="28"/>
  <c r="AE20" i="28" a="1"/>
  <c r="AE20" i="28"/>
  <c r="AE21" i="28" a="1"/>
  <c r="AE21" i="28"/>
  <c r="AE22" i="28" a="1"/>
  <c r="AE22" i="28" s="1"/>
  <c r="AE23" i="28" a="1"/>
  <c r="AE23" i="28"/>
  <c r="AE24" i="28" a="1"/>
  <c r="AE24" i="28"/>
  <c r="AE25" i="28" a="1"/>
  <c r="AE25" i="28"/>
  <c r="AE26" i="28" a="1"/>
  <c r="AE26" i="28" s="1"/>
  <c r="AE27" i="28" a="1"/>
  <c r="AE27" i="28"/>
  <c r="AE28" i="28" a="1"/>
  <c r="AE28" i="28"/>
  <c r="AE29" i="28" a="1"/>
  <c r="AE29" i="28"/>
  <c r="AE30" i="28" a="1"/>
  <c r="AE30" i="28" s="1"/>
  <c r="AE31" i="28" a="1"/>
  <c r="AE31" i="28"/>
  <c r="AE32" i="28" a="1"/>
  <c r="AE32" i="28"/>
  <c r="AE33" i="28" a="1"/>
  <c r="AE33" i="28"/>
  <c r="AE34" i="28" a="1"/>
  <c r="AE34" i="28" s="1"/>
  <c r="AE35" i="28" a="1"/>
  <c r="AE35" i="28"/>
  <c r="AE36" i="28" a="1"/>
  <c r="AE36" i="28"/>
  <c r="AE37" i="28" a="1"/>
  <c r="AE37" i="28"/>
  <c r="AE38" i="28" a="1"/>
  <c r="AE38" i="28" s="1"/>
  <c r="AE39" i="28" a="1"/>
  <c r="AE39" i="28"/>
  <c r="AE40" i="28" a="1"/>
  <c r="AE40" i="28"/>
  <c r="AE41" i="28" a="1"/>
  <c r="AE41" i="28"/>
  <c r="AE42" i="28" a="1"/>
  <c r="AE42" i="28" s="1"/>
  <c r="AE43" i="28" a="1"/>
  <c r="AE43" i="28"/>
  <c r="AE44" i="28" a="1"/>
  <c r="AE44" i="28"/>
  <c r="AE45" i="28" a="1"/>
  <c r="AE45" i="28"/>
  <c r="AE46" i="28" a="1"/>
  <c r="AE46" i="28" s="1"/>
  <c r="AE47" i="28" a="1"/>
  <c r="AE47" i="28"/>
  <c r="AE48" i="28" a="1"/>
  <c r="AE48" i="28"/>
  <c r="AE49" i="28" a="1"/>
  <c r="AE49" i="28"/>
  <c r="AE50" i="28" a="1"/>
  <c r="AE50" i="28" s="1"/>
  <c r="AE51" i="28" a="1"/>
  <c r="AE51" i="28"/>
  <c r="AE52" i="28" a="1"/>
  <c r="AE52" i="28"/>
  <c r="AE53" i="28" a="1"/>
  <c r="AE53" i="28"/>
  <c r="AE54" i="28" a="1"/>
  <c r="AE54" i="28" s="1"/>
  <c r="AE55" i="28" a="1"/>
  <c r="AE55" i="28"/>
  <c r="AE56" i="28" a="1"/>
  <c r="AE56" i="28"/>
  <c r="AE57" i="28" a="1"/>
  <c r="AE57" i="28"/>
  <c r="AE58" i="28" a="1"/>
  <c r="AE58" i="28" s="1"/>
  <c r="AE59" i="28" a="1"/>
  <c r="AE59" i="28"/>
  <c r="AE60" i="28" a="1"/>
  <c r="AE60" i="28"/>
  <c r="AE61" i="28" a="1"/>
  <c r="AE61" i="28"/>
  <c r="AE62" i="28" a="1"/>
  <c r="AE62" i="28" s="1"/>
  <c r="AE63" i="28" a="1"/>
  <c r="AE63" i="28"/>
  <c r="AE64" i="28" a="1"/>
  <c r="AE64" i="28"/>
  <c r="AE65" i="28" a="1"/>
  <c r="AE65" i="28"/>
  <c r="AE66" i="28" a="1"/>
  <c r="AE66" i="28" s="1"/>
  <c r="AE67" i="28" a="1"/>
  <c r="AE67" i="28"/>
  <c r="AE68" i="28" a="1"/>
  <c r="AE68" i="28"/>
  <c r="AE69" i="28" a="1"/>
  <c r="AE69" i="28"/>
  <c r="AE70" i="28" a="1"/>
  <c r="AE70" i="28" s="1"/>
  <c r="AE71" i="28" a="1"/>
  <c r="AE71" i="28"/>
  <c r="AE72" i="28" a="1"/>
  <c r="AE72" i="28"/>
  <c r="AE73" i="28" a="1"/>
  <c r="AE73" i="28"/>
  <c r="AE74" i="28" a="1"/>
  <c r="AE74" i="28" s="1"/>
  <c r="AE75" i="28" a="1"/>
  <c r="AE75" i="28"/>
  <c r="AE76" i="28" a="1"/>
  <c r="AE76" i="28"/>
  <c r="AE77" i="28" a="1"/>
  <c r="AE77" i="28"/>
  <c r="AE78" i="28" a="1"/>
  <c r="AE78" i="28" s="1"/>
  <c r="AE79" i="28" a="1"/>
  <c r="AE79" i="28"/>
  <c r="AE80" i="28" a="1"/>
  <c r="AE80" i="28" s="1"/>
  <c r="AE81" i="28" a="1"/>
  <c r="AE81" i="28"/>
  <c r="AE82" i="28" a="1"/>
  <c r="AE82" i="28" s="1"/>
  <c r="AE83" i="28" a="1"/>
  <c r="AE83" i="28"/>
  <c r="AE84" i="28" a="1"/>
  <c r="AE84" i="28"/>
  <c r="AE85" i="28" a="1"/>
  <c r="AE85" i="28"/>
  <c r="AE86" i="28" a="1"/>
  <c r="AE86" i="28" s="1"/>
  <c r="AE87" i="28" a="1"/>
  <c r="AE87" i="28"/>
  <c r="AE88" i="28" a="1"/>
  <c r="AE88" i="28"/>
  <c r="AE89" i="28" a="1"/>
  <c r="AE89" i="28"/>
  <c r="AE90" i="28" a="1"/>
  <c r="AE90" i="28" s="1"/>
  <c r="AE91" i="28" a="1"/>
  <c r="AE91" i="28"/>
  <c r="AE92" i="28" a="1"/>
  <c r="AE92" i="28"/>
  <c r="AE93" i="28" a="1"/>
  <c r="AE93" i="28"/>
  <c r="AE94" i="28" a="1"/>
  <c r="AE94" i="28" s="1"/>
  <c r="AE95" i="28" a="1"/>
  <c r="AE95" i="28"/>
  <c r="AE96" i="28" a="1"/>
  <c r="AE96" i="28"/>
  <c r="AE97" i="28" a="1"/>
  <c r="AE97" i="28"/>
  <c r="AE98" i="28" a="1"/>
  <c r="AE98" i="28" s="1"/>
  <c r="AE99" i="28" a="1"/>
  <c r="AE99" i="28"/>
  <c r="AE100" i="28" a="1"/>
  <c r="AE100" i="28"/>
  <c r="AE101" i="28" a="1"/>
  <c r="AE101" i="28"/>
  <c r="AE102" i="28" a="1"/>
  <c r="AE102" i="28" s="1"/>
  <c r="AE103" i="28" a="1"/>
  <c r="AE103" i="28"/>
  <c r="AE104" i="28" a="1"/>
  <c r="AE104" i="28"/>
  <c r="AE105" i="28" a="1"/>
  <c r="AE105" i="28"/>
  <c r="AE106" i="28" a="1"/>
  <c r="AE106" i="28" s="1"/>
  <c r="AE107" i="28" a="1"/>
  <c r="AE107" i="28" s="1"/>
  <c r="AE108" i="28" a="1"/>
  <c r="AE108" i="28"/>
  <c r="AE8" i="28" a="1"/>
  <c r="AE8" i="28" s="1"/>
  <c r="AC10" i="28"/>
  <c r="AC11" i="28"/>
  <c r="AC12" i="28"/>
  <c r="AC13" i="28"/>
  <c r="AC14" i="28"/>
  <c r="AC15" i="28"/>
  <c r="AC16" i="28"/>
  <c r="AC17" i="28"/>
  <c r="AC18" i="28"/>
  <c r="AC19" i="28"/>
  <c r="AC20" i="28"/>
  <c r="AC21" i="28"/>
  <c r="AC22" i="28"/>
  <c r="AC23" i="28"/>
  <c r="AC24" i="28"/>
  <c r="AC25" i="28"/>
  <c r="AC26" i="28"/>
  <c r="AC27" i="28"/>
  <c r="AC28" i="28"/>
  <c r="AC29" i="28"/>
  <c r="AC30" i="28"/>
  <c r="AC31" i="28"/>
  <c r="AC32" i="28"/>
  <c r="AC33" i="28"/>
  <c r="AC34" i="28"/>
  <c r="AC35" i="28"/>
  <c r="AC36" i="28"/>
  <c r="AC37" i="28"/>
  <c r="AC38" i="28"/>
  <c r="AC39" i="28"/>
  <c r="AC40" i="28"/>
  <c r="AC41" i="28"/>
  <c r="AC42" i="28"/>
  <c r="AC43" i="28"/>
  <c r="AC44" i="28"/>
  <c r="AC45" i="28"/>
  <c r="AC46" i="28"/>
  <c r="AC47" i="28"/>
  <c r="AC48" i="28"/>
  <c r="AC49" i="28"/>
  <c r="AC50" i="28"/>
  <c r="AC51" i="28"/>
  <c r="AC52" i="28"/>
  <c r="AC53" i="28"/>
  <c r="AC54" i="28"/>
  <c r="AC55" i="28"/>
  <c r="AC56" i="28"/>
  <c r="AC57" i="28"/>
  <c r="AC58" i="28"/>
  <c r="AC59" i="28"/>
  <c r="AC60" i="28"/>
  <c r="AC61" i="28"/>
  <c r="AC62" i="28"/>
  <c r="AC63" i="28"/>
  <c r="AC64" i="28"/>
  <c r="AC65" i="28"/>
  <c r="AC66" i="28"/>
  <c r="AC67" i="28"/>
  <c r="AC68" i="28"/>
  <c r="AC69" i="28"/>
  <c r="AC70" i="28"/>
  <c r="AC71" i="28"/>
  <c r="AC72" i="28"/>
  <c r="AC73" i="28"/>
  <c r="AC74" i="28"/>
  <c r="AC75" i="28"/>
  <c r="AC76" i="28"/>
  <c r="AC77" i="28"/>
  <c r="AC78" i="28"/>
  <c r="AC79" i="28"/>
  <c r="AC80" i="28"/>
  <c r="AC81" i="28"/>
  <c r="AC82" i="28"/>
  <c r="AC83" i="28"/>
  <c r="AC84" i="28"/>
  <c r="AC85" i="28"/>
  <c r="AC86" i="28"/>
  <c r="AC87" i="28"/>
  <c r="AC88" i="28"/>
  <c r="AC89" i="28"/>
  <c r="AC90" i="28"/>
  <c r="AC91" i="28"/>
  <c r="AC92" i="28"/>
  <c r="AC93" i="28"/>
  <c r="AC94" i="28"/>
  <c r="AC95" i="28"/>
  <c r="AC96" i="28"/>
  <c r="AC97" i="28"/>
  <c r="AC98" i="28"/>
  <c r="AC99" i="28"/>
  <c r="AC100" i="28"/>
  <c r="AC101" i="28"/>
  <c r="AC102" i="28"/>
  <c r="AC103" i="28"/>
  <c r="AC104" i="28"/>
  <c r="AC105" i="28"/>
  <c r="AC106" i="28"/>
  <c r="AC107" i="28"/>
  <c r="AC108" i="28"/>
  <c r="Y10" i="28"/>
  <c r="Y11" i="28"/>
  <c r="Y12" i="28"/>
  <c r="Y13" i="28"/>
  <c r="Y14" i="28"/>
  <c r="Y15" i="28"/>
  <c r="Y16" i="28"/>
  <c r="Y17" i="28"/>
  <c r="Y18" i="28"/>
  <c r="Y19" i="28"/>
  <c r="Y20" i="28"/>
  <c r="Y21" i="28"/>
  <c r="Y22" i="28"/>
  <c r="Y23" i="28"/>
  <c r="Y24" i="28"/>
  <c r="Y25" i="28"/>
  <c r="Y26" i="28"/>
  <c r="Y27" i="28"/>
  <c r="Y28" i="28"/>
  <c r="Y29" i="28"/>
  <c r="Y30" i="28"/>
  <c r="Y31" i="28"/>
  <c r="Y32" i="28"/>
  <c r="Y33" i="28"/>
  <c r="Y34" i="28"/>
  <c r="Y35" i="28"/>
  <c r="Y36" i="28"/>
  <c r="Y37" i="28"/>
  <c r="Y38" i="28"/>
  <c r="Y39" i="28"/>
  <c r="Y40" i="28"/>
  <c r="Y41" i="28"/>
  <c r="Y42" i="28"/>
  <c r="Y43" i="28"/>
  <c r="Y44" i="28"/>
  <c r="Y45" i="28"/>
  <c r="Y46" i="28"/>
  <c r="Y47" i="28"/>
  <c r="Y48" i="28"/>
  <c r="Y49" i="28"/>
  <c r="Y50" i="28"/>
  <c r="Y51" i="28"/>
  <c r="Y52" i="28"/>
  <c r="Y53" i="28"/>
  <c r="Y54" i="28"/>
  <c r="Y55" i="28"/>
  <c r="Y56" i="28"/>
  <c r="Y57" i="28"/>
  <c r="Y58" i="28"/>
  <c r="Y59" i="28"/>
  <c r="Y60" i="28"/>
  <c r="Y61" i="28"/>
  <c r="Y62" i="28"/>
  <c r="Y63" i="28"/>
  <c r="Y64" i="28"/>
  <c r="Y65" i="28"/>
  <c r="Y66" i="28"/>
  <c r="Y67" i="28"/>
  <c r="Y68" i="28"/>
  <c r="Y69" i="28"/>
  <c r="Y70" i="28"/>
  <c r="Y71" i="28"/>
  <c r="Y72" i="28"/>
  <c r="Y73" i="28"/>
  <c r="Y74" i="28"/>
  <c r="Y75" i="28"/>
  <c r="Y76" i="28"/>
  <c r="Y77" i="28"/>
  <c r="Y78" i="28"/>
  <c r="Y79" i="28"/>
  <c r="Y80" i="28"/>
  <c r="Y81" i="28"/>
  <c r="Y82" i="28"/>
  <c r="Y83" i="28"/>
  <c r="Y84" i="28"/>
  <c r="Y85" i="28"/>
  <c r="Y86" i="28"/>
  <c r="Y87" i="28"/>
  <c r="Y88" i="28"/>
  <c r="Y89" i="28"/>
  <c r="Y90" i="28"/>
  <c r="Y91" i="28"/>
  <c r="Y92" i="28"/>
  <c r="Y93" i="28"/>
  <c r="Y94" i="28"/>
  <c r="Y95" i="28"/>
  <c r="Y96" i="28"/>
  <c r="Y97" i="28"/>
  <c r="Y98" i="28"/>
  <c r="Y99" i="28"/>
  <c r="Y100" i="28"/>
  <c r="Y101" i="28"/>
  <c r="Y102" i="28"/>
  <c r="Y103" i="28"/>
  <c r="Y104" i="28"/>
  <c r="Y105" i="28"/>
  <c r="Y106" i="28"/>
  <c r="Y107" i="28"/>
  <c r="Y108" i="28"/>
  <c r="Y9" i="28"/>
  <c r="J10" i="28"/>
  <c r="N10" i="28" s="1"/>
  <c r="J11" i="28"/>
  <c r="N11" i="28" s="1"/>
  <c r="J12" i="28"/>
  <c r="J13" i="28"/>
  <c r="J14" i="28"/>
  <c r="N14" i="28" s="1"/>
  <c r="J15" i="28"/>
  <c r="N15" i="28" s="1"/>
  <c r="J16" i="28"/>
  <c r="N16" i="28" s="1"/>
  <c r="J17" i="28"/>
  <c r="N17" i="28" s="1"/>
  <c r="J18" i="28"/>
  <c r="J19" i="28"/>
  <c r="J20" i="28"/>
  <c r="J21" i="28"/>
  <c r="J22" i="28"/>
  <c r="N22" i="28" s="1"/>
  <c r="J23" i="28"/>
  <c r="N23" i="28" s="1"/>
  <c r="J24" i="28"/>
  <c r="N24" i="28" s="1"/>
  <c r="J25" i="28"/>
  <c r="N25" i="28" s="1"/>
  <c r="J26" i="28"/>
  <c r="N26" i="28" s="1"/>
  <c r="J27" i="28"/>
  <c r="N27" i="28" s="1"/>
  <c r="J28" i="28"/>
  <c r="J29" i="28"/>
  <c r="J30" i="28"/>
  <c r="N30" i="28" s="1"/>
  <c r="J31" i="28"/>
  <c r="N31" i="28" s="1"/>
  <c r="J32" i="28"/>
  <c r="N32" i="28" s="1"/>
  <c r="J33" i="28"/>
  <c r="N33" i="28" s="1"/>
  <c r="J34" i="28"/>
  <c r="J35" i="28"/>
  <c r="J36" i="28"/>
  <c r="J37" i="28"/>
  <c r="J38" i="28"/>
  <c r="N38" i="28" s="1"/>
  <c r="J39" i="28"/>
  <c r="N39" i="28" s="1"/>
  <c r="J40" i="28"/>
  <c r="N40" i="28" s="1"/>
  <c r="J41" i="28"/>
  <c r="N41" i="28" s="1"/>
  <c r="J42" i="28"/>
  <c r="N42" i="28" s="1"/>
  <c r="J43" i="28"/>
  <c r="N43" i="28" s="1"/>
  <c r="J44" i="28"/>
  <c r="J45" i="28"/>
  <c r="J46" i="28"/>
  <c r="N46" i="28" s="1"/>
  <c r="J47" i="28"/>
  <c r="N47" i="28" s="1"/>
  <c r="J48" i="28"/>
  <c r="N48" i="28" s="1"/>
  <c r="J49" i="28"/>
  <c r="N49" i="28" s="1"/>
  <c r="J50" i="28"/>
  <c r="J51" i="28"/>
  <c r="J52" i="28"/>
  <c r="J53" i="28"/>
  <c r="J54" i="28"/>
  <c r="N54" i="28" s="1"/>
  <c r="J55" i="28"/>
  <c r="N55" i="28" s="1"/>
  <c r="J56" i="28"/>
  <c r="N56" i="28" s="1"/>
  <c r="J57" i="28"/>
  <c r="N57" i="28" s="1"/>
  <c r="J58" i="28"/>
  <c r="N58" i="28" s="1"/>
  <c r="J59" i="28"/>
  <c r="N59" i="28" s="1"/>
  <c r="J60" i="28"/>
  <c r="J61" i="28"/>
  <c r="J62" i="28"/>
  <c r="N62" i="28" s="1"/>
  <c r="J63" i="28"/>
  <c r="N63" i="28" s="1"/>
  <c r="J64" i="28"/>
  <c r="N64" i="28" s="1"/>
  <c r="J65" i="28"/>
  <c r="N65" i="28" s="1"/>
  <c r="J66" i="28"/>
  <c r="J67" i="28"/>
  <c r="J68" i="28"/>
  <c r="J69" i="28"/>
  <c r="J70" i="28"/>
  <c r="N70" i="28" s="1"/>
  <c r="J71" i="28"/>
  <c r="N71" i="28" s="1"/>
  <c r="J72" i="28"/>
  <c r="N72" i="28" s="1"/>
  <c r="J73" i="28"/>
  <c r="N73" i="28" s="1"/>
  <c r="J74" i="28"/>
  <c r="N74" i="28" s="1"/>
  <c r="J75" i="28"/>
  <c r="N75" i="28" s="1"/>
  <c r="J76" i="28"/>
  <c r="J77" i="28"/>
  <c r="J78" i="28"/>
  <c r="N78" i="28" s="1"/>
  <c r="J79" i="28"/>
  <c r="N79" i="28" s="1"/>
  <c r="J80" i="28"/>
  <c r="N80" i="28" s="1"/>
  <c r="J81" i="28"/>
  <c r="N81" i="28" s="1"/>
  <c r="J82" i="28"/>
  <c r="J83" i="28"/>
  <c r="J84" i="28"/>
  <c r="J85" i="28"/>
  <c r="J86" i="28"/>
  <c r="N86" i="28" s="1"/>
  <c r="J87" i="28"/>
  <c r="N87" i="28" s="1"/>
  <c r="J88" i="28"/>
  <c r="N88" i="28" s="1"/>
  <c r="J89" i="28"/>
  <c r="N89" i="28" s="1"/>
  <c r="J90" i="28"/>
  <c r="N90" i="28" s="1"/>
  <c r="J91" i="28"/>
  <c r="N91" i="28" s="1"/>
  <c r="J92" i="28"/>
  <c r="J93" i="28"/>
  <c r="N93" i="28" s="1"/>
  <c r="J94" i="28"/>
  <c r="N94" i="28" s="1"/>
  <c r="J95" i="28"/>
  <c r="N95" i="28" s="1"/>
  <c r="J96" i="28"/>
  <c r="N96" i="28" s="1"/>
  <c r="J97" i="28"/>
  <c r="N97" i="28" s="1"/>
  <c r="J98" i="28"/>
  <c r="J99" i="28"/>
  <c r="J100" i="28"/>
  <c r="J101" i="28"/>
  <c r="J102" i="28"/>
  <c r="N102" i="28" s="1"/>
  <c r="J103" i="28"/>
  <c r="N103" i="28" s="1"/>
  <c r="J104" i="28"/>
  <c r="N104" i="28" s="1"/>
  <c r="J105" i="28"/>
  <c r="N105" i="28" s="1"/>
  <c r="J106" i="28"/>
  <c r="N106" i="28" s="1"/>
  <c r="J107" i="28"/>
  <c r="N107" i="28" s="1"/>
  <c r="J108" i="28"/>
  <c r="J9" i="28"/>
  <c r="N9" i="28" s="1"/>
  <c r="N12" i="28"/>
  <c r="N13" i="28"/>
  <c r="N18" i="28"/>
  <c r="N19" i="28"/>
  <c r="N20" i="28"/>
  <c r="N21" i="28"/>
  <c r="N28" i="28"/>
  <c r="N29" i="28"/>
  <c r="N34" i="28"/>
  <c r="N35" i="28"/>
  <c r="N36" i="28"/>
  <c r="N37" i="28"/>
  <c r="N44" i="28"/>
  <c r="N45" i="28"/>
  <c r="N50" i="28"/>
  <c r="N51" i="28"/>
  <c r="N52" i="28"/>
  <c r="N53" i="28"/>
  <c r="N60" i="28"/>
  <c r="N61" i="28"/>
  <c r="N66" i="28"/>
  <c r="N67" i="28"/>
  <c r="N68" i="28"/>
  <c r="N69" i="28"/>
  <c r="N76" i="28"/>
  <c r="N77" i="28"/>
  <c r="N82" i="28"/>
  <c r="N83" i="28"/>
  <c r="N84" i="28"/>
  <c r="N85" i="28"/>
  <c r="N92" i="28"/>
  <c r="N98" i="28"/>
  <c r="N99" i="28"/>
  <c r="N100" i="28"/>
  <c r="N101" i="28"/>
  <c r="N108" i="28"/>
  <c r="M5" i="52" l="1"/>
  <c r="C19" i="51" l="1"/>
  <c r="C20" i="51"/>
  <c r="C21" i="51"/>
  <c r="C22" i="51"/>
  <c r="C23" i="51"/>
  <c r="C24" i="51"/>
  <c r="C25" i="51"/>
  <c r="C26" i="51"/>
  <c r="C27" i="51"/>
  <c r="C28" i="51"/>
  <c r="C29" i="51"/>
  <c r="C30" i="51"/>
  <c r="C31" i="51"/>
  <c r="C32" i="51"/>
  <c r="C33" i="51"/>
  <c r="C34" i="51"/>
  <c r="C35" i="51"/>
  <c r="C36" i="51"/>
  <c r="C37" i="51"/>
  <c r="C38" i="51"/>
  <c r="C39" i="51"/>
  <c r="C40" i="51"/>
  <c r="C41" i="51"/>
  <c r="C42" i="51"/>
  <c r="C43" i="51"/>
  <c r="C44" i="51"/>
  <c r="C45" i="51"/>
  <c r="C46" i="51"/>
  <c r="C47" i="51"/>
  <c r="C48" i="51"/>
  <c r="C49" i="51"/>
  <c r="C50" i="51"/>
  <c r="C51" i="51"/>
  <c r="C52" i="51"/>
  <c r="C53" i="51"/>
  <c r="C54" i="51"/>
  <c r="C55" i="51"/>
  <c r="C56" i="51"/>
  <c r="C57" i="51"/>
  <c r="C58" i="51"/>
  <c r="C59" i="51"/>
  <c r="C60" i="51"/>
  <c r="C61" i="51"/>
  <c r="C62" i="51"/>
  <c r="C63" i="51"/>
  <c r="C64" i="51"/>
  <c r="C65" i="51"/>
  <c r="C66" i="51"/>
  <c r="C67" i="51"/>
  <c r="C68" i="51"/>
  <c r="C69" i="51"/>
  <c r="C70" i="51"/>
  <c r="C71" i="51"/>
  <c r="C72" i="51"/>
  <c r="C73" i="51"/>
  <c r="C74" i="51"/>
  <c r="C75" i="51"/>
  <c r="C76" i="51"/>
  <c r="C77" i="51"/>
  <c r="C78" i="51"/>
  <c r="C79" i="51"/>
  <c r="C80" i="51"/>
  <c r="C81" i="51"/>
  <c r="C82" i="51"/>
  <c r="C83" i="51"/>
  <c r="C84" i="51"/>
  <c r="C85" i="51"/>
  <c r="C86" i="51"/>
  <c r="C87" i="51"/>
  <c r="C88" i="51"/>
  <c r="C89" i="51"/>
  <c r="C90" i="51"/>
  <c r="C91" i="51"/>
  <c r="C92" i="51"/>
  <c r="C93" i="51"/>
  <c r="C94" i="51"/>
  <c r="C95" i="51"/>
  <c r="C96" i="51"/>
  <c r="C97" i="51"/>
  <c r="C98" i="51"/>
  <c r="C99" i="51"/>
  <c r="C100" i="51"/>
  <c r="C101" i="51"/>
  <c r="C102" i="51"/>
  <c r="C103" i="51"/>
  <c r="C104" i="51"/>
  <c r="C16" i="51"/>
  <c r="C17" i="51"/>
  <c r="C18" i="51"/>
  <c r="C15" i="51"/>
  <c r="M7" i="46"/>
  <c r="M8" i="46"/>
  <c r="M9" i="46"/>
  <c r="J7" i="46"/>
  <c r="J8" i="46"/>
  <c r="J9" i="46"/>
  <c r="I7" i="46"/>
  <c r="I8" i="46"/>
  <c r="I9" i="46"/>
  <c r="I10" i="52"/>
  <c r="I11" i="52"/>
  <c r="I12" i="52"/>
  <c r="I13" i="52"/>
  <c r="I14" i="52"/>
  <c r="I15" i="52"/>
  <c r="I16" i="52"/>
  <c r="I17" i="52"/>
  <c r="I18" i="52"/>
  <c r="I19" i="52"/>
  <c r="I20" i="52"/>
  <c r="I21" i="52"/>
  <c r="I22" i="52"/>
  <c r="I23" i="52"/>
  <c r="I24" i="52"/>
  <c r="I25" i="52"/>
  <c r="I26" i="52"/>
  <c r="I27" i="52"/>
  <c r="I28" i="52"/>
  <c r="I29" i="52"/>
  <c r="I30" i="52"/>
  <c r="I31" i="52"/>
  <c r="I32" i="52"/>
  <c r="I33" i="52"/>
  <c r="I34" i="52"/>
  <c r="I35" i="52"/>
  <c r="I36" i="52"/>
  <c r="I37" i="52"/>
  <c r="I38" i="52"/>
  <c r="I39" i="52"/>
  <c r="I40" i="52"/>
  <c r="I41" i="52"/>
  <c r="I42" i="52"/>
  <c r="I43" i="52"/>
  <c r="I44" i="52"/>
  <c r="I45" i="52"/>
  <c r="I46" i="52"/>
  <c r="I47" i="52"/>
  <c r="I48" i="52"/>
  <c r="I49" i="52"/>
  <c r="I50" i="52"/>
  <c r="I51" i="52"/>
  <c r="I52" i="52"/>
  <c r="I53" i="52"/>
  <c r="I54" i="52"/>
  <c r="I55" i="52"/>
  <c r="I56" i="52"/>
  <c r="I57" i="52"/>
  <c r="I58" i="52"/>
  <c r="I59" i="52"/>
  <c r="I60" i="52"/>
  <c r="I61" i="52"/>
  <c r="I62" i="52"/>
  <c r="I63" i="52"/>
  <c r="I64" i="52"/>
  <c r="I65" i="52"/>
  <c r="I66" i="52"/>
  <c r="I67" i="52"/>
  <c r="I68" i="52"/>
  <c r="I69" i="52"/>
  <c r="I70" i="52"/>
  <c r="I71" i="52"/>
  <c r="I72" i="52"/>
  <c r="I73" i="52"/>
  <c r="I74" i="52"/>
  <c r="I75" i="52"/>
  <c r="I76" i="52"/>
  <c r="I77" i="52"/>
  <c r="I78" i="52"/>
  <c r="I79" i="52"/>
  <c r="I80" i="52"/>
  <c r="I81" i="52"/>
  <c r="I82" i="52"/>
  <c r="I83" i="52"/>
  <c r="I84" i="52"/>
  <c r="I85" i="52"/>
  <c r="I86" i="52"/>
  <c r="I87" i="52"/>
  <c r="I88" i="52"/>
  <c r="I89" i="52"/>
  <c r="I90" i="52"/>
  <c r="I91" i="52"/>
  <c r="I92" i="52"/>
  <c r="I93" i="52"/>
  <c r="I94" i="52"/>
  <c r="I95" i="52"/>
  <c r="I96" i="52"/>
  <c r="I97" i="52"/>
  <c r="I98" i="52"/>
  <c r="I99" i="52"/>
  <c r="I100" i="52"/>
  <c r="I101" i="52"/>
  <c r="I102" i="52"/>
  <c r="I103" i="52"/>
  <c r="I104" i="52"/>
  <c r="Z10" i="28"/>
  <c r="R100" i="52" l="1"/>
  <c r="R68" i="52"/>
  <c r="R28" i="52"/>
  <c r="R99" i="52"/>
  <c r="R102" i="52"/>
  <c r="R94" i="52"/>
  <c r="R86" i="52"/>
  <c r="R78" i="52"/>
  <c r="R70" i="52"/>
  <c r="R62" i="52"/>
  <c r="R54" i="52"/>
  <c r="R46" i="52"/>
  <c r="R38" i="52"/>
  <c r="R30" i="52"/>
  <c r="R22" i="52"/>
  <c r="R14" i="52"/>
  <c r="R101" i="52"/>
  <c r="R93" i="52"/>
  <c r="R85" i="52"/>
  <c r="R77" i="52"/>
  <c r="R69" i="52"/>
  <c r="R61" i="52"/>
  <c r="R53" i="52"/>
  <c r="R45" i="52"/>
  <c r="R37" i="52"/>
  <c r="R29" i="52"/>
  <c r="R21" i="52"/>
  <c r="R13" i="52"/>
  <c r="R92" i="52"/>
  <c r="R60" i="52"/>
  <c r="R36" i="52"/>
  <c r="R83" i="52"/>
  <c r="R51" i="52"/>
  <c r="R27" i="52"/>
  <c r="R74" i="52"/>
  <c r="R50" i="52"/>
  <c r="R26" i="52"/>
  <c r="R81" i="52"/>
  <c r="R65" i="52"/>
  <c r="R57" i="52"/>
  <c r="R49" i="52"/>
  <c r="R41" i="52"/>
  <c r="R33" i="52"/>
  <c r="R25" i="52"/>
  <c r="R17" i="52"/>
  <c r="R84" i="52"/>
  <c r="R44" i="52"/>
  <c r="R12" i="52"/>
  <c r="R91" i="52"/>
  <c r="R67" i="52"/>
  <c r="R35" i="52"/>
  <c r="R19" i="52"/>
  <c r="R90" i="52"/>
  <c r="R66" i="52"/>
  <c r="R34" i="52"/>
  <c r="R10" i="52"/>
  <c r="R89" i="52"/>
  <c r="R88" i="52"/>
  <c r="R72" i="52"/>
  <c r="R64" i="52"/>
  <c r="R56" i="52"/>
  <c r="R48" i="52"/>
  <c r="R40" i="52"/>
  <c r="R32" i="52"/>
  <c r="R24" i="52"/>
  <c r="R16" i="52"/>
  <c r="R76" i="52"/>
  <c r="R52" i="52"/>
  <c r="R20" i="52"/>
  <c r="R75" i="52"/>
  <c r="R59" i="52"/>
  <c r="R43" i="52"/>
  <c r="R11" i="52"/>
  <c r="R98" i="52"/>
  <c r="R82" i="52"/>
  <c r="R58" i="52"/>
  <c r="R42" i="52"/>
  <c r="R18" i="52"/>
  <c r="R97" i="52"/>
  <c r="R73" i="52"/>
  <c r="R104" i="52"/>
  <c r="R96" i="52"/>
  <c r="R80" i="52"/>
  <c r="R103" i="52"/>
  <c r="R95" i="52"/>
  <c r="R87" i="52"/>
  <c r="R79" i="52"/>
  <c r="R71" i="52"/>
  <c r="R63" i="52"/>
  <c r="R55" i="52"/>
  <c r="R47" i="52"/>
  <c r="R39" i="52"/>
  <c r="R31" i="52"/>
  <c r="R23" i="52"/>
  <c r="R15" i="52"/>
  <c r="H5" i="52"/>
  <c r="I5" i="52" s="1"/>
  <c r="Z9" i="28"/>
  <c r="E12" i="56"/>
  <c r="E52" i="56"/>
  <c r="E53" i="56"/>
  <c r="E54" i="56"/>
  <c r="E55" i="56"/>
  <c r="E51" i="56"/>
  <c r="H41" i="56"/>
  <c r="E47" i="56"/>
  <c r="E48" i="56"/>
  <c r="E49" i="56"/>
  <c r="E46" i="56"/>
  <c r="E41" i="56"/>
  <c r="E42" i="56"/>
  <c r="E43" i="56"/>
  <c r="E44" i="56"/>
  <c r="E40" i="56"/>
  <c r="E10" i="56"/>
  <c r="E11" i="56"/>
  <c r="E9" i="56"/>
  <c r="V9" i="28"/>
  <c r="N6" i="52"/>
  <c r="N7" i="52"/>
  <c r="N8" i="52"/>
  <c r="N9" i="52"/>
  <c r="N10" i="52"/>
  <c r="Q10" i="52" s="1"/>
  <c r="N11" i="52"/>
  <c r="Q11" i="52" s="1"/>
  <c r="N12" i="52"/>
  <c r="Q12" i="52" s="1"/>
  <c r="N13" i="52"/>
  <c r="Q13" i="52" s="1"/>
  <c r="N14" i="52"/>
  <c r="Q14" i="52" s="1"/>
  <c r="N15" i="52"/>
  <c r="Q15" i="52" s="1"/>
  <c r="N16" i="52"/>
  <c r="Q16" i="52" s="1"/>
  <c r="N17" i="52"/>
  <c r="Q17" i="52" s="1"/>
  <c r="N18" i="52"/>
  <c r="Q18" i="52" s="1"/>
  <c r="N19" i="52"/>
  <c r="Q19" i="52" s="1"/>
  <c r="N20" i="52"/>
  <c r="Q20" i="52" s="1"/>
  <c r="N21" i="52"/>
  <c r="Q21" i="52" s="1"/>
  <c r="N22" i="52"/>
  <c r="Q22" i="52" s="1"/>
  <c r="N23" i="52"/>
  <c r="Q23" i="52" s="1"/>
  <c r="N24" i="52"/>
  <c r="Q24" i="52" s="1"/>
  <c r="N25" i="52"/>
  <c r="Q25" i="52" s="1"/>
  <c r="N26" i="52"/>
  <c r="Q26" i="52" s="1"/>
  <c r="N27" i="52"/>
  <c r="Q27" i="52" s="1"/>
  <c r="N28" i="52"/>
  <c r="Q28" i="52" s="1"/>
  <c r="N29" i="52"/>
  <c r="Q29" i="52" s="1"/>
  <c r="N30" i="52"/>
  <c r="Q30" i="52" s="1"/>
  <c r="N31" i="52"/>
  <c r="Q31" i="52" s="1"/>
  <c r="N32" i="52"/>
  <c r="Q32" i="52" s="1"/>
  <c r="N33" i="52"/>
  <c r="Q33" i="52" s="1"/>
  <c r="N34" i="52"/>
  <c r="Q34" i="52" s="1"/>
  <c r="N35" i="52"/>
  <c r="Q35" i="52" s="1"/>
  <c r="N36" i="52"/>
  <c r="Q36" i="52" s="1"/>
  <c r="N37" i="52"/>
  <c r="Q37" i="52" s="1"/>
  <c r="N38" i="52"/>
  <c r="Q38" i="52" s="1"/>
  <c r="N39" i="52"/>
  <c r="Q39" i="52" s="1"/>
  <c r="N40" i="52"/>
  <c r="Q40" i="52" s="1"/>
  <c r="N41" i="52"/>
  <c r="Q41" i="52" s="1"/>
  <c r="N42" i="52"/>
  <c r="Q42" i="52" s="1"/>
  <c r="N43" i="52"/>
  <c r="Q43" i="52" s="1"/>
  <c r="N44" i="52"/>
  <c r="Q44" i="52" s="1"/>
  <c r="N45" i="52"/>
  <c r="Q45" i="52" s="1"/>
  <c r="N46" i="52"/>
  <c r="Q46" i="52" s="1"/>
  <c r="N47" i="52"/>
  <c r="Q47" i="52" s="1"/>
  <c r="N48" i="52"/>
  <c r="Q48" i="52" s="1"/>
  <c r="N49" i="52"/>
  <c r="Q49" i="52" s="1"/>
  <c r="N50" i="52"/>
  <c r="Q50" i="52" s="1"/>
  <c r="N51" i="52"/>
  <c r="Q51" i="52" s="1"/>
  <c r="N52" i="52"/>
  <c r="Q52" i="52" s="1"/>
  <c r="N53" i="52"/>
  <c r="Q53" i="52" s="1"/>
  <c r="N54" i="52"/>
  <c r="Q54" i="52" s="1"/>
  <c r="N55" i="52"/>
  <c r="Q55" i="52" s="1"/>
  <c r="N56" i="52"/>
  <c r="Q56" i="52" s="1"/>
  <c r="N57" i="52"/>
  <c r="Q57" i="52" s="1"/>
  <c r="N58" i="52"/>
  <c r="Q58" i="52" s="1"/>
  <c r="N59" i="52"/>
  <c r="Q59" i="52" s="1"/>
  <c r="N60" i="52"/>
  <c r="Q60" i="52" s="1"/>
  <c r="N61" i="52"/>
  <c r="Q61" i="52" s="1"/>
  <c r="N62" i="52"/>
  <c r="Q62" i="52" s="1"/>
  <c r="N63" i="52"/>
  <c r="Q63" i="52" s="1"/>
  <c r="N64" i="52"/>
  <c r="Q64" i="52" s="1"/>
  <c r="N65" i="52"/>
  <c r="Q65" i="52" s="1"/>
  <c r="N66" i="52"/>
  <c r="Q66" i="52" s="1"/>
  <c r="N67" i="52"/>
  <c r="Q67" i="52" s="1"/>
  <c r="N68" i="52"/>
  <c r="Q68" i="52" s="1"/>
  <c r="N69" i="52"/>
  <c r="Q69" i="52" s="1"/>
  <c r="N70" i="52"/>
  <c r="Q70" i="52" s="1"/>
  <c r="N71" i="52"/>
  <c r="Q71" i="52" s="1"/>
  <c r="N72" i="52"/>
  <c r="Q72" i="52" s="1"/>
  <c r="N73" i="52"/>
  <c r="Q73" i="52" s="1"/>
  <c r="N74" i="52"/>
  <c r="Q74" i="52" s="1"/>
  <c r="N75" i="52"/>
  <c r="Q75" i="52" s="1"/>
  <c r="N76" i="52"/>
  <c r="Q76" i="52" s="1"/>
  <c r="N77" i="52"/>
  <c r="Q77" i="52" s="1"/>
  <c r="N78" i="52"/>
  <c r="Q78" i="52" s="1"/>
  <c r="N79" i="52"/>
  <c r="Q79" i="52" s="1"/>
  <c r="N80" i="52"/>
  <c r="Q80" i="52" s="1"/>
  <c r="N81" i="52"/>
  <c r="Q81" i="52" s="1"/>
  <c r="N82" i="52"/>
  <c r="Q82" i="52" s="1"/>
  <c r="N83" i="52"/>
  <c r="Q83" i="52" s="1"/>
  <c r="N84" i="52"/>
  <c r="Q84" i="52" s="1"/>
  <c r="N85" i="52"/>
  <c r="Q85" i="52" s="1"/>
  <c r="N86" i="52"/>
  <c r="Q86" i="52" s="1"/>
  <c r="N87" i="52"/>
  <c r="Q87" i="52" s="1"/>
  <c r="N88" i="52"/>
  <c r="Q88" i="52" s="1"/>
  <c r="N89" i="52"/>
  <c r="Q89" i="52" s="1"/>
  <c r="N90" i="52"/>
  <c r="Q90" i="52" s="1"/>
  <c r="N91" i="52"/>
  <c r="Q91" i="52" s="1"/>
  <c r="N92" i="52"/>
  <c r="Q92" i="52" s="1"/>
  <c r="N93" i="52"/>
  <c r="Q93" i="52" s="1"/>
  <c r="N94" i="52"/>
  <c r="Q94" i="52" s="1"/>
  <c r="N95" i="52"/>
  <c r="Q95" i="52" s="1"/>
  <c r="N96" i="52"/>
  <c r="Q96" i="52" s="1"/>
  <c r="N97" i="52"/>
  <c r="Q97" i="52" s="1"/>
  <c r="N98" i="52"/>
  <c r="Q98" i="52" s="1"/>
  <c r="N99" i="52"/>
  <c r="Q99" i="52" s="1"/>
  <c r="N100" i="52"/>
  <c r="Q100" i="52" s="1"/>
  <c r="N101" i="52"/>
  <c r="Q101" i="52" s="1"/>
  <c r="N102" i="52"/>
  <c r="Q102" i="52" s="1"/>
  <c r="N103" i="52"/>
  <c r="Q103" i="52" s="1"/>
  <c r="N104" i="52"/>
  <c r="Q104" i="52" s="1"/>
  <c r="N5" i="52"/>
  <c r="Q5" i="52" s="1"/>
  <c r="M6" i="46"/>
  <c r="I6" i="46"/>
  <c r="J5" i="46"/>
  <c r="Q10" i="28"/>
  <c r="G41" i="56" s="1"/>
  <c r="R10" i="28"/>
  <c r="Q11" i="28"/>
  <c r="G42" i="56" s="1"/>
  <c r="R11" i="28"/>
  <c r="Q12" i="28"/>
  <c r="G43" i="56" s="1"/>
  <c r="R12" i="28"/>
  <c r="Q13" i="28"/>
  <c r="G44" i="56" s="1"/>
  <c r="R13" i="28"/>
  <c r="Q14" i="28"/>
  <c r="R14" i="28"/>
  <c r="Q15" i="28"/>
  <c r="R15" i="28"/>
  <c r="Q16" i="28"/>
  <c r="R16" i="28"/>
  <c r="Q17" i="28"/>
  <c r="R17" i="28"/>
  <c r="Q18" i="28"/>
  <c r="R18" i="28"/>
  <c r="Q19" i="28"/>
  <c r="R19" i="28"/>
  <c r="Q20" i="28"/>
  <c r="R20" i="28"/>
  <c r="Q21" i="28"/>
  <c r="R21" i="28"/>
  <c r="Q22" i="28"/>
  <c r="R22" i="28"/>
  <c r="Q23" i="28"/>
  <c r="R23" i="28"/>
  <c r="Q24" i="28"/>
  <c r="R24" i="28"/>
  <c r="Q25" i="28"/>
  <c r="R25" i="28"/>
  <c r="Q26" i="28"/>
  <c r="R26" i="28"/>
  <c r="Q27" i="28"/>
  <c r="R27" i="28"/>
  <c r="Q28" i="28"/>
  <c r="R28" i="28"/>
  <c r="Q29" i="28"/>
  <c r="R29" i="28"/>
  <c r="Q30" i="28"/>
  <c r="R30" i="28"/>
  <c r="Q31" i="28"/>
  <c r="R31" i="28"/>
  <c r="Q32" i="28"/>
  <c r="R32" i="28"/>
  <c r="Q33" i="28"/>
  <c r="R33" i="28"/>
  <c r="Q34" i="28"/>
  <c r="R34" i="28"/>
  <c r="Q35" i="28"/>
  <c r="R35" i="28"/>
  <c r="Q36" i="28"/>
  <c r="R36" i="28"/>
  <c r="Q37" i="28"/>
  <c r="R37" i="28"/>
  <c r="Q38" i="28"/>
  <c r="R38" i="28"/>
  <c r="Q39" i="28"/>
  <c r="R39" i="28"/>
  <c r="Q40" i="28"/>
  <c r="R40" i="28"/>
  <c r="Q41" i="28"/>
  <c r="R41" i="28"/>
  <c r="Q42" i="28"/>
  <c r="R42" i="28"/>
  <c r="Q43" i="28"/>
  <c r="R43" i="28"/>
  <c r="Q44" i="28"/>
  <c r="R44" i="28"/>
  <c r="Q45" i="28"/>
  <c r="R45" i="28"/>
  <c r="Q46" i="28"/>
  <c r="R46" i="28"/>
  <c r="Q47" i="28"/>
  <c r="R47" i="28"/>
  <c r="Q48" i="28"/>
  <c r="R48" i="28"/>
  <c r="Q49" i="28"/>
  <c r="R49" i="28"/>
  <c r="Q50" i="28"/>
  <c r="R50" i="28"/>
  <c r="Q51" i="28"/>
  <c r="R51" i="28"/>
  <c r="Q52" i="28"/>
  <c r="R52" i="28"/>
  <c r="Q53" i="28"/>
  <c r="R53" i="28"/>
  <c r="Q54" i="28"/>
  <c r="R54" i="28"/>
  <c r="Q55" i="28"/>
  <c r="R55" i="28"/>
  <c r="Q56" i="28"/>
  <c r="R56" i="28"/>
  <c r="Q57" i="28"/>
  <c r="R57" i="28"/>
  <c r="Q58" i="28"/>
  <c r="R58" i="28"/>
  <c r="Q59" i="28"/>
  <c r="R59" i="28"/>
  <c r="Q60" i="28"/>
  <c r="R60" i="28"/>
  <c r="Q61" i="28"/>
  <c r="R61" i="28"/>
  <c r="Q62" i="28"/>
  <c r="R62" i="28"/>
  <c r="Q63" i="28"/>
  <c r="R63" i="28"/>
  <c r="Q64" i="28"/>
  <c r="R64" i="28"/>
  <c r="Q65" i="28"/>
  <c r="R65" i="28"/>
  <c r="Q66" i="28"/>
  <c r="R66" i="28"/>
  <c r="Q67" i="28"/>
  <c r="R67" i="28"/>
  <c r="Q68" i="28"/>
  <c r="R68" i="28"/>
  <c r="Q69" i="28"/>
  <c r="R69" i="28"/>
  <c r="Q70" i="28"/>
  <c r="R70" i="28"/>
  <c r="Q71" i="28"/>
  <c r="R71" i="28"/>
  <c r="Q72" i="28"/>
  <c r="R72" i="28"/>
  <c r="Q73" i="28"/>
  <c r="R73" i="28"/>
  <c r="Q74" i="28"/>
  <c r="R74" i="28"/>
  <c r="Q75" i="28"/>
  <c r="R75" i="28"/>
  <c r="Q76" i="28"/>
  <c r="R76" i="28"/>
  <c r="Q77" i="28"/>
  <c r="R77" i="28"/>
  <c r="Q78" i="28"/>
  <c r="R78" i="28"/>
  <c r="Q79" i="28"/>
  <c r="R79" i="28"/>
  <c r="Q80" i="28"/>
  <c r="R80" i="28"/>
  <c r="Q81" i="28"/>
  <c r="R81" i="28"/>
  <c r="Q82" i="28"/>
  <c r="R82" i="28"/>
  <c r="Q83" i="28"/>
  <c r="R83" i="28"/>
  <c r="Q84" i="28"/>
  <c r="R84" i="28"/>
  <c r="Q85" i="28"/>
  <c r="R85" i="28"/>
  <c r="Q86" i="28"/>
  <c r="R86" i="28"/>
  <c r="Q87" i="28"/>
  <c r="R87" i="28"/>
  <c r="Q88" i="28"/>
  <c r="R88" i="28"/>
  <c r="Q89" i="28"/>
  <c r="R89" i="28"/>
  <c r="Q90" i="28"/>
  <c r="R90" i="28"/>
  <c r="Q91" i="28"/>
  <c r="R91" i="28"/>
  <c r="Q92" i="28"/>
  <c r="R92" i="28"/>
  <c r="Q93" i="28"/>
  <c r="R93" i="28"/>
  <c r="Q94" i="28"/>
  <c r="R94" i="28"/>
  <c r="Q95" i="28"/>
  <c r="R95" i="28"/>
  <c r="Q96" i="28"/>
  <c r="R96" i="28"/>
  <c r="Q97" i="28"/>
  <c r="R97" i="28"/>
  <c r="Q98" i="28"/>
  <c r="R98" i="28"/>
  <c r="Q99" i="28"/>
  <c r="R99" i="28"/>
  <c r="Q100" i="28"/>
  <c r="R100" i="28"/>
  <c r="Q101" i="28"/>
  <c r="R101" i="28"/>
  <c r="Q102" i="28"/>
  <c r="R102" i="28"/>
  <c r="Q103" i="28"/>
  <c r="R103" i="28"/>
  <c r="Q104" i="28"/>
  <c r="R104" i="28"/>
  <c r="Q105" i="28"/>
  <c r="R105" i="28"/>
  <c r="Q106" i="28"/>
  <c r="R106" i="28"/>
  <c r="Q107" i="28"/>
  <c r="R107" i="28"/>
  <c r="Q108" i="28"/>
  <c r="R108" i="28"/>
  <c r="R9" i="28"/>
  <c r="P11" i="28"/>
  <c r="F42" i="56" s="1"/>
  <c r="P12" i="28"/>
  <c r="F43" i="56" s="1"/>
  <c r="P13" i="28"/>
  <c r="F44" i="56" s="1"/>
  <c r="P14" i="28"/>
  <c r="P15" i="28"/>
  <c r="P16" i="28"/>
  <c r="P17" i="28"/>
  <c r="P18" i="28"/>
  <c r="P19" i="28"/>
  <c r="P20" i="28"/>
  <c r="P21" i="28"/>
  <c r="P22" i="28"/>
  <c r="P23" i="28"/>
  <c r="P24" i="28"/>
  <c r="P25" i="28"/>
  <c r="P26" i="28"/>
  <c r="P27" i="28"/>
  <c r="P28" i="28"/>
  <c r="P29" i="28"/>
  <c r="P30" i="28"/>
  <c r="P31" i="28"/>
  <c r="P32" i="28"/>
  <c r="P33" i="28"/>
  <c r="P34" i="28"/>
  <c r="P35" i="28"/>
  <c r="P36" i="28"/>
  <c r="P37" i="28"/>
  <c r="P38" i="28"/>
  <c r="P39" i="28"/>
  <c r="P40" i="28"/>
  <c r="P41" i="28"/>
  <c r="P42" i="28"/>
  <c r="P43" i="28"/>
  <c r="P44" i="28"/>
  <c r="P45" i="28"/>
  <c r="P46" i="28"/>
  <c r="P47" i="28"/>
  <c r="P48" i="28"/>
  <c r="P49" i="28"/>
  <c r="P50" i="28"/>
  <c r="P51" i="28"/>
  <c r="P52" i="28"/>
  <c r="P53" i="28"/>
  <c r="P54" i="28"/>
  <c r="P55" i="28"/>
  <c r="P56" i="28"/>
  <c r="P57" i="28"/>
  <c r="P58" i="28"/>
  <c r="P59" i="28"/>
  <c r="P60" i="28"/>
  <c r="P61" i="28"/>
  <c r="P62" i="28"/>
  <c r="P63" i="28"/>
  <c r="P64" i="28"/>
  <c r="P65" i="28"/>
  <c r="P66" i="28"/>
  <c r="P67" i="28"/>
  <c r="P68" i="28"/>
  <c r="P69" i="28"/>
  <c r="P70" i="28"/>
  <c r="P71" i="28"/>
  <c r="P72" i="28"/>
  <c r="P73" i="28"/>
  <c r="P74" i="28"/>
  <c r="P75" i="28"/>
  <c r="P76" i="28"/>
  <c r="P77" i="28"/>
  <c r="P78" i="28"/>
  <c r="P79" i="28"/>
  <c r="P80" i="28"/>
  <c r="P81" i="28"/>
  <c r="P82" i="28"/>
  <c r="P83" i="28"/>
  <c r="P84" i="28"/>
  <c r="P85" i="28"/>
  <c r="P86" i="28"/>
  <c r="P87" i="28"/>
  <c r="P88" i="28"/>
  <c r="P89" i="28"/>
  <c r="P90" i="28"/>
  <c r="P91" i="28"/>
  <c r="P92" i="28"/>
  <c r="P93" i="28"/>
  <c r="P94" i="28"/>
  <c r="P95" i="28"/>
  <c r="P96" i="28"/>
  <c r="P97" i="28"/>
  <c r="P98" i="28"/>
  <c r="P99" i="28"/>
  <c r="P100" i="28"/>
  <c r="P101" i="28"/>
  <c r="P102" i="28"/>
  <c r="P103" i="28"/>
  <c r="P104" i="28"/>
  <c r="P105" i="28"/>
  <c r="P106" i="28"/>
  <c r="P107" i="28"/>
  <c r="P108" i="28"/>
  <c r="Q9" i="28"/>
  <c r="K6" i="46" s="1"/>
  <c r="P10" i="28"/>
  <c r="F41" i="56" s="1"/>
  <c r="H40" i="56" l="1"/>
  <c r="D9" i="46"/>
  <c r="E9" i="46" s="1"/>
  <c r="D8" i="46"/>
  <c r="E8" i="46" s="1"/>
  <c r="D7" i="46"/>
  <c r="E7" i="46" s="1"/>
  <c r="G7" i="46" s="1"/>
  <c r="B32" i="31" s="1"/>
  <c r="D6" i="46"/>
  <c r="E6" i="46" s="1"/>
  <c r="B27" i="31"/>
  <c r="G40" i="56"/>
  <c r="G6" i="46" l="1"/>
  <c r="G8" i="46"/>
  <c r="G9" i="46"/>
  <c r="H6" i="52"/>
  <c r="I6" i="52" s="1"/>
  <c r="H7" i="52"/>
  <c r="I7" i="52" s="1"/>
  <c r="H8" i="52"/>
  <c r="I8" i="52" s="1"/>
  <c r="H9" i="52"/>
  <c r="I9" i="52" s="1"/>
  <c r="R7" i="52" l="1"/>
  <c r="R9" i="52"/>
  <c r="R8" i="52"/>
  <c r="R6" i="52"/>
  <c r="B29" i="31"/>
  <c r="B30" i="31"/>
  <c r="B31" i="31"/>
  <c r="B28" i="31"/>
  <c r="F47" i="56"/>
  <c r="J6" i="46"/>
  <c r="AA10" i="28"/>
  <c r="AA11" i="28"/>
  <c r="AA12" i="28"/>
  <c r="AA13" i="28"/>
  <c r="AA14" i="28"/>
  <c r="AA15" i="28"/>
  <c r="AA16" i="28"/>
  <c r="AA17" i="28"/>
  <c r="AA18" i="28"/>
  <c r="AA19" i="28"/>
  <c r="AA20" i="28"/>
  <c r="AA21" i="28"/>
  <c r="AA22" i="28"/>
  <c r="AA23" i="28"/>
  <c r="AA24" i="28"/>
  <c r="AA25" i="28"/>
  <c r="AA26" i="28"/>
  <c r="AA27" i="28"/>
  <c r="AA28" i="28"/>
  <c r="AA29" i="28"/>
  <c r="AA30" i="28"/>
  <c r="AA31" i="28"/>
  <c r="AA32" i="28"/>
  <c r="AA33" i="28"/>
  <c r="AA34" i="28"/>
  <c r="AA35" i="28"/>
  <c r="AA36" i="28"/>
  <c r="AA37" i="28"/>
  <c r="AA38" i="28"/>
  <c r="AA39" i="28"/>
  <c r="AA40" i="28"/>
  <c r="AA41" i="28"/>
  <c r="AA42" i="28"/>
  <c r="AA43" i="28"/>
  <c r="AA44" i="28"/>
  <c r="AA45" i="28"/>
  <c r="AA46" i="28"/>
  <c r="AA47" i="28"/>
  <c r="AA48" i="28"/>
  <c r="AA49" i="28"/>
  <c r="AA50" i="28"/>
  <c r="AA51" i="28"/>
  <c r="AA52" i="28"/>
  <c r="AA53" i="28"/>
  <c r="AA54" i="28"/>
  <c r="AA55" i="28"/>
  <c r="AA56" i="28"/>
  <c r="AA57" i="28"/>
  <c r="AA58" i="28"/>
  <c r="AA59" i="28"/>
  <c r="AA60" i="28"/>
  <c r="AA61" i="28"/>
  <c r="AA62" i="28"/>
  <c r="AA63" i="28"/>
  <c r="AA64" i="28"/>
  <c r="AA65" i="28"/>
  <c r="AA66" i="28"/>
  <c r="AA67" i="28"/>
  <c r="AA68" i="28"/>
  <c r="AA69" i="28"/>
  <c r="AA70" i="28"/>
  <c r="AA71" i="28"/>
  <c r="AA72" i="28"/>
  <c r="AA73" i="28"/>
  <c r="AA74" i="28"/>
  <c r="AA75" i="28"/>
  <c r="AA76" i="28"/>
  <c r="AA77" i="28"/>
  <c r="AA78" i="28"/>
  <c r="AA79" i="28"/>
  <c r="AA80" i="28"/>
  <c r="AA81" i="28"/>
  <c r="AA82" i="28"/>
  <c r="AA83" i="28"/>
  <c r="AA84" i="28"/>
  <c r="AA85" i="28"/>
  <c r="AA86" i="28"/>
  <c r="AA87" i="28"/>
  <c r="AA88" i="28"/>
  <c r="AA89" i="28"/>
  <c r="AA90" i="28"/>
  <c r="AA91" i="28"/>
  <c r="AA92" i="28"/>
  <c r="AA93" i="28"/>
  <c r="AA94" i="28"/>
  <c r="AA95" i="28"/>
  <c r="AA96" i="28"/>
  <c r="AA97" i="28"/>
  <c r="AA98" i="28"/>
  <c r="AA99" i="28"/>
  <c r="AA100" i="28"/>
  <c r="AA101" i="28"/>
  <c r="AA102" i="28"/>
  <c r="AA103" i="28"/>
  <c r="AA104" i="28"/>
  <c r="AA105" i="28"/>
  <c r="AA106" i="28"/>
  <c r="AA107" i="28"/>
  <c r="AA108" i="28"/>
  <c r="AA9" i="28"/>
  <c r="F28" i="31" l="1"/>
  <c r="N28" i="31" s="1"/>
  <c r="H28" i="31"/>
  <c r="F30" i="31"/>
  <c r="N30" i="31" s="1"/>
  <c r="H30" i="31"/>
  <c r="H31" i="31"/>
  <c r="F31" i="31"/>
  <c r="N31" i="31" s="1"/>
  <c r="H29" i="31"/>
  <c r="F29" i="31"/>
  <c r="N29" i="31" s="1"/>
  <c r="F46" i="56"/>
  <c r="F49" i="56"/>
  <c r="F48" i="56"/>
  <c r="U10" i="52"/>
  <c r="U11" i="52"/>
  <c r="U12" i="52"/>
  <c r="U13" i="52"/>
  <c r="U14" i="52"/>
  <c r="U15" i="52"/>
  <c r="U16" i="52"/>
  <c r="U17" i="52"/>
  <c r="U18" i="52"/>
  <c r="U19" i="52"/>
  <c r="U20" i="52"/>
  <c r="U21" i="52"/>
  <c r="U22" i="52"/>
  <c r="U23" i="52"/>
  <c r="U24" i="52"/>
  <c r="U25" i="52"/>
  <c r="U26" i="52"/>
  <c r="U27" i="52"/>
  <c r="U28" i="52"/>
  <c r="U29" i="52"/>
  <c r="U30" i="52"/>
  <c r="U31" i="52"/>
  <c r="U32" i="52"/>
  <c r="U33" i="52"/>
  <c r="U34" i="52"/>
  <c r="U35" i="52"/>
  <c r="U36" i="52"/>
  <c r="U37" i="52"/>
  <c r="U38" i="52"/>
  <c r="U39" i="52"/>
  <c r="U40" i="52"/>
  <c r="U41" i="52"/>
  <c r="U42" i="52"/>
  <c r="U43" i="52"/>
  <c r="U44" i="52"/>
  <c r="U45" i="52"/>
  <c r="U46" i="52"/>
  <c r="U47" i="52"/>
  <c r="U48" i="52"/>
  <c r="U49" i="52"/>
  <c r="U50" i="52"/>
  <c r="U51" i="52"/>
  <c r="U52" i="52"/>
  <c r="U53" i="52"/>
  <c r="U54" i="52"/>
  <c r="U55" i="52"/>
  <c r="U56" i="52"/>
  <c r="U57" i="52"/>
  <c r="U58" i="52"/>
  <c r="U59" i="52"/>
  <c r="U60" i="52"/>
  <c r="U61" i="52"/>
  <c r="U62" i="52"/>
  <c r="U63" i="52"/>
  <c r="U64" i="52"/>
  <c r="U65" i="52"/>
  <c r="U66" i="52"/>
  <c r="U67" i="52"/>
  <c r="U68" i="52"/>
  <c r="U69" i="52"/>
  <c r="U70" i="52"/>
  <c r="U71" i="52"/>
  <c r="U72" i="52"/>
  <c r="U73" i="52"/>
  <c r="U74" i="52"/>
  <c r="U75" i="52"/>
  <c r="U76" i="52"/>
  <c r="U77" i="52"/>
  <c r="U78" i="52"/>
  <c r="U79" i="52"/>
  <c r="U80" i="52"/>
  <c r="U81" i="52"/>
  <c r="U82" i="52"/>
  <c r="U83" i="52"/>
  <c r="U84" i="52"/>
  <c r="U85" i="52"/>
  <c r="U86" i="52"/>
  <c r="U87" i="52"/>
  <c r="U88" i="52"/>
  <c r="U89" i="52"/>
  <c r="U90" i="52"/>
  <c r="U91" i="52"/>
  <c r="U92" i="52"/>
  <c r="U93" i="52"/>
  <c r="U94" i="52"/>
  <c r="U95" i="52"/>
  <c r="U96" i="52"/>
  <c r="U97" i="52"/>
  <c r="U98" i="52"/>
  <c r="U99" i="52"/>
  <c r="U100" i="52"/>
  <c r="U101" i="52"/>
  <c r="U102" i="52"/>
  <c r="U103" i="52"/>
  <c r="U104" i="52"/>
  <c r="P6" i="52"/>
  <c r="P7" i="52"/>
  <c r="P8" i="52"/>
  <c r="P9" i="52"/>
  <c r="P10" i="52"/>
  <c r="P11" i="52"/>
  <c r="P12" i="52"/>
  <c r="P13" i="52"/>
  <c r="P14" i="52"/>
  <c r="P15" i="52"/>
  <c r="P16" i="52"/>
  <c r="P17" i="52"/>
  <c r="P18" i="52"/>
  <c r="P19" i="52"/>
  <c r="P20" i="52"/>
  <c r="P21" i="52"/>
  <c r="P22" i="52"/>
  <c r="P23" i="52"/>
  <c r="P24" i="52"/>
  <c r="P25" i="52"/>
  <c r="P26" i="52"/>
  <c r="P27" i="52"/>
  <c r="P28" i="52"/>
  <c r="P29" i="52"/>
  <c r="P30" i="52"/>
  <c r="P31" i="52"/>
  <c r="P32" i="52"/>
  <c r="P33" i="52"/>
  <c r="P34" i="52"/>
  <c r="P35" i="52"/>
  <c r="P36" i="52"/>
  <c r="P37" i="52"/>
  <c r="P38" i="52"/>
  <c r="P39" i="52"/>
  <c r="P40" i="52"/>
  <c r="P41" i="52"/>
  <c r="P42" i="52"/>
  <c r="P43" i="52"/>
  <c r="P44" i="52"/>
  <c r="P45" i="52"/>
  <c r="P46" i="52"/>
  <c r="P47" i="52"/>
  <c r="P48" i="52"/>
  <c r="P49" i="52"/>
  <c r="P50" i="52"/>
  <c r="P51" i="52"/>
  <c r="P52" i="52"/>
  <c r="P53" i="52"/>
  <c r="P54" i="52"/>
  <c r="P55" i="52"/>
  <c r="P56" i="52"/>
  <c r="P57" i="52"/>
  <c r="P58" i="52"/>
  <c r="P59" i="52"/>
  <c r="P60" i="52"/>
  <c r="P61" i="52"/>
  <c r="P62" i="52"/>
  <c r="P63" i="52"/>
  <c r="P64" i="52"/>
  <c r="P65" i="52"/>
  <c r="P66" i="52"/>
  <c r="P67" i="52"/>
  <c r="P68" i="52"/>
  <c r="P69" i="52"/>
  <c r="P70" i="52"/>
  <c r="P71" i="52"/>
  <c r="P72" i="52"/>
  <c r="P73" i="52"/>
  <c r="P74" i="52"/>
  <c r="P75" i="52"/>
  <c r="P76" i="52"/>
  <c r="P77" i="52"/>
  <c r="P78" i="52"/>
  <c r="P79" i="52"/>
  <c r="P80" i="52"/>
  <c r="P81" i="52"/>
  <c r="P82" i="52"/>
  <c r="P83" i="52"/>
  <c r="P84" i="52"/>
  <c r="P85" i="52"/>
  <c r="P86" i="52"/>
  <c r="P87" i="52"/>
  <c r="P88" i="52"/>
  <c r="P89" i="52"/>
  <c r="P90" i="52"/>
  <c r="P91" i="52"/>
  <c r="P92" i="52"/>
  <c r="P93" i="52"/>
  <c r="P94" i="52"/>
  <c r="P95" i="52"/>
  <c r="P96" i="52"/>
  <c r="P97" i="52"/>
  <c r="P98" i="52"/>
  <c r="P99" i="52"/>
  <c r="P100" i="52"/>
  <c r="P101" i="52"/>
  <c r="P102" i="52"/>
  <c r="P103" i="52"/>
  <c r="P104" i="52"/>
  <c r="P5" i="52"/>
  <c r="O6" i="52"/>
  <c r="O7" i="52"/>
  <c r="O8" i="52"/>
  <c r="O9" i="52"/>
  <c r="O10" i="52"/>
  <c r="O11" i="52"/>
  <c r="O12" i="52"/>
  <c r="O13" i="52"/>
  <c r="O14" i="52"/>
  <c r="O15" i="52"/>
  <c r="O16" i="52"/>
  <c r="O17" i="52"/>
  <c r="O18" i="52"/>
  <c r="O19" i="52"/>
  <c r="O20" i="52"/>
  <c r="O21" i="52"/>
  <c r="O22" i="52"/>
  <c r="O23" i="52"/>
  <c r="O24" i="52"/>
  <c r="O25" i="52"/>
  <c r="O26" i="52"/>
  <c r="O27" i="52"/>
  <c r="O28" i="52"/>
  <c r="O29" i="52"/>
  <c r="O30" i="52"/>
  <c r="O31" i="52"/>
  <c r="O32" i="52"/>
  <c r="O33" i="52"/>
  <c r="O34" i="52"/>
  <c r="O35" i="52"/>
  <c r="O36" i="52"/>
  <c r="O37" i="52"/>
  <c r="O38" i="52"/>
  <c r="O39" i="52"/>
  <c r="O40" i="52"/>
  <c r="O41" i="52"/>
  <c r="O42" i="52"/>
  <c r="O43" i="52"/>
  <c r="O44" i="52"/>
  <c r="O45" i="52"/>
  <c r="O46" i="52"/>
  <c r="O47" i="52"/>
  <c r="O48" i="52"/>
  <c r="O49" i="52"/>
  <c r="O50" i="52"/>
  <c r="O51" i="52"/>
  <c r="O52" i="52"/>
  <c r="O53" i="52"/>
  <c r="O54" i="52"/>
  <c r="O55" i="52"/>
  <c r="O56" i="52"/>
  <c r="O57" i="52"/>
  <c r="O58" i="52"/>
  <c r="O59" i="52"/>
  <c r="O60" i="52"/>
  <c r="O61" i="52"/>
  <c r="O62" i="52"/>
  <c r="O63" i="52"/>
  <c r="O64" i="52"/>
  <c r="O65" i="52"/>
  <c r="O66" i="52"/>
  <c r="O67" i="52"/>
  <c r="O68" i="52"/>
  <c r="O69" i="52"/>
  <c r="O70" i="52"/>
  <c r="O71" i="52"/>
  <c r="O72" i="52"/>
  <c r="O73" i="52"/>
  <c r="O74" i="52"/>
  <c r="O75" i="52"/>
  <c r="O76" i="52"/>
  <c r="O77" i="52"/>
  <c r="O78" i="52"/>
  <c r="O79" i="52"/>
  <c r="O80" i="52"/>
  <c r="O81" i="52"/>
  <c r="O82" i="52"/>
  <c r="O83" i="52"/>
  <c r="O84" i="52"/>
  <c r="O85" i="52"/>
  <c r="O86" i="52"/>
  <c r="O87" i="52"/>
  <c r="O88" i="52"/>
  <c r="O89" i="52"/>
  <c r="O90" i="52"/>
  <c r="O91" i="52"/>
  <c r="O92" i="52"/>
  <c r="O93" i="52"/>
  <c r="O94" i="52"/>
  <c r="O95" i="52"/>
  <c r="O96" i="52"/>
  <c r="O97" i="52"/>
  <c r="O98" i="52"/>
  <c r="O99" i="52"/>
  <c r="O100" i="52"/>
  <c r="O101" i="52"/>
  <c r="O102" i="52"/>
  <c r="O103" i="52"/>
  <c r="O104" i="52"/>
  <c r="O5" i="52"/>
  <c r="M6" i="52"/>
  <c r="Q6" i="52" s="1"/>
  <c r="M7" i="52"/>
  <c r="Q7" i="52" s="1"/>
  <c r="M8" i="52"/>
  <c r="Q8" i="52" s="1"/>
  <c r="M9" i="52"/>
  <c r="Q9" i="52" s="1"/>
  <c r="M10" i="52"/>
  <c r="M11" i="52"/>
  <c r="M12" i="52"/>
  <c r="M13" i="52"/>
  <c r="M14" i="52"/>
  <c r="M15" i="52"/>
  <c r="M16" i="52"/>
  <c r="M17" i="52"/>
  <c r="M18" i="52"/>
  <c r="M19" i="52"/>
  <c r="M20" i="52"/>
  <c r="M21" i="52"/>
  <c r="M22" i="52"/>
  <c r="M23" i="52"/>
  <c r="M24" i="52"/>
  <c r="M25" i="52"/>
  <c r="M26" i="52"/>
  <c r="M27" i="52"/>
  <c r="M28" i="52"/>
  <c r="M29" i="52"/>
  <c r="M30" i="52"/>
  <c r="M31" i="52"/>
  <c r="M32" i="52"/>
  <c r="M33" i="52"/>
  <c r="M34" i="52"/>
  <c r="M35" i="52"/>
  <c r="M36" i="52"/>
  <c r="M37" i="52"/>
  <c r="M38" i="52"/>
  <c r="M39" i="52"/>
  <c r="M40" i="52"/>
  <c r="M41" i="52"/>
  <c r="M42" i="52"/>
  <c r="M43" i="52"/>
  <c r="M44" i="52"/>
  <c r="M45" i="52"/>
  <c r="M46" i="52"/>
  <c r="M47" i="52"/>
  <c r="M48" i="52"/>
  <c r="M49" i="52"/>
  <c r="M50" i="52"/>
  <c r="M51" i="52"/>
  <c r="M52" i="52"/>
  <c r="M53" i="52"/>
  <c r="M54" i="52"/>
  <c r="M55" i="52"/>
  <c r="M56" i="52"/>
  <c r="M57" i="52"/>
  <c r="M58" i="52"/>
  <c r="M59" i="52"/>
  <c r="M60" i="52"/>
  <c r="M61" i="52"/>
  <c r="M62" i="52"/>
  <c r="M63" i="52"/>
  <c r="M64" i="52"/>
  <c r="M65" i="52"/>
  <c r="M66" i="52"/>
  <c r="M67" i="52"/>
  <c r="M68" i="52"/>
  <c r="M69" i="52"/>
  <c r="M70" i="52"/>
  <c r="M71" i="52"/>
  <c r="M72" i="52"/>
  <c r="M73" i="52"/>
  <c r="M74" i="52"/>
  <c r="M75" i="52"/>
  <c r="M76" i="52"/>
  <c r="M77" i="52"/>
  <c r="M78" i="52"/>
  <c r="M79" i="52"/>
  <c r="M80" i="52"/>
  <c r="M81" i="52"/>
  <c r="M82" i="52"/>
  <c r="M83" i="52"/>
  <c r="M84" i="52"/>
  <c r="M85" i="52"/>
  <c r="M86" i="52"/>
  <c r="M87" i="52"/>
  <c r="M88" i="52"/>
  <c r="M89" i="52"/>
  <c r="M90" i="52"/>
  <c r="M91" i="52"/>
  <c r="M92" i="52"/>
  <c r="M93" i="52"/>
  <c r="M94" i="52"/>
  <c r="M95" i="52"/>
  <c r="M96" i="52"/>
  <c r="M97" i="52"/>
  <c r="M98" i="52"/>
  <c r="M99" i="52"/>
  <c r="M100" i="52"/>
  <c r="M101" i="52"/>
  <c r="M102" i="52"/>
  <c r="M103" i="52"/>
  <c r="M104" i="52"/>
  <c r="L6" i="52"/>
  <c r="F52" i="56" s="1"/>
  <c r="L7" i="52"/>
  <c r="F53" i="56" s="1"/>
  <c r="L8" i="52"/>
  <c r="F54" i="56" s="1"/>
  <c r="L9" i="52"/>
  <c r="F55" i="56" s="1"/>
  <c r="L10" i="52"/>
  <c r="L11" i="52"/>
  <c r="L12" i="52"/>
  <c r="L13" i="52"/>
  <c r="L14" i="52"/>
  <c r="L15" i="52"/>
  <c r="L16" i="52"/>
  <c r="L17" i="52"/>
  <c r="L18" i="52"/>
  <c r="L19" i="52"/>
  <c r="L20" i="52"/>
  <c r="L21" i="52"/>
  <c r="L22" i="52"/>
  <c r="L23" i="52"/>
  <c r="L24" i="52"/>
  <c r="L25" i="52"/>
  <c r="L26" i="52"/>
  <c r="L27" i="52"/>
  <c r="L28" i="52"/>
  <c r="L29" i="52"/>
  <c r="L30" i="52"/>
  <c r="L31" i="52"/>
  <c r="L32" i="52"/>
  <c r="L33" i="52"/>
  <c r="L34" i="52"/>
  <c r="L35" i="52"/>
  <c r="L36" i="52"/>
  <c r="L37" i="52"/>
  <c r="L38" i="52"/>
  <c r="L39" i="52"/>
  <c r="L40" i="52"/>
  <c r="L41" i="52"/>
  <c r="L42" i="52"/>
  <c r="L43" i="52"/>
  <c r="L44" i="52"/>
  <c r="L45" i="52"/>
  <c r="L46" i="52"/>
  <c r="L47" i="52"/>
  <c r="L48" i="52"/>
  <c r="L49" i="52"/>
  <c r="L50" i="52"/>
  <c r="L51" i="52"/>
  <c r="L52" i="52"/>
  <c r="L53" i="52"/>
  <c r="L54" i="52"/>
  <c r="L55" i="52"/>
  <c r="L56" i="52"/>
  <c r="L57" i="52"/>
  <c r="L58" i="52"/>
  <c r="L59" i="52"/>
  <c r="L60" i="52"/>
  <c r="L61" i="52"/>
  <c r="L62" i="52"/>
  <c r="L63" i="52"/>
  <c r="L64" i="52"/>
  <c r="L65" i="52"/>
  <c r="L66" i="52"/>
  <c r="L67" i="52"/>
  <c r="L68" i="52"/>
  <c r="L69" i="52"/>
  <c r="L70" i="52"/>
  <c r="L71" i="52"/>
  <c r="L72" i="52"/>
  <c r="L73" i="52"/>
  <c r="L74" i="52"/>
  <c r="L75" i="52"/>
  <c r="L76" i="52"/>
  <c r="L77" i="52"/>
  <c r="L78" i="52"/>
  <c r="L79" i="52"/>
  <c r="L80" i="52"/>
  <c r="L81" i="52"/>
  <c r="L82" i="52"/>
  <c r="L83" i="52"/>
  <c r="L84" i="52"/>
  <c r="L85" i="52"/>
  <c r="L86" i="52"/>
  <c r="L87" i="52"/>
  <c r="L88" i="52"/>
  <c r="L89" i="52"/>
  <c r="L90" i="52"/>
  <c r="L91" i="52"/>
  <c r="L92" i="52"/>
  <c r="L93" i="52"/>
  <c r="L94" i="52"/>
  <c r="L95" i="52"/>
  <c r="L96" i="52"/>
  <c r="L97" i="52"/>
  <c r="L98" i="52"/>
  <c r="L99" i="52"/>
  <c r="L100" i="52"/>
  <c r="L101" i="52"/>
  <c r="L102" i="52"/>
  <c r="L103" i="52"/>
  <c r="L104" i="52"/>
  <c r="L5" i="52"/>
  <c r="K7" i="52"/>
  <c r="K8" i="52"/>
  <c r="K9" i="52"/>
  <c r="K10" i="52"/>
  <c r="K11" i="52"/>
  <c r="K12" i="52"/>
  <c r="K13" i="52"/>
  <c r="K14" i="52"/>
  <c r="K15" i="52"/>
  <c r="K16" i="52"/>
  <c r="K17" i="52"/>
  <c r="K18" i="52"/>
  <c r="K19" i="52"/>
  <c r="K20" i="52"/>
  <c r="K21" i="52"/>
  <c r="K22" i="52"/>
  <c r="K23" i="52"/>
  <c r="K24" i="52"/>
  <c r="K25" i="52"/>
  <c r="K26" i="52"/>
  <c r="K27" i="52"/>
  <c r="K28" i="52"/>
  <c r="K29" i="52"/>
  <c r="K30" i="52"/>
  <c r="K31" i="52"/>
  <c r="K32" i="52"/>
  <c r="K33" i="52"/>
  <c r="K34" i="52"/>
  <c r="K35" i="52"/>
  <c r="K36" i="52"/>
  <c r="K37" i="52"/>
  <c r="K38" i="52"/>
  <c r="K39" i="52"/>
  <c r="K40" i="52"/>
  <c r="K41" i="52"/>
  <c r="K42" i="52"/>
  <c r="K43" i="52"/>
  <c r="K44" i="52"/>
  <c r="K45" i="52"/>
  <c r="K46" i="52"/>
  <c r="K47" i="52"/>
  <c r="K48" i="52"/>
  <c r="K49" i="52"/>
  <c r="K50" i="52"/>
  <c r="K51" i="52"/>
  <c r="K52" i="52"/>
  <c r="K53" i="52"/>
  <c r="K54" i="52"/>
  <c r="K55" i="52"/>
  <c r="K56" i="52"/>
  <c r="K57" i="52"/>
  <c r="K58" i="52"/>
  <c r="K59" i="52"/>
  <c r="K60" i="52"/>
  <c r="K61" i="52"/>
  <c r="K62" i="52"/>
  <c r="K63" i="52"/>
  <c r="K64" i="52"/>
  <c r="K65" i="52"/>
  <c r="K66" i="52"/>
  <c r="K67" i="52"/>
  <c r="K68" i="52"/>
  <c r="K69" i="52"/>
  <c r="K70" i="52"/>
  <c r="K71" i="52"/>
  <c r="K72" i="52"/>
  <c r="K73" i="52"/>
  <c r="K74" i="52"/>
  <c r="K75" i="52"/>
  <c r="K76" i="52"/>
  <c r="K77" i="52"/>
  <c r="K78" i="52"/>
  <c r="K79" i="52"/>
  <c r="K80" i="52"/>
  <c r="K81" i="52"/>
  <c r="K82" i="52"/>
  <c r="K83" i="52"/>
  <c r="K84" i="52"/>
  <c r="K85" i="52"/>
  <c r="K86" i="52"/>
  <c r="K87" i="52"/>
  <c r="K88" i="52"/>
  <c r="K89" i="52"/>
  <c r="K90" i="52"/>
  <c r="K91" i="52"/>
  <c r="K92" i="52"/>
  <c r="K93" i="52"/>
  <c r="K94" i="52"/>
  <c r="K95" i="52"/>
  <c r="K96" i="52"/>
  <c r="K97" i="52"/>
  <c r="K98" i="52"/>
  <c r="K99" i="52"/>
  <c r="K100" i="52"/>
  <c r="K101" i="52"/>
  <c r="K102" i="52"/>
  <c r="K103" i="52"/>
  <c r="K104" i="52"/>
  <c r="K5" i="52"/>
  <c r="K6" i="52"/>
  <c r="Z11" i="28"/>
  <c r="Z12" i="28"/>
  <c r="Z13" i="28"/>
  <c r="Z14" i="28"/>
  <c r="Z15" i="28"/>
  <c r="Z16" i="28"/>
  <c r="Z17" i="28"/>
  <c r="Z18" i="28"/>
  <c r="Z19" i="28"/>
  <c r="Z20" i="28"/>
  <c r="Z21" i="28"/>
  <c r="Z22" i="28"/>
  <c r="Z23" i="28"/>
  <c r="Z24" i="28"/>
  <c r="Z25" i="28"/>
  <c r="Z26" i="28"/>
  <c r="Z27" i="28"/>
  <c r="Z28" i="28"/>
  <c r="Z29" i="28"/>
  <c r="Z30" i="28"/>
  <c r="Z31" i="28"/>
  <c r="Z32" i="28"/>
  <c r="Z33" i="28"/>
  <c r="Z34" i="28"/>
  <c r="Z35" i="28"/>
  <c r="Z36" i="28"/>
  <c r="Z37" i="28"/>
  <c r="Z38" i="28"/>
  <c r="Z39" i="28"/>
  <c r="Z40" i="28"/>
  <c r="Z41" i="28"/>
  <c r="Z42" i="28"/>
  <c r="Z43" i="28"/>
  <c r="Z44" i="28"/>
  <c r="Z45" i="28"/>
  <c r="Z46" i="28"/>
  <c r="Z47" i="28"/>
  <c r="Z48" i="28"/>
  <c r="Z49" i="28"/>
  <c r="Z50" i="28"/>
  <c r="Z51" i="28"/>
  <c r="Z52" i="28"/>
  <c r="Z53" i="28"/>
  <c r="Z54" i="28"/>
  <c r="Z55" i="28"/>
  <c r="Z56" i="28"/>
  <c r="Z57" i="28"/>
  <c r="Z58" i="28"/>
  <c r="Z59" i="28"/>
  <c r="Z60" i="28"/>
  <c r="Z61" i="28"/>
  <c r="Z62" i="28"/>
  <c r="Z63" i="28"/>
  <c r="Z64" i="28"/>
  <c r="Z65" i="28"/>
  <c r="Z66" i="28"/>
  <c r="Z67" i="28"/>
  <c r="Z68" i="28"/>
  <c r="Z69" i="28"/>
  <c r="Z70" i="28"/>
  <c r="Z71" i="28"/>
  <c r="Z72" i="28"/>
  <c r="Z73" i="28"/>
  <c r="Z74" i="28"/>
  <c r="Z75" i="28"/>
  <c r="Z76" i="28"/>
  <c r="Z77" i="28"/>
  <c r="Z78" i="28"/>
  <c r="Z79" i="28"/>
  <c r="Z80" i="28"/>
  <c r="Z81" i="28"/>
  <c r="Z82" i="28"/>
  <c r="Z83" i="28"/>
  <c r="Z84" i="28"/>
  <c r="Z85" i="28"/>
  <c r="Z86" i="28"/>
  <c r="Z87" i="28"/>
  <c r="Z88" i="28"/>
  <c r="Z89" i="28"/>
  <c r="Z90" i="28"/>
  <c r="Z91" i="28"/>
  <c r="Z92" i="28"/>
  <c r="Z93" i="28"/>
  <c r="Z94" i="28"/>
  <c r="Z95" i="28"/>
  <c r="Z96" i="28"/>
  <c r="Z97" i="28"/>
  <c r="Z98" i="28"/>
  <c r="Z99" i="28"/>
  <c r="Z100" i="28"/>
  <c r="Z101" i="28"/>
  <c r="Z102" i="28"/>
  <c r="Z103" i="28"/>
  <c r="Z104" i="28"/>
  <c r="Z105" i="28"/>
  <c r="Z106" i="28"/>
  <c r="Z107" i="28"/>
  <c r="Z108" i="28"/>
  <c r="W10" i="28"/>
  <c r="W11" i="28"/>
  <c r="W12" i="28"/>
  <c r="W13" i="28"/>
  <c r="W14" i="28"/>
  <c r="W15" i="28"/>
  <c r="W16" i="28"/>
  <c r="W17" i="28"/>
  <c r="W18" i="28"/>
  <c r="W19" i="28"/>
  <c r="W20" i="28"/>
  <c r="W21" i="28"/>
  <c r="W22" i="28"/>
  <c r="W23" i="28"/>
  <c r="W24" i="28"/>
  <c r="W25" i="28"/>
  <c r="W26" i="28"/>
  <c r="W27" i="28"/>
  <c r="W28" i="28"/>
  <c r="W29" i="28"/>
  <c r="W30" i="28"/>
  <c r="W31" i="28"/>
  <c r="W32" i="28"/>
  <c r="W33" i="28"/>
  <c r="W34" i="28"/>
  <c r="W35" i="28"/>
  <c r="W36" i="28"/>
  <c r="W37" i="28"/>
  <c r="W38" i="28"/>
  <c r="W39" i="28"/>
  <c r="W40" i="28"/>
  <c r="W41" i="28"/>
  <c r="W42" i="28"/>
  <c r="W43" i="28"/>
  <c r="W44" i="28"/>
  <c r="W45" i="28"/>
  <c r="W46" i="28"/>
  <c r="W47" i="28"/>
  <c r="W48" i="28"/>
  <c r="W49" i="28"/>
  <c r="W50" i="28"/>
  <c r="W51" i="28"/>
  <c r="W52" i="28"/>
  <c r="W53" i="28"/>
  <c r="W54" i="28"/>
  <c r="W55" i="28"/>
  <c r="W56" i="28"/>
  <c r="W57" i="28"/>
  <c r="W58" i="28"/>
  <c r="W59" i="28"/>
  <c r="W60" i="28"/>
  <c r="W61" i="28"/>
  <c r="W62" i="28"/>
  <c r="W63" i="28"/>
  <c r="W64" i="28"/>
  <c r="W65" i="28"/>
  <c r="W66" i="28"/>
  <c r="W67" i="28"/>
  <c r="W68" i="28"/>
  <c r="W69" i="28"/>
  <c r="W70" i="28"/>
  <c r="W71" i="28"/>
  <c r="W72" i="28"/>
  <c r="W73" i="28"/>
  <c r="W74" i="28"/>
  <c r="W75" i="28"/>
  <c r="W76" i="28"/>
  <c r="W77" i="28"/>
  <c r="W78" i="28"/>
  <c r="W79" i="28"/>
  <c r="W80" i="28"/>
  <c r="W81" i="28"/>
  <c r="W82" i="28"/>
  <c r="W83" i="28"/>
  <c r="W84" i="28"/>
  <c r="W85" i="28"/>
  <c r="W86" i="28"/>
  <c r="W87" i="28"/>
  <c r="W88" i="28"/>
  <c r="W89" i="28"/>
  <c r="W90" i="28"/>
  <c r="W91" i="28"/>
  <c r="W92" i="28"/>
  <c r="W93" i="28"/>
  <c r="W94" i="28"/>
  <c r="W95" i="28"/>
  <c r="W96" i="28"/>
  <c r="W97" i="28"/>
  <c r="W98" i="28"/>
  <c r="W99" i="28"/>
  <c r="W100" i="28"/>
  <c r="W101" i="28"/>
  <c r="W102" i="28"/>
  <c r="W103" i="28"/>
  <c r="W104" i="28"/>
  <c r="W105" i="28"/>
  <c r="W106" i="28"/>
  <c r="W107" i="28"/>
  <c r="W108" i="28"/>
  <c r="W9" i="28"/>
  <c r="V10" i="28"/>
  <c r="X10" i="28" s="1"/>
  <c r="V11" i="28"/>
  <c r="V12" i="28"/>
  <c r="V13" i="28"/>
  <c r="V14" i="28"/>
  <c r="V15" i="28"/>
  <c r="V16" i="28"/>
  <c r="V17" i="28"/>
  <c r="V18" i="28"/>
  <c r="V19" i="28"/>
  <c r="V20" i="28"/>
  <c r="V21" i="28"/>
  <c r="V22" i="28"/>
  <c r="V23" i="28"/>
  <c r="V24" i="28"/>
  <c r="V25" i="28"/>
  <c r="V26" i="28"/>
  <c r="V27" i="28"/>
  <c r="V28" i="28"/>
  <c r="V29" i="28"/>
  <c r="V30" i="28"/>
  <c r="V31" i="28"/>
  <c r="V32" i="28"/>
  <c r="V33" i="28"/>
  <c r="V34" i="28"/>
  <c r="V35" i="28"/>
  <c r="V36" i="28"/>
  <c r="V37" i="28"/>
  <c r="V38" i="28"/>
  <c r="V39" i="28"/>
  <c r="V40" i="28"/>
  <c r="V41" i="28"/>
  <c r="V42" i="28"/>
  <c r="V43" i="28"/>
  <c r="V44" i="28"/>
  <c r="V45" i="28"/>
  <c r="V46" i="28"/>
  <c r="V47" i="28"/>
  <c r="V48" i="28"/>
  <c r="V49" i="28"/>
  <c r="V50" i="28"/>
  <c r="V51" i="28"/>
  <c r="V52" i="28"/>
  <c r="V53" i="28"/>
  <c r="V54" i="28"/>
  <c r="V55" i="28"/>
  <c r="V56" i="28"/>
  <c r="V57" i="28"/>
  <c r="V58" i="28"/>
  <c r="V59" i="28"/>
  <c r="V60" i="28"/>
  <c r="V61" i="28"/>
  <c r="V62" i="28"/>
  <c r="V63" i="28"/>
  <c r="V64" i="28"/>
  <c r="V65" i="28"/>
  <c r="V66" i="28"/>
  <c r="V67" i="28"/>
  <c r="V68" i="28"/>
  <c r="V69" i="28"/>
  <c r="V70" i="28"/>
  <c r="V71" i="28"/>
  <c r="V72" i="28"/>
  <c r="V73" i="28"/>
  <c r="V74" i="28"/>
  <c r="V75" i="28"/>
  <c r="V76" i="28"/>
  <c r="V77" i="28"/>
  <c r="V78" i="28"/>
  <c r="V79" i="28"/>
  <c r="V80" i="28"/>
  <c r="V81" i="28"/>
  <c r="V82" i="28"/>
  <c r="V83" i="28"/>
  <c r="V84" i="28"/>
  <c r="V85" i="28"/>
  <c r="V86" i="28"/>
  <c r="V87" i="28"/>
  <c r="V88" i="28"/>
  <c r="V89" i="28"/>
  <c r="V90" i="28"/>
  <c r="V91" i="28"/>
  <c r="V92" i="28"/>
  <c r="V93" i="28"/>
  <c r="V94" i="28"/>
  <c r="V95" i="28"/>
  <c r="V96" i="28"/>
  <c r="V97" i="28"/>
  <c r="V98" i="28"/>
  <c r="V99" i="28"/>
  <c r="V100" i="28"/>
  <c r="V101" i="28"/>
  <c r="V102" i="28"/>
  <c r="V103" i="28"/>
  <c r="V104" i="28"/>
  <c r="V105" i="28"/>
  <c r="V106" i="28"/>
  <c r="V107" i="28"/>
  <c r="V108" i="28"/>
  <c r="U10" i="28"/>
  <c r="U11" i="28"/>
  <c r="U12" i="28"/>
  <c r="U13" i="28"/>
  <c r="U14" i="28"/>
  <c r="U15" i="28"/>
  <c r="U16" i="28"/>
  <c r="U17" i="28"/>
  <c r="U18" i="28"/>
  <c r="U19" i="28"/>
  <c r="U20" i="28"/>
  <c r="U21" i="28"/>
  <c r="U22" i="28"/>
  <c r="U23" i="28"/>
  <c r="U24" i="28"/>
  <c r="U25" i="28"/>
  <c r="U26" i="28"/>
  <c r="U27" i="28"/>
  <c r="U28" i="28"/>
  <c r="U29" i="28"/>
  <c r="U30" i="28"/>
  <c r="U31" i="28"/>
  <c r="U32" i="28"/>
  <c r="U33" i="28"/>
  <c r="U34" i="28"/>
  <c r="U35" i="28"/>
  <c r="U36" i="28"/>
  <c r="U37" i="28"/>
  <c r="U38" i="28"/>
  <c r="U39" i="28"/>
  <c r="U40" i="28"/>
  <c r="U41" i="28"/>
  <c r="U42" i="28"/>
  <c r="U43" i="28"/>
  <c r="U44" i="28"/>
  <c r="U45" i="28"/>
  <c r="U46" i="28"/>
  <c r="U47" i="28"/>
  <c r="U48" i="28"/>
  <c r="U49" i="28"/>
  <c r="U50" i="28"/>
  <c r="U51" i="28"/>
  <c r="U52" i="28"/>
  <c r="U53" i="28"/>
  <c r="U54" i="28"/>
  <c r="U55" i="28"/>
  <c r="U56" i="28"/>
  <c r="U57" i="28"/>
  <c r="U58" i="28"/>
  <c r="U59" i="28"/>
  <c r="U60" i="28"/>
  <c r="U61" i="28"/>
  <c r="U62" i="28"/>
  <c r="U63" i="28"/>
  <c r="U64" i="28"/>
  <c r="U65" i="28"/>
  <c r="U66" i="28"/>
  <c r="U67" i="28"/>
  <c r="U68" i="28"/>
  <c r="U69" i="28"/>
  <c r="U70" i="28"/>
  <c r="U71" i="28"/>
  <c r="U72" i="28"/>
  <c r="U73" i="28"/>
  <c r="U74" i="28"/>
  <c r="U75" i="28"/>
  <c r="U76" i="28"/>
  <c r="U77" i="28"/>
  <c r="U78" i="28"/>
  <c r="U79" i="28"/>
  <c r="U80" i="28"/>
  <c r="U81" i="28"/>
  <c r="U82" i="28"/>
  <c r="U83" i="28"/>
  <c r="U84" i="28"/>
  <c r="U85" i="28"/>
  <c r="U86" i="28"/>
  <c r="U87" i="28"/>
  <c r="U88" i="28"/>
  <c r="U89" i="28"/>
  <c r="U90" i="28"/>
  <c r="U91" i="28"/>
  <c r="U92" i="28"/>
  <c r="U93" i="28"/>
  <c r="U94" i="28"/>
  <c r="U95" i="28"/>
  <c r="U96" i="28"/>
  <c r="U97" i="28"/>
  <c r="U98" i="28"/>
  <c r="U99" i="28"/>
  <c r="U100" i="28"/>
  <c r="U101" i="28"/>
  <c r="U102" i="28"/>
  <c r="U103" i="28"/>
  <c r="U104" i="28"/>
  <c r="U105" i="28"/>
  <c r="U106" i="28"/>
  <c r="U107" i="28"/>
  <c r="U108" i="28"/>
  <c r="U9" i="28"/>
  <c r="T10" i="28"/>
  <c r="T11" i="28"/>
  <c r="T12" i="28"/>
  <c r="T13" i="28"/>
  <c r="T14" i="28"/>
  <c r="T15" i="28"/>
  <c r="T16" i="28"/>
  <c r="T17" i="28"/>
  <c r="T18" i="28"/>
  <c r="T19" i="28"/>
  <c r="T20" i="28"/>
  <c r="T21" i="28"/>
  <c r="T22" i="28"/>
  <c r="T23" i="28"/>
  <c r="T24" i="28"/>
  <c r="T25" i="28"/>
  <c r="T26" i="28"/>
  <c r="T27" i="28"/>
  <c r="T28" i="28"/>
  <c r="T29" i="28"/>
  <c r="T30" i="28"/>
  <c r="T31" i="28"/>
  <c r="T32" i="28"/>
  <c r="T33" i="28"/>
  <c r="T34" i="28"/>
  <c r="T35" i="28"/>
  <c r="T36" i="28"/>
  <c r="T37" i="28"/>
  <c r="T38" i="28"/>
  <c r="T39" i="28"/>
  <c r="T40" i="28"/>
  <c r="T41" i="28"/>
  <c r="T42" i="28"/>
  <c r="T43" i="28"/>
  <c r="T44" i="28"/>
  <c r="T45" i="28"/>
  <c r="T46" i="28"/>
  <c r="T47" i="28"/>
  <c r="T48" i="28"/>
  <c r="T49" i="28"/>
  <c r="T50" i="28"/>
  <c r="T51" i="28"/>
  <c r="T52" i="28"/>
  <c r="T53" i="28"/>
  <c r="T54" i="28"/>
  <c r="T55" i="28"/>
  <c r="T56" i="28"/>
  <c r="T57" i="28"/>
  <c r="T58" i="28"/>
  <c r="T59" i="28"/>
  <c r="T60" i="28"/>
  <c r="T61" i="28"/>
  <c r="T62" i="28"/>
  <c r="T63" i="28"/>
  <c r="T64" i="28"/>
  <c r="T65" i="28"/>
  <c r="T66" i="28"/>
  <c r="T67" i="28"/>
  <c r="T68" i="28"/>
  <c r="T69" i="28"/>
  <c r="T70" i="28"/>
  <c r="T71" i="28"/>
  <c r="T72" i="28"/>
  <c r="T73" i="28"/>
  <c r="T74" i="28"/>
  <c r="T75" i="28"/>
  <c r="T76" i="28"/>
  <c r="T77" i="28"/>
  <c r="T78" i="28"/>
  <c r="T79" i="28"/>
  <c r="T80" i="28"/>
  <c r="T81" i="28"/>
  <c r="T82" i="28"/>
  <c r="T83" i="28"/>
  <c r="T84" i="28"/>
  <c r="T85" i="28"/>
  <c r="T86" i="28"/>
  <c r="T87" i="28"/>
  <c r="T88" i="28"/>
  <c r="T89" i="28"/>
  <c r="T90" i="28"/>
  <c r="T91" i="28"/>
  <c r="T92" i="28"/>
  <c r="T93" i="28"/>
  <c r="T94" i="28"/>
  <c r="T95" i="28"/>
  <c r="T96" i="28"/>
  <c r="T97" i="28"/>
  <c r="T98" i="28"/>
  <c r="T99" i="28"/>
  <c r="T100" i="28"/>
  <c r="T101" i="28"/>
  <c r="T102" i="28"/>
  <c r="T103" i="28"/>
  <c r="T104" i="28"/>
  <c r="T105" i="28"/>
  <c r="T106" i="28"/>
  <c r="T107" i="28"/>
  <c r="T108" i="28"/>
  <c r="T9" i="28"/>
  <c r="S10" i="28"/>
  <c r="S11" i="28"/>
  <c r="S12" i="28"/>
  <c r="S13" i="28"/>
  <c r="S14" i="28"/>
  <c r="S15" i="28"/>
  <c r="S16" i="28"/>
  <c r="S17" i="28"/>
  <c r="S18" i="28"/>
  <c r="S19" i="28"/>
  <c r="S20" i="28"/>
  <c r="S21" i="28"/>
  <c r="S22" i="28"/>
  <c r="S23" i="28"/>
  <c r="S24" i="28"/>
  <c r="S25" i="28"/>
  <c r="S26" i="28"/>
  <c r="S27" i="28"/>
  <c r="S28" i="28"/>
  <c r="S29" i="28"/>
  <c r="S30" i="28"/>
  <c r="S31" i="28"/>
  <c r="S32" i="28"/>
  <c r="S33" i="28"/>
  <c r="S34" i="28"/>
  <c r="S35" i="28"/>
  <c r="S36" i="28"/>
  <c r="S37" i="28"/>
  <c r="S38" i="28"/>
  <c r="S39" i="28"/>
  <c r="S40" i="28"/>
  <c r="S41" i="28"/>
  <c r="S42" i="28"/>
  <c r="S43" i="28"/>
  <c r="S44" i="28"/>
  <c r="S45" i="28"/>
  <c r="S46" i="28"/>
  <c r="S47" i="28"/>
  <c r="S48" i="28"/>
  <c r="S49" i="28"/>
  <c r="S50" i="28"/>
  <c r="S51" i="28"/>
  <c r="S52" i="28"/>
  <c r="S53" i="28"/>
  <c r="S54" i="28"/>
  <c r="S55" i="28"/>
  <c r="S56" i="28"/>
  <c r="S57" i="28"/>
  <c r="S58" i="28"/>
  <c r="S59" i="28"/>
  <c r="S60" i="28"/>
  <c r="S61" i="28"/>
  <c r="S62" i="28"/>
  <c r="S63" i="28"/>
  <c r="S64" i="28"/>
  <c r="S65" i="28"/>
  <c r="S66" i="28"/>
  <c r="S67" i="28"/>
  <c r="S68" i="28"/>
  <c r="S69" i="28"/>
  <c r="S70" i="28"/>
  <c r="S71" i="28"/>
  <c r="S72" i="28"/>
  <c r="S73" i="28"/>
  <c r="S74" i="28"/>
  <c r="S75" i="28"/>
  <c r="S76" i="28"/>
  <c r="S77" i="28"/>
  <c r="S78" i="28"/>
  <c r="S79" i="28"/>
  <c r="S80" i="28"/>
  <c r="S81" i="28"/>
  <c r="S82" i="28"/>
  <c r="S83" i="28"/>
  <c r="S84" i="28"/>
  <c r="S85" i="28"/>
  <c r="S86" i="28"/>
  <c r="S87" i="28"/>
  <c r="S88" i="28"/>
  <c r="S89" i="28"/>
  <c r="S90" i="28"/>
  <c r="S91" i="28"/>
  <c r="S92" i="28"/>
  <c r="S93" i="28"/>
  <c r="S94" i="28"/>
  <c r="S95" i="28"/>
  <c r="S96" i="28"/>
  <c r="S97" i="28"/>
  <c r="S98" i="28"/>
  <c r="S99" i="28"/>
  <c r="S100" i="28"/>
  <c r="S101" i="28"/>
  <c r="S102" i="28"/>
  <c r="S103" i="28"/>
  <c r="S104" i="28"/>
  <c r="S105" i="28"/>
  <c r="S106" i="28"/>
  <c r="S107" i="28"/>
  <c r="S108" i="28"/>
  <c r="S9" i="28"/>
  <c r="P9" i="28"/>
  <c r="F40" i="56" s="1"/>
  <c r="H10" i="52"/>
  <c r="H11" i="52"/>
  <c r="H12" i="52"/>
  <c r="H13" i="52"/>
  <c r="H14" i="52"/>
  <c r="H15" i="52"/>
  <c r="H16" i="52"/>
  <c r="H17" i="52"/>
  <c r="H18" i="52"/>
  <c r="H19" i="52"/>
  <c r="H20" i="52"/>
  <c r="H21" i="52"/>
  <c r="H22" i="52"/>
  <c r="H23" i="52"/>
  <c r="H24" i="52"/>
  <c r="H25" i="52"/>
  <c r="H26" i="52"/>
  <c r="H27" i="52"/>
  <c r="H28" i="52"/>
  <c r="H29" i="52"/>
  <c r="H30" i="52"/>
  <c r="H31" i="52"/>
  <c r="H32" i="52"/>
  <c r="H33" i="52"/>
  <c r="H34" i="52"/>
  <c r="H35" i="52"/>
  <c r="H36" i="52"/>
  <c r="H37" i="52"/>
  <c r="H38" i="52"/>
  <c r="H39" i="52"/>
  <c r="H40" i="52"/>
  <c r="H41" i="52"/>
  <c r="H42" i="52"/>
  <c r="H43" i="52"/>
  <c r="H44" i="52"/>
  <c r="H45" i="52"/>
  <c r="H46" i="52"/>
  <c r="H47" i="52"/>
  <c r="H48" i="52"/>
  <c r="H49" i="52"/>
  <c r="H50" i="52"/>
  <c r="H51" i="52"/>
  <c r="H52" i="52"/>
  <c r="H53" i="52"/>
  <c r="H54" i="52"/>
  <c r="H55" i="52"/>
  <c r="H56" i="52"/>
  <c r="H57" i="52"/>
  <c r="H58" i="52"/>
  <c r="H59" i="52"/>
  <c r="H60" i="52"/>
  <c r="H61" i="52"/>
  <c r="H62" i="52"/>
  <c r="H63" i="52"/>
  <c r="H64" i="52"/>
  <c r="H65" i="52"/>
  <c r="H66" i="52"/>
  <c r="H67" i="52"/>
  <c r="H68" i="52"/>
  <c r="H69" i="52"/>
  <c r="H70" i="52"/>
  <c r="H71" i="52"/>
  <c r="H72" i="52"/>
  <c r="H73" i="52"/>
  <c r="H74" i="52"/>
  <c r="H75" i="52"/>
  <c r="H76" i="52"/>
  <c r="H77" i="52"/>
  <c r="H78" i="52"/>
  <c r="H79" i="52"/>
  <c r="H80" i="52"/>
  <c r="H81" i="52"/>
  <c r="H82" i="52"/>
  <c r="H83" i="52"/>
  <c r="H84" i="52"/>
  <c r="H85" i="52"/>
  <c r="H86" i="52"/>
  <c r="H87" i="52"/>
  <c r="H88" i="52"/>
  <c r="H89" i="52"/>
  <c r="H90" i="52"/>
  <c r="H91" i="52"/>
  <c r="H92" i="52"/>
  <c r="H93" i="52"/>
  <c r="H94" i="52"/>
  <c r="H95" i="52"/>
  <c r="H96" i="52"/>
  <c r="H97" i="52"/>
  <c r="H98" i="52"/>
  <c r="H99" i="52"/>
  <c r="H100" i="52"/>
  <c r="H101" i="52"/>
  <c r="H102" i="52"/>
  <c r="H103" i="52"/>
  <c r="H104" i="52"/>
  <c r="R5" i="52" l="1"/>
  <c r="T5" i="52" s="1" a="1"/>
  <c r="T5" i="52" s="1"/>
  <c r="X95" i="28"/>
  <c r="X79" i="28"/>
  <c r="X63" i="28"/>
  <c r="X47" i="28"/>
  <c r="X31" i="28"/>
  <c r="X15" i="28"/>
  <c r="AF15" i="28" s="1"/>
  <c r="X12" i="28"/>
  <c r="X11" i="28"/>
  <c r="X9" i="28"/>
  <c r="AC9" i="28" s="1"/>
  <c r="X103" i="28"/>
  <c r="X87" i="28"/>
  <c r="X71" i="28"/>
  <c r="X55" i="28"/>
  <c r="X39" i="28"/>
  <c r="X23" i="28"/>
  <c r="X86" i="28"/>
  <c r="X38" i="28"/>
  <c r="X102" i="28"/>
  <c r="X70" i="28"/>
  <c r="X54" i="28"/>
  <c r="X22" i="28"/>
  <c r="X101" i="28"/>
  <c r="X85" i="28"/>
  <c r="X69" i="28"/>
  <c r="X53" i="28"/>
  <c r="X37" i="28"/>
  <c r="X21" i="28"/>
  <c r="X100" i="28"/>
  <c r="X84" i="28"/>
  <c r="X68" i="28"/>
  <c r="X52" i="28"/>
  <c r="X36" i="28"/>
  <c r="X20" i="28"/>
  <c r="X106" i="28"/>
  <c r="X98" i="28"/>
  <c r="X90" i="28"/>
  <c r="X82" i="28"/>
  <c r="X74" i="28"/>
  <c r="X66" i="28"/>
  <c r="X58" i="28"/>
  <c r="X50" i="28"/>
  <c r="X42" i="28"/>
  <c r="X34" i="28"/>
  <c r="X26" i="28"/>
  <c r="X18" i="28"/>
  <c r="X105" i="28"/>
  <c r="X97" i="28"/>
  <c r="X89" i="28"/>
  <c r="X81" i="28"/>
  <c r="X73" i="28"/>
  <c r="X65" i="28"/>
  <c r="X57" i="28"/>
  <c r="X49" i="28"/>
  <c r="X41" i="28"/>
  <c r="X33" i="28"/>
  <c r="X25" i="28"/>
  <c r="X17" i="28"/>
  <c r="AF17" i="28" s="1"/>
  <c r="X104" i="28"/>
  <c r="X96" i="28"/>
  <c r="X88" i="28"/>
  <c r="X80" i="28"/>
  <c r="X72" i="28"/>
  <c r="X64" i="28"/>
  <c r="X56" i="28"/>
  <c r="X48" i="28"/>
  <c r="X40" i="28"/>
  <c r="X32" i="28"/>
  <c r="X24" i="28"/>
  <c r="X16" i="28"/>
  <c r="AF16" i="28" s="1"/>
  <c r="H55" i="56"/>
  <c r="H54" i="56"/>
  <c r="H53" i="56"/>
  <c r="H52" i="56"/>
  <c r="B19" i="48"/>
  <c r="F51" i="56"/>
  <c r="H51" i="56" s="1"/>
  <c r="H44" i="56"/>
  <c r="H43" i="56"/>
  <c r="H42" i="56"/>
  <c r="X99" i="28"/>
  <c r="X83" i="28"/>
  <c r="X67" i="28"/>
  <c r="X51" i="28"/>
  <c r="X35" i="28"/>
  <c r="X19" i="28"/>
  <c r="X94" i="28"/>
  <c r="X78" i="28"/>
  <c r="X62" i="28"/>
  <c r="X46" i="28"/>
  <c r="X30" i="28"/>
  <c r="X14" i="28"/>
  <c r="AF14" i="28" s="1"/>
  <c r="X93" i="28"/>
  <c r="X77" i="28"/>
  <c r="X61" i="28"/>
  <c r="X45" i="28"/>
  <c r="X29" i="28"/>
  <c r="X13" i="28"/>
  <c r="X108" i="28"/>
  <c r="X92" i="28"/>
  <c r="X76" i="28"/>
  <c r="X60" i="28"/>
  <c r="X44" i="28"/>
  <c r="X28" i="28"/>
  <c r="X107" i="28"/>
  <c r="X91" i="28"/>
  <c r="X75" i="28"/>
  <c r="X59" i="28"/>
  <c r="X43" i="28"/>
  <c r="X27" i="28"/>
  <c r="K8" i="46"/>
  <c r="L8" i="46" s="1"/>
  <c r="B20" i="48"/>
  <c r="F26" i="56" l="1"/>
  <c r="G26" i="56"/>
  <c r="E19" i="48"/>
  <c r="G27" i="56"/>
  <c r="H20" i="48"/>
  <c r="Q20" i="48"/>
  <c r="R20" i="48" s="1"/>
  <c r="F27" i="56"/>
  <c r="E20" i="48"/>
  <c r="J51" i="56"/>
  <c r="AE9" i="28" a="1"/>
  <c r="AE9" i="28" s="1"/>
  <c r="K7" i="46"/>
  <c r="L7" i="46" s="1"/>
  <c r="AF24" i="28"/>
  <c r="J40" i="56"/>
  <c r="AF9" i="28"/>
  <c r="J41" i="56"/>
  <c r="AF12" i="28"/>
  <c r="K9" i="46"/>
  <c r="L9" i="46" s="1"/>
  <c r="B21" i="48"/>
  <c r="B23" i="48"/>
  <c r="B22" i="48"/>
  <c r="J44" i="56"/>
  <c r="AF13" i="28"/>
  <c r="J43" i="56"/>
  <c r="J42" i="56"/>
  <c r="AF11" i="28"/>
  <c r="AF10" i="28"/>
  <c r="U7" i="52"/>
  <c r="J53" i="56"/>
  <c r="U6" i="52"/>
  <c r="J52" i="56"/>
  <c r="R105" i="52"/>
  <c r="U9" i="52"/>
  <c r="J55" i="56"/>
  <c r="U8" i="52"/>
  <c r="J54" i="56"/>
  <c r="D10" i="46"/>
  <c r="AF49" i="28"/>
  <c r="AF20" i="28"/>
  <c r="AF33" i="28"/>
  <c r="AF97" i="28"/>
  <c r="AF46" i="28"/>
  <c r="AF34" i="28"/>
  <c r="AF98" i="28"/>
  <c r="AF93" i="28"/>
  <c r="AF19" i="28"/>
  <c r="AF83" i="28"/>
  <c r="AF69" i="28"/>
  <c r="AF87" i="28"/>
  <c r="AF80" i="28"/>
  <c r="AF101" i="28"/>
  <c r="AF41" i="28"/>
  <c r="AF105" i="28"/>
  <c r="AF70" i="28"/>
  <c r="AF42" i="28"/>
  <c r="AF106" i="28"/>
  <c r="AF30" i="28"/>
  <c r="AF27" i="28"/>
  <c r="AF91" i="28"/>
  <c r="AF85" i="28"/>
  <c r="AF63" i="28"/>
  <c r="AF88" i="28"/>
  <c r="AF99" i="28"/>
  <c r="AF60" i="28"/>
  <c r="AF78" i="28"/>
  <c r="AF65" i="28"/>
  <c r="AF76" i="28"/>
  <c r="AF51" i="28"/>
  <c r="AF36" i="28"/>
  <c r="AF79" i="28"/>
  <c r="AF48" i="28"/>
  <c r="AF52" i="28"/>
  <c r="AF28" i="28"/>
  <c r="AF54" i="28"/>
  <c r="AF102" i="28"/>
  <c r="AF39" i="28"/>
  <c r="AF92" i="28"/>
  <c r="AF73" i="28"/>
  <c r="AF108" i="28"/>
  <c r="AF103" i="28"/>
  <c r="AF56" i="28"/>
  <c r="AF84" i="28"/>
  <c r="AF86" i="28"/>
  <c r="AF62" i="28"/>
  <c r="AF32" i="28"/>
  <c r="AF57" i="28"/>
  <c r="AF44" i="28"/>
  <c r="AF107" i="28"/>
  <c r="AF104" i="28"/>
  <c r="AF66" i="28"/>
  <c r="AF71" i="28"/>
  <c r="AF23" i="28"/>
  <c r="AF68" i="28"/>
  <c r="AF81" i="28"/>
  <c r="AF77" i="28"/>
  <c r="AF18" i="28"/>
  <c r="AF82" i="28"/>
  <c r="AF29" i="28"/>
  <c r="AF55" i="28"/>
  <c r="AF67" i="28"/>
  <c r="AF100" i="28"/>
  <c r="AF38" i="28"/>
  <c r="AF64" i="28"/>
  <c r="AF21" i="28"/>
  <c r="AF50" i="28"/>
  <c r="AF35" i="28"/>
  <c r="AF96" i="28"/>
  <c r="AF58" i="28"/>
  <c r="AF43" i="28"/>
  <c r="AF40" i="28"/>
  <c r="AF47" i="28"/>
  <c r="AF94" i="28"/>
  <c r="AF37" i="28"/>
  <c r="AF74" i="28"/>
  <c r="AF59" i="28"/>
  <c r="AF25" i="28"/>
  <c r="AF89" i="28"/>
  <c r="AF22" i="28"/>
  <c r="AF26" i="28"/>
  <c r="AF90" i="28"/>
  <c r="AF53" i="28"/>
  <c r="AF95" i="28"/>
  <c r="AF75" i="28"/>
  <c r="AF45" i="28"/>
  <c r="AF31" i="28"/>
  <c r="AF72" i="28"/>
  <c r="AF61" i="28"/>
  <c r="H4" i="52"/>
  <c r="E23" i="48" l="1"/>
  <c r="G30" i="56"/>
  <c r="H23" i="48"/>
  <c r="F30" i="56"/>
  <c r="Q23" i="48"/>
  <c r="R23" i="48" s="1"/>
  <c r="F28" i="56"/>
  <c r="G28" i="56"/>
  <c r="H21" i="48"/>
  <c r="Q21" i="48"/>
  <c r="R21" i="48" s="1"/>
  <c r="E21" i="48"/>
  <c r="E22" i="48"/>
  <c r="F29" i="56"/>
  <c r="G29" i="56"/>
  <c r="H22" i="48"/>
  <c r="Q22" i="48"/>
  <c r="R22" i="48" s="1"/>
  <c r="L6" i="46"/>
  <c r="N8" i="46"/>
  <c r="U5" i="52"/>
  <c r="U105" i="52" s="1"/>
  <c r="B35" i="31"/>
  <c r="B34" i="31"/>
  <c r="H34" i="31" l="1"/>
  <c r="F34" i="31"/>
  <c r="N34" i="31" s="1"/>
  <c r="F35" i="31"/>
  <c r="N35" i="31" s="1"/>
  <c r="H35" i="31"/>
  <c r="N6" i="46"/>
  <c r="B25" i="48" s="1"/>
  <c r="F32" i="56" s="1"/>
  <c r="N9" i="46"/>
  <c r="N7" i="46"/>
  <c r="J47" i="56" s="1"/>
  <c r="B24" i="48"/>
  <c r="F31" i="56" s="1"/>
  <c r="I4" i="52"/>
  <c r="J46" i="56" l="1"/>
  <c r="H25" i="48"/>
  <c r="Q25" i="48"/>
  <c r="R25" i="48" s="1"/>
  <c r="E25" i="48"/>
  <c r="G32" i="56"/>
  <c r="E24" i="48"/>
  <c r="G31" i="56"/>
  <c r="J48" i="56"/>
  <c r="B27" i="48"/>
  <c r="F34" i="56" s="1"/>
  <c r="N10" i="46"/>
  <c r="P5" i="48" s="1"/>
  <c r="J49" i="56"/>
  <c r="B26" i="48"/>
  <c r="F33" i="56" s="1"/>
  <c r="I105" i="52"/>
  <c r="L3" i="31" s="1"/>
  <c r="J56" i="56" l="1"/>
  <c r="F22" i="56"/>
  <c r="P6" i="48"/>
  <c r="G22" i="56" s="1"/>
  <c r="H27" i="48"/>
  <c r="Q27" i="48"/>
  <c r="R27" i="48" s="1"/>
  <c r="E27" i="48"/>
  <c r="G34" i="56"/>
  <c r="H26" i="48"/>
  <c r="Q26" i="48"/>
  <c r="R26" i="48" s="1"/>
  <c r="E26" i="48"/>
  <c r="G33" i="56"/>
  <c r="Q10" i="46"/>
  <c r="E28" i="48" l="1"/>
  <c r="G35" i="56"/>
  <c r="F35" i="56"/>
  <c r="B33" i="31"/>
  <c r="G10" i="46"/>
  <c r="K3" i="31" l="1"/>
  <c r="H33" i="31"/>
  <c r="F33" i="31"/>
  <c r="N33" i="31" s="1"/>
  <c r="F27" i="48"/>
  <c r="N27" i="48" s="1"/>
  <c r="F21" i="48"/>
  <c r="N21" i="48" s="1"/>
  <c r="F26" i="48"/>
  <c r="N26" i="48" s="1"/>
  <c r="F22" i="48"/>
  <c r="N22" i="48" s="1"/>
  <c r="F24" i="48"/>
  <c r="F23" i="48"/>
  <c r="N23" i="48" s="1"/>
  <c r="F19" i="48"/>
  <c r="F28" i="48"/>
  <c r="F20" i="48"/>
  <c r="N20" i="48" s="1"/>
  <c r="F25" i="48"/>
  <c r="N25" i="48" s="1"/>
  <c r="Q4" i="52"/>
  <c r="P4" i="52"/>
  <c r="O4" i="52"/>
  <c r="R4" i="52" s="1"/>
  <c r="U4" i="52" s="1"/>
  <c r="M4" i="52"/>
  <c r="L4" i="52"/>
  <c r="K4" i="52"/>
  <c r="E36" i="31" l="1"/>
  <c r="Q5" i="48"/>
  <c r="Q6" i="48" s="1"/>
  <c r="G23" i="56" s="1"/>
  <c r="F23" i="56" l="1"/>
  <c r="N109" i="28"/>
  <c r="C3" i="31" s="1"/>
  <c r="J3" i="31" l="1"/>
  <c r="C5" i="31" s="1"/>
  <c r="AC109" i="28" l="1"/>
  <c r="O5" i="48" l="1"/>
  <c r="O6" i="48" s="1"/>
  <c r="G21" i="56" s="1"/>
  <c r="C3" i="48"/>
  <c r="J4" i="31"/>
  <c r="G24" i="56" l="1"/>
  <c r="F21" i="56"/>
  <c r="F24" i="56" s="1"/>
  <c r="B28" i="48"/>
  <c r="C20" i="48" l="1"/>
  <c r="C19" i="48"/>
  <c r="C21" i="48"/>
  <c r="C22" i="48"/>
  <c r="C24" i="48"/>
  <c r="C25" i="48"/>
  <c r="C26" i="48"/>
  <c r="G19" i="48"/>
  <c r="C23" i="48"/>
  <c r="C27" i="48"/>
  <c r="H5" i="48"/>
  <c r="D28" i="48"/>
  <c r="G20" i="48"/>
  <c r="G21" i="48"/>
  <c r="G23" i="48"/>
  <c r="G22" i="48"/>
  <c r="H6" i="48"/>
  <c r="G25" i="48"/>
  <c r="G27" i="48"/>
  <c r="G26" i="48"/>
  <c r="C6" i="48"/>
  <c r="J19" i="56"/>
  <c r="C5" i="48"/>
  <c r="H19" i="48" l="1"/>
  <c r="G28" i="48"/>
  <c r="H28" i="48" s="1"/>
  <c r="J20" i="56" s="1"/>
  <c r="J23" i="48"/>
  <c r="M23" i="48"/>
  <c r="O23" i="48" s="1"/>
  <c r="M26" i="48"/>
  <c r="O26" i="48" s="1"/>
  <c r="J26" i="48"/>
  <c r="M21" i="48"/>
  <c r="O21" i="48" s="1"/>
  <c r="J21" i="48"/>
  <c r="J22" i="48"/>
  <c r="M22" i="48"/>
  <c r="O22" i="48" s="1"/>
  <c r="M20" i="48"/>
  <c r="O20" i="48" s="1"/>
  <c r="J20" i="48"/>
  <c r="I19" i="48"/>
  <c r="N19" i="48" s="1"/>
  <c r="M27" i="48"/>
  <c r="O27" i="48" s="1"/>
  <c r="J27" i="48"/>
  <c r="G24" i="48"/>
  <c r="M25" i="48"/>
  <c r="O25" i="48" s="1"/>
  <c r="J25" i="48"/>
  <c r="C28" i="48"/>
  <c r="C7" i="48" l="1"/>
  <c r="J21" i="56"/>
  <c r="J19" i="48"/>
  <c r="M19" i="48" s="1"/>
  <c r="O19" i="48" s="1"/>
  <c r="J28" i="48"/>
  <c r="M28" i="48" s="1"/>
  <c r="H24" i="48"/>
  <c r="J24" i="48"/>
  <c r="N28" i="48"/>
  <c r="N24" i="48"/>
  <c r="AF109" i="28"/>
  <c r="D3" i="48" s="1"/>
  <c r="D5" i="48" s="1"/>
  <c r="M2" i="22"/>
  <c r="Q19" i="48" l="1"/>
  <c r="O28" i="48"/>
  <c r="J22" i="56"/>
  <c r="Q28" i="48"/>
  <c r="K19" i="48"/>
  <c r="L19" i="48"/>
  <c r="M24" i="48"/>
  <c r="O24" i="48" s="1"/>
  <c r="R19" i="48"/>
  <c r="L2" i="22"/>
  <c r="R28" i="48" l="1"/>
  <c r="J31" i="56"/>
  <c r="J32" i="56" s="1"/>
  <c r="Q24" i="48"/>
  <c r="R24" i="48" s="1"/>
  <c r="BI2" i="22"/>
  <c r="BH2" i="22"/>
  <c r="BG2" i="22"/>
  <c r="BF2" i="22"/>
  <c r="BE2" i="22"/>
  <c r="DG2" i="22"/>
  <c r="DF2" i="22"/>
  <c r="CL2" i="22" l="1"/>
  <c r="CK2" i="22"/>
  <c r="CJ2" i="22"/>
  <c r="CI2" i="22"/>
  <c r="CH2" i="22"/>
  <c r="CG2" i="22"/>
  <c r="K2" i="22"/>
  <c r="H2" i="22"/>
  <c r="D2" i="22"/>
  <c r="R2" i="22"/>
  <c r="P2" i="22" l="1"/>
  <c r="A2" i="22" l="1"/>
  <c r="CF2" i="22"/>
  <c r="CE2" i="22"/>
  <c r="CD2" i="22"/>
  <c r="CC2" i="22"/>
  <c r="CB2" i="22"/>
  <c r="CA2" i="22"/>
  <c r="BZ2" i="22"/>
  <c r="BY2" i="22"/>
  <c r="BX2" i="22"/>
  <c r="BW2" i="22"/>
  <c r="BV2" i="22"/>
  <c r="BU2" i="22"/>
  <c r="BT2" i="22"/>
  <c r="BS2" i="22"/>
  <c r="BR2" i="22"/>
  <c r="BQ2" i="22"/>
  <c r="BP2" i="22"/>
  <c r="BO2" i="22"/>
  <c r="BN2" i="22"/>
  <c r="BC2" i="22"/>
  <c r="BB2" i="22"/>
  <c r="BA2" i="22"/>
  <c r="AY2" i="22"/>
  <c r="AX2" i="22"/>
  <c r="AW2" i="22"/>
  <c r="AV2" i="22"/>
  <c r="AU2" i="22"/>
  <c r="AR2" i="22"/>
  <c r="S2" i="22"/>
  <c r="Q2" i="22"/>
  <c r="O2" i="22"/>
  <c r="N2" i="22"/>
  <c r="J2" i="22"/>
  <c r="I2" i="22"/>
  <c r="G2" i="22"/>
  <c r="C2" i="22"/>
  <c r="B2" i="22"/>
  <c r="F2" i="22" s="1"/>
  <c r="BM2" i="22" l="1"/>
  <c r="BK2" i="22"/>
  <c r="BL2" i="22"/>
  <c r="BD2" i="22" l="1"/>
  <c r="BJ2" i="22"/>
  <c r="CR2" i="22" l="1"/>
  <c r="CP2" i="22"/>
  <c r="CO2" i="22"/>
  <c r="CM2" i="22"/>
  <c r="CQ2" i="22"/>
  <c r="E2" i="22"/>
  <c r="CV2" i="22" l="1"/>
  <c r="AK2" i="22" l="1"/>
  <c r="AQ2" i="22"/>
  <c r="AM2" i="22"/>
  <c r="AP2" i="22"/>
  <c r="AL2" i="22"/>
  <c r="AG2" i="22"/>
  <c r="AN2" i="22"/>
  <c r="AE2" i="22"/>
  <c r="Z2" i="22" l="1"/>
  <c r="Y2" i="22"/>
  <c r="DA2" i="22"/>
  <c r="DB2" i="22"/>
  <c r="DC2" i="22"/>
  <c r="V2" i="22"/>
  <c r="AJ2" i="22"/>
  <c r="AH2" i="22"/>
  <c r="AC2" i="22"/>
  <c r="AD2" i="22"/>
  <c r="T2" i="22" l="1"/>
  <c r="AB2" i="22"/>
  <c r="AZ2" i="22"/>
  <c r="AO2" i="22"/>
  <c r="X2" i="22"/>
  <c r="AF2" i="22" l="1"/>
  <c r="AI2" i="22" l="1"/>
  <c r="AT2" i="22" l="1"/>
  <c r="CW2" i="22" l="1"/>
  <c r="CX2" i="22" s="1"/>
  <c r="DD2" i="22"/>
  <c r="DE2" i="22" s="1"/>
  <c r="CN2" i="22" l="1"/>
  <c r="CT2" i="22" l="1"/>
  <c r="CS2" i="22"/>
  <c r="CY2" i="22" s="1"/>
  <c r="CU2" i="22" l="1"/>
  <c r="CZ2" i="22" l="1"/>
  <c r="W2" i="22" l="1"/>
  <c r="AA2" i="22" l="1"/>
  <c r="B36" i="31"/>
  <c r="U2" i="22"/>
  <c r="C32" i="31" l="1"/>
  <c r="G29" i="31"/>
  <c r="J29" i="31" s="1"/>
  <c r="G30" i="31"/>
  <c r="J30" i="31" s="1"/>
  <c r="D36" i="31"/>
  <c r="G31" i="31"/>
  <c r="J31" i="31" s="1"/>
  <c r="F36" i="31"/>
  <c r="G28" i="31"/>
  <c r="J28" i="31" s="1"/>
  <c r="G34" i="31"/>
  <c r="J34" i="31" s="1"/>
  <c r="G35" i="31"/>
  <c r="J35" i="31" s="1"/>
  <c r="G33" i="31"/>
  <c r="J33" i="31" s="1"/>
  <c r="F6" i="31"/>
  <c r="F32" i="31"/>
  <c r="F27" i="31"/>
  <c r="C31" i="31"/>
  <c r="C29" i="31"/>
  <c r="C27" i="31"/>
  <c r="C28" i="31"/>
  <c r="C33" i="31"/>
  <c r="C35" i="31"/>
  <c r="D6" i="48"/>
  <c r="C30" i="31"/>
  <c r="C34" i="31"/>
  <c r="AS2" i="22"/>
  <c r="G36" i="31" l="1"/>
  <c r="C7" i="31" s="1"/>
  <c r="M28" i="31"/>
  <c r="O28" i="31" s="1"/>
  <c r="M33" i="31"/>
  <c r="O33" i="31" s="1"/>
  <c r="Q33" i="31"/>
  <c r="R33" i="31" s="1"/>
  <c r="M35" i="31"/>
  <c r="O35" i="31" s="1"/>
  <c r="M34" i="31"/>
  <c r="O34" i="31" s="1"/>
  <c r="M30" i="31"/>
  <c r="O30" i="31" s="1"/>
  <c r="D7" i="48"/>
  <c r="I27" i="31"/>
  <c r="M31" i="31"/>
  <c r="O31" i="31" s="1"/>
  <c r="Q31" i="31"/>
  <c r="R31" i="31" s="1"/>
  <c r="M29" i="31"/>
  <c r="O29" i="31" s="1"/>
  <c r="G32" i="31"/>
  <c r="C36" i="31"/>
  <c r="Q35" i="31" l="1"/>
  <c r="R35" i="31" s="1"/>
  <c r="H36" i="31"/>
  <c r="Q30" i="31"/>
  <c r="R30" i="31" s="1"/>
  <c r="Q28" i="31"/>
  <c r="R28" i="31" s="1"/>
  <c r="Q29" i="31"/>
  <c r="R29" i="31" s="1"/>
  <c r="H32" i="31"/>
  <c r="J32" i="31"/>
  <c r="N27" i="31"/>
  <c r="N32" i="31"/>
  <c r="J36" i="31"/>
  <c r="Q27" i="31"/>
  <c r="R27" i="31" s="1"/>
  <c r="Q34" i="31"/>
  <c r="R34" i="31" s="1"/>
  <c r="N36" i="31"/>
  <c r="P10" i="31" l="1"/>
  <c r="O27" i="31"/>
  <c r="M32" i="31"/>
  <c r="Q32" i="31" s="1"/>
  <c r="R32" i="31" s="1"/>
  <c r="C8" i="31"/>
  <c r="M36" i="31"/>
  <c r="Q36" i="31" s="1"/>
  <c r="R13" i="31" s="1"/>
  <c r="O32" i="31"/>
  <c r="C8" i="48"/>
  <c r="C10" i="31" l="1"/>
  <c r="R36" i="31"/>
  <c r="C9" i="31"/>
  <c r="O36" i="31"/>
  <c r="P11" i="31" s="1"/>
  <c r="C9" i="48"/>
  <c r="J23" i="56"/>
  <c r="C10" i="4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R8" authorId="0" shapeId="0" xr:uid="{2A1BFECF-B90C-974B-A809-4859CC11A178}">
      <text>
        <r>
          <rPr>
            <b/>
            <sz val="14"/>
            <color rgb="FF000000"/>
            <rFont val="Tahoma"/>
            <family val="2"/>
          </rPr>
          <t>Attention : Le total des ressources prévisionnelles doit être égal ou inférieur au coût total du projet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<sst xmlns="http://schemas.openxmlformats.org/spreadsheetml/2006/main" count="729" uniqueCount="533">
  <si>
    <t>STRATEGIE REGIONALE GUADELOUPE FEADER 2023-2027</t>
  </si>
  <si>
    <t>SAISIR L'INTITULE DE L'OPERATION</t>
  </si>
  <si>
    <t>SAISIR ICI LE NUMERO DU DOSSIER EUROPAC</t>
  </si>
  <si>
    <t>SAISIR ICI LE NOM DU DEMANDEUR OU DE LA STRUCTURE PORTEUSE</t>
  </si>
  <si>
    <t>Intervention 78.01 : Accès à la formation, au conseil, actions de diffusion et échanges de connaissances et d'informations</t>
  </si>
  <si>
    <t xml:space="preserve">Plan de financement prévisionnel </t>
  </si>
  <si>
    <t>version 10 - Février 2026</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</si>
  <si>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</si>
  <si>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</si>
  <si>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Accueil
</t>
    </r>
    <r>
      <rPr>
        <sz val="12"/>
        <color theme="1"/>
        <rFont val="Calibri"/>
        <family val="2"/>
        <scheme val="minor"/>
      </rPr>
      <t>Saisir l'intitulé de l'opération en ligne n°9.</t>
    </r>
  </si>
  <si>
    <r>
      <t xml:space="preserve">Présentation des postes et des types d'actions - onglet 0 :
</t>
    </r>
    <r>
      <rPr>
        <sz val="12"/>
        <color theme="1"/>
        <rFont val="Calibri"/>
        <family val="2"/>
        <scheme val="minor"/>
      </rPr>
      <t xml:space="preserve">L'onglet "0-Présentation poste-typeaction" vise à faciliter la compréhension du projet, et permet de regrouper différentes dépenses par poste de dépense et par type d'action. Cet onglet est à remplir en précisant, pour chaque poste de dépense qui sera par la suite saisi dans les onglets 1 à 3, le type d'action auquel il se rattache et ses modalités de prise en compte (soit au réel, soit par application d'une option de coûts simplifiés, soit par coût unitaire). Le poste de dépense correspond à l'intitulé des onglets 1 à 3. Le type d'action correspond aux actions éligibles à la notice.
</t>
    </r>
    <r>
      <rPr>
        <sz val="12"/>
        <color rgb="FFFF0000"/>
        <rFont val="Calibri"/>
        <family val="2"/>
        <scheme val="minor"/>
      </rPr>
      <t xml:space="preserve">
</t>
    </r>
    <r>
      <rPr>
        <u/>
        <sz val="12"/>
        <color rgb="FFFF0000"/>
        <rFont val="Calibri (Corps)"/>
      </rPr>
      <t>Pour rappel, ne sont concernés par les onglets "1 - Frais de personnel" et "2 - OCS" que les conseils spécialisés ("Conseil technique ateliers"; "Conseil vision globale"; "Conseil réduction pollution sol"; "Conseil réduction déchet") et ne sont concernés par l'onglet "3 - Coût unitaire" que les conseils en lien avec l'accompagnement des jeunes agriculteurs ("Etude de faisabilité"; "Réa-PDE-JA"; "Conseil JA dossier 75.01"; "Conseil JA dossier 73.01"; "Suivi-PDE-JA").</t>
    </r>
    <r>
      <rPr>
        <sz val="12"/>
        <color rgb="FFFF0000"/>
        <rFont val="Calibri"/>
        <family val="2"/>
        <scheme val="minor"/>
      </rPr>
      <t xml:space="preserve">
</t>
    </r>
    <r>
      <rPr>
        <u/>
        <sz val="12"/>
        <color rgb="FFFF0000"/>
        <rFont val="Calibri (Corps)"/>
      </rPr>
      <t xml:space="preserve">Aussi, les coûts directs et indirects, calculés sur une base forfaitaire correspondant à 40% maximum des frais de personnel direct éligibles (article 56 du règlement n°2021/1060).  </t>
    </r>
    <r>
      <rPr>
        <sz val="12"/>
        <color rgb="FFFF0000"/>
        <rFont val="Calibri"/>
        <family val="2"/>
        <scheme val="minor"/>
      </rPr>
      <t xml:space="preserve">
Pour chaque conseil spécialisé, renseigner une ligne pour les frais de personnel et une ligne séparée pour l'OCS.
</t>
    </r>
    <r>
      <rPr>
        <u/>
        <sz val="12"/>
        <color rgb="FFFF0000"/>
        <rFont val="Calibri"/>
        <family val="2"/>
        <scheme val="minor"/>
      </rPr>
      <t>Exemple</t>
    </r>
    <r>
      <rPr>
        <sz val="12"/>
        <color rgb="FFFF0000"/>
        <rFont val="Calibri"/>
        <family val="2"/>
        <scheme val="minor"/>
      </rPr>
      <t xml:space="preserve">:
Type d'action / Description détaillée du type d'action / Modalités de prise en compte / Poste de dépenses (Onglet 1 à 3)
1) Conseil technique ateliers / Le conseil technique apporté aux différents types d’ateliers de production agricole, agro-forestière et forestière (Conseil technique ateliers) / Au réel / Frais de personnel
2) Conseil technique ateliers / Le conseil technique apporté aux différents types d’ateliers de production agricole, agro-forestière et forestière (Conseil technique ateliers) / OCS / OCS
</t>
    </r>
    <r>
      <rPr>
        <sz val="12"/>
        <color theme="1"/>
        <rFont val="Calibri"/>
        <family val="2"/>
        <scheme val="minor"/>
      </rPr>
      <t xml:space="preserve">
Les lignes grises vous montrent :
- Les différents types d'actions éligibles ;
- Les différentes modalités possibles pour présenter chaque poste de dépense (réel/OCS/coût unitaire) ;
- Les différents postes de dépenses éligibles (cf. menu déroulant). 
Les lignes blanches doivent être remplies et montrent en synthèse à l'administration quels sont :
- Les types d'actions présentés ;
- La modalité utilisée pour présenter chaque catégorie (réel/OCS/coût unitaire) ;
- Les différents postes de dépenses présentés.</t>
    </r>
  </si>
  <si>
    <r>
      <rPr>
        <b/>
        <sz val="12"/>
        <color theme="1"/>
        <rFont val="Calibri"/>
        <family val="2"/>
        <scheme val="minor"/>
      </rPr>
      <t>Dépenses prévisionnelles - onglets 1 à 3 :</t>
    </r>
    <r>
      <rPr>
        <sz val="12"/>
        <color theme="1"/>
        <rFont val="Calibri"/>
        <family val="2"/>
        <scheme val="minor"/>
      </rPr>
      <t xml:space="preserve">
Pour chaque type de dépense prévisionnelle (onglets 1 à 3), se positionner sur l'onglet correspondant et renseigner une ligne complète par dépense dans le tableau :
- chaque ligne correspond à </t>
    </r>
    <r>
      <rPr>
        <u/>
        <sz val="12"/>
        <color theme="1"/>
        <rFont val="Calibri"/>
        <family val="2"/>
        <scheme val="minor"/>
      </rPr>
      <t>une</t>
    </r>
    <r>
      <rPr>
        <sz val="12"/>
        <color theme="1"/>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t>
    </r>
    <r>
      <rPr>
        <b/>
        <sz val="12"/>
        <color rgb="FFFF0000"/>
        <rFont val="Calibri"/>
        <family val="2"/>
        <scheme val="minor"/>
      </rPr>
      <t xml:space="preserve">
</t>
    </r>
    <r>
      <rPr>
        <sz val="12"/>
        <rFont val="Calibri"/>
        <family val="2"/>
        <scheme val="minor"/>
      </rPr>
      <t xml:space="preserve">- dans chaque onglet, une ligne grisée vous servira d'exemple. Elle est pré-renseignée afin de vous guider dans la saisie des lignes de dépenses.
</t>
    </r>
    <r>
      <rPr>
        <sz val="12"/>
        <color theme="1"/>
        <rFont val="Calibri"/>
        <family val="2"/>
        <scheme val="minor"/>
      </rPr>
      <t xml:space="preserve">
Procéder de façon successive dans chaque onglet concerné.
</t>
    </r>
    <r>
      <rPr>
        <sz val="12"/>
        <color rgb="FFFF0000"/>
        <rFont val="Calibri"/>
        <family val="2"/>
        <scheme val="minor"/>
      </rPr>
      <t>Concernant le suivi sur 4 ans de la mise en oeuvre du PDE-JA (Type d'action "Suivi-PDE-JA"), il est conseillé de renseigner 4 lignes de dépense et de préciser en commentaire l'année concernée pour chaque ligne.</t>
    </r>
  </si>
  <si>
    <r>
      <rPr>
        <b/>
        <sz val="12"/>
        <color theme="1"/>
        <rFont val="Calibri"/>
        <family val="2"/>
        <scheme val="minor"/>
      </rPr>
      <t>Synthèse des dépenses du bénéficiaire - onglet "Syn dépenses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</si>
  <si>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 xml:space="preserve">Synthèse des dépenses instruites - onglet "Syn dépenses Instructeur"
</t>
    </r>
    <r>
      <rPr>
        <sz val="12"/>
        <color theme="1"/>
        <rFont val="Calibri"/>
        <family val="2"/>
        <scheme val="minor"/>
      </rPr>
      <t>Cet onglet est entièrement réservé à l'administration.</t>
    </r>
  </si>
  <si>
    <t>Rappels généraux et points de vigilance</t>
  </si>
  <si>
    <t>.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moins cher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</si>
  <si>
    <t>Rappels réglementaires</t>
  </si>
  <si>
    <t>Les forfaits, barèmes et coûts unitaires qu'il vous sera demandé de sélectionner sont ceux applicables (réglementairement en vigueur) à la date de réalisation de la dépense, ou à celle de dépôt du dossier si ignorée. Ces montants seront revus au regard des éléments portés à connaissance du service instructeur lors du dépôt d'une demande de paiement.</t>
  </si>
  <si>
    <t>Présentation des types d'actions et des postes de dépenses pour le dispositif 78.01</t>
  </si>
  <si>
    <t>Type d'action</t>
  </si>
  <si>
    <t>Modalités de prise en compte</t>
  </si>
  <si>
    <r>
      <t xml:space="preserve">Poste de dépenses </t>
    </r>
    <r>
      <rPr>
        <sz val="11"/>
        <color rgb="FF0070C0"/>
        <rFont val="Calibri"/>
        <family val="2"/>
        <scheme val="minor"/>
      </rPr>
      <t>(Onglet 1 à 3)</t>
    </r>
  </si>
  <si>
    <t xml:space="preserve">
</t>
  </si>
  <si>
    <t>Référentiel des listes déroulantes pour les types d'action (onglets+ synthèses)</t>
  </si>
  <si>
    <t>Postes de dépenses et types d'actions pour le dispositif 78.01</t>
  </si>
  <si>
    <t xml:space="preserve">Accompagnement spécifique des jeunes agriculteurs </t>
  </si>
  <si>
    <t>Etude de faisabilité</t>
  </si>
  <si>
    <t>Coût unitaire</t>
  </si>
  <si>
    <t xml:space="preserve">3 - Coût unitaire conseil </t>
  </si>
  <si>
    <t>Réa-PDE-JA</t>
  </si>
  <si>
    <t>Conseil JA dossier 73.01</t>
  </si>
  <si>
    <t>Suivi-PDE-JA</t>
  </si>
  <si>
    <t>Conseil JA dossier 75.01</t>
  </si>
  <si>
    <t xml:space="preserve">Conseil spécifique aux exploitants agricoles, agroforestiers et forestiers visant la maîtrise des systèmes d'exploitation </t>
  </si>
  <si>
    <t>Conseil vision globale</t>
  </si>
  <si>
    <t>Au réel</t>
  </si>
  <si>
    <t xml:space="preserve">1 - Frais de personnel </t>
  </si>
  <si>
    <t>Conseil réduction pollution sol</t>
  </si>
  <si>
    <t>Conseil réduction déchet</t>
  </si>
  <si>
    <t>Taux forfaitaire</t>
  </si>
  <si>
    <t>2 - Taux forfaitaire</t>
  </si>
  <si>
    <t>Conseil technique ateliers</t>
  </si>
  <si>
    <t xml:space="preserve">Listes fonctionnement formules </t>
  </si>
  <si>
    <t>Liste 1 A</t>
  </si>
  <si>
    <t>Liste 1 B</t>
  </si>
  <si>
    <t>Liste 2 A</t>
  </si>
  <si>
    <t>3 - Coût unitaire conseil</t>
  </si>
  <si>
    <t>Liste 2 B</t>
  </si>
  <si>
    <t>1 - Frais de personnel</t>
  </si>
  <si>
    <t>2. Frais de personnel</t>
  </si>
  <si>
    <t xml:space="preserve">Merci de saisir une ligne par personne
Les frais de personnel des agents titulaires de la fonction publique d'Etat ne sont pas éligibles. Pour ce type d'organisation, seul le personnel contractuel est éligible.  
Les frais de personnel dont la quotité d’affectation à l’opération est inférieure à 15% ne sont pas éligibles. La période de référence du taux d'affectation doit être de 1 an. Par exemple, un agent peut être à 50% sur l'opération la première année puis à 60% la deuxième année (dans ce cas saisir 2 lignes de dépense). Les affectations de moins d'un an, même si le taux est supérieur à 15%, ne sont pas éligibles. Le taux d'affectation peut-être inférieur à 15% par type d'action sous réserve que le taux d'affectation global à l'opération soit supérieur ou égal à 15%.
Les frais de personnel dont l'affectation à l'opération est justifiée par des feuilles de temps ne sont pas acceptés. La justification doit être réalisée via lettre de mission, contrat, fiche de poste formalisant l'affectation. </t>
  </si>
  <si>
    <t>Partie à remplir par le bénéficiaire - Présentation des dépenses de frais de personnel</t>
  </si>
  <si>
    <t>Partie réservée à l'administration - Instruction des dépenses de frais de personnel</t>
  </si>
  <si>
    <t>Numéro de la dépense</t>
  </si>
  <si>
    <t>Description de l'intervention/de la mission</t>
  </si>
  <si>
    <t>Nom de l'intervenant</t>
  </si>
  <si>
    <t>Qualification de l'intervenant</t>
  </si>
  <si>
    <t>Contrat de travail</t>
  </si>
  <si>
    <t>Justificatif des frais salariaux présenté</t>
  </si>
  <si>
    <t>Frais salariaux moyens par mois en euros</t>
  </si>
  <si>
    <t>Nombre de mois sur la période de réalisation du projet</t>
  </si>
  <si>
    <t>Taux d'affectation sur le projet</t>
  </si>
  <si>
    <t>Justificatif du taux d'affectation présenté</t>
  </si>
  <si>
    <t>Montant des frais salariaux liés à l'opération présentés</t>
  </si>
  <si>
    <t>Commentaires</t>
  </si>
  <si>
    <t>Description de l'intervention</t>
  </si>
  <si>
    <t xml:space="preserve">Frais salariaux moyens par mois en euros </t>
  </si>
  <si>
    <t>Justificatif(s) appropriés joints</t>
  </si>
  <si>
    <t>Montant éligible</t>
  </si>
  <si>
    <t>Commentaires du Service Instructeur</t>
  </si>
  <si>
    <t>Contrôle bloquant, vérification et traçage sur les montants</t>
  </si>
  <si>
    <t>Montant écarté</t>
  </si>
  <si>
    <t>(nature du travail ou de la mission à réaliser sur l'opération.
Ex : animation, gestion, études…)</t>
  </si>
  <si>
    <t>(nom du type d'action à sélectionner dans le menu déroulant, en cohérence avec les éléments saisis dans l'onglet 0)</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</si>
  <si>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</si>
  <si>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</si>
  <si>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</si>
  <si>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t xml:space="preserve">(fiche de paie, journal de paie, déclaration sociale nominative (DSN), ou document probant équivalent)
</t>
    </r>
    <r>
      <rPr>
        <b/>
        <i/>
        <sz val="11"/>
        <rFont val="Calibri"/>
        <family val="2"/>
        <scheme val="minor"/>
      </rPr>
      <t xml:space="preserve">Voir la note de bifage pour l'anonymisation des données personnelles </t>
    </r>
  </si>
  <si>
    <t>salaire brut mensuel moyen sur la période de réalisation du projet</t>
  </si>
  <si>
    <t>charges patronales mensuelles moyennes sur la période de réalisation du projet</t>
  </si>
  <si>
    <t>total mensuel moyen sur la période de réalisation du projet</t>
  </si>
  <si>
    <t>Nombre de mois pour la réalisation du projet</t>
  </si>
  <si>
    <r>
      <t xml:space="preserve">(% d'affectation du personnel au projet éligible au FEADER. </t>
    </r>
    <r>
      <rPr>
        <i/>
        <sz val="11"/>
        <color rgb="FFFF0000"/>
        <rFont val="Calibri"/>
        <family val="2"/>
        <scheme val="minor"/>
      </rPr>
      <t>Les frais de personnel dont le taux d'affectation total à l'opération est inférieur à 15 % ne sont pas éligibles</t>
    </r>
    <r>
      <rPr>
        <i/>
        <sz val="11"/>
        <rFont val="Calibri"/>
        <family val="2"/>
        <scheme val="minor"/>
      </rPr>
      <t>)</t>
    </r>
  </si>
  <si>
    <t>(fiche de poste, lettre de mission, contrat de travail)</t>
  </si>
  <si>
    <t>(saisie automatique)</t>
  </si>
  <si>
    <t>(le cas échéant, pour préciser un point saillant au Service Instructeur)</t>
  </si>
  <si>
    <t>(report automatique de la demande. Corriger les informations des cellules selon les modalités d'instruction)</t>
  </si>
  <si>
    <t>Salaire brut mensuel moyen
(report automatique de la demande. Corriger les informations des cellules selon les modalités d'instruction)</t>
  </si>
  <si>
    <t>Charges patronales mensuelles moyennes
(report automatique de la demande. Corriger les informations des cellules selon les modalités d'instruction)</t>
  </si>
  <si>
    <t>Total mensuel moyen
(report automatique de la demande. Corriger les informations des cellules selon les modalités d'instruction)</t>
  </si>
  <si>
    <t>Nombre de mois pour la réalisation du projet 
(report automatique de la demande. Corriger les informations des cellules selon les modalités d'instruction)</t>
  </si>
  <si>
    <t>(le cas échéant:
demande de dérogation pour absence de devis opposable, ou note justificative du choix du devis le plus cher jointe)</t>
  </si>
  <si>
    <t>(saisie automatique à corriger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</si>
  <si>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</si>
  <si>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(vérification automatique de cohérence entre les montants présentés et ceux retenus.
En cas d'anomalie, corriger le montant incohérent ou justifier le choix d'instruction.)</t>
  </si>
  <si>
    <t>Exemple</t>
  </si>
  <si>
    <t>Animation - action 1 - année 2022</t>
  </si>
  <si>
    <t>Céline DURAND</t>
  </si>
  <si>
    <t>Chargée de mission</t>
  </si>
  <si>
    <t>Oui</t>
  </si>
  <si>
    <t>fiche de paie</t>
  </si>
  <si>
    <t>Agent recruté pour la mission</t>
  </si>
  <si>
    <t>Total présenté</t>
  </si>
  <si>
    <t>total éligible</t>
  </si>
  <si>
    <t>Dépenses couvertes par application d'une option de coûts simplifiés (OCS) - taux forfaitaire de 40% des frais de personnels éligibles</t>
  </si>
  <si>
    <t>Partie réservée à l'administration - Instruction des dépenses couvertes par application d'une option de coûts simplifiés  (OCS) - taux forfaitaire de 40% des frais de personnels éligibles</t>
  </si>
  <si>
    <t xml:space="preserve">partie à remplir par le bénéficiaire - Dépenses de l'opération autres que les dépenses directes de personnel prises en compte par application d'un taux forfaitaire </t>
  </si>
  <si>
    <t xml:space="preserve">Partie réservée à l'administration - Instruction des dépenses de l'opération autres que les dépenses directes de personnel pris en compte par application d'un taux forfaitaire </t>
  </si>
  <si>
    <t xml:space="preserve">Nature des dépenses présentées servant de base de calcul </t>
  </si>
  <si>
    <t>Type d'action concerné</t>
  </si>
  <si>
    <t>Montant des dépenses présentées servant de base de calcul</t>
  </si>
  <si>
    <t>À titre informatif, montant de l'OCS calculé sur la base des dépenses présentées et par application du taux de 40%</t>
  </si>
  <si>
    <t>Souhaitez-vous bénéficier du taux forfaitaire de 40% pour les frais de personnels ?</t>
  </si>
  <si>
    <t xml:space="preserve">Montant de l'OCS sollicitée par le porteur </t>
  </si>
  <si>
    <t>Commentaire(s)</t>
  </si>
  <si>
    <t xml:space="preserve">Nature des dépenses servant de base de calcul </t>
  </si>
  <si>
    <t>Montant des dépenses retenues servant de base de calcul</t>
  </si>
  <si>
    <t>À titre informatif, montant de l'OCS calculé sur la base des dépenses retenues et par application du taux de 40%</t>
  </si>
  <si>
    <t>Sélection de l'OCS</t>
  </si>
  <si>
    <t>Montant de l'OCS éligible</t>
  </si>
  <si>
    <t xml:space="preserve">(dépenses directes de personnel de l'opération)
</t>
  </si>
  <si>
    <t>(saisie automatique sur la base des informations déclarées dans les onglets précédents)</t>
  </si>
  <si>
    <t>(saisie automatique, par application du taux forfaitaire de 40% des frais de personnel directs éligibles afin de couvrir l’ensemble des autres coûts directs et indirects éligibles d’une opération)</t>
  </si>
  <si>
    <r>
      <t xml:space="preserve">sélectionner Oui ou Non dans la liste déroulante
</t>
    </r>
    <r>
      <rPr>
        <i/>
        <sz val="11"/>
        <color rgb="FFFF0000"/>
        <rFont val="Calibri"/>
        <family val="2"/>
        <scheme val="minor"/>
      </rPr>
      <t>S</t>
    </r>
    <r>
      <rPr>
        <i/>
        <sz val="11"/>
        <color rgb="FFFF0000"/>
        <rFont val="Calibri (Corps)"/>
      </rPr>
      <t>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</si>
  <si>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</si>
  <si>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t>(toute précision pertinente le cas échéant pour la compréhension de l'action prévue...)</t>
  </si>
  <si>
    <t>(saisie automatique à modifier selon les modalités d'instruction)</t>
  </si>
  <si>
    <t>Frais de personnel</t>
  </si>
  <si>
    <t>Total éligible</t>
  </si>
  <si>
    <r>
      <t xml:space="preserve">Prestation de conseil pour les jeunes agriculteurs couverte par application d'un coût unitaire tel que conclu à la fin de la procédure de sélection
</t>
    </r>
    <r>
      <rPr>
        <b/>
        <i/>
        <sz val="20"/>
        <color theme="1"/>
        <rFont val="Calibri"/>
        <family val="2"/>
        <scheme val="minor"/>
      </rPr>
      <t>(Une ligne = Une prestation de conseil)</t>
    </r>
  </si>
  <si>
    <t>Partie réservée à l'admistration - Instruction de la demande d'aide portant sur la prestation de conseil auprès des jeunes agriculteurs - coût unitaire</t>
  </si>
  <si>
    <t>Numéro du conseil</t>
  </si>
  <si>
    <t>Structure prestataire du conseil (le cas échéant)</t>
  </si>
  <si>
    <t>Durée du conseil par agriculteur (en jours)</t>
  </si>
  <si>
    <t>Coût journalier par agriculteur</t>
  </si>
  <si>
    <t>Nombre d'agriculteurs conseillés prévisionnel</t>
  </si>
  <si>
    <t>Livrables présentés</t>
  </si>
  <si>
    <t>Coût unitaire de la prestation (durée du conseil x coût journalier)</t>
  </si>
  <si>
    <t>Coût total (coût unitaire x nombre d'agriculteurs conseillés prévisionnel)</t>
  </si>
  <si>
    <t>Commentaire</t>
  </si>
  <si>
    <t>Durée du conseil (en jours)</t>
  </si>
  <si>
    <t>Nombre d'agriculteurs conseillés prévisionnels</t>
  </si>
  <si>
    <t>Coût unitaire conclus à la fin de la procédure de sélection en €</t>
  </si>
  <si>
    <t>Coût total éligible (coût unitaire x nombre d'agriculteurs conseillés prévisionnel)</t>
  </si>
  <si>
    <t>(Durée en jours)</t>
  </si>
  <si>
    <t>(Montant en €)</t>
  </si>
  <si>
    <t>(Nombre d'agriculteurs conseillés prévisionnel)</t>
  </si>
  <si>
    <t>(Description des livrables joints à la demande d'aide)</t>
  </si>
  <si>
    <t>(le cas échéant, préciser l'année pour le Suivi-PDE-JA)</t>
  </si>
  <si>
    <t>Consulting SA</t>
  </si>
  <si>
    <t>TOTAL présenté</t>
  </si>
  <si>
    <t xml:space="preserve">Total éligible </t>
  </si>
  <si>
    <t>TOTAL</t>
  </si>
  <si>
    <t>Récapitulatif des dépenses de l'opération présentées au titre de la demande d'aide</t>
  </si>
  <si>
    <t>Montants</t>
  </si>
  <si>
    <t>Présentés</t>
  </si>
  <si>
    <t xml:space="preserve">Contrôles à titre informatifs (hors condition d'éligibilité du projet, les dépassements de plafond seront traités par le service instructeur le cas échéant) : </t>
  </si>
  <si>
    <t xml:space="preserve">Ventilation des dépenses présentées par poste </t>
  </si>
  <si>
    <t xml:space="preserve">Poste de dépenses </t>
  </si>
  <si>
    <t>Montant total HT</t>
  </si>
  <si>
    <t xml:space="preserve">Montant présenté </t>
  </si>
  <si>
    <t>Montant total TVA</t>
  </si>
  <si>
    <t>Total  TTC</t>
  </si>
  <si>
    <t xml:space="preserve">La règle de non-profit est-elle respectée ? 
Cette règle signifie que la somme des financements pour l'opération présentée ne dépasse pas le coût total de cette dernière. </t>
  </si>
  <si>
    <t>Assiette PSN présentée
(donnée à titre informatif ne valant ni promesse d'attribution de l'aide, ni contractualisation des montants indiqués)</t>
  </si>
  <si>
    <r>
      <t>Plafond pour respecter le non-profit</t>
    </r>
    <r>
      <rPr>
        <b/>
        <sz val="18"/>
        <color rgb="FFFF0000"/>
        <rFont val="Calibri"/>
        <family val="2"/>
        <scheme val="minor"/>
      </rPr>
      <t xml:space="preserve">
Montant des contributions en nature + cofinancement privé &lt; ou = (Montant des dépenses éligibles retenues - Montant d'aide calculé avec TMAP)</t>
    </r>
  </si>
  <si>
    <t>Montant d'aide publique calculé après application des RIF
(données à titre informatif ne valant ni promesse d'attribution de l'aide, ni contractualisation des montants indiqués)</t>
  </si>
  <si>
    <r>
      <t xml:space="preserve">COMPLÉTER LES INFORMATIONS LIEES A D'AUTRES EVENTUELS FINANCEURS 
</t>
    </r>
    <r>
      <rPr>
        <sz val="20"/>
        <color theme="1"/>
        <rFont val="Calibri"/>
        <family val="2"/>
        <scheme val="minor"/>
      </rPr>
      <t xml:space="preserve">Compléter les cellules blanches ci-dessous. Le cas échéant, ajouter autant de lignes que de financeurs publics ou privés existants. 
</t>
    </r>
    <r>
      <rPr>
        <i/>
        <sz val="20"/>
        <color theme="1"/>
        <rFont val="Calibri"/>
        <family val="2"/>
        <scheme val="minor"/>
      </rPr>
      <t>(Attention, si le périmètre du projet financé est différent de celui du FEADER un échange avec le service instructeur est nécessaire avant validation de la demande d'aide)</t>
    </r>
  </si>
  <si>
    <r>
      <t xml:space="preserve">SAISIR SUR EUROPAC
</t>
    </r>
    <r>
      <rPr>
        <sz val="20"/>
        <color theme="0"/>
        <rFont val="Calibri"/>
        <family val="2"/>
        <scheme val="minor"/>
      </rPr>
      <t>Reportez les informations financières ci-dessous dans l'onglet « Dépenses prévisionnelles » de Europac</t>
    </r>
  </si>
  <si>
    <t>Dont montant FEADER sollicité</t>
  </si>
  <si>
    <r>
      <t xml:space="preserve">Montant du financeur </t>
    </r>
    <r>
      <rPr>
        <b/>
        <u/>
        <sz val="20"/>
        <color rgb="FFFF0000"/>
        <rFont val="Calibri"/>
        <family val="2"/>
        <scheme val="minor"/>
      </rPr>
      <t xml:space="preserve">public </t>
    </r>
    <r>
      <rPr>
        <b/>
        <sz val="20"/>
        <rFont val="Calibri"/>
        <family val="2"/>
        <scheme val="minor"/>
      </rPr>
      <t>autre que FEADER/Région, le cas échéant</t>
    </r>
  </si>
  <si>
    <t>Identité du/des financeur(s) public(s) autre(s) que FEADER/Région, justificatif présenté</t>
  </si>
  <si>
    <t>Le financement public autre que FEADER/Région est-il obtenu en date du dépôt de la demande d'aide ?</t>
  </si>
  <si>
    <r>
      <t xml:space="preserve">Montant du financeur </t>
    </r>
    <r>
      <rPr>
        <b/>
        <u/>
        <sz val="20"/>
        <color rgb="FFFF0000"/>
        <rFont val="Calibri"/>
        <family val="2"/>
        <scheme val="minor"/>
      </rPr>
      <t>privé</t>
    </r>
    <r>
      <rPr>
        <b/>
        <u/>
        <sz val="20"/>
        <rFont val="Calibri"/>
        <family val="2"/>
        <scheme val="minor"/>
      </rPr>
      <t>,</t>
    </r>
    <r>
      <rPr>
        <b/>
        <sz val="20"/>
        <rFont val="Calibri"/>
        <family val="2"/>
        <scheme val="minor"/>
      </rPr>
      <t xml:space="preserve"> le cas échéant</t>
    </r>
  </si>
  <si>
    <t>Identité du/des financeur(s) privé(s)</t>
  </si>
  <si>
    <t>Le financement privé est-il obtenu en date du dépôt de la demande d'aide ?</t>
  </si>
  <si>
    <t>Total général = coût global du projet</t>
  </si>
  <si>
    <t>Total des ressources prévisionnelles</t>
  </si>
  <si>
    <t>Dont montant d'aide nationale sollicitée</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</si>
  <si>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</si>
  <si>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</si>
  <si>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Montant d'aide publique nationale : Financement public hors PSR (FEADER)</t>
  </si>
  <si>
    <t>Montant des financeurs privés</t>
  </si>
  <si>
    <t>Dont montant d'autofinancement nécessaire</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</si>
  <si>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</si>
  <si>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</si>
  <si>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</si>
  <si>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</si>
  <si>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</si>
  <si>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</si>
  <si>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</si>
  <si>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</si>
  <si>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</si>
  <si>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Détail des montants prévisionnels d'aide par type d'action
(données à titre informatif ne valant ni promesse d'attribution de l'aide, ni contractualisation des montants indiqués)</t>
  </si>
  <si>
    <t>Dépenses présentées</t>
  </si>
  <si>
    <t>Part du type d'action sur le total des dépenses présentées (en %)</t>
  </si>
  <si>
    <t>TAP réglementaire du type d'action/TMAP</t>
  </si>
  <si>
    <r>
      <t xml:space="preserve">Montant d'aide publique </t>
    </r>
    <r>
      <rPr>
        <b/>
        <sz val="16"/>
        <color rgb="FFFF0000"/>
        <rFont val="Calibri (Corps)"/>
      </rPr>
      <t>avant</t>
    </r>
    <r>
      <rPr>
        <b/>
        <sz val="16"/>
        <rFont val="Calibri (Corps)"/>
      </rPr>
      <t xml:space="preserve"> contrôle de la règle de non-profit</t>
    </r>
  </si>
  <si>
    <t>Part du type d'action sur le total du montant d'aide publique avant contrôle de la règle de non-profit (en %)</t>
  </si>
  <si>
    <r>
      <t xml:space="preserve">Montant d'aide publique </t>
    </r>
    <r>
      <rPr>
        <b/>
        <sz val="16"/>
        <color rgb="FFFF0000"/>
        <rFont val="Calibri (Corps)"/>
      </rPr>
      <t>après</t>
    </r>
    <r>
      <rPr>
        <b/>
        <sz val="16"/>
        <rFont val="Calibri (Corps)"/>
      </rPr>
      <t xml:space="preserve"> contrôle de la règle de non-profit</t>
    </r>
  </si>
  <si>
    <r>
      <t xml:space="preserve">Taux d'Aide Publique (TAP) réglementaire du dispositif, </t>
    </r>
    <r>
      <rPr>
        <b/>
        <sz val="16"/>
        <color rgb="FFFF0000"/>
        <rFont val="Calibri (Corps)"/>
      </rPr>
      <t>après</t>
    </r>
    <r>
      <rPr>
        <b/>
        <sz val="16"/>
        <rFont val="Calibri (Corps)"/>
      </rPr>
      <t xml:space="preserve"> contrôle de la règle de non-profit</t>
    </r>
  </si>
  <si>
    <t>Le montant du financeur public autre que FEADER/Région prend-il en charge toute la part nationale?</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</si>
  <si>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</si>
  <si>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</si>
  <si>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</si>
  <si>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</si>
  <si>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</si>
  <si>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</si>
  <si>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</si>
  <si>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l'apport (hors contribution en nature et du financement externe d'origine privée)</t>
  </si>
  <si>
    <t>% de l'apport (hors contribution en nature et du financement externe d'origine privée)</t>
  </si>
  <si>
    <r>
      <rPr>
        <b/>
        <i/>
        <sz val="16"/>
        <color rgb="FFFF0000"/>
        <rFont val="Calibri"/>
        <family val="2"/>
        <scheme val="minor"/>
      </rPr>
      <t xml:space="preserve">Saisir dans cette colonne le taux d'aide publique applicable à l'opération.
Par exemple:
</t>
    </r>
    <r>
      <rPr>
        <b/>
        <i/>
        <sz val="16"/>
        <color theme="1"/>
        <rFont val="Calibri"/>
        <family val="2"/>
        <scheme val="minor"/>
      </rPr>
      <t>Pour les subventions, le TMAP est de 100%
Le TMAP peut varier selon le régime d'aide applicable :
SA.109081 "Aides aux services de conseil dans le secteur agricole 2023-2029" :  100%
- 100 % pour le régime SA.109081
- 100 % pour le régime SA.108915, sauf pour les aides aux investissements dans les techniques forestières et dans la transformation, la mobilisation et la commercialisation des produits forestiers qui est 65 %, ou de 80 % lorsque l'investissement est lié à un ou plusieurs objectifs liés à l'environnement et au climat  
- 100 % pour le régime SA.108940
- en cas de de minimis, plafonnement du taux afin de respecter le montant de l'aide publique
- en cas de minimis secteur agricole, plafonnement du taux afin de respecter le montant de l'aide publique</t>
    </r>
  </si>
  <si>
    <t>TAP réglementaire du dispositif x Dépenses présentées</t>
  </si>
  <si>
    <t>Cette étape permet de recalculer le montant d'aide publique dans le cas où il existe des financeurs privés externes et des contributions en nature, et que la règle de non-profit ne serait pas respectée</t>
  </si>
  <si>
    <t>Saisie automatique</t>
  </si>
  <si>
    <r>
      <t xml:space="preserve">Saisie automatique en fonction des montants </t>
    </r>
    <r>
      <rPr>
        <b/>
        <sz val="16"/>
        <color rgb="FFFF0000"/>
        <rFont val="Calibri"/>
        <family val="2"/>
      </rPr>
      <t>(à corriger à l'aide du menu déroulant si consigne différente et se rapprocher du service instructeur le cas échéant)</t>
    </r>
  </si>
  <si>
    <t>Montant d'aide calculé après application des RIF - Montant du financeur public autre que FEADER/Région</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</si>
  <si>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</si>
  <si>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b/>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</si>
  <si>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</si>
  <si>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</si>
  <si>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</si>
  <si>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t>Partie réservée à l'administration - Récapitulatif des dépenses de l'opération retenues à l'instruction</t>
  </si>
  <si>
    <t>Retenus</t>
  </si>
  <si>
    <t>Ecartés</t>
  </si>
  <si>
    <t>Contrôles automatiques</t>
  </si>
  <si>
    <t>Clé de répartition des dépenses retenues par poste (avant application des règles d'intervention financières)</t>
  </si>
  <si>
    <t>Dépenses éligibles (avant RIF)</t>
  </si>
  <si>
    <t>Assiette PSN retenue
(donnée à titre informatif ne valant ni promesse d'attribution de l'aide, ni contractualisation des montants indiqués)</t>
  </si>
  <si>
    <t>Plafond lié à la règle de non profit</t>
  </si>
  <si>
    <t>Dépenses éligibles retenues (après RIF)</t>
  </si>
  <si>
    <t>Montant d'aide publique calculé après application des RIF</t>
  </si>
  <si>
    <r>
      <t>Report des informations des cofinanceurs externes du porteur de projet</t>
    </r>
    <r>
      <rPr>
        <sz val="20"/>
        <color theme="1"/>
        <rFont val="Calibri (Corps)"/>
      </rPr>
      <t xml:space="preserve">
</t>
    </r>
    <r>
      <rPr>
        <i/>
        <sz val="20"/>
        <color theme="1"/>
        <rFont val="Calibri (Corps)"/>
      </rPr>
      <t>(Attention, si le périmètre du projet financé est différent de celui du FEADER, le calcul doit être réalisé manuellement)</t>
    </r>
  </si>
  <si>
    <r>
      <t xml:space="preserve">Montant du cofinanceur </t>
    </r>
    <r>
      <rPr>
        <b/>
        <u/>
        <sz val="20"/>
        <color rgb="FFFF0000"/>
        <rFont val="Calibri (Corps)"/>
      </rPr>
      <t xml:space="preserve">public </t>
    </r>
    <r>
      <rPr>
        <b/>
        <sz val="20"/>
        <rFont val="Calibri (Corps)"/>
      </rPr>
      <t>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</si>
  <si>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</si>
  <si>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</si>
  <si>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cofinanceur </t>
    </r>
    <r>
      <rPr>
        <b/>
        <u/>
        <sz val="20"/>
        <color rgb="FFFF0000"/>
        <rFont val="Calibri (Corps)"/>
      </rPr>
      <t>privé</t>
    </r>
    <r>
      <rPr>
        <b/>
        <u/>
        <sz val="20"/>
        <rFont val="Calibri (Corps)"/>
      </rPr>
      <t>,</t>
    </r>
    <r>
      <rPr>
        <b/>
        <sz val="20"/>
        <rFont val="Calibri (Corps)"/>
      </rPr>
      <t xml:space="preserve"> le cas échéant</t>
    </r>
  </si>
  <si>
    <t>Identité du/des cofinanceur(s) privé(s)</t>
  </si>
  <si>
    <t>Les décisions d'attribution des financements privés sont-elles obtenues en date du dépôt de la demande d'aide ?</t>
  </si>
  <si>
    <t>Montant de l'apport nécessaire</t>
  </si>
  <si>
    <t>Attention, si le montant versé par le cofinanceur porte sur un périmètre différent du projet éligible au FEADER, il ne faut renseigner ici que le montant correspondant au périmètre du projet éligible au FEADER</t>
  </si>
  <si>
    <t>Partie réservée à l'administration - Détail des montants prévisionnels d'aide par type d'action, à l'instruction</t>
  </si>
  <si>
    <t xml:space="preserve">Dépenses éligibles retenues 
</t>
  </si>
  <si>
    <t>Part du type d'action sur le total des dépenses éligibles retenues ( en % )</t>
  </si>
  <si>
    <t>Taux d'Aide Publique (TAP) réglementaire du dispositif, équivalent au Taux Maximum d'Aide Publique (TMAP) le cas échéant</t>
  </si>
  <si>
    <r>
      <t xml:space="preserve">Montant d'aide publique </t>
    </r>
    <r>
      <rPr>
        <b/>
        <sz val="16"/>
        <color rgb="FFFF0000"/>
        <rFont val="Calibri (Corps)"/>
      </rPr>
      <t>avant</t>
    </r>
    <r>
      <rPr>
        <b/>
        <sz val="16"/>
        <color theme="1"/>
        <rFont val="Calibri (Corps)"/>
      </rPr>
      <t xml:space="preserve"> contrôle de la règle de non-profit</t>
    </r>
  </si>
  <si>
    <t>Le montant du financeur public AUTRE que FEADER/Région prend-il en charge toute la part nationale?</t>
  </si>
  <si>
    <t>% de l'apport et du financement externe d'origine privée (hors contribution en nature et du financement externe d'origine privée)</t>
  </si>
  <si>
    <t>Commentaires du service instructeur</t>
  </si>
  <si>
    <r>
      <rPr>
        <b/>
        <i/>
        <sz val="16"/>
        <color rgb="FFFF0000"/>
        <rFont val="Calibri"/>
        <family val="2"/>
        <scheme val="minor"/>
      </rPr>
      <t xml:space="preserve">Saisir dans cette colonne le taux d'aide publique applicable à l'opération.
Par exemple:
</t>
    </r>
    <r>
      <rPr>
        <b/>
        <i/>
        <sz val="16"/>
        <color theme="1"/>
        <rFont val="Calibri"/>
        <family val="2"/>
        <scheme val="minor"/>
      </rPr>
      <t>Pour les subventions, le TMAP est de 100%
Le TMAP peut varier selon le régime d'aide applicable :
SA.109081 "Aides aux services de conseil dans le secteur agricole 2023-2029" :  100%
- 100 % pour le régime SA.109081
- 100 % pour le régime SA.108915, sauf pour les aides aux investissements dans les techniques forestières et dans la transformation, la mobilisation et la commercialisation des produits forestiers qui est 65 %, ou de 80 % lorsque l'investissement est lié à un ou plusieurs objectifs liés à l'environnement et au climat  
- 100 % pour le régime SA.108940
- en cas de de minimis, plafonnement du taux afin de respecter le montant de l'aide publique
- en cas de minimis secteur agricole, plafonnement du taux afin de repescter le montant de l'aide publique</t>
    </r>
  </si>
  <si>
    <t>TAP réglementaire du dispositif x Dépenses éligibles retenues (après RIF)
(étape nécessaire aux calculs)</t>
  </si>
  <si>
    <t>Saise automatique</t>
  </si>
  <si>
    <r>
      <t xml:space="preserve">Saisie automatique en fonction des montants
</t>
    </r>
    <r>
      <rPr>
        <b/>
        <sz val="16"/>
        <color rgb="FFFF0000"/>
        <rFont val="Calibri"/>
        <family val="2"/>
        <scheme val="minor"/>
      </rPr>
      <t>(à corriger à l'aide du menu déroulant et en fonction des modalités d'instruction)</t>
    </r>
  </si>
  <si>
    <r>
      <t xml:space="preserve">Saisie automatique
</t>
    </r>
    <r>
      <rPr>
        <b/>
        <sz val="16"/>
        <color rgb="FFFF0000"/>
        <rFont val="Calibri"/>
        <family val="2"/>
        <scheme val="minor"/>
      </rPr>
      <t>(à corriger dans le cas où le montant du financeur public autre que FEADER/Région est supérieur à la part nationale, mais que la Région participe également à la part nationale)</t>
    </r>
  </si>
  <si>
    <t xml:space="preserve">Emprunt + auto-financement  </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</si>
  <si>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</si>
  <si>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</si>
  <si>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</si>
  <si>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</si>
  <si>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</si>
  <si>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Annexe financière à la Décision Juridique</t>
  </si>
  <si>
    <t xml:space="preserve">1. Synthèse des dépenses </t>
  </si>
  <si>
    <t>2. Synthèse des ressources instruites</t>
  </si>
  <si>
    <t>Dépenses instruites</t>
  </si>
  <si>
    <t>Montant total du projet</t>
  </si>
  <si>
    <t>Par poste de dépense</t>
  </si>
  <si>
    <t>Taux d'aide publique indicatif</t>
  </si>
  <si>
    <t>Montant d'aide publique</t>
  </si>
  <si>
    <t>OCS</t>
  </si>
  <si>
    <t>dont FEADER</t>
  </si>
  <si>
    <t xml:space="preserve">dont conseil régional de Guadeloupe </t>
  </si>
  <si>
    <t>dont cofinanceur public externe 1</t>
  </si>
  <si>
    <t>Par type d'action</t>
  </si>
  <si>
    <t>dont cofinanceur public externe 2</t>
  </si>
  <si>
    <t>dont cofinanceur public externe 3</t>
  </si>
  <si>
    <t xml:space="preserve">Montant des financeurs privés </t>
  </si>
  <si>
    <t>dont cofinanceur privé 1</t>
  </si>
  <si>
    <t>dont cofinanceur privé 2</t>
  </si>
  <si>
    <t>dont cofinanceur privé 3</t>
  </si>
  <si>
    <t xml:space="preserve">Montant total apport bénéficiaire </t>
  </si>
  <si>
    <t>TOTAL RESSOURCES</t>
  </si>
  <si>
    <t>3. Détail des dépenses instruites par poste de dépense</t>
  </si>
  <si>
    <t xml:space="preserve">Numéro </t>
  </si>
  <si>
    <t>Description de la dépense</t>
  </si>
  <si>
    <t>Taux d'affectation à l'opération</t>
  </si>
  <si>
    <t xml:space="preserve">Caractéristique supplémentaire </t>
  </si>
  <si>
    <t>NC.</t>
  </si>
  <si>
    <r>
      <t xml:space="preserve">OCS </t>
    </r>
    <r>
      <rPr>
        <b/>
        <i/>
        <sz val="18"/>
        <color theme="1"/>
        <rFont val="Calibri"/>
        <family val="2"/>
        <scheme val="minor"/>
      </rPr>
      <t>(taux forfaitaire de 40% des frais de personnels éligibles)</t>
    </r>
  </si>
  <si>
    <r>
      <t xml:space="preserve">Coût unitaire </t>
    </r>
    <r>
      <rPr>
        <b/>
        <i/>
        <sz val="18"/>
        <color theme="1"/>
        <rFont val="Calibri"/>
        <family val="2"/>
        <scheme val="minor"/>
      </rPr>
      <t>(portant sur la prestation de conseil auprès des jeunes agriculteurs)</t>
    </r>
  </si>
  <si>
    <t>Total éligible retenu</t>
  </si>
  <si>
    <t>Numéro OSIRIS</t>
  </si>
  <si>
    <t>GAL</t>
  </si>
  <si>
    <t>Bénéficiaire</t>
  </si>
  <si>
    <t>adresse beneficiaire</t>
  </si>
  <si>
    <t>representant</t>
  </si>
  <si>
    <t>Porté par le GAL ou la Région</t>
  </si>
  <si>
    <t>Intitulé opération</t>
  </si>
  <si>
    <t>LIEU PROJET</t>
  </si>
  <si>
    <t>date de dépôt</t>
  </si>
  <si>
    <t>Date du COPROG</t>
  </si>
  <si>
    <t xml:space="preserve"> ASSUJETTISSEMENT TVA </t>
  </si>
  <si>
    <t xml:space="preserve">Nom MO </t>
  </si>
  <si>
    <t>type délib MO</t>
  </si>
  <si>
    <t>n° délib MO</t>
  </si>
  <si>
    <t>Date délib MO</t>
  </si>
  <si>
    <t>Date signature accord coopé</t>
  </si>
  <si>
    <t>Régime d'aides d'état</t>
  </si>
  <si>
    <t>Phrase d'aides état</t>
  </si>
  <si>
    <t>date de début d'éligibilité</t>
  </si>
  <si>
    <t xml:space="preserve"> Contribution en nature - prévisionnel</t>
  </si>
  <si>
    <t xml:space="preserve"> Dépenses A - prévisionnel</t>
  </si>
  <si>
    <t xml:space="preserve"> Dépenses B - prévisionnel</t>
  </si>
  <si>
    <t xml:space="preserve"> Dépense C - prévisionnel</t>
  </si>
  <si>
    <t xml:space="preserve"> Dépenses D - prévisionnel</t>
  </si>
  <si>
    <t xml:space="preserve"> Dépenses E - prévisionnel</t>
  </si>
  <si>
    <t xml:space="preserve"> Dépenses F - prévisionnel</t>
  </si>
  <si>
    <t xml:space="preserve"> Dépenses G - prévisionnel</t>
  </si>
  <si>
    <t xml:space="preserve"> Contribution en nature - retenu</t>
  </si>
  <si>
    <t xml:space="preserve"> Dépenses A - retenu</t>
  </si>
  <si>
    <t xml:space="preserve"> Dépenses B - retenu</t>
  </si>
  <si>
    <t xml:space="preserve"> Dépense C - retenu</t>
  </si>
  <si>
    <t xml:space="preserve"> Dépenses D - retenu</t>
  </si>
  <si>
    <t xml:space="preserve"> Dépenses E - retenu</t>
  </si>
  <si>
    <t xml:space="preserve"> Dépenses F - retenu</t>
  </si>
  <si>
    <t xml:space="preserve"> Dépenses G - retenu</t>
  </si>
  <si>
    <t xml:space="preserve"> Animation 19.4 - prévisionnel</t>
  </si>
  <si>
    <t xml:space="preserve"> Secrétariat - gestion de dossiers - prévisionnel</t>
  </si>
  <si>
    <t xml:space="preserve"> Communication - prévisionnel</t>
  </si>
  <si>
    <t xml:space="preserve"> Evaluation leader - prévisionnel</t>
  </si>
  <si>
    <t xml:space="preserve"> Animation 19.4 - retenu</t>
  </si>
  <si>
    <t xml:space="preserve"> Secrétariat - gestion de dossiers - retenu</t>
  </si>
  <si>
    <t xml:space="preserve"> Communication - retenu</t>
  </si>
  <si>
    <t xml:space="preserve"> Evaluation leader - retenu</t>
  </si>
  <si>
    <t xml:space="preserve"> Recettes </t>
  </si>
  <si>
    <t xml:space="preserve"> Montant total - prévisionnel</t>
  </si>
  <si>
    <t>Montant total - retenu</t>
  </si>
  <si>
    <t xml:space="preserve"> Nom employé 1</t>
  </si>
  <si>
    <t xml:space="preserve"> Nom employé 2</t>
  </si>
  <si>
    <t xml:space="preserve"> Nom employé 3</t>
  </si>
  <si>
    <t xml:space="preserve"> Nom employé 4</t>
  </si>
  <si>
    <t xml:space="preserve"> Nom employé 5</t>
  </si>
  <si>
    <t xml:space="preserve"> Coût horaire 1</t>
  </si>
  <si>
    <t>Coûts horaire 2</t>
  </si>
  <si>
    <t>Coûts horaire 3</t>
  </si>
  <si>
    <t>Coûts horaire 4</t>
  </si>
  <si>
    <t>Coûts horaire 5</t>
  </si>
  <si>
    <t>Quotité 1</t>
  </si>
  <si>
    <t>Quotité 2</t>
  </si>
  <si>
    <t>Quotité 3</t>
  </si>
  <si>
    <t xml:space="preserve">Quotité 4 </t>
  </si>
  <si>
    <t>Quotité 5</t>
  </si>
  <si>
    <t>MOP</t>
  </si>
  <si>
    <t>n° délib MOP</t>
  </si>
  <si>
    <t>type EJ MOP</t>
  </si>
  <si>
    <t>Date délib MOP</t>
  </si>
  <si>
    <t>type EJ Région</t>
  </si>
  <si>
    <t>n° délib Région</t>
  </si>
  <si>
    <t>Date délib Région</t>
  </si>
  <si>
    <t>Nom Cofinanceur 1</t>
  </si>
  <si>
    <t>type EJ 1</t>
  </si>
  <si>
    <t>n° délib cofi 1</t>
  </si>
  <si>
    <t>Date délib cofi 1</t>
  </si>
  <si>
    <t>Nom Cofinanceur 2</t>
  </si>
  <si>
    <t>type EJ 2</t>
  </si>
  <si>
    <t>n° délib cofi 2</t>
  </si>
  <si>
    <t>Date délib cofi 2</t>
  </si>
  <si>
    <t>Nom Cofinanceur 3</t>
  </si>
  <si>
    <t>type EJ 3</t>
  </si>
  <si>
    <t>n° délib cofi 3</t>
  </si>
  <si>
    <t>Date délib cofi 3</t>
  </si>
  <si>
    <t>Nom Cofinanceur 4</t>
  </si>
  <si>
    <t>type EJ 4</t>
  </si>
  <si>
    <t>n° délib cofi 4</t>
  </si>
  <si>
    <t>Date délib cofi 4</t>
  </si>
  <si>
    <t>Montant cofi MOP</t>
  </si>
  <si>
    <t>Montant cofi Région</t>
  </si>
  <si>
    <t>Montant cofi 1</t>
  </si>
  <si>
    <t>Montant cofi 2</t>
  </si>
  <si>
    <t>Montant cofi 3</t>
  </si>
  <si>
    <t>Montant cofi 4</t>
  </si>
  <si>
    <t>Montant FEADER MOP</t>
  </si>
  <si>
    <t>Montant FEADER Région</t>
  </si>
  <si>
    <t>Montant FEADER 1</t>
  </si>
  <si>
    <t>Montant FEADER 2</t>
  </si>
  <si>
    <t>Montant FEADER 3</t>
  </si>
  <si>
    <t>Montant FEADER 4</t>
  </si>
  <si>
    <t xml:space="preserve"> Montant FEADER TOTAL </t>
  </si>
  <si>
    <t xml:space="preserve"> Total Cofinanceurs</t>
  </si>
  <si>
    <t xml:space="preserve"> Total aide publique + FEADER </t>
  </si>
  <si>
    <t xml:space="preserve"> Financement privé </t>
  </si>
  <si>
    <t>Autofinancement non public</t>
  </si>
  <si>
    <t>Total financement privé</t>
  </si>
  <si>
    <t>% aide FEADER</t>
  </si>
  <si>
    <t>% aide publique</t>
  </si>
  <si>
    <t>date limite de commencement</t>
  </si>
  <si>
    <t>date limite de fin d'execution du projet</t>
  </si>
  <si>
    <t>date limite de  dépôt du solde</t>
  </si>
  <si>
    <t>Pourcentage Région</t>
  </si>
  <si>
    <t>Cofinancement Région</t>
  </si>
  <si>
    <t>Pérennité investissement</t>
  </si>
  <si>
    <t>Délai de contrôle</t>
  </si>
  <si>
    <t>1. Informations générales</t>
  </si>
  <si>
    <t>STRUCTURE PORTEUSE</t>
  </si>
  <si>
    <t>N°</t>
  </si>
  <si>
    <t>NOM</t>
  </si>
  <si>
    <t>Nom de la structure porteuse</t>
  </si>
  <si>
    <t xml:space="preserve">Adresse postale </t>
  </si>
  <si>
    <t>Nom Président Structure porteuse</t>
  </si>
  <si>
    <t>Causses Cévennes</t>
  </si>
  <si>
    <t>Pôle d'Equilibre Territorial et Rural Sud Lozère</t>
  </si>
  <si>
    <t>Rue Sipple Sert - 48400 FLORAC</t>
  </si>
  <si>
    <t>Flore THEROND</t>
  </si>
  <si>
    <t>Cévennes</t>
  </si>
  <si>
    <t xml:space="preserve">Association du GAL Cévennes </t>
  </si>
  <si>
    <r>
      <t>L'ATOME - 2, Rue Michelet - 30100 AL</t>
    </r>
    <r>
      <rPr>
        <sz val="11"/>
        <rFont val="Calibri"/>
        <family val="2"/>
      </rPr>
      <t>È</t>
    </r>
    <r>
      <rPr>
        <sz val="11"/>
        <rFont val="Calibri"/>
        <family val="2"/>
        <scheme val="minor"/>
      </rPr>
      <t>S</t>
    </r>
  </si>
  <si>
    <t>Olivier Gaillard</t>
  </si>
  <si>
    <t>Cœur d'Hérault</t>
  </si>
  <si>
    <t xml:space="preserve">Sydel du Pays Cœur d'Hérault </t>
  </si>
  <si>
    <t>Ecoparc La Garrigue - 9, rue de la Lucques - Bât B - 34725 SAINT ANDRE DE SANGONIS</t>
  </si>
  <si>
    <t xml:space="preserve">Jean-François SOTO </t>
  </si>
  <si>
    <t>Est-Audois</t>
  </si>
  <si>
    <t xml:space="preserve"> Association Minervois Corbières Méditerranée </t>
  </si>
  <si>
    <t>Bâtiment In’ESS, 30 avenue du docteur Paul Pompidor, 11100 NARBONNE</t>
  </si>
  <si>
    <t>Gérard BARTHEZ</t>
  </si>
  <si>
    <t>De Garrigues en Costières</t>
  </si>
  <si>
    <t>Syndicat Mixte du Pays Garrigues et Costières de Nîmes</t>
  </si>
  <si>
    <t xml:space="preserve"> 1 rue du Colisée - 30900 NIMES </t>
  </si>
  <si>
    <t>Rémi Nicolas</t>
  </si>
  <si>
    <t>Gévaudan Lozère</t>
  </si>
  <si>
    <t>Pôle d'Equilibre Territorial et Rural du Pays du Gévaudan Lozère</t>
  </si>
  <si>
    <t>ZA Sainte-Catherine, 830 avenue de la Méridienne - 48100 MARVEJOLS</t>
  </si>
  <si>
    <t>Jacques BLANC</t>
  </si>
  <si>
    <t>Grand Pic Saint Loup</t>
  </si>
  <si>
    <t>Communauté de communes Grand Pic Saint Loup</t>
  </si>
  <si>
    <t>Hôtel de la Communauté - 25 Allée de l'Espérance - 34270 SAINT MATHIEU DE TREVIERS</t>
  </si>
  <si>
    <t>Alain BARBE</t>
  </si>
  <si>
    <t>Haute Vallée de l'Aude</t>
  </si>
  <si>
    <t xml:space="preserve">Pôle d'Equilibre Territorial et Rural  Vallée de l'Aude </t>
  </si>
  <si>
    <t>2 place Joseph Alcantara - 11300 LIMOUX</t>
  </si>
  <si>
    <t>Pierre Durand</t>
  </si>
  <si>
    <t>Haut Languedoc et Vignobles</t>
  </si>
  <si>
    <t>Syndicat Mixte du Pays Haut Languedoc et Vignobles</t>
  </si>
  <si>
    <t>1 rue de la Voie Ferrée - 34360 SAINT CHINIAN</t>
  </si>
  <si>
    <t>Jean ARCAS</t>
  </si>
  <si>
    <t>Pays Carcassonnais</t>
  </si>
  <si>
    <t>Association du Pays Carcassonnais</t>
  </si>
  <si>
    <t>BP 30168, 44 rue Verdun - 11 000 CARCASSONNE</t>
  </si>
  <si>
    <t>Tamara Rivel</t>
  </si>
  <si>
    <t>Pyrénées Méditerranée</t>
  </si>
  <si>
    <t>Association du Pays Pyrénées Méditerranée</t>
  </si>
  <si>
    <t>Maison des Services Publics, 6 boulevard Simon Battle - 66400 CERET</t>
  </si>
  <si>
    <t>Antoine ANDRE</t>
  </si>
  <si>
    <t>Terres de Vie en Lozère</t>
  </si>
  <si>
    <t>Association Terres de Vie en Lozère</t>
  </si>
  <si>
    <t>1 rue du Pont Notre Dame - 48000 MENDE</t>
  </si>
  <si>
    <t>Laurent SUAU</t>
  </si>
  <si>
    <t>Terres Romanes en Pays Catalan</t>
  </si>
  <si>
    <t>Syndicat Mixte du Parc Naturel Régional des Pyrénées Catalanes</t>
  </si>
  <si>
    <t>La Bastide - 66360 OLETTE</t>
  </si>
  <si>
    <t>Damienne Beffara</t>
  </si>
  <si>
    <t>Uzège Pont du Gard</t>
  </si>
  <si>
    <t>Pôle d'Equilibre Territorial et Rural Uzège-Pont du Gard</t>
  </si>
  <si>
    <t>2, Rue Joseph Lacroix II - 30700 UZÈS</t>
  </si>
  <si>
    <t>Philippe MARCHESI</t>
  </si>
  <si>
    <t>Pays Vallée de l'Agly</t>
  </si>
  <si>
    <t>Association du Pays de la Vallée de l'Agly</t>
  </si>
  <si>
    <t>Centre Aragon, Place Francisco Ferrer - 66310 ESTAGEL</t>
  </si>
  <si>
    <t>Pierre ESTEVE</t>
  </si>
  <si>
    <t>Vidourle Camargue</t>
  </si>
  <si>
    <t>Pôle d'Equilibre Territorial et Rural Vidourle Camargue</t>
  </si>
  <si>
    <t>83, Rue Pierre Aubanel - 30470 AIMARGUES</t>
  </si>
  <si>
    <t>Pierre MARTINEZ</t>
  </si>
  <si>
    <t>2. Régimes d'aides d'état</t>
  </si>
  <si>
    <t xml:space="preserve">Pour publipostage </t>
  </si>
  <si>
    <t>SA 43783</t>
  </si>
  <si>
    <t>Aide aux services de base et à la rénovation des villages dans les zones rurales</t>
  </si>
  <si>
    <t>le régime d’aides d’état n°SA.43783 (2015/N) « Aides aux services de base et à la rénovation des villages dans les zones rurales », prolongé par décision SA. 59142 ;</t>
  </si>
  <si>
    <t>SA 42681</t>
  </si>
  <si>
    <t>Aides en faveur de la culture et de la conservation du patrimoine</t>
  </si>
  <si>
    <t>le régime d’aides d’état n°SA.42681 « Aides en faveur de la culture et de la conservation du patrimoine » ;</t>
  </si>
  <si>
    <t>SA 58980</t>
  </si>
  <si>
    <t>Aides à l'investissement en faveur des infrastructures locales</t>
  </si>
  <si>
    <t>le régime cadre exempté de notification N° SA.58980 relatif aux aides à l’investissement en faveur des infrastructures locales pour la période 2014-2020 ;</t>
  </si>
  <si>
    <t>SA 43197</t>
  </si>
  <si>
    <t>Aides en faveur des Infrastructures sportives et récréatives multifonctionnelles</t>
  </si>
  <si>
    <t>le régime d’aides d’état n°SA.43197 « Aides en faveur des Infrastructures sportives et récréatives multifonctionnelles » ;</t>
  </si>
  <si>
    <t>SA 40453</t>
  </si>
  <si>
    <t>Aides en faveur des PME  ( = Aide en faveur des Jeunes Pousses, Aides en faveur des PME, Aide aux services de conseil en faveur des PME)</t>
  </si>
  <si>
    <t>le régime cadre exempté de notification N° SA.40453 relatif aux aides en faveur des PME pour la période 2014-2020, modifié sous la référence SA.52394, prolongé sous la référence SA.59106 et modifié sous la référence SA.100189 ;</t>
  </si>
  <si>
    <t>SA 58979</t>
  </si>
  <si>
    <t>Aides à finalité régionale (AFR)</t>
  </si>
  <si>
    <t>le régime d’aides d’état n°SA.58979 relatif aux aides à finalité régionale (AFR) pour la période 2014-2020 ;</t>
  </si>
  <si>
    <t>SA 59108</t>
  </si>
  <si>
    <t>Aides en faveur de la protection de l'environnement</t>
  </si>
  <si>
    <t>le régime d’aides d’état n°SA.59108 « Aides en faveur de la protection de l'environnement » ;</t>
  </si>
  <si>
    <t>De minimis entreprises</t>
  </si>
  <si>
    <t>cf. réglementation des minimis</t>
  </si>
  <si>
    <t xml:space="preserve">le règlement UE n°2020/972 de la Commission Européenne du 20 juillet 2020 relatif à l’application des articles 107 et 108 du traité sur le fonctionnement de l’Union européenne aux aides de minimis ;
</t>
  </si>
  <si>
    <t>De minimis agricole</t>
  </si>
  <si>
    <t>le règlement UE n°2019/316 de la Commission du 21 février 2019  relatif à l’application des articles 107 et 108 du traité sur le fonctionnement de l’Union européenne aux aides de minimis dans le secteur de l’agriculture ;</t>
  </si>
  <si>
    <t>3. Signataires du RI</t>
  </si>
  <si>
    <t>Je soussignée, Isabelle FABAS, Responsable de l'unité LEADER Est :</t>
  </si>
  <si>
    <t>Responsable de l'unité LEADER Est</t>
  </si>
  <si>
    <t>Je soussignée, Caroline SOCIE, Responsable du Service Développement Rural et Montagne :</t>
  </si>
  <si>
    <t>Responsable du Service Développement Rural et Montagne</t>
  </si>
  <si>
    <t>Je soussigné, Guillaume POINSSOT, Directeur de l'Action Territoriale :</t>
  </si>
  <si>
    <t>Directeur de l'Action Territoriale</t>
  </si>
  <si>
    <t>Je soussignée, Karine ESTEVE, Directrice Adjointe de la Direction de l'Action Territoriale, en charge de l'administration générale et fonds européen - LEADER :</t>
  </si>
  <si>
    <t>Directrice Adjointe de la Direction de l'Action Territoriale, en charge de l'administration générale et fonds européen - LEADER</t>
  </si>
  <si>
    <t>4. Limites de fin de programmation</t>
  </si>
  <si>
    <t>Limite de fin d'exécution de l'opération</t>
  </si>
  <si>
    <t>Limite de dépôt de la dernière demande de paiement</t>
  </si>
  <si>
    <t>5. Intitulé des onglets</t>
  </si>
  <si>
    <t>DEMANDE</t>
  </si>
  <si>
    <t>COMPLET.CONFORM.</t>
  </si>
  <si>
    <t>ELIGIBILITE</t>
  </si>
  <si>
    <t>DEPENSES</t>
  </si>
  <si>
    <t>VERIF. COUTS RAIS.</t>
  </si>
  <si>
    <t>COFINANCEMENTS</t>
  </si>
  <si>
    <t>PLAN DE FINANCEMENT</t>
  </si>
  <si>
    <t xml:space="preserve">CONCLUSION </t>
  </si>
  <si>
    <t>PUBLIPOSTAGE</t>
  </si>
  <si>
    <t>Date de mise à jour</t>
  </si>
  <si>
    <t>Onglet concerné</t>
  </si>
  <si>
    <t>Modification effectués</t>
  </si>
  <si>
    <t>Suppression des statuts de la liste des pièces à fournir pour la création d’individu (commentaire de la cellule en ligne 8)</t>
  </si>
  <si>
    <t>Rajout d’un nouveau contrôle croisé pour la vérification sur Progos de l’absence de financement régional non déclaré</t>
  </si>
  <si>
    <t>Correction des formules dans les cellules K25 à K30</t>
  </si>
  <si>
    <t>Modification de format pour la cellule C82</t>
  </si>
  <si>
    <t>Vérification et correction des formules dans les cellules C29 à C33</t>
  </si>
  <si>
    <t>Rajout d’une ligne dédiée au financement privé dans les plans de financements avec/sans top-up</t>
  </si>
  <si>
    <t>Rajout d'un contrôle visuel de couleur rouge pour les cellules C23 et C24 (en cas de dépassement des dates limites de la programmation)</t>
  </si>
  <si>
    <t>Modification de la formule en cellule F2 pour que le nom du GAL se rajoute dans le visa relatif à la date de dépôt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</si>
</sst>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_);[Red]\(#,##0.00\ &quot;€&quot;\)"/>
    <numFmt numFmtId="165" formatCode="#,##0.00\ &quot;€&quot;;\-#,##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 numFmtId="172" formatCode="#,##0.00\ &quot;€&quot;;[Red]\-#,##0.00\ &quot;€&quot;"/>
  </numFmts>
  <fonts count="121">
    <font>
      <sz val="11"/>
      <color theme="1"/>
      <name val="Calibri"/>
      <family val="2"/>
      <scheme val="minor"/>
    </font>
    <font>
      <sz val="12"/>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color theme="1"/>
      <name val="Calibri"/>
      <family val="2"/>
      <scheme val="minor"/>
    </font>
    <font>
      <b/>
      <sz val="10"/>
      <color theme="1"/>
      <name val="Calibri"/>
      <family val="2"/>
      <scheme val="minor"/>
    </font>
    <font>
      <sz val="9"/>
      <name val="Tahoma"/>
      <family val="2"/>
    </font>
    <font>
      <sz val="10"/>
      <name val="Mangal"/>
      <family val="2"/>
    </font>
    <font>
      <sz val="11"/>
      <name val="Calibri"/>
      <family val="2"/>
    </font>
    <font>
      <b/>
      <sz val="10"/>
      <name val="Calibri"/>
      <family val="2"/>
      <scheme val="minor"/>
    </font>
    <font>
      <sz val="10"/>
      <name val="Calibri"/>
      <family val="2"/>
      <scheme val="minor"/>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b/>
      <sz val="11"/>
      <color rgb="FF0070C0"/>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u/>
      <sz val="12"/>
      <color theme="1"/>
      <name val="Calibri"/>
      <family val="2"/>
      <scheme val="minor"/>
    </font>
    <font>
      <b/>
      <sz val="12"/>
      <color rgb="FFFF0000"/>
      <name val="Calibri"/>
      <family val="2"/>
      <scheme val="minor"/>
    </font>
    <font>
      <sz val="12"/>
      <name val="Calibri"/>
      <family val="2"/>
      <scheme val="minor"/>
    </font>
    <font>
      <b/>
      <sz val="11"/>
      <name val="Calibri"/>
      <family val="2"/>
      <scheme val="minor"/>
    </font>
    <font>
      <b/>
      <i/>
      <sz val="20"/>
      <color theme="1"/>
      <name val="Calibri"/>
      <family val="2"/>
      <scheme val="minor"/>
    </font>
    <font>
      <b/>
      <i/>
      <sz val="12"/>
      <color theme="1"/>
      <name val="Calibri"/>
      <family val="2"/>
      <scheme val="minor"/>
    </font>
    <font>
      <sz val="12"/>
      <color rgb="FFFF0000"/>
      <name val="Calibri"/>
      <family val="2"/>
      <scheme val="minor"/>
    </font>
    <font>
      <u/>
      <sz val="12"/>
      <color rgb="FFFF0000"/>
      <name val="Calibri"/>
      <family val="2"/>
      <scheme val="minor"/>
    </font>
    <font>
      <sz val="14"/>
      <name val="Calibri"/>
      <family val="2"/>
      <scheme val="minor"/>
    </font>
    <font>
      <i/>
      <sz val="9"/>
      <name val="Tahoma"/>
      <family val="2"/>
    </font>
    <font>
      <b/>
      <sz val="11"/>
      <color rgb="FF000000"/>
      <name val="Calibri"/>
      <family val="2"/>
      <scheme val="minor"/>
    </font>
    <font>
      <b/>
      <sz val="14"/>
      <color rgb="FF000000"/>
      <name val="Calibri"/>
      <family val="2"/>
      <scheme val="minor"/>
    </font>
    <font>
      <b/>
      <sz val="11"/>
      <color rgb="FFC00000"/>
      <name val="Calibri"/>
      <family val="2"/>
      <scheme val="minor"/>
    </font>
    <font>
      <u/>
      <sz val="12"/>
      <color rgb="FFFF0000"/>
      <name val="Calibri (Corps)"/>
    </font>
    <font>
      <sz val="14"/>
      <color rgb="FF000000"/>
      <name val="Calibri"/>
      <family val="2"/>
      <scheme val="minor"/>
    </font>
    <font>
      <b/>
      <sz val="16"/>
      <color rgb="FF000000"/>
      <name val="Calibri"/>
      <family val="2"/>
      <scheme val="minor"/>
    </font>
    <font>
      <sz val="16"/>
      <color theme="1"/>
      <name val="Calibri"/>
      <family val="2"/>
      <scheme val="minor"/>
    </font>
    <font>
      <b/>
      <sz val="12"/>
      <color rgb="FF000000"/>
      <name val="Calibri"/>
      <family val="2"/>
      <scheme val="minor"/>
    </font>
    <font>
      <b/>
      <sz val="22"/>
      <color rgb="FF000000"/>
      <name val="Calibri"/>
      <family val="2"/>
      <scheme val="minor"/>
    </font>
    <font>
      <b/>
      <sz val="16"/>
      <color rgb="FF808080"/>
      <name val="Calibri"/>
      <family val="2"/>
      <scheme val="minor"/>
    </font>
    <font>
      <b/>
      <sz val="20"/>
      <name val="Calibri"/>
      <family val="2"/>
      <scheme val="minor"/>
    </font>
    <font>
      <b/>
      <sz val="26"/>
      <color theme="1"/>
      <name val="Calibri"/>
      <family val="2"/>
      <scheme val="minor"/>
    </font>
    <font>
      <b/>
      <i/>
      <sz val="12"/>
      <color rgb="FFFF0000"/>
      <name val="Calibri"/>
      <family val="2"/>
      <scheme val="minor"/>
    </font>
    <font>
      <b/>
      <i/>
      <sz val="18"/>
      <color theme="1"/>
      <name val="Calibri"/>
      <family val="2"/>
      <scheme val="minor"/>
    </font>
    <font>
      <i/>
      <sz val="11"/>
      <color rgb="FFFF0000"/>
      <name val="Calibri"/>
      <family val="2"/>
      <scheme val="minor"/>
    </font>
    <font>
      <sz val="11"/>
      <color rgb="FFC00000"/>
      <name val="Calibri"/>
      <family val="2"/>
      <scheme val="minor"/>
    </font>
    <font>
      <i/>
      <sz val="11"/>
      <color rgb="FFFF0000"/>
      <name val="Calibri (Corps)"/>
    </font>
    <font>
      <b/>
      <i/>
      <sz val="16"/>
      <color theme="1"/>
      <name val="Calibri"/>
      <family val="2"/>
      <scheme val="minor"/>
    </font>
    <font>
      <sz val="20"/>
      <color theme="1"/>
      <name val="Calibri"/>
      <family val="2"/>
      <scheme val="minor"/>
    </font>
    <font>
      <i/>
      <sz val="20"/>
      <color theme="1"/>
      <name val="Calibri"/>
      <family val="2"/>
      <scheme val="minor"/>
    </font>
    <font>
      <sz val="20"/>
      <color theme="0"/>
      <name val="Calibri"/>
      <family val="2"/>
      <scheme val="minor"/>
    </font>
    <font>
      <b/>
      <sz val="18"/>
      <color rgb="FF000000"/>
      <name val="Calibri"/>
      <family val="2"/>
      <scheme val="minor"/>
    </font>
    <font>
      <b/>
      <sz val="14"/>
      <color rgb="FF000000"/>
      <name val="Tahoma"/>
      <family val="2"/>
    </font>
    <font>
      <b/>
      <sz val="16"/>
      <color theme="1"/>
      <name val="Calibri (Corps)"/>
    </font>
    <font>
      <i/>
      <sz val="16"/>
      <color theme="1"/>
      <name val="Calibri (Corps)"/>
    </font>
    <font>
      <b/>
      <sz val="16"/>
      <name val="Calibri (Corps)"/>
    </font>
    <font>
      <b/>
      <i/>
      <sz val="16"/>
      <name val="Calibri (Corps)"/>
    </font>
    <font>
      <sz val="18"/>
      <color theme="1"/>
      <name val="Calibri"/>
      <family val="2"/>
      <scheme val="minor"/>
    </font>
    <font>
      <sz val="20"/>
      <name val="Calibri"/>
      <family val="2"/>
      <scheme val="minor"/>
    </font>
    <font>
      <u/>
      <sz val="20"/>
      <color theme="10"/>
      <name val="Calibri"/>
      <family val="2"/>
      <scheme val="minor"/>
    </font>
    <font>
      <b/>
      <u/>
      <sz val="20"/>
      <color rgb="FFFF0000"/>
      <name val="Calibri"/>
      <family val="2"/>
      <scheme val="minor"/>
    </font>
    <font>
      <b/>
      <u/>
      <sz val="20"/>
      <name val="Calibri"/>
      <family val="2"/>
      <scheme val="minor"/>
    </font>
    <font>
      <b/>
      <i/>
      <sz val="20"/>
      <name val="Calibri"/>
      <family val="2"/>
      <scheme val="minor"/>
    </font>
    <font>
      <b/>
      <sz val="20"/>
      <color rgb="FF000000"/>
      <name val="Calibri"/>
      <family val="2"/>
      <scheme val="minor"/>
    </font>
    <font>
      <b/>
      <sz val="16"/>
      <color rgb="FFFF0000"/>
      <name val="Calibri (Corps)"/>
    </font>
    <font>
      <b/>
      <sz val="16"/>
      <name val="Calibri"/>
      <family val="2"/>
    </font>
    <font>
      <b/>
      <sz val="16"/>
      <color rgb="FFFF0000"/>
      <name val="Calibri"/>
      <family val="2"/>
    </font>
    <font>
      <b/>
      <i/>
      <sz val="16"/>
      <color rgb="FFFF0000"/>
      <name val="Calibri"/>
      <family val="2"/>
      <scheme val="minor"/>
    </font>
    <font>
      <b/>
      <i/>
      <sz val="16"/>
      <name val="Calibri"/>
      <family val="2"/>
    </font>
    <font>
      <sz val="16"/>
      <name val="Calibri"/>
      <family val="2"/>
      <scheme val="minor"/>
    </font>
    <font>
      <b/>
      <sz val="18"/>
      <color rgb="FFFF0000"/>
      <name val="Calibri"/>
      <family val="2"/>
      <scheme val="minor"/>
    </font>
    <font>
      <b/>
      <i/>
      <sz val="14"/>
      <color theme="1"/>
      <name val="Calibri"/>
      <family val="2"/>
      <scheme val="minor"/>
    </font>
    <font>
      <b/>
      <sz val="20"/>
      <color theme="1"/>
      <name val="Calibri (Corps)"/>
    </font>
    <font>
      <sz val="20"/>
      <color theme="1"/>
      <name val="Calibri (Corps)"/>
    </font>
    <font>
      <b/>
      <sz val="20"/>
      <color rgb="FFFF0000"/>
      <name val="Calibri (Corps)"/>
    </font>
    <font>
      <u/>
      <sz val="20"/>
      <color theme="10"/>
      <name val="Calibri (Corps)"/>
    </font>
    <font>
      <sz val="20"/>
      <name val="Calibri (Corps)"/>
    </font>
    <font>
      <b/>
      <i/>
      <sz val="20"/>
      <color theme="1"/>
      <name val="Calibri (Corps)"/>
    </font>
    <font>
      <i/>
      <sz val="20"/>
      <color theme="1"/>
      <name val="Calibri (Corps)"/>
    </font>
    <font>
      <b/>
      <sz val="20"/>
      <name val="Calibri (Corps)"/>
    </font>
    <font>
      <b/>
      <u/>
      <sz val="20"/>
      <color rgb="FFFF0000"/>
      <name val="Calibri (Corps)"/>
    </font>
    <font>
      <b/>
      <u/>
      <sz val="20"/>
      <name val="Calibri (Corps)"/>
    </font>
    <font>
      <i/>
      <sz val="20"/>
      <name val="Calibri (Corps)"/>
    </font>
    <font>
      <b/>
      <sz val="20"/>
      <color rgb="FF000000"/>
      <name val="Calibri (Corps)"/>
    </font>
    <font>
      <i/>
      <sz val="16"/>
      <name val="Calibri (Corps)"/>
    </font>
    <font>
      <i/>
      <sz val="16"/>
      <color rgb="FFFF0000"/>
      <name val="Calibri"/>
      <family val="2"/>
      <scheme val="minor"/>
    </font>
    <font>
      <i/>
      <sz val="16"/>
      <color theme="1"/>
      <name val="Calibri"/>
      <family val="2"/>
      <scheme val="minor"/>
    </font>
  </fonts>
  <fills count="4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7" tint="0.59999389629810485"/>
        <bgColor indexed="64"/>
      </patternFill>
    </fill>
    <fill>
      <patternFill patternType="solid">
        <fgColor rgb="FF00B050"/>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C4D79B"/>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D9D9D9"/>
        <bgColor rgb="FF000000"/>
      </patternFill>
    </fill>
    <fill>
      <patternFill patternType="solid">
        <fgColor rgb="FFEBF1D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FFFF00"/>
        <bgColor rgb="FF000000"/>
      </patternFill>
    </fill>
    <fill>
      <patternFill patternType="solid">
        <fgColor theme="9" tint="0.79998168889431442"/>
        <bgColor rgb="FF000000"/>
      </patternFill>
    </fill>
    <fill>
      <patternFill patternType="solid">
        <fgColor theme="9"/>
        <bgColor indexed="64"/>
      </patternFill>
    </fill>
    <fill>
      <patternFill patternType="solid">
        <fgColor rgb="FFF9F3A1"/>
        <bgColor indexed="64"/>
      </patternFill>
    </fill>
    <fill>
      <patternFill patternType="solid">
        <fgColor rgb="FFDCE6F1"/>
        <bgColor rgb="FF000000"/>
      </patternFill>
    </fill>
    <fill>
      <patternFill patternType="solid">
        <fgColor theme="6"/>
        <bgColor indexed="64"/>
      </patternFill>
    </fill>
    <fill>
      <patternFill patternType="solid">
        <fgColor rgb="FFA6A6A6"/>
        <bgColor rgb="FF000000"/>
      </patternFill>
    </fill>
  </fills>
  <borders count="1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theme="1"/>
      </right>
      <top/>
      <bottom style="medium">
        <color theme="1"/>
      </bottom>
      <diagonal/>
    </border>
    <border>
      <left/>
      <right style="thin">
        <color indexed="64"/>
      </right>
      <top/>
      <bottom style="medium">
        <color theme="1"/>
      </bottom>
      <diagonal/>
    </border>
    <border>
      <left/>
      <right/>
      <top/>
      <bottom style="medium">
        <color theme="1"/>
      </bottom>
      <diagonal/>
    </border>
    <border>
      <left style="medium">
        <color theme="1"/>
      </left>
      <right/>
      <top/>
      <bottom style="medium">
        <color theme="1"/>
      </bottom>
      <diagonal/>
    </border>
    <border>
      <left/>
      <right style="medium">
        <color theme="1"/>
      </right>
      <top/>
      <bottom style="medium">
        <color theme="1"/>
      </bottom>
      <diagonal/>
    </border>
    <border>
      <left style="thin">
        <color theme="1"/>
      </left>
      <right style="thin">
        <color theme="1"/>
      </right>
      <top style="thin">
        <color theme="1"/>
      </top>
      <bottom style="medium">
        <color theme="1"/>
      </bottom>
      <diagonal/>
    </border>
    <border>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theme="1"/>
      </top>
      <bottom style="thin">
        <color theme="1"/>
      </bottom>
      <diagonal/>
    </border>
    <border>
      <left/>
      <right style="thin">
        <color indexed="64"/>
      </right>
      <top style="medium">
        <color theme="1"/>
      </top>
      <bottom style="thin">
        <color indexed="64"/>
      </bottom>
      <diagonal/>
    </border>
    <border>
      <left style="medium">
        <color theme="1"/>
      </left>
      <right style="thin">
        <color indexed="64"/>
      </right>
      <top style="medium">
        <color theme="1"/>
      </top>
      <bottom style="thin">
        <color indexed="64"/>
      </bottom>
      <diagonal/>
    </border>
    <border>
      <left/>
      <right style="medium">
        <color theme="1"/>
      </right>
      <top/>
      <bottom/>
      <diagonal/>
    </border>
    <border>
      <left style="medium">
        <color theme="1"/>
      </left>
      <right/>
      <top/>
      <bottom/>
      <diagonal/>
    </border>
    <border>
      <left style="thin">
        <color theme="1"/>
      </left>
      <right style="medium">
        <color theme="1"/>
      </right>
      <top style="thin">
        <color theme="1"/>
      </top>
      <bottom style="medium">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medium">
        <color theme="1"/>
      </top>
      <bottom style="thin">
        <color theme="1"/>
      </bottom>
      <diagonal/>
    </border>
    <border>
      <left/>
      <right style="thin">
        <color theme="1"/>
      </right>
      <top style="medium">
        <color theme="1"/>
      </top>
      <bottom/>
      <diagonal/>
    </border>
    <border>
      <left style="thin">
        <color indexed="64"/>
      </left>
      <right style="medium">
        <color theme="1"/>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medium">
        <color theme="1"/>
      </left>
      <right style="thin">
        <color indexed="64"/>
      </right>
      <top style="thin">
        <color indexed="64"/>
      </top>
      <bottom style="medium">
        <color theme="1"/>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medium">
        <color theme="1"/>
      </top>
      <bottom style="thin">
        <color indexed="64"/>
      </bottom>
      <diagonal/>
    </border>
    <border>
      <left style="thin">
        <color indexed="64"/>
      </left>
      <right style="thin">
        <color indexed="64"/>
      </right>
      <top style="medium">
        <color theme="1"/>
      </top>
      <bottom style="thin">
        <color indexed="64"/>
      </bottom>
      <diagonal/>
    </border>
    <border>
      <left/>
      <right style="medium">
        <color theme="1"/>
      </right>
      <top style="thin">
        <color indexed="64"/>
      </top>
      <bottom/>
      <diagonal/>
    </border>
    <border>
      <left/>
      <right/>
      <top style="thin">
        <color indexed="64"/>
      </top>
      <bottom/>
      <diagonal/>
    </border>
    <border>
      <left style="medium">
        <color theme="1"/>
      </left>
      <right/>
      <top style="thin">
        <color indexed="64"/>
      </top>
      <bottom/>
      <diagonal/>
    </border>
    <border>
      <left/>
      <right style="medium">
        <color theme="1"/>
      </right>
      <top style="medium">
        <color theme="1"/>
      </top>
      <bottom style="medium">
        <color theme="1"/>
      </bottom>
      <diagonal/>
    </border>
    <border>
      <left/>
      <right/>
      <top style="medium">
        <color theme="1"/>
      </top>
      <bottom style="medium">
        <color theme="1"/>
      </bottom>
      <diagonal/>
    </border>
    <border>
      <left style="medium">
        <color theme="1"/>
      </left>
      <right/>
      <top style="medium">
        <color theme="1"/>
      </top>
      <bottom style="medium">
        <color theme="1"/>
      </bottom>
      <diagonal/>
    </border>
    <border>
      <left style="thin">
        <color theme="1"/>
      </left>
      <right style="medium">
        <color theme="1"/>
      </right>
      <top style="medium">
        <color theme="1"/>
      </top>
      <bottom/>
      <diagonal/>
    </border>
    <border>
      <left style="medium">
        <color theme="1"/>
      </left>
      <right/>
      <top style="medium">
        <color theme="1"/>
      </top>
      <bottom/>
      <diagonal/>
    </border>
    <border>
      <left/>
      <right style="medium">
        <color theme="1"/>
      </right>
      <top style="medium">
        <color theme="1"/>
      </top>
      <bottom/>
      <diagonal/>
    </border>
    <border>
      <left/>
      <right/>
      <top style="medium">
        <color theme="1"/>
      </top>
      <bottom/>
      <diagonal/>
    </border>
    <border>
      <left style="thin">
        <color theme="1"/>
      </left>
      <right style="thin">
        <color theme="1"/>
      </right>
      <top/>
      <bottom style="medium">
        <color theme="1"/>
      </bottom>
      <diagonal/>
    </border>
    <border>
      <left style="medium">
        <color theme="1"/>
      </left>
      <right style="thin">
        <color theme="1"/>
      </right>
      <top/>
      <bottom style="medium">
        <color theme="1"/>
      </bottom>
      <diagonal/>
    </border>
    <border>
      <left style="thin">
        <color theme="1"/>
      </left>
      <right style="thin">
        <color theme="1"/>
      </right>
      <top/>
      <bottom/>
      <diagonal/>
    </border>
    <border>
      <left style="medium">
        <color theme="1"/>
      </left>
      <right style="thin">
        <color theme="1"/>
      </right>
      <top/>
      <bottom/>
      <diagonal/>
    </border>
    <border>
      <left style="thin">
        <color theme="1"/>
      </left>
      <right style="medium">
        <color theme="1"/>
      </right>
      <top/>
      <bottom/>
      <diagonal/>
    </border>
    <border>
      <left style="thin">
        <color indexed="64"/>
      </left>
      <right style="thin">
        <color indexed="64"/>
      </right>
      <top style="medium">
        <color theme="1"/>
      </top>
      <bottom/>
      <diagonal/>
    </border>
    <border>
      <left style="thin">
        <color indexed="64"/>
      </left>
      <right style="thin">
        <color indexed="64"/>
      </right>
      <top/>
      <bottom style="medium">
        <color theme="1"/>
      </bottom>
      <diagonal/>
    </border>
    <border>
      <left style="medium">
        <color theme="1"/>
      </left>
      <right style="thin">
        <color indexed="64"/>
      </right>
      <top style="medium">
        <color theme="1"/>
      </top>
      <bottom style="medium">
        <color theme="1"/>
      </bottom>
      <diagonal/>
    </border>
    <border>
      <left style="thin">
        <color indexed="64"/>
      </left>
      <right style="thin">
        <color indexed="64"/>
      </right>
      <top style="medium">
        <color theme="1"/>
      </top>
      <bottom style="medium">
        <color theme="1"/>
      </bottom>
      <diagonal/>
    </border>
    <border>
      <left/>
      <right/>
      <top style="thin">
        <color indexed="64"/>
      </top>
      <bottom style="medium">
        <color theme="1"/>
      </bottom>
      <diagonal/>
    </border>
    <border>
      <left/>
      <right style="medium">
        <color theme="1"/>
      </right>
      <top style="thin">
        <color indexed="64"/>
      </top>
      <bottom style="medium">
        <color theme="1"/>
      </bottom>
      <diagonal/>
    </border>
    <border>
      <left style="medium">
        <color theme="1"/>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medium">
        <color theme="1"/>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theme="1"/>
      </right>
      <top style="medium">
        <color indexed="64"/>
      </top>
      <bottom/>
      <diagonal/>
    </border>
    <border>
      <left style="medium">
        <color theme="1"/>
      </left>
      <right/>
      <top style="thin">
        <color indexed="64"/>
      </top>
      <bottom style="medium">
        <color theme="1"/>
      </bottom>
      <diagonal/>
    </border>
    <border>
      <left style="medium">
        <color indexed="64"/>
      </left>
      <right/>
      <top style="thin">
        <color indexed="64"/>
      </top>
      <bottom style="medium">
        <color theme="1"/>
      </bottom>
      <diagonal/>
    </border>
    <border>
      <left style="thin">
        <color indexed="64"/>
      </left>
      <right style="medium">
        <color theme="1"/>
      </right>
      <top/>
      <bottom style="thin">
        <color indexed="64"/>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theme="1"/>
      </left>
      <right style="thin">
        <color theme="1"/>
      </right>
      <top style="thin">
        <color theme="1"/>
      </top>
      <bottom/>
      <diagonal/>
    </border>
    <border>
      <left style="thin">
        <color theme="1"/>
      </left>
      <right/>
      <top/>
      <bottom style="thin">
        <color theme="1"/>
      </bottom>
      <diagonal/>
    </border>
    <border>
      <left style="thin">
        <color theme="1"/>
      </left>
      <right style="thin">
        <color indexed="64"/>
      </right>
      <top style="thin">
        <color indexed="64"/>
      </top>
      <bottom style="medium">
        <color indexed="64"/>
      </bottom>
      <diagonal/>
    </border>
    <border>
      <left style="medium">
        <color indexed="64"/>
      </left>
      <right style="thin">
        <color theme="1"/>
      </right>
      <top style="medium">
        <color indexed="64"/>
      </top>
      <bottom style="medium">
        <color theme="1"/>
      </bottom>
      <diagonal/>
    </border>
    <border>
      <left style="thin">
        <color theme="1"/>
      </left>
      <right style="thin">
        <color theme="1"/>
      </right>
      <top style="medium">
        <color indexed="64"/>
      </top>
      <bottom style="medium">
        <color theme="1"/>
      </bottom>
      <diagonal/>
    </border>
    <border>
      <left style="thin">
        <color theme="1"/>
      </left>
      <right style="medium">
        <color indexed="64"/>
      </right>
      <top style="medium">
        <color indexed="64"/>
      </top>
      <bottom style="medium">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top/>
      <bottom style="thin">
        <color theme="1"/>
      </bottom>
      <diagonal/>
    </border>
    <border>
      <left/>
      <right/>
      <top/>
      <bottom style="thin">
        <color theme="1"/>
      </bottom>
      <diagonal/>
    </border>
    <border>
      <left style="thin">
        <color indexed="64"/>
      </left>
      <right style="medium">
        <color theme="1"/>
      </right>
      <top style="medium">
        <color theme="1"/>
      </top>
      <bottom/>
      <diagonal/>
    </border>
    <border>
      <left style="thin">
        <color indexed="64"/>
      </left>
      <right style="medium">
        <color theme="1"/>
      </right>
      <top/>
      <bottom/>
      <diagonal/>
    </border>
    <border>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style="medium">
        <color indexed="64"/>
      </bottom>
      <diagonal/>
    </border>
    <border>
      <left/>
      <right style="medium">
        <color indexed="64"/>
      </right>
      <top style="thin">
        <color theme="1"/>
      </top>
      <bottom style="medium">
        <color indexed="64"/>
      </bottom>
      <diagonal/>
    </border>
    <border>
      <left/>
      <right style="thin">
        <color indexed="64"/>
      </right>
      <top style="medium">
        <color theme="1"/>
      </top>
      <bottom style="medium">
        <color theme="1"/>
      </bottom>
      <diagonal/>
    </border>
    <border>
      <left style="medium">
        <color indexed="64"/>
      </left>
      <right/>
      <top style="medium">
        <color theme="1"/>
      </top>
      <bottom style="medium">
        <color indexed="64"/>
      </bottom>
      <diagonal/>
    </border>
    <border>
      <left/>
      <right style="medium">
        <color indexed="64"/>
      </right>
      <top style="medium">
        <color theme="1"/>
      </top>
      <bottom style="medium">
        <color indexed="64"/>
      </bottom>
      <diagonal/>
    </border>
    <border>
      <left style="thin">
        <color theme="1"/>
      </left>
      <right/>
      <top style="thin">
        <color indexed="64"/>
      </top>
      <bottom style="thin">
        <color theme="1"/>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diagonal/>
    </border>
    <border>
      <left/>
      <right style="medium">
        <color indexed="64"/>
      </right>
      <top style="thin">
        <color indexed="64"/>
      </top>
      <bottom style="thin">
        <color theme="1"/>
      </bottom>
      <diagonal/>
    </border>
    <border>
      <left style="thin">
        <color theme="1"/>
      </left>
      <right/>
      <top/>
      <bottom style="medium">
        <color indexed="64"/>
      </bottom>
      <diagonal/>
    </border>
    <border>
      <left style="medium">
        <color indexed="64"/>
      </left>
      <right style="thin">
        <color theme="1"/>
      </right>
      <top style="thin">
        <color theme="1"/>
      </top>
      <bottom/>
      <diagonal/>
    </border>
    <border>
      <left style="thin">
        <color theme="1"/>
      </left>
      <right/>
      <top style="thin">
        <color indexed="64"/>
      </top>
      <bottom/>
      <diagonal/>
    </border>
    <border>
      <left style="medium">
        <color indexed="64"/>
      </left>
      <right style="thin">
        <color theme="1"/>
      </right>
      <top/>
      <bottom style="medium">
        <color indexed="64"/>
      </bottom>
      <diagonal/>
    </border>
    <border>
      <left style="thin">
        <color theme="1"/>
      </left>
      <right style="thin">
        <color theme="1"/>
      </right>
      <top style="medium">
        <color indexed="64"/>
      </top>
      <bottom/>
      <diagonal/>
    </border>
    <border>
      <left style="thin">
        <color theme="1"/>
      </left>
      <right style="medium">
        <color indexed="64"/>
      </right>
      <top style="medium">
        <color indexed="64"/>
      </top>
      <bottom/>
      <diagonal/>
    </border>
    <border>
      <left style="thin">
        <color theme="1"/>
      </left>
      <right style="thin">
        <color theme="1"/>
      </right>
      <top/>
      <bottom style="medium">
        <color indexed="64"/>
      </bottom>
      <diagonal/>
    </border>
    <border>
      <left style="thin">
        <color theme="1"/>
      </left>
      <right style="medium">
        <color indexed="64"/>
      </right>
      <top/>
      <bottom style="medium">
        <color indexed="64"/>
      </bottom>
      <diagonal/>
    </border>
  </borders>
  <cellStyleXfs count="102">
    <xf numFmtId="0" fontId="0" fillId="0" borderId="0"/>
    <xf numFmtId="9" fontId="4" fillId="0" borderId="0" applyFont="0" applyFill="0" applyBorder="0" applyAlignment="0" applyProtection="0"/>
    <xf numFmtId="0" fontId="6" fillId="0" borderId="0"/>
    <xf numFmtId="166" fontId="7" fillId="0" borderId="0" applyFill="0" applyBorder="0" applyAlignment="0" applyProtection="0"/>
    <xf numFmtId="0" fontId="7" fillId="0" borderId="0"/>
    <xf numFmtId="0" fontId="11" fillId="6" borderId="0" applyBorder="0" applyAlignment="0" applyProtection="0"/>
    <xf numFmtId="0" fontId="15" fillId="0" borderId="0" applyNumberFormat="0" applyFill="0" applyBorder="0" applyAlignment="0" applyProtection="0"/>
    <xf numFmtId="166" fontId="7" fillId="0" borderId="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0" fontId="34" fillId="0" borderId="0"/>
    <xf numFmtId="0" fontId="34" fillId="0" borderId="36"/>
    <xf numFmtId="0" fontId="34" fillId="20" borderId="0"/>
    <xf numFmtId="0" fontId="35" fillId="21" borderId="0"/>
    <xf numFmtId="0" fontId="34" fillId="22" borderId="0"/>
    <xf numFmtId="0" fontId="36" fillId="23" borderId="0"/>
    <xf numFmtId="0" fontId="37" fillId="20" borderId="0"/>
    <xf numFmtId="0" fontId="34" fillId="24" borderId="0"/>
    <xf numFmtId="0" fontId="34" fillId="0" borderId="36"/>
    <xf numFmtId="0" fontId="34" fillId="0" borderId="0"/>
    <xf numFmtId="0" fontId="34" fillId="0" borderId="0"/>
    <xf numFmtId="0" fontId="34" fillId="0" borderId="0"/>
    <xf numFmtId="0" fontId="34" fillId="25" borderId="36"/>
    <xf numFmtId="0" fontId="34" fillId="0" borderId="0"/>
    <xf numFmtId="0" fontId="34" fillId="26" borderId="36"/>
    <xf numFmtId="0" fontId="34" fillId="2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26" borderId="36"/>
    <xf numFmtId="170" fontId="38" fillId="0" borderId="0"/>
    <xf numFmtId="9" fontId="34" fillId="0" borderId="0"/>
    <xf numFmtId="0" fontId="39" fillId="20" borderId="0"/>
    <xf numFmtId="0" fontId="40" fillId="20" borderId="0"/>
    <xf numFmtId="0" fontId="34" fillId="0" borderId="0"/>
    <xf numFmtId="0" fontId="34" fillId="0" borderId="0"/>
    <xf numFmtId="0" fontId="34" fillId="0" borderId="0"/>
    <xf numFmtId="0" fontId="34" fillId="0" borderId="0"/>
    <xf numFmtId="0" fontId="34" fillId="25" borderId="36"/>
    <xf numFmtId="0" fontId="34" fillId="0" borderId="0"/>
    <xf numFmtId="0" fontId="34" fillId="0" borderId="0"/>
    <xf numFmtId="0" fontId="34" fillId="27" borderId="36"/>
    <xf numFmtId="0" fontId="34" fillId="0" borderId="0"/>
    <xf numFmtId="169" fontId="34" fillId="20" borderId="36">
      <protection locked="0"/>
    </xf>
    <xf numFmtId="0" fontId="41" fillId="20" borderId="0"/>
    <xf numFmtId="0" fontId="42" fillId="20" borderId="0"/>
    <xf numFmtId="0" fontId="43" fillId="0" borderId="0">
      <alignment horizontal="center"/>
    </xf>
    <xf numFmtId="0" fontId="43" fillId="0" borderId="0">
      <alignment horizontal="center" textRotation="90"/>
    </xf>
    <xf numFmtId="0" fontId="34" fillId="0" borderId="0"/>
    <xf numFmtId="0" fontId="44" fillId="0" borderId="0"/>
    <xf numFmtId="0" fontId="45" fillId="0" borderId="0"/>
    <xf numFmtId="0" fontId="35" fillId="21" borderId="37"/>
    <xf numFmtId="0" fontId="46" fillId="0" borderId="0"/>
    <xf numFmtId="171" fontId="47" fillId="0" borderId="0"/>
    <xf numFmtId="0" fontId="48" fillId="0" borderId="0"/>
    <xf numFmtId="0" fontId="35" fillId="0" borderId="37"/>
    <xf numFmtId="0" fontId="38" fillId="0" borderId="0"/>
    <xf numFmtId="0" fontId="34" fillId="0" borderId="0"/>
    <xf numFmtId="0" fontId="34" fillId="0" borderId="0"/>
    <xf numFmtId="0" fontId="49" fillId="0" borderId="0"/>
    <xf numFmtId="0" fontId="3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8" fillId="0" borderId="0"/>
    <xf numFmtId="0" fontId="40" fillId="20" borderId="0"/>
    <xf numFmtId="0" fontId="45" fillId="20" borderId="0"/>
    <xf numFmtId="0" fontId="50" fillId="0" borderId="0"/>
    <xf numFmtId="169" fontId="50" fillId="0" borderId="0"/>
    <xf numFmtId="0" fontId="51" fillId="20" borderId="0"/>
    <xf numFmtId="0" fontId="52" fillId="0" borderId="0"/>
    <xf numFmtId="0" fontId="34" fillId="0" borderId="0"/>
    <xf numFmtId="0" fontId="34" fillId="28" borderId="0"/>
    <xf numFmtId="0" fontId="34" fillId="29" borderId="0"/>
    <xf numFmtId="0" fontId="34" fillId="30" borderId="0"/>
    <xf numFmtId="0" fontId="34" fillId="31" borderId="0"/>
    <xf numFmtId="0" fontId="34" fillId="32" borderId="0"/>
    <xf numFmtId="0" fontId="34" fillId="21" borderId="37"/>
    <xf numFmtId="0" fontId="34" fillId="0" borderId="0"/>
    <xf numFmtId="0" fontId="34" fillId="25" borderId="36">
      <alignment horizontal="center" vertical="center"/>
    </xf>
    <xf numFmtId="0" fontId="53" fillId="24" borderId="38"/>
    <xf numFmtId="0" fontId="53" fillId="24" borderId="39"/>
    <xf numFmtId="0" fontId="35" fillId="21" borderId="40"/>
    <xf numFmtId="0" fontId="34" fillId="0" borderId="0"/>
    <xf numFmtId="0" fontId="34" fillId="0" borderId="0"/>
    <xf numFmtId="0" fontId="34" fillId="0" borderId="0"/>
    <xf numFmtId="166" fontId="4" fillId="0" borderId="0" applyFont="0" applyFill="0" applyBorder="0" applyAlignment="0" applyProtection="0"/>
  </cellStyleXfs>
  <cellXfs count="794">
    <xf numFmtId="0" fontId="0" fillId="0" borderId="0" xfId="0"/>
    <xf numFmtId="0" fontId="0" fillId="0" borderId="0" xfId="0" applyAlignment="1">
      <alignment vertical="center"/>
    </xf>
    <xf numFmtId="0" fontId="9" fillId="0" borderId="0" xfId="0" applyFont="1" applyAlignment="1">
      <alignment horizontal="center" vertical="center" textRotation="90" wrapText="1"/>
    </xf>
    <xf numFmtId="0" fontId="0" fillId="0" borderId="0" xfId="0" applyAlignment="1">
      <alignment vertical="center" wrapText="1"/>
    </xf>
    <xf numFmtId="0" fontId="2" fillId="0" borderId="0" xfId="0" applyFont="1" applyAlignment="1">
      <alignment vertical="center" wrapText="1"/>
    </xf>
    <xf numFmtId="0" fontId="0" fillId="0" borderId="0" xfId="0" applyAlignment="1">
      <alignment horizontal="right" vertical="center"/>
    </xf>
    <xf numFmtId="0" fontId="5" fillId="0" borderId="1" xfId="0" applyFont="1" applyBorder="1" applyAlignment="1">
      <alignment horizontal="left" vertical="center" wrapText="1"/>
    </xf>
    <xf numFmtId="0" fontId="5" fillId="0" borderId="0" xfId="0" applyFont="1" applyAlignment="1">
      <alignment vertical="center" wrapText="1"/>
    </xf>
    <xf numFmtId="0" fontId="5" fillId="11" borderId="1" xfId="0" applyFont="1" applyFill="1" applyBorder="1" applyAlignment="1">
      <alignment vertical="center" wrapText="1"/>
    </xf>
    <xf numFmtId="0" fontId="0" fillId="11" borderId="1" xfId="0" applyFill="1" applyBorder="1" applyAlignment="1">
      <alignment vertical="center" wrapText="1"/>
    </xf>
    <xf numFmtId="0" fontId="5" fillId="0" borderId="1" xfId="0" applyFont="1" applyBorder="1" applyAlignment="1">
      <alignment vertical="center" wrapText="1"/>
    </xf>
    <xf numFmtId="0" fontId="13" fillId="9" borderId="1" xfId="0" applyFont="1" applyFill="1" applyBorder="1" applyAlignment="1">
      <alignment horizontal="center" vertical="center" wrapText="1"/>
    </xf>
    <xf numFmtId="0" fontId="9" fillId="13" borderId="1" xfId="0" applyFont="1" applyFill="1" applyBorder="1" applyAlignment="1">
      <alignment horizontal="center" vertical="center" textRotation="90" wrapText="1"/>
    </xf>
    <xf numFmtId="168" fontId="9" fillId="13" borderId="1" xfId="0" applyNumberFormat="1" applyFont="1" applyFill="1" applyBorder="1" applyAlignment="1">
      <alignment horizontal="center" vertical="center" textRotation="90" wrapText="1"/>
    </xf>
    <xf numFmtId="0" fontId="13" fillId="13" borderId="1" xfId="0" applyFont="1" applyFill="1" applyBorder="1" applyAlignment="1">
      <alignment horizontal="center" vertical="center" textRotation="90" wrapText="1"/>
    </xf>
    <xf numFmtId="0" fontId="13" fillId="14" borderId="1" xfId="0" applyFont="1" applyFill="1" applyBorder="1" applyAlignment="1">
      <alignment horizontal="center" vertical="center" textRotation="90" wrapText="1"/>
    </xf>
    <xf numFmtId="14" fontId="13" fillId="14" borderId="1" xfId="0" applyNumberFormat="1" applyFont="1" applyFill="1" applyBorder="1" applyAlignment="1">
      <alignment horizontal="center" vertical="center" textRotation="90" wrapText="1"/>
    </xf>
    <xf numFmtId="49" fontId="13" fillId="14" borderId="1" xfId="0" applyNumberFormat="1" applyFont="1" applyFill="1" applyBorder="1" applyAlignment="1">
      <alignment horizontal="center" vertical="center" textRotation="90" wrapText="1"/>
    </xf>
    <xf numFmtId="0" fontId="5" fillId="7" borderId="1" xfId="0" applyFont="1" applyFill="1" applyBorder="1" applyAlignment="1">
      <alignment horizontal="left" vertical="center" wrapText="1"/>
    </xf>
    <xf numFmtId="0" fontId="5" fillId="0" borderId="0" xfId="0" applyFont="1"/>
    <xf numFmtId="0" fontId="5" fillId="7" borderId="0" xfId="0" applyFont="1" applyFill="1" applyAlignment="1">
      <alignment horizontal="left" vertical="center" wrapText="1"/>
    </xf>
    <xf numFmtId="0" fontId="5" fillId="7" borderId="1" xfId="6" applyFont="1" applyFill="1" applyBorder="1" applyAlignment="1">
      <alignment horizontal="left" vertical="center" wrapText="1"/>
    </xf>
    <xf numFmtId="0" fontId="5" fillId="0" borderId="1" xfId="6" applyFont="1" applyFill="1" applyBorder="1" applyAlignment="1">
      <alignment horizontal="left" vertical="center" wrapText="1"/>
    </xf>
    <xf numFmtId="0" fontId="5" fillId="0" borderId="1" xfId="6" applyFont="1" applyBorder="1" applyAlignment="1">
      <alignment vertical="center"/>
    </xf>
    <xf numFmtId="0" fontId="5" fillId="0" borderId="2" xfId="0" applyFont="1" applyBorder="1" applyAlignment="1">
      <alignment horizontal="left" vertical="center" wrapText="1"/>
    </xf>
    <xf numFmtId="0" fontId="5" fillId="7" borderId="2" xfId="0" applyFont="1" applyFill="1" applyBorder="1" applyAlignment="1">
      <alignment horizontal="left" vertical="center" wrapText="1"/>
    </xf>
    <xf numFmtId="0" fontId="14" fillId="0" borderId="2" xfId="0" applyFont="1" applyBorder="1" applyAlignment="1">
      <alignment horizontal="left" vertical="center" wrapText="1"/>
    </xf>
    <xf numFmtId="0" fontId="5" fillId="0" borderId="1" xfId="0" applyFont="1" applyBorder="1" applyAlignment="1">
      <alignment horizontal="justify" vertical="center" wrapText="1"/>
    </xf>
    <xf numFmtId="0" fontId="3" fillId="4" borderId="11" xfId="0" applyFont="1" applyFill="1" applyBorder="1" applyAlignment="1">
      <alignment horizontal="center" vertical="center"/>
    </xf>
    <xf numFmtId="0" fontId="0" fillId="15" borderId="11" xfId="0" applyFill="1" applyBorder="1" applyAlignment="1">
      <alignment horizontal="center" vertical="center" wrapText="1"/>
    </xf>
    <xf numFmtId="0" fontId="0" fillId="15" borderId="5" xfId="0" applyFill="1" applyBorder="1" applyAlignment="1">
      <alignment horizontal="center" vertical="center" wrapText="1"/>
    </xf>
    <xf numFmtId="0" fontId="0" fillId="15" borderId="1" xfId="0" applyFill="1" applyBorder="1" applyAlignment="1">
      <alignment horizontal="center" vertical="center" wrapText="1"/>
    </xf>
    <xf numFmtId="0" fontId="5" fillId="7" borderId="1" xfId="0" applyFont="1" applyFill="1" applyBorder="1" applyAlignment="1">
      <alignment vertical="center" wrapText="1"/>
    </xf>
    <xf numFmtId="0" fontId="0" fillId="0" borderId="1" xfId="0" applyBorder="1" applyAlignment="1">
      <alignment horizontal="left" vertical="center"/>
    </xf>
    <xf numFmtId="0" fontId="0" fillId="0" borderId="1" xfId="0" applyBorder="1" applyAlignment="1">
      <alignment vertical="center"/>
    </xf>
    <xf numFmtId="0" fontId="2" fillId="0" borderId="0" xfId="0" applyFont="1" applyAlignment="1">
      <alignment vertical="center"/>
    </xf>
    <xf numFmtId="0" fontId="0" fillId="0" borderId="0" xfId="0" applyAlignment="1">
      <alignment wrapText="1"/>
    </xf>
    <xf numFmtId="49" fontId="13" fillId="16" borderId="1" xfId="0" applyNumberFormat="1" applyFont="1" applyFill="1" applyBorder="1" applyAlignment="1">
      <alignment horizontal="center" vertical="center" textRotation="90" wrapText="1"/>
    </xf>
    <xf numFmtId="0" fontId="9" fillId="9" borderId="1" xfId="0" applyFont="1" applyFill="1" applyBorder="1" applyAlignment="1">
      <alignment horizontal="center" vertical="center" wrapText="1"/>
    </xf>
    <xf numFmtId="0" fontId="9" fillId="9" borderId="0" xfId="0" applyFont="1" applyFill="1" applyAlignment="1">
      <alignment horizontal="center" vertical="center" wrapText="1"/>
    </xf>
    <xf numFmtId="0" fontId="13" fillId="0" borderId="1" xfId="0" applyFont="1" applyBorder="1" applyAlignment="1">
      <alignment horizontal="center" vertical="center" textRotation="90" wrapText="1"/>
    </xf>
    <xf numFmtId="14" fontId="13" fillId="0" borderId="1" xfId="0" applyNumberFormat="1" applyFont="1" applyBorder="1" applyAlignment="1">
      <alignment horizontal="center" vertical="center" textRotation="90" wrapText="1"/>
    </xf>
    <xf numFmtId="14" fontId="13" fillId="13" borderId="1" xfId="0" applyNumberFormat="1" applyFont="1" applyFill="1" applyBorder="1" applyAlignment="1">
      <alignment horizontal="center" vertical="center" textRotation="90" wrapText="1"/>
    </xf>
    <xf numFmtId="14" fontId="9" fillId="13" borderId="1" xfId="0" applyNumberFormat="1" applyFont="1" applyFill="1" applyBorder="1" applyAlignment="1">
      <alignment horizontal="center" vertical="center" textRotation="90" wrapText="1"/>
    </xf>
    <xf numFmtId="14" fontId="13" fillId="16" borderId="1" xfId="0" applyNumberFormat="1" applyFont="1" applyFill="1" applyBorder="1" applyAlignment="1">
      <alignment horizontal="center" vertical="center" textRotation="90" wrapText="1"/>
    </xf>
    <xf numFmtId="0" fontId="9" fillId="16" borderId="1" xfId="0" applyFont="1" applyFill="1" applyBorder="1" applyAlignment="1">
      <alignment horizontal="center" vertical="center" textRotation="90" wrapText="1"/>
    </xf>
    <xf numFmtId="0" fontId="13" fillId="7" borderId="1" xfId="0" applyFont="1" applyFill="1" applyBorder="1" applyAlignment="1">
      <alignment horizontal="center" vertical="center" textRotation="90" wrapText="1"/>
    </xf>
    <xf numFmtId="14" fontId="13" fillId="7" borderId="1" xfId="0" applyNumberFormat="1" applyFont="1" applyFill="1" applyBorder="1" applyAlignment="1">
      <alignment horizontal="center" vertical="center" textRotation="90" wrapText="1"/>
    </xf>
    <xf numFmtId="168" fontId="13" fillId="12" borderId="1" xfId="0" applyNumberFormat="1" applyFont="1" applyFill="1" applyBorder="1" applyAlignment="1">
      <alignment horizontal="center" vertical="center" textRotation="90" wrapText="1"/>
    </xf>
    <xf numFmtId="168" fontId="9" fillId="12" borderId="1" xfId="0" applyNumberFormat="1" applyFont="1" applyFill="1" applyBorder="1" applyAlignment="1">
      <alignment horizontal="center" vertical="center" textRotation="90" wrapText="1"/>
    </xf>
    <xf numFmtId="14" fontId="9" fillId="5" borderId="1" xfId="0" applyNumberFormat="1" applyFont="1" applyFill="1" applyBorder="1" applyAlignment="1">
      <alignment horizontal="center" vertical="center" textRotation="90" wrapText="1"/>
    </xf>
    <xf numFmtId="168" fontId="13" fillId="5" borderId="1" xfId="0" applyNumberFormat="1" applyFont="1" applyFill="1" applyBorder="1" applyAlignment="1">
      <alignment horizontal="center" vertical="center" textRotation="90" wrapText="1"/>
    </xf>
    <xf numFmtId="168" fontId="9" fillId="5" borderId="1" xfId="0" applyNumberFormat="1" applyFont="1" applyFill="1" applyBorder="1" applyAlignment="1">
      <alignment horizontal="center" vertical="center" textRotation="90" wrapText="1"/>
    </xf>
    <xf numFmtId="0" fontId="9" fillId="5" borderId="1" xfId="0" applyFont="1" applyFill="1" applyBorder="1" applyAlignment="1">
      <alignment horizontal="center" vertical="center" textRotation="90" wrapText="1"/>
    </xf>
    <xf numFmtId="0" fontId="9" fillId="5" borderId="1" xfId="1" applyNumberFormat="1" applyFont="1" applyFill="1" applyBorder="1" applyAlignment="1">
      <alignment horizontal="center" vertical="center" textRotation="90" wrapText="1"/>
    </xf>
    <xf numFmtId="2" fontId="13" fillId="13" borderId="1" xfId="0" applyNumberFormat="1" applyFont="1" applyFill="1" applyBorder="1" applyAlignment="1">
      <alignment horizontal="center" vertical="center" textRotation="90" wrapText="1"/>
    </xf>
    <xf numFmtId="0" fontId="16" fillId="0" borderId="0" xfId="0" applyFont="1" applyAlignment="1">
      <alignment horizontal="center" vertical="center" wrapText="1"/>
    </xf>
    <xf numFmtId="0" fontId="8" fillId="11" borderId="1" xfId="0" applyFont="1" applyFill="1" applyBorder="1" applyAlignment="1">
      <alignment horizontal="left" vertical="center"/>
    </xf>
    <xf numFmtId="0" fontId="2" fillId="11" borderId="1" xfId="0" applyFont="1" applyFill="1" applyBorder="1" applyAlignment="1">
      <alignment vertical="center" wrapText="1"/>
    </xf>
    <xf numFmtId="0" fontId="9" fillId="11" borderId="1" xfId="0" applyFont="1" applyFill="1" applyBorder="1" applyAlignment="1">
      <alignment horizontal="left" vertical="center"/>
    </xf>
    <xf numFmtId="168" fontId="9" fillId="0" borderId="1" xfId="0" applyNumberFormat="1" applyFont="1" applyBorder="1" applyAlignment="1">
      <alignment horizontal="center" vertical="center" textRotation="90" wrapText="1"/>
    </xf>
    <xf numFmtId="0" fontId="9" fillId="0" borderId="0" xfId="0" applyFont="1" applyAlignment="1">
      <alignment horizontal="left" vertical="center"/>
    </xf>
    <xf numFmtId="0" fontId="8" fillId="0" borderId="0" xfId="0" applyFont="1" applyAlignment="1">
      <alignment horizontal="left" vertical="center"/>
    </xf>
    <xf numFmtId="14" fontId="0" fillId="0" borderId="0" xfId="0" applyNumberFormat="1" applyAlignment="1">
      <alignment vertical="center"/>
    </xf>
    <xf numFmtId="0" fontId="0" fillId="0" borderId="1" xfId="0" applyBorder="1"/>
    <xf numFmtId="0" fontId="3" fillId="13" borderId="1" xfId="0" applyFont="1" applyFill="1" applyBorder="1" applyAlignment="1">
      <alignment horizontal="center" vertical="center"/>
    </xf>
    <xf numFmtId="0" fontId="0" fillId="0" borderId="4" xfId="0" applyBorder="1"/>
    <xf numFmtId="0" fontId="23" fillId="0" borderId="0" xfId="0" applyFont="1"/>
    <xf numFmtId="0" fontId="3" fillId="0" borderId="0" xfId="0" applyFont="1" applyAlignment="1">
      <alignment vertical="center" wrapText="1"/>
    </xf>
    <xf numFmtId="0" fontId="5" fillId="0" borderId="0" xfId="0" applyFont="1" applyAlignment="1">
      <alignment horizontal="center" vertical="center" wrapText="1"/>
    </xf>
    <xf numFmtId="0" fontId="5" fillId="0" borderId="1"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29"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protection locked="0"/>
    </xf>
    <xf numFmtId="168" fontId="5" fillId="0" borderId="1" xfId="0" applyNumberFormat="1" applyFont="1" applyBorder="1" applyAlignment="1" applyProtection="1">
      <alignment horizontal="center" vertical="center" wrapText="1"/>
      <protection locked="0"/>
    </xf>
    <xf numFmtId="168" fontId="0" fillId="4" borderId="1" xfId="0" applyNumberFormat="1" applyFill="1" applyBorder="1" applyAlignment="1">
      <alignment vertical="center"/>
    </xf>
    <xf numFmtId="0" fontId="0" fillId="0" borderId="2" xfId="0" applyBorder="1" applyAlignment="1" applyProtection="1">
      <alignment horizontal="center" vertical="center" wrapText="1"/>
      <protection locked="0"/>
    </xf>
    <xf numFmtId="2" fontId="0" fillId="0" borderId="2" xfId="0" applyNumberFormat="1" applyBorder="1" applyAlignment="1" applyProtection="1">
      <alignment horizontal="center" vertical="center" wrapText="1"/>
      <protection locked="0"/>
    </xf>
    <xf numFmtId="168" fontId="5" fillId="4" borderId="1" xfId="101" applyNumberFormat="1" applyFont="1" applyFill="1" applyBorder="1" applyAlignment="1" applyProtection="1">
      <alignment horizontal="center" vertical="center" wrapText="1"/>
    </xf>
    <xf numFmtId="168" fontId="5" fillId="18" borderId="1" xfId="101" applyNumberFormat="1" applyFont="1" applyFill="1" applyBorder="1" applyAlignment="1" applyProtection="1">
      <alignment horizontal="center" vertical="center" wrapText="1"/>
    </xf>
    <xf numFmtId="49" fontId="57" fillId="0" borderId="15" xfId="0" applyNumberFormat="1" applyFont="1" applyBorder="1" applyAlignment="1" applyProtection="1">
      <alignment horizontal="center" vertical="center" wrapText="1"/>
      <protection locked="0"/>
    </xf>
    <xf numFmtId="168" fontId="0" fillId="0" borderId="0" xfId="0" applyNumberFormat="1"/>
    <xf numFmtId="9" fontId="0" fillId="0" borderId="0" xfId="1" applyFont="1"/>
    <xf numFmtId="0" fontId="0" fillId="7" borderId="0" xfId="0" applyFill="1"/>
    <xf numFmtId="9" fontId="0" fillId="7" borderId="0" xfId="1" applyFont="1" applyFill="1" applyBorder="1"/>
    <xf numFmtId="0" fontId="0" fillId="7" borderId="0" xfId="0" applyFill="1" applyAlignment="1">
      <alignment vertical="center" wrapText="1"/>
    </xf>
    <xf numFmtId="168" fontId="32" fillId="7" borderId="0" xfId="101" applyNumberFormat="1" applyFont="1" applyFill="1" applyBorder="1" applyAlignment="1">
      <alignment horizontal="center" vertical="center" wrapText="1"/>
    </xf>
    <xf numFmtId="168" fontId="68" fillId="7" borderId="0" xfId="0" applyNumberFormat="1" applyFont="1" applyFill="1" applyAlignment="1">
      <alignment horizontal="center" vertical="center" wrapText="1"/>
    </xf>
    <xf numFmtId="0" fontId="23" fillId="7" borderId="0" xfId="0" applyFont="1" applyFill="1" applyAlignment="1">
      <alignment vertical="center" wrapText="1"/>
    </xf>
    <xf numFmtId="9" fontId="0" fillId="7" borderId="0" xfId="1" applyFont="1" applyFill="1" applyBorder="1" applyAlignment="1">
      <alignment vertical="center" wrapText="1"/>
    </xf>
    <xf numFmtId="0" fontId="68" fillId="7" borderId="0" xfId="0" applyFont="1" applyFill="1" applyAlignment="1">
      <alignment horizontal="center" vertical="center" wrapText="1"/>
    </xf>
    <xf numFmtId="0" fontId="31" fillId="7" borderId="0" xfId="0" applyFont="1" applyFill="1" applyAlignment="1">
      <alignment horizontal="center" vertical="center" wrapText="1"/>
    </xf>
    <xf numFmtId="9" fontId="31" fillId="7" borderId="0" xfId="1" applyFont="1" applyFill="1" applyBorder="1" applyAlignment="1">
      <alignment horizontal="center" vertical="center" wrapText="1"/>
    </xf>
    <xf numFmtId="168" fontId="23" fillId="7" borderId="0" xfId="101" applyNumberFormat="1" applyFont="1" applyFill="1" applyBorder="1" applyAlignment="1">
      <alignment horizontal="center" vertical="center" wrapText="1"/>
    </xf>
    <xf numFmtId="168" fontId="68" fillId="7" borderId="0" xfId="101" applyNumberFormat="1" applyFont="1" applyFill="1" applyBorder="1" applyAlignment="1">
      <alignment horizontal="center" vertical="center" wrapText="1"/>
    </xf>
    <xf numFmtId="0" fontId="68" fillId="7" borderId="0" xfId="0" applyFont="1" applyFill="1" applyAlignment="1">
      <alignment vertical="center" wrapText="1"/>
    </xf>
    <xf numFmtId="0" fontId="23" fillId="7" borderId="0" xfId="0" applyFont="1" applyFill="1" applyAlignment="1">
      <alignment horizontal="center" vertical="center" wrapText="1"/>
    </xf>
    <xf numFmtId="9" fontId="31" fillId="7" borderId="0" xfId="1" applyFont="1" applyFill="1" applyBorder="1" applyAlignment="1">
      <alignment vertical="center" wrapText="1"/>
    </xf>
    <xf numFmtId="0" fontId="31" fillId="7" borderId="0" xfId="0" applyFont="1" applyFill="1" applyAlignment="1">
      <alignment vertical="center" wrapText="1"/>
    </xf>
    <xf numFmtId="0" fontId="26" fillId="7" borderId="0" xfId="0" applyFont="1" applyFill="1" applyAlignment="1">
      <alignment horizontal="center" vertical="center" wrapText="1"/>
    </xf>
    <xf numFmtId="168" fontId="32" fillId="2" borderId="59" xfId="101" applyNumberFormat="1" applyFont="1" applyFill="1" applyBorder="1" applyAlignment="1">
      <alignment horizontal="center" vertical="center" wrapText="1"/>
    </xf>
    <xf numFmtId="168" fontId="32" fillId="4" borderId="73" xfId="101" applyNumberFormat="1" applyFont="1" applyFill="1" applyBorder="1" applyAlignment="1">
      <alignment horizontal="center" vertical="center" wrapText="1"/>
    </xf>
    <xf numFmtId="0" fontId="70" fillId="4" borderId="64" xfId="0" applyFont="1" applyFill="1" applyBorder="1" applyAlignment="1">
      <alignment horizontal="center" vertical="center" wrapText="1"/>
    </xf>
    <xf numFmtId="0" fontId="70" fillId="4" borderId="74" xfId="0" applyFont="1" applyFill="1" applyBorder="1" applyAlignment="1">
      <alignment horizontal="center" vertical="center" wrapText="1"/>
    </xf>
    <xf numFmtId="168" fontId="32" fillId="4" borderId="75" xfId="101" applyNumberFormat="1" applyFont="1" applyFill="1" applyBorder="1" applyAlignment="1">
      <alignment horizontal="center" vertical="center" wrapText="1"/>
    </xf>
    <xf numFmtId="0" fontId="70" fillId="4" borderId="67" xfId="0" applyFont="1" applyFill="1" applyBorder="1" applyAlignment="1">
      <alignment horizontal="center" vertical="center" wrapText="1"/>
    </xf>
    <xf numFmtId="0" fontId="70" fillId="4" borderId="76" xfId="0" applyFont="1" applyFill="1" applyBorder="1" applyAlignment="1">
      <alignment horizontal="center" vertical="center" wrapText="1"/>
    </xf>
    <xf numFmtId="168" fontId="32" fillId="4" borderId="77" xfId="101" applyNumberFormat="1" applyFont="1" applyFill="1" applyBorder="1" applyAlignment="1">
      <alignment horizontal="center" vertical="center" wrapText="1"/>
    </xf>
    <xf numFmtId="0" fontId="70" fillId="4" borderId="68" xfId="0" applyFont="1" applyFill="1" applyBorder="1" applyAlignment="1">
      <alignment horizontal="center" vertical="center" wrapText="1"/>
    </xf>
    <xf numFmtId="0" fontId="70" fillId="4" borderId="78" xfId="0" applyFont="1" applyFill="1" applyBorder="1" applyAlignment="1">
      <alignment horizontal="center" vertical="center" wrapText="1"/>
    </xf>
    <xf numFmtId="0" fontId="33" fillId="0" borderId="0" xfId="0" applyFont="1" applyAlignment="1" applyProtection="1">
      <alignment horizontal="center" vertical="center" wrapText="1"/>
      <protection hidden="1"/>
    </xf>
    <xf numFmtId="168" fontId="32" fillId="4" borderId="75" xfId="0" applyNumberFormat="1" applyFont="1" applyFill="1" applyBorder="1" applyAlignment="1">
      <alignment vertical="center" wrapText="1"/>
    </xf>
    <xf numFmtId="168" fontId="32" fillId="4" borderId="67" xfId="0" applyNumberFormat="1" applyFont="1" applyFill="1" applyBorder="1" applyAlignment="1">
      <alignment vertical="center" wrapText="1"/>
    </xf>
    <xf numFmtId="168" fontId="32" fillId="4" borderId="77" xfId="0" applyNumberFormat="1" applyFont="1" applyFill="1" applyBorder="1" applyAlignment="1">
      <alignment vertical="center" wrapText="1"/>
    </xf>
    <xf numFmtId="168" fontId="32" fillId="4" borderId="68" xfId="0" applyNumberFormat="1" applyFont="1" applyFill="1" applyBorder="1" applyAlignment="1">
      <alignment vertical="center" wrapText="1"/>
    </xf>
    <xf numFmtId="0" fontId="32" fillId="18" borderId="74" xfId="0" applyFont="1" applyFill="1" applyBorder="1" applyAlignment="1">
      <alignment vertical="center" wrapText="1"/>
    </xf>
    <xf numFmtId="0" fontId="32" fillId="18" borderId="76" xfId="0" applyFont="1" applyFill="1" applyBorder="1" applyAlignment="1">
      <alignment vertical="center" wrapText="1"/>
    </xf>
    <xf numFmtId="0" fontId="32" fillId="18" borderId="78" xfId="0" applyFont="1" applyFill="1" applyBorder="1" applyAlignment="1">
      <alignment vertical="center" wrapText="1"/>
    </xf>
    <xf numFmtId="0" fontId="71" fillId="0" borderId="0" xfId="0" applyFont="1" applyAlignment="1">
      <alignment horizontal="center" vertical="center" wrapText="1"/>
    </xf>
    <xf numFmtId="0" fontId="73" fillId="0" borderId="71" xfId="0" applyFont="1" applyBorder="1" applyAlignment="1">
      <alignment vertical="center" wrapText="1"/>
    </xf>
    <xf numFmtId="0" fontId="73" fillId="0" borderId="0" xfId="0" applyFont="1" applyAlignment="1">
      <alignment vertical="center" wrapText="1"/>
    </xf>
    <xf numFmtId="9" fontId="73" fillId="0" borderId="0" xfId="1" applyFont="1" applyAlignment="1">
      <alignment vertical="center" wrapText="1"/>
    </xf>
    <xf numFmtId="0" fontId="73" fillId="0" borderId="72" xfId="0" applyFont="1" applyBorder="1" applyAlignment="1">
      <alignment vertical="center" wrapText="1"/>
    </xf>
    <xf numFmtId="0" fontId="75" fillId="0" borderId="0" xfId="0" applyFont="1" applyAlignment="1">
      <alignment horizontal="center" vertical="center" wrapText="1"/>
    </xf>
    <xf numFmtId="9" fontId="75" fillId="0" borderId="0" xfId="1" applyFont="1" applyAlignment="1">
      <alignment horizontal="center" vertical="center" wrapText="1"/>
    </xf>
    <xf numFmtId="0" fontId="30" fillId="19" borderId="63" xfId="0" applyFont="1" applyFill="1" applyBorder="1" applyAlignment="1">
      <alignment horizontal="left" vertical="center" wrapText="1"/>
    </xf>
    <xf numFmtId="0" fontId="30" fillId="19" borderId="61" xfId="0" applyFont="1" applyFill="1" applyBorder="1" applyAlignment="1">
      <alignment horizontal="left" vertical="center" wrapText="1"/>
    </xf>
    <xf numFmtId="9" fontId="30" fillId="19" borderId="61" xfId="1" applyFont="1" applyFill="1" applyBorder="1" applyAlignment="1">
      <alignment horizontal="left" vertical="center" wrapText="1"/>
    </xf>
    <xf numFmtId="0" fontId="30" fillId="19" borderId="62" xfId="0" applyFont="1" applyFill="1" applyBorder="1" applyAlignment="1">
      <alignment horizontal="left" vertical="center" wrapText="1"/>
    </xf>
    <xf numFmtId="9" fontId="0" fillId="0" borderId="0" xfId="1" applyFont="1" applyAlignment="1">
      <alignment vertical="center" wrapText="1"/>
    </xf>
    <xf numFmtId="0" fontId="32" fillId="0" borderId="0" xfId="0" applyFont="1" applyAlignment="1">
      <alignment horizontal="left" vertical="center" wrapText="1"/>
    </xf>
    <xf numFmtId="9" fontId="71" fillId="0" borderId="0" xfId="1" applyFont="1" applyAlignment="1">
      <alignment horizontal="center" vertical="center" wrapText="1"/>
    </xf>
    <xf numFmtId="0" fontId="69" fillId="0" borderId="0" xfId="0" applyFont="1" applyAlignment="1">
      <alignment horizontal="left" vertical="center" wrapText="1"/>
    </xf>
    <xf numFmtId="0" fontId="31" fillId="12" borderId="93" xfId="0" applyFont="1" applyFill="1" applyBorder="1" applyAlignment="1">
      <alignment horizontal="center" vertical="center" wrapText="1"/>
    </xf>
    <xf numFmtId="168" fontId="32" fillId="2" borderId="97" xfId="0" applyNumberFormat="1" applyFont="1" applyFill="1" applyBorder="1" applyAlignment="1">
      <alignment vertical="center" wrapText="1"/>
    </xf>
    <xf numFmtId="168" fontId="32" fillId="2" borderId="63" xfId="0" applyNumberFormat="1" applyFont="1" applyFill="1" applyBorder="1" applyAlignment="1">
      <alignment vertical="center" wrapText="1"/>
    </xf>
    <xf numFmtId="0" fontId="69" fillId="40" borderId="98" xfId="0" applyFont="1" applyFill="1" applyBorder="1" applyAlignment="1">
      <alignment horizontal="right" vertical="center" wrapText="1"/>
    </xf>
    <xf numFmtId="168" fontId="32" fillId="4" borderId="64" xfId="0" applyNumberFormat="1" applyFont="1" applyFill="1" applyBorder="1" applyAlignment="1">
      <alignment vertical="center" wrapText="1"/>
    </xf>
    <xf numFmtId="168" fontId="32" fillId="4" borderId="73" xfId="0" applyNumberFormat="1" applyFont="1" applyFill="1" applyBorder="1" applyAlignment="1">
      <alignment vertical="center" wrapText="1"/>
    </xf>
    <xf numFmtId="0" fontId="33" fillId="2" borderId="98" xfId="0" applyFont="1" applyFill="1" applyBorder="1" applyAlignment="1" applyProtection="1">
      <alignment horizontal="right" vertical="center" wrapText="1"/>
      <protection hidden="1"/>
    </xf>
    <xf numFmtId="10" fontId="70" fillId="4" borderId="68" xfId="1" applyNumberFormat="1" applyFont="1" applyFill="1" applyBorder="1" applyAlignment="1">
      <alignment horizontal="center" vertical="center" wrapText="1"/>
    </xf>
    <xf numFmtId="10" fontId="70" fillId="4" borderId="67" xfId="1" applyNumberFormat="1" applyFont="1" applyFill="1" applyBorder="1" applyAlignment="1">
      <alignment horizontal="center" vertical="center" wrapText="1"/>
    </xf>
    <xf numFmtId="0" fontId="17" fillId="0" borderId="0" xfId="0" applyFont="1" applyAlignment="1">
      <alignment vertical="center" wrapText="1"/>
    </xf>
    <xf numFmtId="0" fontId="31" fillId="12" borderId="70" xfId="0" applyFont="1" applyFill="1" applyBorder="1" applyAlignment="1">
      <alignment horizontal="center" vertical="center" wrapText="1"/>
    </xf>
    <xf numFmtId="0" fontId="31" fillId="12" borderId="86" xfId="0" applyFont="1" applyFill="1" applyBorder="1" applyAlignment="1">
      <alignment horizontal="center" vertical="center" wrapText="1"/>
    </xf>
    <xf numFmtId="9" fontId="31" fillId="12" borderId="86" xfId="1" applyFont="1" applyFill="1" applyBorder="1" applyAlignment="1">
      <alignment horizontal="center" vertical="center" wrapText="1"/>
    </xf>
    <xf numFmtId="0" fontId="31" fillId="12" borderId="85" xfId="0" applyFont="1" applyFill="1" applyBorder="1" applyAlignment="1">
      <alignment horizontal="center" vertical="center" wrapText="1"/>
    </xf>
    <xf numFmtId="10" fontId="70" fillId="4" borderId="64" xfId="1" applyNumberFormat="1" applyFont="1" applyFill="1" applyBorder="1" applyAlignment="1">
      <alignment horizontal="center" vertical="center" wrapText="1"/>
    </xf>
    <xf numFmtId="0" fontId="20" fillId="0" borderId="16" xfId="0" applyFont="1" applyBorder="1" applyAlignment="1" applyProtection="1">
      <alignment horizontal="center" vertical="center" wrapText="1"/>
      <protection locked="0"/>
    </xf>
    <xf numFmtId="0" fontId="20" fillId="0" borderId="28" xfId="0" applyFont="1" applyBorder="1" applyAlignment="1" applyProtection="1">
      <alignment horizontal="center" vertical="center" wrapText="1"/>
      <protection locked="0"/>
    </xf>
    <xf numFmtId="0" fontId="65" fillId="0" borderId="0" xfId="0" applyFont="1" applyAlignment="1">
      <alignment vertical="center" wrapText="1"/>
    </xf>
    <xf numFmtId="0" fontId="19" fillId="11" borderId="42" xfId="0" applyFont="1" applyFill="1" applyBorder="1" applyAlignment="1">
      <alignment horizontal="center" vertical="center" wrapText="1"/>
    </xf>
    <xf numFmtId="0" fontId="19" fillId="11" borderId="41" xfId="0" applyFont="1" applyFill="1" applyBorder="1" applyAlignment="1">
      <alignment horizontal="center" vertical="center" wrapText="1"/>
    </xf>
    <xf numFmtId="0" fontId="19" fillId="11" borderId="43" xfId="0" applyFont="1" applyFill="1" applyBorder="1" applyAlignment="1">
      <alignment horizontal="center" vertical="center" wrapText="1"/>
    </xf>
    <xf numFmtId="0" fontId="66" fillId="0" borderId="0" xfId="0" applyFont="1" applyAlignment="1">
      <alignment vertical="top" wrapText="1"/>
    </xf>
    <xf numFmtId="0" fontId="19" fillId="18" borderId="109" xfId="0" applyFont="1" applyFill="1" applyBorder="1" applyAlignment="1">
      <alignment horizontal="center" vertical="center" wrapText="1"/>
    </xf>
    <xf numFmtId="0" fontId="19" fillId="11" borderId="49" xfId="0" applyFont="1" applyFill="1" applyBorder="1" applyAlignment="1">
      <alignment horizontal="center" vertical="center" wrapText="1"/>
    </xf>
    <xf numFmtId="0" fontId="20" fillId="18" borderId="16" xfId="0" applyFont="1" applyFill="1" applyBorder="1" applyAlignment="1">
      <alignment horizontal="center" vertical="center" wrapText="1"/>
    </xf>
    <xf numFmtId="0" fontId="20" fillId="18" borderId="3" xfId="0" applyFont="1" applyFill="1" applyBorder="1" applyAlignment="1">
      <alignment horizontal="center" vertical="center" wrapText="1"/>
    </xf>
    <xf numFmtId="0" fontId="20" fillId="18" borderId="15" xfId="0" applyFont="1" applyFill="1" applyBorder="1" applyAlignment="1">
      <alignment horizontal="center" vertical="center" wrapText="1"/>
    </xf>
    <xf numFmtId="0" fontId="20" fillId="18" borderId="49" xfId="0" applyFont="1" applyFill="1" applyBorder="1" applyAlignment="1">
      <alignment horizontal="center" vertical="center" wrapText="1"/>
    </xf>
    <xf numFmtId="0" fontId="20" fillId="18" borderId="1" xfId="0" applyFont="1" applyFill="1" applyBorder="1" applyAlignment="1">
      <alignment horizontal="center" vertical="center" wrapText="1"/>
    </xf>
    <xf numFmtId="0" fontId="20" fillId="18" borderId="50"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0" borderId="0" xfId="0" applyFont="1" applyAlignment="1">
      <alignment horizontal="center" vertical="center" wrapText="1"/>
    </xf>
    <xf numFmtId="0" fontId="3" fillId="43" borderId="0" xfId="0" applyFont="1" applyFill="1" applyAlignment="1">
      <alignment horizontal="center" vertical="center"/>
    </xf>
    <xf numFmtId="0" fontId="3" fillId="0" borderId="0" xfId="0" applyFont="1" applyAlignment="1">
      <alignment horizontal="left"/>
    </xf>
    <xf numFmtId="0" fontId="3" fillId="0" borderId="0" xfId="0" applyFont="1"/>
    <xf numFmtId="0" fontId="20" fillId="0" borderId="15" xfId="0"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57" fillId="13" borderId="1" xfId="0" applyFont="1" applyFill="1" applyBorder="1" applyAlignment="1">
      <alignment horizontal="center" vertical="center" wrapText="1"/>
    </xf>
    <xf numFmtId="0" fontId="57" fillId="13" borderId="14" xfId="0" applyFont="1" applyFill="1" applyBorder="1" applyAlignment="1">
      <alignment horizontal="center" vertical="center" wrapText="1"/>
    </xf>
    <xf numFmtId="0" fontId="57" fillId="13" borderId="5" xfId="0" applyFont="1" applyFill="1" applyBorder="1" applyAlignment="1">
      <alignment horizontal="center" vertical="center" wrapText="1"/>
    </xf>
    <xf numFmtId="0" fontId="57" fillId="13" borderId="2" xfId="0" applyFont="1" applyFill="1" applyBorder="1" applyAlignment="1">
      <alignment horizontal="center" vertical="center" wrapText="1"/>
    </xf>
    <xf numFmtId="0" fontId="57" fillId="13" borderId="15" xfId="0" applyFont="1" applyFill="1" applyBorder="1" applyAlignment="1">
      <alignment horizontal="center" vertical="center" wrapText="1"/>
    </xf>
    <xf numFmtId="0" fontId="57" fillId="11" borderId="16" xfId="0" applyFont="1" applyFill="1" applyBorder="1" applyAlignment="1">
      <alignment horizontal="center" vertical="center" wrapText="1"/>
    </xf>
    <xf numFmtId="0" fontId="57" fillId="11" borderId="14" xfId="0" applyFont="1" applyFill="1" applyBorder="1" applyAlignment="1">
      <alignment horizontal="center" vertical="center" wrapText="1"/>
    </xf>
    <xf numFmtId="0" fontId="57" fillId="11" borderId="1" xfId="0" applyFont="1" applyFill="1" applyBorder="1" applyAlignment="1">
      <alignment horizontal="center" vertical="center" wrapText="1"/>
    </xf>
    <xf numFmtId="0" fontId="57" fillId="42" borderId="14" xfId="0" applyFont="1" applyFill="1" applyBorder="1" applyAlignment="1">
      <alignment horizontal="center" vertical="center" wrapText="1"/>
    </xf>
    <xf numFmtId="0" fontId="57" fillId="11" borderId="15" xfId="0" applyFont="1" applyFill="1" applyBorder="1" applyAlignment="1">
      <alignment horizontal="center" vertical="center" wrapText="1"/>
    </xf>
    <xf numFmtId="0" fontId="5" fillId="0" borderId="0" xfId="0" applyFont="1" applyAlignment="1">
      <alignment wrapText="1"/>
    </xf>
    <xf numFmtId="0" fontId="21" fillId="13" borderId="1" xfId="0" applyFont="1" applyFill="1" applyBorder="1" applyAlignment="1">
      <alignment horizontal="center" vertical="center" wrapText="1"/>
    </xf>
    <xf numFmtId="0" fontId="21" fillId="13" borderId="14" xfId="0" applyFont="1" applyFill="1" applyBorder="1" applyAlignment="1">
      <alignment horizontal="center" vertical="center" wrapText="1"/>
    </xf>
    <xf numFmtId="0" fontId="21" fillId="13" borderId="2" xfId="0" applyFont="1" applyFill="1" applyBorder="1" applyAlignment="1">
      <alignment horizontal="center" vertical="center" wrapText="1"/>
    </xf>
    <xf numFmtId="0" fontId="21" fillId="13" borderId="15" xfId="0" applyFont="1" applyFill="1" applyBorder="1" applyAlignment="1">
      <alignment horizontal="center" vertical="center" wrapText="1"/>
    </xf>
    <xf numFmtId="0" fontId="21" fillId="11" borderId="31" xfId="0" applyFont="1" applyFill="1" applyBorder="1" applyAlignment="1">
      <alignment horizontal="center" vertical="center" wrapText="1"/>
    </xf>
    <xf numFmtId="0" fontId="21" fillId="11" borderId="27" xfId="0" applyFont="1" applyFill="1" applyBorder="1" applyAlignment="1">
      <alignment horizontal="center" vertical="center" wrapText="1"/>
    </xf>
    <xf numFmtId="0" fontId="21" fillId="42" borderId="14" xfId="0" applyFont="1" applyFill="1" applyBorder="1" applyAlignment="1">
      <alignment horizontal="center" vertical="center" wrapText="1"/>
    </xf>
    <xf numFmtId="0" fontId="21" fillId="11" borderId="14" xfId="0" applyFont="1" applyFill="1" applyBorder="1" applyAlignment="1">
      <alignment horizontal="center" vertical="center" wrapText="1"/>
    </xf>
    <xf numFmtId="0" fontId="21" fillId="11" borderId="32" xfId="0" applyFont="1" applyFill="1" applyBorder="1" applyAlignment="1">
      <alignment horizontal="center" vertical="center" wrapText="1"/>
    </xf>
    <xf numFmtId="0" fontId="21" fillId="18" borderId="16" xfId="0" applyFont="1" applyFill="1" applyBorder="1" applyAlignment="1">
      <alignment horizontal="center" vertical="center" wrapText="1"/>
    </xf>
    <xf numFmtId="0" fontId="63" fillId="18" borderId="1" xfId="0" applyFont="1" applyFill="1" applyBorder="1" applyAlignment="1">
      <alignment horizontal="center" vertical="center" wrapText="1"/>
    </xf>
    <xf numFmtId="0" fontId="21" fillId="18" borderId="1" xfId="0" applyFont="1" applyFill="1" applyBorder="1" applyAlignment="1">
      <alignment horizontal="center" vertical="center" wrapText="1"/>
    </xf>
    <xf numFmtId="168" fontId="21" fillId="18" borderId="2" xfId="0" applyNumberFormat="1" applyFont="1" applyFill="1" applyBorder="1" applyAlignment="1">
      <alignment horizontal="center" vertical="center" wrapText="1"/>
    </xf>
    <xf numFmtId="168" fontId="21" fillId="18" borderId="1" xfId="0" applyNumberFormat="1" applyFont="1" applyFill="1" applyBorder="1" applyAlignment="1">
      <alignment horizontal="center" vertical="center" wrapText="1"/>
    </xf>
    <xf numFmtId="9" fontId="63" fillId="18" borderId="1" xfId="1" applyFont="1" applyFill="1" applyBorder="1" applyAlignment="1" applyProtection="1">
      <alignment horizontal="center" vertical="center" wrapText="1"/>
    </xf>
    <xf numFmtId="49" fontId="16" fillId="18" borderId="15" xfId="0" applyNumberFormat="1" applyFont="1" applyFill="1" applyBorder="1" applyAlignment="1">
      <alignment horizontal="center" vertical="center" wrapText="1"/>
    </xf>
    <xf numFmtId="0" fontId="63" fillId="37" borderId="16" xfId="0" applyFont="1" applyFill="1" applyBorder="1" applyAlignment="1">
      <alignment horizontal="center" vertical="center" wrapText="1"/>
    </xf>
    <xf numFmtId="0" fontId="21" fillId="37" borderId="3" xfId="0" applyFont="1" applyFill="1" applyBorder="1" applyAlignment="1">
      <alignment horizontal="center" vertical="center" wrapText="1"/>
    </xf>
    <xf numFmtId="0" fontId="63" fillId="37" borderId="3" xfId="0" applyFont="1" applyFill="1" applyBorder="1" applyAlignment="1">
      <alignment horizontal="center" vertical="center" wrapText="1"/>
    </xf>
    <xf numFmtId="168" fontId="21" fillId="37" borderId="9" xfId="0" applyNumberFormat="1" applyFont="1" applyFill="1" applyBorder="1" applyAlignment="1">
      <alignment horizontal="center" vertical="center" wrapText="1"/>
    </xf>
    <xf numFmtId="168" fontId="21" fillId="37" borderId="1" xfId="0" applyNumberFormat="1" applyFont="1" applyFill="1" applyBorder="1" applyAlignment="1">
      <alignment horizontal="center" vertical="center" wrapText="1"/>
    </xf>
    <xf numFmtId="168" fontId="21" fillId="37" borderId="3" xfId="0" applyNumberFormat="1" applyFont="1" applyFill="1" applyBorder="1" applyAlignment="1">
      <alignment horizontal="center" vertical="center" wrapText="1"/>
    </xf>
    <xf numFmtId="9" fontId="63" fillId="37" borderId="3" xfId="0" applyNumberFormat="1" applyFont="1" applyFill="1" applyBorder="1" applyAlignment="1">
      <alignment horizontal="center" vertical="center" wrapText="1"/>
    </xf>
    <xf numFmtId="0" fontId="5" fillId="37" borderId="14" xfId="0" applyFont="1" applyFill="1" applyBorder="1" applyAlignment="1">
      <alignment horizontal="center" vertical="center" wrapText="1"/>
    </xf>
    <xf numFmtId="49" fontId="16" fillId="18" borderId="1" xfId="0" applyNumberFormat="1" applyFont="1" applyFill="1" applyBorder="1" applyAlignment="1">
      <alignment horizontal="center" vertical="center" wrapText="1"/>
    </xf>
    <xf numFmtId="0" fontId="21" fillId="18" borderId="15" xfId="0" applyFont="1" applyFill="1" applyBorder="1"/>
    <xf numFmtId="0" fontId="21" fillId="0" borderId="0" xfId="0" applyFont="1" applyAlignment="1">
      <alignment wrapText="1"/>
    </xf>
    <xf numFmtId="0" fontId="5" fillId="10" borderId="16"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168" fontId="10" fillId="4" borderId="1" xfId="0" applyNumberFormat="1" applyFont="1" applyFill="1" applyBorder="1" applyAlignment="1">
      <alignment horizontal="center" vertical="center" wrapText="1"/>
    </xf>
    <xf numFmtId="168" fontId="57" fillId="4" borderId="1" xfId="0" applyNumberFormat="1"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1" xfId="0" applyFont="1" applyFill="1" applyBorder="1" applyAlignment="1">
      <alignment horizontal="center" vertical="center" wrapText="1"/>
    </xf>
    <xf numFmtId="168" fontId="5" fillId="4" borderId="1" xfId="0" applyNumberFormat="1" applyFont="1" applyFill="1" applyBorder="1" applyAlignment="1">
      <alignment horizontal="center" vertical="center" wrapText="1"/>
    </xf>
    <xf numFmtId="9" fontId="5" fillId="4" borderId="1" xfId="1" applyFont="1" applyFill="1" applyBorder="1" applyAlignment="1" applyProtection="1">
      <alignment horizontal="center" vertical="center" wrapText="1"/>
    </xf>
    <xf numFmtId="0" fontId="5" fillId="0" borderId="14" xfId="0" applyFont="1" applyBorder="1" applyAlignment="1">
      <alignment horizontal="center" vertical="center" wrapText="1"/>
    </xf>
    <xf numFmtId="49" fontId="57" fillId="0" borderId="1" xfId="0" applyNumberFormat="1" applyFont="1" applyBorder="1" applyAlignment="1">
      <alignment horizontal="center" vertical="center" wrapText="1"/>
    </xf>
    <xf numFmtId="0" fontId="62" fillId="0" borderId="0" xfId="0" applyFont="1" applyAlignment="1">
      <alignment vertical="center"/>
    </xf>
    <xf numFmtId="0" fontId="3" fillId="2" borderId="29" xfId="0" applyFont="1" applyFill="1" applyBorder="1" applyAlignment="1">
      <alignment horizontal="right" vertical="center" wrapText="1"/>
    </xf>
    <xf numFmtId="168" fontId="3" fillId="2" borderId="29" xfId="0" applyNumberFormat="1" applyFont="1" applyFill="1" applyBorder="1" applyAlignment="1">
      <alignment vertical="center" wrapText="1"/>
    </xf>
    <xf numFmtId="166" fontId="3" fillId="2" borderId="30" xfId="0" applyNumberFormat="1" applyFont="1" applyFill="1" applyBorder="1" applyAlignment="1">
      <alignment vertical="center" wrapText="1"/>
    </xf>
    <xf numFmtId="0" fontId="3" fillId="2" borderId="56" xfId="0" applyFont="1" applyFill="1" applyBorder="1" applyAlignment="1">
      <alignment horizontal="center" vertical="center" wrapText="1"/>
    </xf>
    <xf numFmtId="0" fontId="3" fillId="2" borderId="57" xfId="0" applyFont="1" applyFill="1" applyBorder="1" applyAlignment="1">
      <alignment horizontal="center" vertical="center" wrapText="1"/>
    </xf>
    <xf numFmtId="0" fontId="3" fillId="2" borderId="52" xfId="0" applyFont="1" applyFill="1" applyBorder="1" applyAlignment="1">
      <alignment horizontal="center" vertical="center" wrapText="1"/>
    </xf>
    <xf numFmtId="168" fontId="3" fillId="2" borderId="30" xfId="0" applyNumberFormat="1" applyFont="1" applyFill="1" applyBorder="1" applyAlignment="1">
      <alignment vertical="center" wrapText="1"/>
    </xf>
    <xf numFmtId="168" fontId="0" fillId="0" borderId="0" xfId="0" applyNumberFormat="1" applyAlignment="1">
      <alignment wrapText="1"/>
    </xf>
    <xf numFmtId="0" fontId="57" fillId="38" borderId="14" xfId="0" applyFont="1" applyFill="1" applyBorder="1" applyAlignment="1">
      <alignment horizontal="center" vertical="center" wrapText="1"/>
    </xf>
    <xf numFmtId="0" fontId="57" fillId="38" borderId="5" xfId="0" applyFont="1" applyFill="1" applyBorder="1" applyAlignment="1">
      <alignment horizontal="center" vertical="center" wrapText="1"/>
    </xf>
    <xf numFmtId="0" fontId="57" fillId="11" borderId="31" xfId="0" applyFont="1" applyFill="1" applyBorder="1" applyAlignment="1">
      <alignment horizontal="center" vertical="center" wrapText="1"/>
    </xf>
    <xf numFmtId="0" fontId="57" fillId="11" borderId="27" xfId="0" applyFont="1" applyFill="1" applyBorder="1" applyAlignment="1">
      <alignment horizontal="center" vertical="center" wrapText="1"/>
    </xf>
    <xf numFmtId="0" fontId="21" fillId="38" borderId="1" xfId="0" applyFont="1" applyFill="1" applyBorder="1" applyAlignment="1">
      <alignment horizontal="center" vertical="center" wrapText="1"/>
    </xf>
    <xf numFmtId="0" fontId="21" fillId="13" borderId="5" xfId="0" applyFont="1" applyFill="1" applyBorder="1" applyAlignment="1">
      <alignment horizontal="center" vertical="center" wrapText="1"/>
    </xf>
    <xf numFmtId="0" fontId="21" fillId="38" borderId="14" xfId="0" applyFont="1" applyFill="1" applyBorder="1" applyAlignment="1">
      <alignment horizontal="center" vertical="center" wrapText="1"/>
    </xf>
    <xf numFmtId="0" fontId="21" fillId="11" borderId="16"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1" fillId="11" borderId="3" xfId="0" applyFont="1" applyFill="1" applyBorder="1" applyAlignment="1">
      <alignment horizontal="center" vertical="center" wrapText="1"/>
    </xf>
    <xf numFmtId="0" fontId="0" fillId="18" borderId="1" xfId="0" applyFill="1" applyBorder="1" applyAlignment="1">
      <alignment horizontal="center" vertical="center" wrapText="1"/>
    </xf>
    <xf numFmtId="0" fontId="0" fillId="18" borderId="1" xfId="0" applyFill="1" applyBorder="1" applyAlignment="1">
      <alignment horizontal="left" vertical="center" wrapText="1"/>
    </xf>
    <xf numFmtId="168" fontId="0" fillId="18" borderId="1" xfId="0" applyNumberFormat="1" applyFill="1" applyBorder="1" applyAlignment="1">
      <alignment horizontal="center" vertical="center" wrapText="1"/>
    </xf>
    <xf numFmtId="168" fontId="0" fillId="18" borderId="2" xfId="0" applyNumberFormat="1" applyFill="1" applyBorder="1" applyAlignment="1">
      <alignment horizontal="center" vertical="center" wrapText="1"/>
    </xf>
    <xf numFmtId="0" fontId="0" fillId="18" borderId="2" xfId="0" applyFill="1" applyBorder="1" applyAlignment="1">
      <alignment horizontal="center" vertical="center" wrapText="1"/>
    </xf>
    <xf numFmtId="0" fontId="5" fillId="18" borderId="1" xfId="0" applyFont="1" applyFill="1" applyBorder="1" applyAlignment="1">
      <alignment horizontal="center" vertical="center" wrapText="1"/>
    </xf>
    <xf numFmtId="168" fontId="0" fillId="18" borderId="1" xfId="0" applyNumberFormat="1" applyFill="1" applyBorder="1" applyAlignment="1">
      <alignment vertical="center"/>
    </xf>
    <xf numFmtId="0" fontId="5" fillId="10" borderId="1" xfId="0" applyFont="1" applyFill="1" applyBorder="1" applyAlignment="1">
      <alignment horizontal="center" vertical="center" wrapText="1"/>
    </xf>
    <xf numFmtId="168" fontId="3" fillId="4"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68" fontId="0" fillId="2" borderId="9" xfId="0" applyNumberFormat="1" applyFill="1" applyBorder="1"/>
    <xf numFmtId="168" fontId="3" fillId="2" borderId="9" xfId="0" applyNumberFormat="1" applyFont="1" applyFill="1" applyBorder="1"/>
    <xf numFmtId="0" fontId="0" fillId="2" borderId="9" xfId="0" applyFill="1" applyBorder="1"/>
    <xf numFmtId="164" fontId="64" fillId="39" borderId="5" xfId="0" applyNumberFormat="1" applyFont="1" applyFill="1" applyBorder="1" applyAlignment="1">
      <alignment horizontal="center" vertical="center"/>
    </xf>
    <xf numFmtId="0" fontId="0" fillId="2" borderId="2" xfId="0" applyFill="1" applyBorder="1"/>
    <xf numFmtId="164" fontId="64" fillId="39" borderId="14" xfId="0" applyNumberFormat="1" applyFont="1" applyFill="1" applyBorder="1" applyAlignment="1">
      <alignment horizontal="center" vertical="center"/>
    </xf>
    <xf numFmtId="0" fontId="3" fillId="2" borderId="9" xfId="0" applyFont="1" applyFill="1" applyBorder="1" applyAlignment="1">
      <alignment horizontal="center"/>
    </xf>
    <xf numFmtId="168" fontId="3" fillId="2" borderId="9" xfId="0" applyNumberFormat="1" applyFont="1" applyFill="1" applyBorder="1" applyAlignment="1">
      <alignment horizontal="center"/>
    </xf>
    <xf numFmtId="168" fontId="0" fillId="2" borderId="3" xfId="0" applyNumberFormat="1" applyFill="1" applyBorder="1"/>
    <xf numFmtId="0" fontId="57" fillId="13" borderId="32" xfId="0" applyFont="1" applyFill="1" applyBorder="1" applyAlignment="1">
      <alignment horizontal="center" vertical="center" wrapText="1"/>
    </xf>
    <xf numFmtId="0" fontId="57" fillId="12" borderId="31" xfId="0" applyFont="1" applyFill="1" applyBorder="1" applyAlignment="1">
      <alignment horizontal="center" vertical="center" wrapText="1"/>
    </xf>
    <xf numFmtId="0" fontId="57" fillId="12" borderId="14" xfId="0" applyFont="1" applyFill="1" applyBorder="1" applyAlignment="1">
      <alignment horizontal="center" vertical="center" wrapText="1"/>
    </xf>
    <xf numFmtId="0" fontId="57" fillId="12" borderId="32" xfId="0" applyFont="1" applyFill="1" applyBorder="1" applyAlignment="1">
      <alignment horizontal="center" vertical="center" wrapText="1"/>
    </xf>
    <xf numFmtId="0" fontId="21" fillId="12" borderId="31" xfId="0" applyFont="1" applyFill="1" applyBorder="1" applyAlignment="1">
      <alignment horizontal="center" vertical="center" wrapText="1"/>
    </xf>
    <xf numFmtId="0" fontId="21" fillId="12" borderId="14" xfId="0" applyFont="1" applyFill="1" applyBorder="1" applyAlignment="1">
      <alignment horizontal="center" vertical="center" wrapText="1"/>
    </xf>
    <xf numFmtId="0" fontId="21" fillId="12" borderId="32" xfId="0" applyFont="1" applyFill="1" applyBorder="1" applyAlignment="1">
      <alignment horizontal="center" vertical="center" wrapText="1"/>
    </xf>
    <xf numFmtId="0" fontId="5" fillId="18" borderId="16" xfId="0" applyFont="1" applyFill="1" applyBorder="1" applyAlignment="1">
      <alignment horizontal="center" vertical="center" wrapText="1"/>
    </xf>
    <xf numFmtId="168" fontId="5" fillId="18" borderId="2" xfId="101" applyNumberFormat="1" applyFont="1" applyFill="1" applyBorder="1" applyAlignment="1" applyProtection="1">
      <alignment horizontal="center" vertical="center" wrapText="1"/>
    </xf>
    <xf numFmtId="0" fontId="5" fillId="18" borderId="15" xfId="0" applyFont="1" applyFill="1" applyBorder="1" applyAlignment="1">
      <alignment horizontal="center" vertical="center" wrapText="1"/>
    </xf>
    <xf numFmtId="168" fontId="5" fillId="18" borderId="1" xfId="0" applyNumberFormat="1" applyFont="1" applyFill="1" applyBorder="1" applyAlignment="1">
      <alignment horizontal="center" vertical="center" wrapText="1"/>
    </xf>
    <xf numFmtId="168" fontId="5" fillId="18" borderId="15" xfId="0" applyNumberFormat="1" applyFont="1" applyFill="1" applyBorder="1" applyAlignment="1">
      <alignment horizontal="center" vertical="center" wrapText="1"/>
    </xf>
    <xf numFmtId="0" fontId="0" fillId="10" borderId="16" xfId="0" applyFill="1" applyBorder="1" applyAlignment="1">
      <alignment horizontal="center" vertical="center" wrapText="1"/>
    </xf>
    <xf numFmtId="168" fontId="5" fillId="4" borderId="2" xfId="101" applyNumberFormat="1" applyFont="1" applyFill="1" applyBorder="1" applyAlignment="1" applyProtection="1">
      <alignment horizontal="center" vertical="center" wrapText="1"/>
    </xf>
    <xf numFmtId="168" fontId="57" fillId="4" borderId="2" xfId="101" applyNumberFormat="1" applyFont="1" applyFill="1" applyBorder="1" applyAlignment="1" applyProtection="1">
      <alignment horizontal="center" vertical="center" wrapText="1"/>
    </xf>
    <xf numFmtId="0" fontId="5" fillId="4" borderId="16" xfId="0" applyFont="1" applyFill="1" applyBorder="1" applyAlignment="1">
      <alignment horizontal="center" vertical="center"/>
    </xf>
    <xf numFmtId="0" fontId="5" fillId="4" borderId="1" xfId="0" applyFont="1" applyFill="1" applyBorder="1" applyAlignment="1">
      <alignment horizontal="center" vertical="center"/>
    </xf>
    <xf numFmtId="168" fontId="5" fillId="4" borderId="1" xfId="0" applyNumberFormat="1" applyFont="1" applyFill="1" applyBorder="1" applyAlignment="1">
      <alignment horizontal="center" vertical="center"/>
    </xf>
    <xf numFmtId="168" fontId="57" fillId="4" borderId="1" xfId="0" applyNumberFormat="1" applyFont="1" applyFill="1" applyBorder="1" applyAlignment="1">
      <alignment horizontal="center" vertical="center"/>
    </xf>
    <xf numFmtId="0" fontId="0" fillId="10" borderId="28" xfId="0" applyFill="1" applyBorder="1" applyAlignment="1">
      <alignment horizontal="center" vertical="center" wrapText="1"/>
    </xf>
    <xf numFmtId="0" fontId="5" fillId="0" borderId="29" xfId="0" applyFont="1" applyBorder="1" applyAlignment="1">
      <alignment horizontal="center" vertical="center"/>
    </xf>
    <xf numFmtId="0" fontId="3" fillId="0" borderId="48" xfId="0" applyFont="1" applyBorder="1"/>
    <xf numFmtId="0" fontId="3" fillId="33" borderId="14" xfId="0" applyFont="1" applyFill="1" applyBorder="1"/>
    <xf numFmtId="166" fontId="3" fillId="4" borderId="14" xfId="101" applyFont="1" applyFill="1" applyBorder="1" applyProtection="1"/>
    <xf numFmtId="166" fontId="3" fillId="4" borderId="14" xfId="0" applyNumberFormat="1" applyFont="1" applyFill="1" applyBorder="1"/>
    <xf numFmtId="0" fontId="5" fillId="0" borderId="30" xfId="0" applyFont="1" applyBorder="1" applyAlignment="1" applyProtection="1">
      <alignment horizontal="center" vertical="center"/>
      <protection locked="0"/>
    </xf>
    <xf numFmtId="0" fontId="0" fillId="0" borderId="6" xfId="0"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8" xfId="0" applyBorder="1" applyAlignment="1">
      <alignment vertical="center"/>
    </xf>
    <xf numFmtId="0" fontId="0" fillId="0" borderId="22" xfId="0" applyBorder="1" applyAlignment="1">
      <alignment vertical="center"/>
    </xf>
    <xf numFmtId="0" fontId="25" fillId="0" borderId="8" xfId="0" applyFont="1" applyBorder="1" applyAlignment="1">
      <alignment vertical="center"/>
    </xf>
    <xf numFmtId="0" fontId="25" fillId="0" borderId="0" xfId="0" applyFont="1" applyAlignment="1">
      <alignment vertical="center"/>
    </xf>
    <xf numFmtId="0" fontId="25" fillId="0" borderId="22" xfId="0" applyFont="1" applyBorder="1" applyAlignment="1">
      <alignment vertical="center"/>
    </xf>
    <xf numFmtId="0" fontId="25" fillId="0" borderId="0" xfId="0" applyFont="1" applyAlignment="1">
      <alignment horizontal="center" vertical="center"/>
    </xf>
    <xf numFmtId="0" fontId="26" fillId="0" borderId="8" xfId="0" applyFont="1" applyBorder="1" applyAlignment="1">
      <alignment horizontal="center" vertical="center"/>
    </xf>
    <xf numFmtId="0" fontId="26" fillId="0" borderId="0" xfId="0" applyFont="1" applyAlignment="1">
      <alignment horizontal="center" vertical="center"/>
    </xf>
    <xf numFmtId="0" fontId="26" fillId="0" borderId="22" xfId="0" applyFont="1" applyBorder="1" applyAlignment="1">
      <alignment horizontal="center" vertical="center"/>
    </xf>
    <xf numFmtId="0" fontId="0" fillId="0" borderId="0" xfId="0" applyAlignment="1">
      <alignment horizontal="left" vertical="center"/>
    </xf>
    <xf numFmtId="0" fontId="0" fillId="0" borderId="23" xfId="0" applyBorder="1" applyAlignment="1">
      <alignment vertical="center"/>
    </xf>
    <xf numFmtId="0" fontId="24" fillId="0" borderId="4" xfId="0" applyFont="1" applyBorder="1" applyAlignment="1">
      <alignment horizontal="left" vertical="center"/>
    </xf>
    <xf numFmtId="0" fontId="0" fillId="0" borderId="4" xfId="0" applyBorder="1" applyAlignment="1">
      <alignment horizontal="left" vertical="center"/>
    </xf>
    <xf numFmtId="0" fontId="0" fillId="0" borderId="24" xfId="0" applyBorder="1" applyAlignment="1">
      <alignment vertical="center"/>
    </xf>
    <xf numFmtId="10" fontId="10" fillId="0" borderId="1" xfId="1" applyNumberFormat="1" applyFont="1" applyFill="1" applyBorder="1" applyAlignment="1" applyProtection="1">
      <alignment horizontal="center" vertical="center" wrapText="1"/>
      <protection locked="0"/>
    </xf>
    <xf numFmtId="0" fontId="57" fillId="13" borderId="3" xfId="0" applyFont="1" applyFill="1" applyBorder="1" applyAlignment="1">
      <alignment horizontal="center" vertical="center" wrapText="1"/>
    </xf>
    <xf numFmtId="2" fontId="21" fillId="18" borderId="1" xfId="0" applyNumberFormat="1" applyFont="1" applyFill="1" applyBorder="1" applyAlignment="1">
      <alignment horizontal="center" vertical="center" wrapText="1"/>
    </xf>
    <xf numFmtId="2" fontId="10" fillId="0" borderId="1" xfId="0" applyNumberFormat="1" applyFont="1" applyBorder="1" applyAlignment="1">
      <alignment horizontal="center" vertical="center" wrapText="1"/>
    </xf>
    <xf numFmtId="168" fontId="21" fillId="11" borderId="27" xfId="0" applyNumberFormat="1" applyFont="1" applyFill="1" applyBorder="1" applyAlignment="1">
      <alignment horizontal="center" vertical="center" wrapText="1"/>
    </xf>
    <xf numFmtId="2" fontId="5" fillId="18" borderId="1" xfId="0" applyNumberFormat="1" applyFont="1" applyFill="1" applyBorder="1" applyAlignment="1">
      <alignment horizontal="center" vertical="center" wrapText="1"/>
    </xf>
    <xf numFmtId="2" fontId="5" fillId="4" borderId="1" xfId="0" applyNumberFormat="1" applyFont="1" applyFill="1" applyBorder="1" applyAlignment="1">
      <alignment horizontal="center" vertical="center" wrapText="1"/>
    </xf>
    <xf numFmtId="168" fontId="57" fillId="45" borderId="1" xfId="0" applyNumberFormat="1" applyFont="1" applyFill="1" applyBorder="1" applyAlignment="1">
      <alignment horizontal="center" vertical="center" wrapText="1"/>
    </xf>
    <xf numFmtId="0" fontId="57" fillId="4" borderId="1" xfId="0" applyFont="1" applyFill="1" applyBorder="1" applyAlignment="1">
      <alignment horizontal="center" vertical="center" wrapText="1"/>
    </xf>
    <xf numFmtId="168" fontId="5" fillId="4" borderId="15" xfId="0" applyNumberFormat="1" applyFont="1" applyFill="1" applyBorder="1" applyAlignment="1">
      <alignment horizontal="center" vertical="center"/>
    </xf>
    <xf numFmtId="0" fontId="3" fillId="4" borderId="1" xfId="0" applyFont="1" applyFill="1" applyBorder="1" applyAlignment="1">
      <alignment vertical="center" wrapText="1"/>
    </xf>
    <xf numFmtId="0" fontId="81" fillId="0" borderId="0" xfId="0" applyFont="1" applyAlignment="1">
      <alignment horizontal="left" vertical="center" wrapText="1"/>
    </xf>
    <xf numFmtId="165" fontId="59" fillId="0" borderId="0" xfId="0" applyNumberFormat="1" applyFont="1" applyAlignment="1">
      <alignment horizontal="center" vertical="center" wrapText="1"/>
    </xf>
    <xf numFmtId="165" fontId="17" fillId="46" borderId="125" xfId="0" applyNumberFormat="1" applyFont="1" applyFill="1" applyBorder="1" applyAlignment="1" applyProtection="1">
      <alignment horizontal="center" vertical="center" wrapText="1"/>
      <protection hidden="1"/>
    </xf>
    <xf numFmtId="165" fontId="17" fillId="46" borderId="126" xfId="0" applyNumberFormat="1" applyFont="1" applyFill="1" applyBorder="1" applyAlignment="1" applyProtection="1">
      <alignment horizontal="center" vertical="center" wrapText="1"/>
      <protection hidden="1"/>
    </xf>
    <xf numFmtId="165" fontId="17" fillId="46" borderId="127" xfId="0" applyNumberFormat="1" applyFont="1" applyFill="1" applyBorder="1" applyAlignment="1" applyProtection="1">
      <alignment horizontal="center" vertical="center" wrapText="1"/>
      <protection hidden="1"/>
    </xf>
    <xf numFmtId="168" fontId="32" fillId="4" borderId="15" xfId="0" applyNumberFormat="1" applyFont="1" applyFill="1" applyBorder="1" applyAlignment="1">
      <alignment vertical="center" wrapText="1"/>
    </xf>
    <xf numFmtId="0" fontId="70" fillId="0" borderId="0" xfId="0" applyFont="1"/>
    <xf numFmtId="0" fontId="91" fillId="0" borderId="0" xfId="0" applyFont="1" applyAlignment="1">
      <alignment vertical="center"/>
    </xf>
    <xf numFmtId="0" fontId="91" fillId="0" borderId="0" xfId="0" applyFont="1"/>
    <xf numFmtId="0" fontId="17" fillId="2" borderId="46" xfId="0" applyFont="1" applyFill="1" applyBorder="1" applyAlignment="1">
      <alignment horizontal="center" vertical="center" wrapText="1"/>
    </xf>
    <xf numFmtId="0" fontId="82" fillId="0" borderId="0" xfId="0" applyFont="1" applyAlignment="1">
      <alignment vertical="center"/>
    </xf>
    <xf numFmtId="0" fontId="92" fillId="34" borderId="69" xfId="0" applyFont="1" applyFill="1" applyBorder="1" applyAlignment="1">
      <alignment horizontal="center" vertical="center" wrapText="1"/>
    </xf>
    <xf numFmtId="0" fontId="92" fillId="34" borderId="86" xfId="0" applyFont="1" applyFill="1" applyBorder="1" applyAlignment="1">
      <alignment horizontal="center" vertical="center" wrapText="1"/>
    </xf>
    <xf numFmtId="0" fontId="92" fillId="34" borderId="85" xfId="0" applyFont="1" applyFill="1" applyBorder="1" applyAlignment="1">
      <alignment horizontal="center" vertical="center" wrapText="1"/>
    </xf>
    <xf numFmtId="0" fontId="82" fillId="0" borderId="0" xfId="0" applyFont="1"/>
    <xf numFmtId="0" fontId="93" fillId="0" borderId="0" xfId="6" quotePrefix="1" applyFont="1" applyBorder="1" applyAlignment="1" applyProtection="1">
      <alignment vertical="center"/>
    </xf>
    <xf numFmtId="0" fontId="92" fillId="34" borderId="3" xfId="0" applyFont="1" applyFill="1" applyBorder="1" applyAlignment="1">
      <alignment horizontal="center" vertical="center" wrapText="1"/>
    </xf>
    <xf numFmtId="168" fontId="82" fillId="4" borderId="83" xfId="0" applyNumberFormat="1" applyFont="1" applyFill="1" applyBorder="1" applyAlignment="1">
      <alignment horizontal="center" vertical="center"/>
    </xf>
    <xf numFmtId="0" fontId="92" fillId="34" borderId="65" xfId="0" applyFont="1" applyFill="1" applyBorder="1" applyAlignment="1">
      <alignment horizontal="center" vertical="center" wrapText="1"/>
    </xf>
    <xf numFmtId="0" fontId="82" fillId="0" borderId="0" xfId="0" quotePrefix="1" applyFont="1"/>
    <xf numFmtId="165" fontId="58" fillId="17" borderId="43" xfId="0" applyNumberFormat="1" applyFont="1" applyFill="1" applyBorder="1" applyAlignment="1">
      <alignment horizontal="center" vertical="center" wrapText="1"/>
    </xf>
    <xf numFmtId="165" fontId="58" fillId="13" borderId="15" xfId="0" applyNumberFormat="1" applyFont="1" applyFill="1" applyBorder="1" applyAlignment="1">
      <alignment horizontal="center" vertical="center" wrapText="1"/>
    </xf>
    <xf numFmtId="0" fontId="74" fillId="19" borderId="128" xfId="0" applyFont="1" applyFill="1" applyBorder="1" applyAlignment="1">
      <alignment horizontal="center" vertical="center" wrapText="1"/>
    </xf>
    <xf numFmtId="0" fontId="74" fillId="13" borderId="42" xfId="0" applyFont="1" applyFill="1" applyBorder="1" applyAlignment="1">
      <alignment horizontal="center" vertical="center" wrapText="1"/>
    </xf>
    <xf numFmtId="0" fontId="17" fillId="10" borderId="132" xfId="0" applyFont="1" applyFill="1" applyBorder="1" applyAlignment="1">
      <alignment vertical="center" wrapText="1"/>
    </xf>
    <xf numFmtId="168" fontId="82" fillId="4" borderId="66" xfId="6" applyNumberFormat="1" applyFont="1" applyFill="1" applyBorder="1" applyAlignment="1">
      <alignment vertical="center"/>
    </xf>
    <xf numFmtId="0" fontId="17" fillId="10" borderId="133" xfId="0" applyFont="1" applyFill="1" applyBorder="1" applyAlignment="1">
      <alignment vertical="center" wrapText="1"/>
    </xf>
    <xf numFmtId="168" fontId="82" fillId="4" borderId="80" xfId="6" applyNumberFormat="1" applyFont="1" applyFill="1" applyBorder="1" applyAlignment="1">
      <alignment vertical="center"/>
    </xf>
    <xf numFmtId="0" fontId="58" fillId="36" borderId="51" xfId="0" applyFont="1" applyFill="1" applyBorder="1" applyAlignment="1">
      <alignment horizontal="left" vertical="center"/>
    </xf>
    <xf numFmtId="0" fontId="96" fillId="19" borderId="108" xfId="0" applyFont="1" applyFill="1" applyBorder="1" applyAlignment="1">
      <alignment horizontal="center" vertical="center" wrapText="1"/>
    </xf>
    <xf numFmtId="0" fontId="96" fillId="13" borderId="17" xfId="0" applyFont="1" applyFill="1" applyBorder="1" applyAlignment="1">
      <alignment horizontal="center" vertical="center" wrapText="1"/>
    </xf>
    <xf numFmtId="165" fontId="58" fillId="13" borderId="30" xfId="0" applyNumberFormat="1" applyFont="1" applyFill="1" applyBorder="1" applyAlignment="1">
      <alignment horizontal="center" vertical="center" wrapText="1"/>
    </xf>
    <xf numFmtId="168" fontId="82" fillId="0" borderId="84" xfId="0" applyNumberFormat="1" applyFont="1" applyBorder="1" applyAlignment="1" applyProtection="1">
      <alignment horizontal="center" vertical="center"/>
      <protection locked="0"/>
    </xf>
    <xf numFmtId="0" fontId="82" fillId="0" borderId="1" xfId="0" applyFont="1" applyBorder="1" applyAlignment="1" applyProtection="1">
      <alignment horizontal="center" vertical="center"/>
      <protection locked="0"/>
    </xf>
    <xf numFmtId="0" fontId="17" fillId="0" borderId="15" xfId="0" applyFont="1" applyBorder="1" applyAlignment="1" applyProtection="1">
      <alignment horizontal="center" vertical="center"/>
      <protection locked="0"/>
    </xf>
    <xf numFmtId="168" fontId="82" fillId="0" borderId="16" xfId="0" applyNumberFormat="1" applyFont="1" applyBorder="1" applyAlignment="1" applyProtection="1">
      <alignment horizontal="center" vertical="center"/>
      <protection locked="0"/>
    </xf>
    <xf numFmtId="0" fontId="17" fillId="0" borderId="83" xfId="0" applyFont="1" applyBorder="1" applyAlignment="1" applyProtection="1">
      <alignment horizontal="center" vertical="center"/>
      <protection locked="0"/>
    </xf>
    <xf numFmtId="0" fontId="58" fillId="10" borderId="33" xfId="0" applyFont="1" applyFill="1" applyBorder="1" applyAlignment="1">
      <alignment vertical="center" wrapText="1"/>
    </xf>
    <xf numFmtId="168" fontId="17" fillId="4" borderId="43" xfId="0" applyNumberFormat="1" applyFont="1" applyFill="1" applyBorder="1" applyAlignment="1">
      <alignment vertical="center"/>
    </xf>
    <xf numFmtId="0" fontId="58" fillId="10" borderId="51" xfId="0" applyFont="1" applyFill="1" applyBorder="1" applyAlignment="1">
      <alignment vertical="center" wrapText="1"/>
    </xf>
    <xf numFmtId="168" fontId="17" fillId="4" borderId="15" xfId="0" applyNumberFormat="1" applyFont="1" applyFill="1" applyBorder="1" applyAlignment="1">
      <alignment vertical="center" wrapText="1"/>
    </xf>
    <xf numFmtId="0" fontId="58" fillId="0" borderId="0" xfId="0" applyFont="1" applyAlignment="1">
      <alignment horizontal="left" vertical="center" wrapText="1"/>
    </xf>
    <xf numFmtId="165" fontId="58" fillId="0" borderId="0" xfId="0" applyNumberFormat="1" applyFont="1" applyAlignment="1">
      <alignment horizontal="center" vertical="center" wrapText="1"/>
    </xf>
    <xf numFmtId="0" fontId="58" fillId="10" borderId="51" xfId="0" applyFont="1" applyFill="1" applyBorder="1" applyAlignment="1">
      <alignment vertical="center"/>
    </xf>
    <xf numFmtId="168" fontId="17" fillId="4" borderId="15" xfId="0" applyNumberFormat="1" applyFont="1" applyFill="1" applyBorder="1" applyAlignment="1">
      <alignment vertical="center"/>
    </xf>
    <xf numFmtId="168" fontId="82" fillId="0" borderId="82" xfId="0" applyNumberFormat="1" applyFont="1" applyBorder="1" applyAlignment="1" applyProtection="1">
      <alignment horizontal="center" vertical="center"/>
      <protection locked="0"/>
    </xf>
    <xf numFmtId="0" fontId="82" fillId="0" borderId="81" xfId="0" applyFont="1" applyBorder="1" applyAlignment="1" applyProtection="1">
      <alignment horizontal="center" vertical="center"/>
      <protection locked="0"/>
    </xf>
    <xf numFmtId="0" fontId="17" fillId="0" borderId="135" xfId="0" applyFont="1" applyBorder="1" applyAlignment="1" applyProtection="1">
      <alignment horizontal="center" vertical="center"/>
      <protection locked="0"/>
    </xf>
    <xf numFmtId="168" fontId="82" fillId="0" borderId="136" xfId="0" applyNumberFormat="1" applyFont="1" applyBorder="1" applyAlignment="1" applyProtection="1">
      <alignment horizontal="center" vertical="center"/>
      <protection locked="0"/>
    </xf>
    <xf numFmtId="0" fontId="17" fillId="0" borderId="80" xfId="0" applyFont="1" applyBorder="1" applyAlignment="1" applyProtection="1">
      <alignment horizontal="center" vertical="center"/>
      <protection locked="0"/>
    </xf>
    <xf numFmtId="172" fontId="97" fillId="47" borderId="47" xfId="0" applyNumberFormat="1" applyFont="1" applyFill="1" applyBorder="1" applyAlignment="1">
      <alignment horizontal="center" vertical="center"/>
    </xf>
    <xf numFmtId="168" fontId="82" fillId="0" borderId="0" xfId="0" applyNumberFormat="1" applyFont="1" applyAlignment="1" applyProtection="1">
      <alignment horizontal="center" vertical="center"/>
      <protection locked="0"/>
    </xf>
    <xf numFmtId="0" fontId="82"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168" fontId="82" fillId="4" borderId="1" xfId="0" applyNumberFormat="1" applyFont="1" applyFill="1" applyBorder="1" applyAlignment="1">
      <alignment horizontal="center" vertical="center"/>
    </xf>
    <xf numFmtId="0" fontId="89" fillId="13" borderId="14" xfId="0" applyFont="1" applyFill="1" applyBorder="1" applyAlignment="1">
      <alignment horizontal="center" vertical="center" wrapText="1"/>
    </xf>
    <xf numFmtId="0" fontId="99" fillId="13" borderId="11" xfId="0" applyFont="1" applyFill="1" applyBorder="1" applyAlignment="1">
      <alignment horizontal="center" vertical="center" wrapText="1"/>
    </xf>
    <xf numFmtId="0" fontId="81" fillId="13" borderId="11" xfId="0" applyFont="1" applyFill="1" applyBorder="1" applyAlignment="1">
      <alignment horizontal="center" vertical="center" wrapText="1"/>
    </xf>
    <xf numFmtId="0" fontId="102" fillId="13" borderId="11" xfId="0" applyFont="1" applyFill="1" applyBorder="1" applyAlignment="1">
      <alignment horizontal="center" vertical="center" wrapText="1"/>
    </xf>
    <xf numFmtId="0" fontId="103" fillId="4" borderId="70" xfId="0" applyFont="1" applyFill="1" applyBorder="1" applyAlignment="1">
      <alignment horizontal="center" vertical="center" wrapText="1"/>
    </xf>
    <xf numFmtId="0" fontId="103" fillId="4" borderId="84" xfId="0" applyFont="1" applyFill="1" applyBorder="1" applyAlignment="1">
      <alignment horizontal="center" vertical="center" wrapText="1"/>
    </xf>
    <xf numFmtId="168" fontId="70" fillId="4" borderId="1" xfId="0" applyNumberFormat="1" applyFont="1" applyFill="1" applyBorder="1" applyAlignment="1">
      <alignment horizontal="center" vertical="center"/>
    </xf>
    <xf numFmtId="168" fontId="70" fillId="4" borderId="1" xfId="0" applyNumberFormat="1" applyFont="1" applyFill="1" applyBorder="1" applyAlignment="1">
      <alignment vertical="center"/>
    </xf>
    <xf numFmtId="168" fontId="70" fillId="4" borderId="1" xfId="1" applyNumberFormat="1" applyFont="1" applyFill="1" applyBorder="1" applyAlignment="1" applyProtection="1">
      <alignment horizontal="right" vertical="center"/>
    </xf>
    <xf numFmtId="0" fontId="103" fillId="4" borderId="108" xfId="0" applyFont="1" applyFill="1" applyBorder="1" applyAlignment="1">
      <alignment horizontal="center" vertical="center" wrapText="1"/>
    </xf>
    <xf numFmtId="168" fontId="70" fillId="4" borderId="102" xfId="0" applyNumberFormat="1" applyFont="1" applyFill="1" applyBorder="1" applyAlignment="1">
      <alignment horizontal="center" vertical="center"/>
    </xf>
    <xf numFmtId="168" fontId="70" fillId="4" borderId="14" xfId="0" applyNumberFormat="1" applyFont="1" applyFill="1" applyBorder="1" applyAlignment="1">
      <alignment horizontal="center" vertical="center"/>
    </xf>
    <xf numFmtId="10" fontId="70" fillId="0" borderId="1" xfId="1" applyNumberFormat="1" applyFont="1" applyFill="1" applyBorder="1" applyAlignment="1" applyProtection="1">
      <alignment horizontal="center" vertical="center"/>
      <protection locked="0"/>
    </xf>
    <xf numFmtId="10" fontId="70" fillId="0" borderId="102" xfId="1" applyNumberFormat="1" applyFont="1" applyFill="1" applyBorder="1" applyAlignment="1" applyProtection="1">
      <alignment horizontal="center" vertical="center"/>
      <protection locked="0"/>
    </xf>
    <xf numFmtId="10" fontId="70" fillId="0" borderId="14" xfId="1" applyNumberFormat="1" applyFont="1" applyFill="1" applyBorder="1" applyAlignment="1" applyProtection="1">
      <alignment horizontal="center" vertical="center"/>
      <protection locked="0"/>
    </xf>
    <xf numFmtId="168" fontId="70" fillId="4" borderId="1" xfId="0" applyNumberFormat="1" applyFont="1" applyFill="1" applyBorder="1" applyAlignment="1" applyProtection="1">
      <alignment vertical="center"/>
      <protection locked="0"/>
    </xf>
    <xf numFmtId="0" fontId="102" fillId="13" borderId="139" xfId="0" applyFont="1" applyFill="1" applyBorder="1" applyAlignment="1">
      <alignment horizontal="center" vertical="center" wrapText="1"/>
    </xf>
    <xf numFmtId="0" fontId="90" fillId="13" borderId="29" xfId="0" applyFont="1" applyFill="1" applyBorder="1" applyAlignment="1">
      <alignment horizontal="center" vertical="center" wrapText="1"/>
    </xf>
    <xf numFmtId="168" fontId="17" fillId="3" borderId="66" xfId="0" applyNumberFormat="1" applyFont="1" applyFill="1" applyBorder="1" applyAlignment="1">
      <alignment horizontal="center" vertical="center"/>
    </xf>
    <xf numFmtId="168" fontId="17" fillId="3" borderId="106" xfId="0" applyNumberFormat="1" applyFont="1" applyFill="1" applyBorder="1" applyAlignment="1">
      <alignment horizontal="center" vertical="center"/>
    </xf>
    <xf numFmtId="168" fontId="17" fillId="3" borderId="107" xfId="0" applyNumberFormat="1" applyFont="1" applyFill="1" applyBorder="1" applyAlignment="1">
      <alignment horizontal="center" vertical="center"/>
    </xf>
    <xf numFmtId="0" fontId="74" fillId="19" borderId="129" xfId="0" applyFont="1" applyFill="1" applyBorder="1" applyAlignment="1">
      <alignment horizontal="center" vertical="center" wrapText="1"/>
    </xf>
    <xf numFmtId="0" fontId="74" fillId="19" borderId="130" xfId="0" applyFont="1" applyFill="1" applyBorder="1" applyAlignment="1">
      <alignment horizontal="center" vertical="center" wrapText="1"/>
    </xf>
    <xf numFmtId="0" fontId="74" fillId="13" borderId="129" xfId="0" applyFont="1" applyFill="1" applyBorder="1" applyAlignment="1">
      <alignment horizontal="center" vertical="center" wrapText="1"/>
    </xf>
    <xf numFmtId="0" fontId="74" fillId="13" borderId="131" xfId="0" applyFont="1" applyFill="1" applyBorder="1" applyAlignment="1">
      <alignment horizontal="center" vertical="center" wrapText="1"/>
    </xf>
    <xf numFmtId="0" fontId="74" fillId="19" borderId="14" xfId="0" applyFont="1" applyFill="1" applyBorder="1" applyAlignment="1">
      <alignment horizontal="center" vertical="center" wrapText="1"/>
    </xf>
    <xf numFmtId="0" fontId="74" fillId="19" borderId="32" xfId="0" applyFont="1" applyFill="1" applyBorder="1" applyAlignment="1">
      <alignment horizontal="center" vertical="center" wrapText="1"/>
    </xf>
    <xf numFmtId="0" fontId="74" fillId="13" borderId="14" xfId="0" applyFont="1" applyFill="1" applyBorder="1" applyAlignment="1">
      <alignment horizontal="center" vertical="center" wrapText="1"/>
    </xf>
    <xf numFmtId="0" fontId="74" fillId="13" borderId="134" xfId="0" applyFont="1" applyFill="1" applyBorder="1" applyAlignment="1">
      <alignment horizontal="center" vertical="center" wrapText="1"/>
    </xf>
    <xf numFmtId="168" fontId="31" fillId="4" borderId="145" xfId="0" applyNumberFormat="1" applyFont="1" applyFill="1" applyBorder="1" applyAlignment="1">
      <alignment horizontal="center" vertical="center" wrapText="1"/>
    </xf>
    <xf numFmtId="10" fontId="70" fillId="3" borderId="105" xfId="1" applyNumberFormat="1" applyFont="1" applyFill="1" applyBorder="1" applyAlignment="1">
      <alignment horizontal="center"/>
    </xf>
    <xf numFmtId="0" fontId="32" fillId="3" borderId="104" xfId="0" applyFont="1" applyFill="1" applyBorder="1" applyAlignment="1">
      <alignment horizontal="center" vertical="center"/>
    </xf>
    <xf numFmtId="165" fontId="32" fillId="3" borderId="105" xfId="0" applyNumberFormat="1" applyFont="1" applyFill="1" applyBorder="1" applyAlignment="1">
      <alignment horizontal="center" vertical="center"/>
    </xf>
    <xf numFmtId="165" fontId="32" fillId="3" borderId="105" xfId="0" applyNumberFormat="1" applyFont="1" applyFill="1" applyBorder="1" applyAlignment="1">
      <alignment horizontal="center"/>
    </xf>
    <xf numFmtId="0" fontId="0" fillId="0" borderId="0" xfId="0" applyAlignment="1">
      <alignment horizontal="center"/>
    </xf>
    <xf numFmtId="10" fontId="70" fillId="4" borderId="102" xfId="1" applyNumberFormat="1" applyFont="1" applyFill="1" applyBorder="1" applyAlignment="1" applyProtection="1">
      <alignment horizontal="center" vertical="center"/>
      <protection locked="0"/>
    </xf>
    <xf numFmtId="10" fontId="70" fillId="4" borderId="14" xfId="1" applyNumberFormat="1" applyFont="1" applyFill="1" applyBorder="1" applyAlignment="1" applyProtection="1">
      <alignment horizontal="center" vertical="center"/>
      <protection locked="0"/>
    </xf>
    <xf numFmtId="10" fontId="70" fillId="4" borderId="1" xfId="1" applyNumberFormat="1" applyFont="1" applyFill="1" applyBorder="1" applyAlignment="1" applyProtection="1">
      <alignment horizontal="center" vertical="center"/>
      <protection locked="0"/>
    </xf>
    <xf numFmtId="10" fontId="32" fillId="3" borderId="105" xfId="1" applyNumberFormat="1" applyFont="1" applyFill="1" applyBorder="1" applyAlignment="1" applyProtection="1">
      <alignment horizontal="center" vertical="center"/>
    </xf>
    <xf numFmtId="10" fontId="70" fillId="4" borderId="1" xfId="1" applyNumberFormat="1" applyFont="1" applyFill="1" applyBorder="1" applyAlignment="1" applyProtection="1">
      <alignment horizontal="center" vertical="center"/>
    </xf>
    <xf numFmtId="10" fontId="70" fillId="4" borderId="102" xfId="1" applyNumberFormat="1" applyFont="1" applyFill="1" applyBorder="1" applyAlignment="1" applyProtection="1">
      <alignment horizontal="center" vertical="center"/>
    </xf>
    <xf numFmtId="168" fontId="70" fillId="4" borderId="102" xfId="0" applyNumberFormat="1" applyFont="1" applyFill="1" applyBorder="1" applyAlignment="1">
      <alignment vertical="center"/>
    </xf>
    <xf numFmtId="168" fontId="70" fillId="4" borderId="14" xfId="0" applyNumberFormat="1" applyFont="1" applyFill="1" applyBorder="1" applyAlignment="1">
      <alignment vertical="center"/>
    </xf>
    <xf numFmtId="168" fontId="82" fillId="4" borderId="18" xfId="0" applyNumberFormat="1" applyFont="1" applyFill="1" applyBorder="1" applyAlignment="1">
      <alignment horizontal="center" vertical="center" wrapText="1"/>
    </xf>
    <xf numFmtId="168" fontId="82" fillId="4" borderId="32" xfId="0" applyNumberFormat="1" applyFont="1" applyFill="1" applyBorder="1" applyAlignment="1">
      <alignment horizontal="center" vertical="center" wrapText="1"/>
    </xf>
    <xf numFmtId="165" fontId="17" fillId="4" borderId="20" xfId="0" applyNumberFormat="1" applyFont="1" applyFill="1" applyBorder="1" applyAlignment="1">
      <alignment horizontal="center" vertical="center"/>
    </xf>
    <xf numFmtId="165" fontId="17" fillId="4" borderId="20" xfId="0" applyNumberFormat="1" applyFont="1" applyFill="1" applyBorder="1" applyAlignment="1">
      <alignment horizontal="center" vertical="center" wrapText="1"/>
    </xf>
    <xf numFmtId="0" fontId="87" fillId="11" borderId="67" xfId="0" applyFont="1" applyFill="1" applyBorder="1" applyAlignment="1" applyProtection="1">
      <alignment horizontal="center" vertical="center" wrapText="1"/>
      <protection hidden="1"/>
    </xf>
    <xf numFmtId="0" fontId="32" fillId="11" borderId="14" xfId="0" applyFont="1" applyFill="1" applyBorder="1" applyAlignment="1">
      <alignment horizontal="center" vertical="center" wrapText="1"/>
    </xf>
    <xf numFmtId="0" fontId="32" fillId="11" borderId="11" xfId="0" applyFont="1" applyFill="1" applyBorder="1" applyAlignment="1">
      <alignment horizontal="center" vertical="center" wrapText="1"/>
    </xf>
    <xf numFmtId="0" fontId="81" fillId="11" borderId="11" xfId="0" applyFont="1" applyFill="1" applyBorder="1" applyAlignment="1">
      <alignment horizontal="center" vertical="center" wrapText="1"/>
    </xf>
    <xf numFmtId="0" fontId="103" fillId="4" borderId="70" xfId="0" applyFont="1" applyFill="1" applyBorder="1" applyAlignment="1" applyProtection="1">
      <alignment horizontal="center" vertical="center" wrapText="1"/>
      <protection locked="0"/>
    </xf>
    <xf numFmtId="168" fontId="70" fillId="4" borderId="86" xfId="1" applyNumberFormat="1" applyFont="1" applyFill="1" applyBorder="1" applyAlignment="1">
      <alignment horizontal="center" vertical="center"/>
    </xf>
    <xf numFmtId="10" fontId="70" fillId="4" borderId="1" xfId="1" applyNumberFormat="1" applyFont="1" applyFill="1" applyBorder="1" applyAlignment="1">
      <alignment horizontal="center" vertical="center"/>
    </xf>
    <xf numFmtId="0" fontId="103" fillId="4" borderId="84" xfId="0" applyFont="1" applyFill="1" applyBorder="1" applyAlignment="1" applyProtection="1">
      <alignment horizontal="center" vertical="center" wrapText="1"/>
      <protection locked="0"/>
    </xf>
    <xf numFmtId="168" fontId="70" fillId="4" borderId="1" xfId="1" applyNumberFormat="1" applyFont="1" applyFill="1" applyBorder="1" applyAlignment="1">
      <alignment horizontal="center" vertical="center"/>
    </xf>
    <xf numFmtId="165" fontId="70" fillId="4" borderId="1" xfId="0" applyNumberFormat="1" applyFont="1" applyFill="1" applyBorder="1" applyAlignment="1">
      <alignment horizontal="center" vertical="center"/>
    </xf>
    <xf numFmtId="0" fontId="103" fillId="4" borderId="82" xfId="0" applyFont="1" applyFill="1" applyBorder="1" applyAlignment="1" applyProtection="1">
      <alignment horizontal="center" vertical="center" wrapText="1"/>
      <protection locked="0"/>
    </xf>
    <xf numFmtId="168" fontId="70" fillId="4" borderId="81" xfId="1" applyNumberFormat="1" applyFont="1" applyFill="1" applyBorder="1" applyAlignment="1">
      <alignment horizontal="center" vertical="center"/>
    </xf>
    <xf numFmtId="10" fontId="32" fillId="3" borderId="45" xfId="1" applyNumberFormat="1" applyFont="1" applyFill="1" applyBorder="1" applyAlignment="1">
      <alignment horizontal="center" vertical="center"/>
    </xf>
    <xf numFmtId="9" fontId="32" fillId="3" borderId="45" xfId="1" applyFont="1" applyFill="1" applyBorder="1" applyAlignment="1">
      <alignment horizontal="center" vertical="center"/>
    </xf>
    <xf numFmtId="168" fontId="31" fillId="4" borderId="142" xfId="0" applyNumberFormat="1" applyFont="1" applyFill="1" applyBorder="1" applyAlignment="1">
      <alignment horizontal="center" vertical="center" wrapText="1"/>
    </xf>
    <xf numFmtId="0" fontId="106" fillId="2" borderId="46" xfId="0" applyFont="1" applyFill="1" applyBorder="1" applyAlignment="1">
      <alignment horizontal="center" vertical="center" wrapText="1"/>
    </xf>
    <xf numFmtId="0" fontId="107" fillId="0" borderId="0" xfId="0" applyFont="1"/>
    <xf numFmtId="0" fontId="109" fillId="0" borderId="0" xfId="6" quotePrefix="1" applyFont="1" applyBorder="1" applyAlignment="1">
      <alignment vertical="center"/>
    </xf>
    <xf numFmtId="0" fontId="107" fillId="0" borderId="0" xfId="0" applyFont="1" applyAlignment="1">
      <alignment vertical="center"/>
    </xf>
    <xf numFmtId="168" fontId="107" fillId="4" borderId="18" xfId="0" applyNumberFormat="1" applyFont="1" applyFill="1" applyBorder="1" applyAlignment="1">
      <alignment vertical="center" wrapText="1"/>
    </xf>
    <xf numFmtId="0" fontId="106" fillId="0" borderId="0" xfId="0" applyFont="1" applyAlignment="1">
      <alignment vertical="center"/>
    </xf>
    <xf numFmtId="0" fontId="110" fillId="11" borderId="2" xfId="0" applyFont="1" applyFill="1" applyBorder="1" applyAlignment="1">
      <alignment horizontal="center" vertical="center" wrapText="1"/>
    </xf>
    <xf numFmtId="165" fontId="107" fillId="4" borderId="1" xfId="0" applyNumberFormat="1" applyFont="1" applyFill="1" applyBorder="1" applyAlignment="1">
      <alignment horizontal="center" vertical="center"/>
    </xf>
    <xf numFmtId="168" fontId="111" fillId="35" borderId="109" xfId="0" applyNumberFormat="1" applyFont="1" applyFill="1" applyBorder="1" applyAlignment="1" applyProtection="1">
      <alignment horizontal="right" vertical="center" wrapText="1"/>
      <protection hidden="1"/>
    </xf>
    <xf numFmtId="0" fontId="110" fillId="11" borderId="54" xfId="0" applyFont="1" applyFill="1" applyBorder="1" applyAlignment="1">
      <alignment horizontal="center" vertical="center" wrapText="1"/>
    </xf>
    <xf numFmtId="168" fontId="111" fillId="35" borderId="47" xfId="0" applyNumberFormat="1" applyFont="1" applyFill="1" applyBorder="1" applyAlignment="1" applyProtection="1">
      <alignment horizontal="right" vertical="center" wrapText="1"/>
      <protection hidden="1"/>
    </xf>
    <xf numFmtId="165" fontId="111" fillId="0" borderId="0" xfId="0" applyNumberFormat="1" applyFont="1" applyAlignment="1">
      <alignment horizontal="center" vertical="center" wrapText="1"/>
    </xf>
    <xf numFmtId="0" fontId="111" fillId="36" borderId="51" xfId="0" applyFont="1" applyFill="1" applyBorder="1" applyAlignment="1">
      <alignment horizontal="left" vertical="center"/>
    </xf>
    <xf numFmtId="0" fontId="111" fillId="36" borderId="3" xfId="0" applyFont="1" applyFill="1" applyBorder="1" applyAlignment="1">
      <alignment horizontal="left" vertical="center"/>
    </xf>
    <xf numFmtId="0" fontId="116" fillId="12" borderId="108" xfId="0" applyFont="1" applyFill="1" applyBorder="1" applyAlignment="1">
      <alignment horizontal="center" vertical="center" wrapText="1"/>
    </xf>
    <xf numFmtId="0" fontId="106" fillId="7" borderId="0" xfId="0" applyFont="1" applyFill="1" applyAlignment="1">
      <alignment horizontal="left" vertical="center" wrapText="1"/>
    </xf>
    <xf numFmtId="172" fontId="117" fillId="47" borderId="55" xfId="0" applyNumberFormat="1" applyFont="1" applyFill="1" applyBorder="1" applyAlignment="1">
      <alignment horizontal="center" vertical="center"/>
    </xf>
    <xf numFmtId="168" fontId="70" fillId="4" borderId="102" xfId="0" applyNumberFormat="1" applyFont="1" applyFill="1" applyBorder="1" applyAlignment="1" applyProtection="1">
      <alignment vertical="center"/>
      <protection locked="0"/>
    </xf>
    <xf numFmtId="10" fontId="70" fillId="4" borderId="14" xfId="1" applyNumberFormat="1" applyFont="1" applyFill="1" applyBorder="1" applyAlignment="1" applyProtection="1">
      <alignment horizontal="center" vertical="center"/>
    </xf>
    <xf numFmtId="168" fontId="70" fillId="4" borderId="14" xfId="0" applyNumberFormat="1" applyFont="1" applyFill="1" applyBorder="1" applyAlignment="1" applyProtection="1">
      <alignment vertical="center"/>
      <protection locked="0"/>
    </xf>
    <xf numFmtId="168" fontId="70" fillId="4" borderId="102" xfId="1" applyNumberFormat="1" applyFont="1" applyFill="1" applyBorder="1" applyAlignment="1" applyProtection="1">
      <alignment horizontal="right" vertical="center"/>
    </xf>
    <xf numFmtId="10" fontId="70" fillId="4" borderId="148" xfId="1" applyNumberFormat="1" applyFont="1" applyFill="1" applyBorder="1" applyAlignment="1" applyProtection="1">
      <alignment horizontal="center" vertical="center"/>
    </xf>
    <xf numFmtId="168" fontId="70" fillId="4" borderId="14" xfId="1" applyNumberFormat="1" applyFont="1" applyFill="1" applyBorder="1" applyAlignment="1" applyProtection="1">
      <alignment horizontal="right" vertical="center"/>
    </xf>
    <xf numFmtId="10" fontId="70" fillId="4" borderId="134" xfId="1" applyNumberFormat="1" applyFont="1" applyFill="1" applyBorder="1" applyAlignment="1" applyProtection="1">
      <alignment horizontal="center" vertical="center"/>
    </xf>
    <xf numFmtId="0" fontId="89" fillId="11" borderId="67" xfId="0" applyFont="1" applyFill="1" applyBorder="1" applyAlignment="1">
      <alignment horizontal="center" vertical="center" wrapText="1"/>
    </xf>
    <xf numFmtId="10" fontId="70" fillId="4" borderId="1" xfId="1" applyNumberFormat="1" applyFont="1" applyFill="1" applyBorder="1" applyAlignment="1">
      <alignment vertical="center"/>
    </xf>
    <xf numFmtId="10" fontId="32" fillId="3" borderId="45" xfId="1" applyNumberFormat="1" applyFont="1" applyFill="1" applyBorder="1" applyAlignment="1">
      <alignment vertical="center"/>
    </xf>
    <xf numFmtId="0" fontId="70" fillId="7" borderId="86" xfId="0" applyFont="1" applyFill="1" applyBorder="1" applyAlignment="1">
      <alignment horizontal="center" vertical="center"/>
    </xf>
    <xf numFmtId="168" fontId="70" fillId="4" borderId="1" xfId="1" applyNumberFormat="1" applyFont="1" applyFill="1" applyBorder="1" applyAlignment="1" applyProtection="1">
      <alignment horizontal="center" vertical="center"/>
    </xf>
    <xf numFmtId="10" fontId="70" fillId="4" borderId="1" xfId="0" applyNumberFormat="1" applyFont="1" applyFill="1" applyBorder="1" applyAlignment="1">
      <alignment horizontal="center" vertical="center"/>
    </xf>
    <xf numFmtId="0" fontId="70" fillId="7" borderId="1" xfId="0" applyFont="1" applyFill="1" applyBorder="1" applyAlignment="1">
      <alignment horizontal="center" vertical="center"/>
    </xf>
    <xf numFmtId="0" fontId="70" fillId="7" borderId="81" xfId="0" applyFont="1" applyFill="1" applyBorder="1" applyAlignment="1">
      <alignment horizontal="center" vertical="center"/>
    </xf>
    <xf numFmtId="0" fontId="32" fillId="3" borderId="44" xfId="0" applyFont="1" applyFill="1" applyBorder="1" applyAlignment="1">
      <alignment horizontal="center" vertical="center"/>
    </xf>
    <xf numFmtId="165" fontId="32" fillId="3" borderId="45" xfId="0" applyNumberFormat="1" applyFont="1" applyFill="1" applyBorder="1" applyAlignment="1">
      <alignment horizontal="center" vertical="center"/>
    </xf>
    <xf numFmtId="168" fontId="32" fillId="3" borderId="45" xfId="0" applyNumberFormat="1" applyFont="1" applyFill="1" applyBorder="1" applyAlignment="1">
      <alignment horizontal="center" vertical="center"/>
    </xf>
    <xf numFmtId="0" fontId="88" fillId="11" borderId="137" xfId="0" applyFont="1" applyFill="1" applyBorder="1" applyAlignment="1" applyProtection="1">
      <alignment horizontal="center" vertical="center" wrapText="1"/>
      <protection hidden="1"/>
    </xf>
    <xf numFmtId="0" fontId="118" fillId="11" borderId="137" xfId="0" applyFont="1" applyFill="1" applyBorder="1" applyAlignment="1" applyProtection="1">
      <alignment horizontal="center" vertical="center" wrapText="1"/>
      <protection hidden="1"/>
    </xf>
    <xf numFmtId="168" fontId="106" fillId="4" borderId="152" xfId="0" applyNumberFormat="1" applyFont="1" applyFill="1" applyBorder="1" applyAlignment="1">
      <alignment horizontal="center" vertical="center" wrapText="1"/>
    </xf>
    <xf numFmtId="168" fontId="106" fillId="4" borderId="145" xfId="0" applyNumberFormat="1" applyFont="1" applyFill="1" applyBorder="1" applyAlignment="1">
      <alignment horizontal="center" vertical="center" wrapText="1"/>
    </xf>
    <xf numFmtId="168" fontId="107" fillId="4" borderId="1" xfId="0" applyNumberFormat="1" applyFont="1" applyFill="1" applyBorder="1" applyAlignment="1" applyProtection="1">
      <alignment horizontal="center" vertical="center" wrapText="1"/>
      <protection locked="0"/>
    </xf>
    <xf numFmtId="168" fontId="32" fillId="4" borderId="1" xfId="0" applyNumberFormat="1" applyFont="1" applyFill="1" applyBorder="1" applyAlignment="1">
      <alignment vertical="center" wrapText="1"/>
    </xf>
    <xf numFmtId="0" fontId="106" fillId="2" borderId="45" xfId="0" applyFont="1" applyFill="1" applyBorder="1" applyAlignment="1">
      <alignment vertical="center" wrapText="1"/>
    </xf>
    <xf numFmtId="165" fontId="111" fillId="35" borderId="47" xfId="0" applyNumberFormat="1" applyFont="1" applyFill="1" applyBorder="1" applyAlignment="1">
      <alignment vertical="center" wrapText="1"/>
    </xf>
    <xf numFmtId="165" fontId="111" fillId="4" borderId="58" xfId="0" applyNumberFormat="1" applyFont="1" applyFill="1" applyBorder="1" applyAlignment="1">
      <alignment vertical="center" wrapText="1"/>
    </xf>
    <xf numFmtId="165" fontId="111" fillId="4" borderId="49" xfId="0" applyNumberFormat="1" applyFont="1" applyFill="1" applyBorder="1" applyAlignment="1">
      <alignment vertical="center" wrapText="1"/>
    </xf>
    <xf numFmtId="165" fontId="111" fillId="4" borderId="50" xfId="0" applyNumberFormat="1" applyFont="1" applyFill="1" applyBorder="1" applyAlignment="1">
      <alignment vertical="center" wrapText="1"/>
    </xf>
    <xf numFmtId="165" fontId="111" fillId="7" borderId="0" xfId="0" applyNumberFormat="1" applyFont="1" applyFill="1" applyAlignment="1">
      <alignment vertical="center" wrapText="1"/>
    </xf>
    <xf numFmtId="168" fontId="107" fillId="4" borderId="153" xfId="0" applyNumberFormat="1" applyFont="1" applyFill="1" applyBorder="1" applyAlignment="1">
      <alignment vertical="center" wrapText="1"/>
    </xf>
    <xf numFmtId="168" fontId="107" fillId="4" borderId="154" xfId="0" applyNumberFormat="1" applyFont="1" applyFill="1" applyBorder="1" applyAlignment="1">
      <alignment vertical="center" wrapText="1"/>
    </xf>
    <xf numFmtId="165" fontId="106" fillId="2" borderId="13" xfId="0" applyNumberFormat="1" applyFont="1" applyFill="1" applyBorder="1" applyAlignment="1">
      <alignment horizontal="right" vertical="center"/>
    </xf>
    <xf numFmtId="168" fontId="107" fillId="4" borderId="43" xfId="0" applyNumberFormat="1" applyFont="1" applyFill="1" applyBorder="1" applyAlignment="1">
      <alignment vertical="center" wrapText="1"/>
    </xf>
    <xf numFmtId="165" fontId="106" fillId="2" borderId="20" xfId="0" applyNumberFormat="1" applyFont="1" applyFill="1" applyBorder="1" applyAlignment="1">
      <alignment vertical="center"/>
    </xf>
    <xf numFmtId="165" fontId="107" fillId="4" borderId="15" xfId="0" applyNumberFormat="1" applyFont="1" applyFill="1" applyBorder="1" applyAlignment="1">
      <alignment horizontal="center" vertical="center"/>
    </xf>
    <xf numFmtId="165" fontId="107" fillId="4" borderId="29" xfId="0" applyNumberFormat="1" applyFont="1" applyFill="1" applyBorder="1" applyAlignment="1">
      <alignment horizontal="center" vertical="center"/>
    </xf>
    <xf numFmtId="165" fontId="107" fillId="4" borderId="30" xfId="0" applyNumberFormat="1" applyFont="1" applyFill="1" applyBorder="1" applyAlignment="1">
      <alignment horizontal="center" vertical="center"/>
    </xf>
    <xf numFmtId="0" fontId="113" fillId="11" borderId="42" xfId="0" applyFont="1" applyFill="1" applyBorder="1" applyAlignment="1">
      <alignment horizontal="center" vertical="center" wrapText="1"/>
    </xf>
    <xf numFmtId="0" fontId="113" fillId="12" borderId="128" xfId="0" applyFont="1" applyFill="1" applyBorder="1" applyAlignment="1">
      <alignment horizontal="center" vertical="center" wrapText="1"/>
    </xf>
    <xf numFmtId="0" fontId="116" fillId="11" borderId="17" xfId="0" applyFont="1" applyFill="1" applyBorder="1" applyAlignment="1">
      <alignment horizontal="center" vertical="center" wrapText="1"/>
    </xf>
    <xf numFmtId="168" fontId="107" fillId="4" borderId="156" xfId="0" applyNumberFormat="1" applyFont="1" applyFill="1" applyBorder="1" applyAlignment="1" applyProtection="1">
      <alignment horizontal="center" vertical="center" wrapText="1"/>
      <protection locked="0"/>
    </xf>
    <xf numFmtId="168" fontId="107" fillId="4" borderId="157" xfId="0" applyNumberFormat="1" applyFont="1" applyFill="1" applyBorder="1" applyAlignment="1" applyProtection="1">
      <alignment horizontal="center" vertical="center" wrapText="1"/>
      <protection locked="0"/>
    </xf>
    <xf numFmtId="168" fontId="107" fillId="4" borderId="158" xfId="0" applyNumberFormat="1" applyFont="1" applyFill="1" applyBorder="1" applyAlignment="1" applyProtection="1">
      <alignment horizontal="center" vertical="center" wrapText="1"/>
      <protection locked="0"/>
    </xf>
    <xf numFmtId="168" fontId="107" fillId="4" borderId="29" xfId="0" applyNumberFormat="1" applyFont="1" applyFill="1" applyBorder="1" applyAlignment="1" applyProtection="1">
      <alignment horizontal="center" vertical="center" wrapText="1"/>
      <protection locked="0"/>
    </xf>
    <xf numFmtId="168" fontId="107" fillId="4" borderId="159" xfId="0" applyNumberFormat="1" applyFont="1" applyFill="1" applyBorder="1" applyAlignment="1" applyProtection="1">
      <alignment horizontal="center" vertical="center" wrapText="1"/>
      <protection locked="0"/>
    </xf>
    <xf numFmtId="0" fontId="99" fillId="13" borderId="14" xfId="0" applyFont="1" applyFill="1" applyBorder="1" applyAlignment="1">
      <alignment horizontal="center" vertical="center" wrapText="1"/>
    </xf>
    <xf numFmtId="0" fontId="32" fillId="13" borderId="14" xfId="0" applyFont="1" applyFill="1" applyBorder="1" applyAlignment="1">
      <alignment horizontal="center" vertical="center" wrapText="1"/>
    </xf>
    <xf numFmtId="0" fontId="32" fillId="18" borderId="164" xfId="0" applyFont="1" applyFill="1" applyBorder="1" applyAlignment="1">
      <alignment vertical="center" wrapText="1"/>
    </xf>
    <xf numFmtId="0" fontId="32" fillId="18" borderId="151" xfId="0" applyFont="1" applyFill="1" applyBorder="1" applyAlignment="1">
      <alignment vertical="center" wrapText="1"/>
    </xf>
    <xf numFmtId="0" fontId="105" fillId="18" borderId="151" xfId="0" applyFont="1" applyFill="1" applyBorder="1" applyAlignment="1">
      <alignment horizontal="right" vertical="center" wrapText="1"/>
    </xf>
    <xf numFmtId="0" fontId="119" fillId="18" borderId="156" xfId="0" applyFont="1" applyFill="1" applyBorder="1" applyAlignment="1">
      <alignment horizontal="right" vertical="center" wrapText="1"/>
    </xf>
    <xf numFmtId="0" fontId="119" fillId="18" borderId="151" xfId="0" applyFont="1" applyFill="1" applyBorder="1" applyAlignment="1">
      <alignment horizontal="right" vertical="center" wrapText="1"/>
    </xf>
    <xf numFmtId="0" fontId="119" fillId="18" borderId="170" xfId="0" applyFont="1" applyFill="1" applyBorder="1" applyAlignment="1">
      <alignment horizontal="right" vertical="center" wrapText="1"/>
    </xf>
    <xf numFmtId="0" fontId="33" fillId="2" borderId="172" xfId="0" applyFont="1" applyFill="1" applyBorder="1" applyAlignment="1" applyProtection="1">
      <alignment horizontal="right" vertical="center" wrapText="1"/>
      <protection hidden="1"/>
    </xf>
    <xf numFmtId="0" fontId="32" fillId="18" borderId="16" xfId="0" applyFont="1" applyFill="1" applyBorder="1" applyAlignment="1">
      <alignment vertical="center" wrapText="1"/>
    </xf>
    <xf numFmtId="168" fontId="32" fillId="4" borderId="173" xfId="0" applyNumberFormat="1" applyFont="1" applyFill="1" applyBorder="1" applyAlignment="1">
      <alignment vertical="center" wrapText="1"/>
    </xf>
    <xf numFmtId="168" fontId="32" fillId="4" borderId="174" xfId="0" applyNumberFormat="1" applyFont="1" applyFill="1" applyBorder="1" applyAlignment="1">
      <alignment vertical="center" wrapText="1"/>
    </xf>
    <xf numFmtId="0" fontId="32" fillId="18" borderId="156" xfId="0" applyFont="1" applyFill="1" applyBorder="1" applyAlignment="1">
      <alignment vertical="center" wrapText="1"/>
    </xf>
    <xf numFmtId="0" fontId="32" fillId="18" borderId="143" xfId="0" applyFont="1" applyFill="1" applyBorder="1" applyAlignment="1">
      <alignment vertical="center" wrapText="1"/>
    </xf>
    <xf numFmtId="168" fontId="32" fillId="4" borderId="175" xfId="0" applyNumberFormat="1" applyFont="1" applyFill="1" applyBorder="1" applyAlignment="1">
      <alignment vertical="center" wrapText="1"/>
    </xf>
    <xf numFmtId="168" fontId="32" fillId="4" borderId="176" xfId="0" applyNumberFormat="1" applyFont="1" applyFill="1" applyBorder="1" applyAlignment="1">
      <alignment vertical="center" wrapText="1"/>
    </xf>
    <xf numFmtId="10" fontId="70" fillId="4" borderId="102" xfId="1" applyNumberFormat="1" applyFont="1" applyFill="1" applyBorder="1" applyAlignment="1">
      <alignment vertical="center"/>
    </xf>
    <xf numFmtId="10" fontId="70" fillId="4" borderId="14" xfId="1" applyNumberFormat="1" applyFont="1" applyFill="1" applyBorder="1" applyAlignment="1">
      <alignment vertical="center"/>
    </xf>
    <xf numFmtId="168" fontId="70" fillId="4" borderId="25" xfId="0" applyNumberFormat="1" applyFont="1" applyFill="1" applyBorder="1" applyAlignment="1">
      <alignment horizontal="center" vertical="center"/>
    </xf>
    <xf numFmtId="0" fontId="89" fillId="13" borderId="41" xfId="0" applyFont="1" applyFill="1" applyBorder="1" applyAlignment="1">
      <alignment horizontal="center" vertical="center" wrapText="1"/>
    </xf>
    <xf numFmtId="0" fontId="17" fillId="33" borderId="10" xfId="0" applyFont="1" applyFill="1" applyBorder="1" applyAlignment="1">
      <alignment horizontal="center" vertical="center"/>
    </xf>
    <xf numFmtId="0" fontId="17" fillId="33" borderId="12" xfId="0" applyFont="1" applyFill="1" applyBorder="1" applyAlignment="1">
      <alignment horizontal="center" vertical="center"/>
    </xf>
    <xf numFmtId="0" fontId="17" fillId="33" borderId="13" xfId="0" applyFont="1" applyFill="1" applyBorder="1" applyAlignment="1">
      <alignment horizontal="center" vertical="center"/>
    </xf>
    <xf numFmtId="0" fontId="32" fillId="11" borderId="14" xfId="0" applyFont="1" applyFill="1" applyBorder="1" applyAlignment="1">
      <alignment vertical="center" wrapText="1"/>
    </xf>
    <xf numFmtId="0" fontId="32" fillId="11" borderId="11" xfId="0" applyFont="1" applyFill="1" applyBorder="1" applyAlignment="1">
      <alignment vertical="center" wrapText="1"/>
    </xf>
    <xf numFmtId="0" fontId="32" fillId="11" borderId="14" xfId="0" applyFont="1" applyFill="1" applyBorder="1" applyAlignment="1">
      <alignment horizontal="center" vertical="center" wrapText="1"/>
    </xf>
    <xf numFmtId="0" fontId="32" fillId="11" borderId="11" xfId="0" applyFont="1" applyFill="1" applyBorder="1" applyAlignment="1">
      <alignment horizontal="center" vertical="center" wrapText="1"/>
    </xf>
    <xf numFmtId="0" fontId="32" fillId="11" borderId="31" xfId="0" applyFont="1" applyFill="1" applyBorder="1" applyAlignment="1">
      <alignment horizontal="center" vertical="center" wrapText="1"/>
    </xf>
    <xf numFmtId="0" fontId="32" fillId="11" borderId="17" xfId="0" applyFont="1" applyFill="1" applyBorder="1" applyAlignment="1">
      <alignment horizontal="center" vertical="center" wrapText="1"/>
    </xf>
    <xf numFmtId="0" fontId="106" fillId="35" borderId="10" xfId="0" applyFont="1" applyFill="1" applyBorder="1" applyAlignment="1">
      <alignment horizontal="left" vertical="center" wrapText="1"/>
    </xf>
    <xf numFmtId="0" fontId="106" fillId="35" borderId="122" xfId="0" applyFont="1" applyFill="1" applyBorder="1" applyAlignment="1">
      <alignment horizontal="left" vertical="center" wrapText="1"/>
    </xf>
    <xf numFmtId="0" fontId="106" fillId="7" borderId="17" xfId="0" applyFont="1" applyFill="1" applyBorder="1" applyAlignment="1">
      <alignment horizontal="center" vertical="center" wrapText="1"/>
    </xf>
    <xf numFmtId="0" fontId="106" fillId="7" borderId="11" xfId="0" applyFont="1" applyFill="1" applyBorder="1" applyAlignment="1">
      <alignment horizontal="center" vertical="center" wrapText="1"/>
    </xf>
    <xf numFmtId="0" fontId="106" fillId="2" borderId="26" xfId="0" applyFont="1" applyFill="1" applyBorder="1" applyAlignment="1">
      <alignment horizontal="center" vertical="center"/>
    </xf>
    <xf numFmtId="0" fontId="106" fillId="2" borderId="19" xfId="0" applyFont="1" applyFill="1" applyBorder="1" applyAlignment="1">
      <alignment horizontal="center" vertical="center"/>
    </xf>
    <xf numFmtId="0" fontId="106" fillId="2" borderId="44" xfId="0" applyFont="1" applyFill="1" applyBorder="1" applyAlignment="1">
      <alignment horizontal="center" vertical="center"/>
    </xf>
    <xf numFmtId="0" fontId="106" fillId="2" borderId="45" xfId="0" applyFont="1" applyFill="1" applyBorder="1" applyAlignment="1">
      <alignment horizontal="center" vertical="center"/>
    </xf>
    <xf numFmtId="0" fontId="106" fillId="7" borderId="42" xfId="0" applyFont="1" applyFill="1" applyBorder="1" applyAlignment="1">
      <alignment horizontal="center" vertical="center" wrapText="1"/>
    </xf>
    <xf numFmtId="0" fontId="106" fillId="7" borderId="41" xfId="0" applyFont="1" applyFill="1" applyBorder="1" applyAlignment="1">
      <alignment horizontal="center" vertical="center" wrapText="1"/>
    </xf>
    <xf numFmtId="10" fontId="70" fillId="4" borderId="1" xfId="1" applyNumberFormat="1" applyFont="1" applyFill="1" applyBorder="1" applyAlignment="1">
      <alignment horizontal="center" vertical="center"/>
    </xf>
    <xf numFmtId="9" fontId="87" fillId="11" borderId="137" xfId="1" applyFont="1" applyFill="1" applyBorder="1" applyAlignment="1" applyProtection="1">
      <alignment horizontal="center" vertical="center" wrapText="1"/>
      <protection hidden="1"/>
    </xf>
    <xf numFmtId="9" fontId="88" fillId="11" borderId="99" xfId="1" applyFont="1" applyFill="1" applyBorder="1" applyAlignment="1" applyProtection="1">
      <alignment horizontal="center" vertical="center" wrapText="1"/>
      <protection hidden="1"/>
    </xf>
    <xf numFmtId="0" fontId="32" fillId="4" borderId="1" xfId="0" applyFont="1" applyFill="1" applyBorder="1" applyAlignment="1" applyProtection="1">
      <alignment horizontal="center" vertical="center"/>
      <protection locked="0"/>
    </xf>
    <xf numFmtId="0" fontId="17" fillId="33" borderId="92" xfId="0" applyFont="1" applyFill="1" applyBorder="1" applyAlignment="1">
      <alignment horizontal="center" vertical="center" wrapText="1"/>
    </xf>
    <xf numFmtId="0" fontId="17" fillId="33" borderId="91" xfId="0" applyFont="1" applyFill="1" applyBorder="1" applyAlignment="1">
      <alignment horizontal="center" vertical="center" wrapText="1"/>
    </xf>
    <xf numFmtId="0" fontId="17" fillId="33" borderId="160" xfId="0" applyFont="1" applyFill="1" applyBorder="1" applyAlignment="1">
      <alignment horizontal="center" vertical="center" wrapText="1"/>
    </xf>
    <xf numFmtId="165" fontId="106" fillId="33" borderId="6" xfId="0" applyNumberFormat="1" applyFont="1" applyFill="1" applyBorder="1" applyAlignment="1" applyProtection="1">
      <alignment horizontal="center" vertical="center" wrapText="1"/>
      <protection hidden="1"/>
    </xf>
    <xf numFmtId="165" fontId="106" fillId="33" borderId="7" xfId="0" applyNumberFormat="1" applyFont="1" applyFill="1" applyBorder="1" applyAlignment="1" applyProtection="1">
      <alignment horizontal="center" vertical="center" wrapText="1"/>
      <protection hidden="1"/>
    </xf>
    <xf numFmtId="165" fontId="106" fillId="33" borderId="21" xfId="0" applyNumberFormat="1" applyFont="1" applyFill="1" applyBorder="1" applyAlignment="1" applyProtection="1">
      <alignment horizontal="center" vertical="center" wrapText="1"/>
      <protection hidden="1"/>
    </xf>
    <xf numFmtId="0" fontId="113" fillId="11" borderId="129" xfId="0" applyFont="1" applyFill="1" applyBorder="1" applyAlignment="1">
      <alignment horizontal="center" vertical="center" wrapText="1"/>
    </xf>
    <xf numFmtId="0" fontId="113" fillId="11" borderId="25" xfId="0" applyFont="1" applyFill="1" applyBorder="1" applyAlignment="1">
      <alignment horizontal="center" vertical="center" wrapText="1"/>
    </xf>
    <xf numFmtId="0" fontId="113" fillId="11" borderId="131" xfId="0" applyFont="1" applyFill="1" applyBorder="1" applyAlignment="1">
      <alignment horizontal="center" vertical="center" wrapText="1"/>
    </xf>
    <xf numFmtId="0" fontId="113" fillId="11" borderId="149" xfId="0" applyFont="1" applyFill="1" applyBorder="1" applyAlignment="1">
      <alignment horizontal="center" vertical="center" wrapText="1"/>
    </xf>
    <xf numFmtId="0" fontId="113" fillId="12" borderId="129" xfId="0" applyFont="1" applyFill="1" applyBorder="1" applyAlignment="1">
      <alignment horizontal="center" vertical="center" wrapText="1"/>
    </xf>
    <xf numFmtId="0" fontId="113" fillId="12" borderId="25" xfId="0" applyFont="1" applyFill="1" applyBorder="1" applyAlignment="1">
      <alignment horizontal="center" vertical="center" wrapText="1"/>
    </xf>
    <xf numFmtId="0" fontId="113" fillId="12" borderId="130" xfId="0" applyFont="1" applyFill="1" applyBorder="1" applyAlignment="1">
      <alignment horizontal="center" vertical="center" wrapText="1"/>
    </xf>
    <xf numFmtId="0" fontId="113" fillId="12" borderId="155" xfId="0" applyFont="1" applyFill="1" applyBorder="1" applyAlignment="1">
      <alignment horizontal="center" vertical="center" wrapText="1"/>
    </xf>
    <xf numFmtId="0" fontId="106" fillId="0" borderId="42" xfId="0" applyFont="1" applyBorder="1" applyAlignment="1">
      <alignment horizontal="center" vertical="center" wrapText="1"/>
    </xf>
    <xf numFmtId="0" fontId="106" fillId="0" borderId="16" xfId="0" applyFont="1" applyBorder="1" applyAlignment="1">
      <alignment horizontal="center" vertical="center" wrapText="1"/>
    </xf>
    <xf numFmtId="0" fontId="106" fillId="0" borderId="28" xfId="0" applyFont="1" applyBorder="1" applyAlignment="1">
      <alignment horizontal="center" vertical="center" wrapText="1"/>
    </xf>
    <xf numFmtId="0" fontId="110" fillId="11" borderId="41" xfId="0" applyFont="1" applyFill="1" applyBorder="1" applyAlignment="1">
      <alignment horizontal="center" vertical="center" wrapText="1"/>
    </xf>
    <xf numFmtId="0" fontId="110" fillId="11" borderId="1" xfId="0" applyFont="1" applyFill="1" applyBorder="1" applyAlignment="1">
      <alignment horizontal="center" vertical="center" wrapText="1"/>
    </xf>
    <xf numFmtId="0" fontId="110" fillId="33" borderId="41" xfId="0" applyFont="1" applyFill="1" applyBorder="1" applyAlignment="1">
      <alignment horizontal="center" vertical="center" wrapText="1"/>
    </xf>
    <xf numFmtId="0" fontId="110" fillId="33" borderId="1" xfId="0" applyFont="1" applyFill="1" applyBorder="1" applyAlignment="1">
      <alignment horizontal="center" vertical="center" wrapText="1"/>
    </xf>
    <xf numFmtId="0" fontId="110" fillId="33" borderId="43" xfId="0" applyFont="1" applyFill="1" applyBorder="1" applyAlignment="1">
      <alignment horizontal="center" vertical="center" wrapText="1"/>
    </xf>
    <xf numFmtId="0" fontId="110" fillId="33" borderId="15" xfId="0" applyFont="1" applyFill="1" applyBorder="1" applyAlignment="1">
      <alignment horizontal="center" vertical="center" wrapText="1"/>
    </xf>
    <xf numFmtId="0" fontId="106" fillId="11" borderId="151" xfId="0" applyFont="1" applyFill="1" applyBorder="1" applyAlignment="1">
      <alignment horizontal="left" vertical="center" wrapText="1"/>
    </xf>
    <xf numFmtId="0" fontId="106" fillId="11" borderId="67" xfId="0" applyFont="1" applyFill="1" applyBorder="1" applyAlignment="1">
      <alignment horizontal="left" vertical="center" wrapText="1"/>
    </xf>
    <xf numFmtId="0" fontId="106" fillId="11" borderId="143" xfId="0" applyFont="1" applyFill="1" applyBorder="1" applyAlignment="1">
      <alignment horizontal="left" vertical="center" wrapText="1"/>
    </xf>
    <xf numFmtId="0" fontId="106" fillId="11" borderId="144" xfId="0" applyFont="1" applyFill="1" applyBorder="1" applyAlignment="1">
      <alignment horizontal="left" vertical="center" wrapText="1"/>
    </xf>
    <xf numFmtId="0" fontId="108" fillId="11" borderId="6" xfId="0" applyFont="1" applyFill="1" applyBorder="1" applyAlignment="1" applyProtection="1">
      <alignment horizontal="center" vertical="center" wrapText="1"/>
      <protection hidden="1"/>
    </xf>
    <xf numFmtId="0" fontId="108" fillId="11" borderId="7" xfId="0" applyFont="1" applyFill="1" applyBorder="1" applyAlignment="1" applyProtection="1">
      <alignment horizontal="center" vertical="center" wrapText="1"/>
      <protection hidden="1"/>
    </xf>
    <xf numFmtId="0" fontId="108" fillId="11" borderId="21" xfId="0" applyFont="1" applyFill="1" applyBorder="1" applyAlignment="1" applyProtection="1">
      <alignment horizontal="center" vertical="center" wrapText="1"/>
      <protection hidden="1"/>
    </xf>
    <xf numFmtId="0" fontId="108" fillId="11" borderId="8" xfId="0" applyFont="1" applyFill="1" applyBorder="1" applyAlignment="1" applyProtection="1">
      <alignment horizontal="center" vertical="center" wrapText="1"/>
      <protection hidden="1"/>
    </xf>
    <xf numFmtId="0" fontId="108" fillId="11" borderId="0" xfId="0" applyFont="1" applyFill="1" applyAlignment="1" applyProtection="1">
      <alignment horizontal="center" vertical="center" wrapText="1"/>
      <protection hidden="1"/>
    </xf>
    <xf numFmtId="0" fontId="108" fillId="11" borderId="22" xfId="0" applyFont="1" applyFill="1" applyBorder="1" applyAlignment="1" applyProtection="1">
      <alignment horizontal="center" vertical="center" wrapText="1"/>
      <protection hidden="1"/>
    </xf>
    <xf numFmtId="0" fontId="108" fillId="11" borderId="146" xfId="0" applyFont="1" applyFill="1" applyBorder="1" applyAlignment="1" applyProtection="1">
      <alignment horizontal="center" vertical="center" wrapText="1"/>
      <protection hidden="1"/>
    </xf>
    <xf numFmtId="0" fontId="108" fillId="11" borderId="147" xfId="0" applyFont="1" applyFill="1" applyBorder="1" applyAlignment="1" applyProtection="1">
      <alignment horizontal="center" vertical="center" wrapText="1"/>
      <protection hidden="1"/>
    </xf>
    <xf numFmtId="0" fontId="108" fillId="11" borderId="150" xfId="0" applyFont="1" applyFill="1" applyBorder="1" applyAlignment="1" applyProtection="1">
      <alignment horizontal="center" vertical="center" wrapText="1"/>
      <protection hidden="1"/>
    </xf>
    <xf numFmtId="0" fontId="111" fillId="36" borderId="33" xfId="0" applyFont="1" applyFill="1" applyBorder="1" applyAlignment="1">
      <alignment horizontal="left" vertical="center"/>
    </xf>
    <xf numFmtId="0" fontId="111" fillId="36" borderId="123" xfId="0" applyFont="1" applyFill="1" applyBorder="1" applyAlignment="1">
      <alignment horizontal="left" vertical="center"/>
    </xf>
    <xf numFmtId="0" fontId="30" fillId="0" borderId="0" xfId="0" applyFont="1" applyAlignment="1">
      <alignment horizontal="center" vertical="center"/>
    </xf>
    <xf numFmtId="0" fontId="30" fillId="19" borderId="0" xfId="0" applyFont="1" applyFill="1" applyAlignment="1">
      <alignment horizontal="left" vertical="center" wrapText="1"/>
    </xf>
    <xf numFmtId="0" fontId="25" fillId="8" borderId="8" xfId="0" applyFont="1" applyFill="1" applyBorder="1" applyAlignment="1" applyProtection="1">
      <alignment horizontal="center" vertical="center"/>
      <protection locked="0"/>
    </xf>
    <xf numFmtId="0" fontId="25" fillId="8" borderId="0" xfId="0" applyFont="1" applyFill="1" applyAlignment="1" applyProtection="1">
      <alignment horizontal="center" vertical="center"/>
      <protection locked="0"/>
    </xf>
    <xf numFmtId="0" fontId="25" fillId="8" borderId="22" xfId="0" applyFont="1" applyFill="1" applyBorder="1" applyAlignment="1" applyProtection="1">
      <alignment horizontal="center" vertical="center"/>
      <protection locked="0"/>
    </xf>
    <xf numFmtId="0" fontId="22" fillId="0" borderId="0" xfId="0" applyFont="1" applyAlignment="1">
      <alignment horizontal="left" vertical="center"/>
    </xf>
    <xf numFmtId="0" fontId="0" fillId="0" borderId="0" xfId="0" applyAlignment="1">
      <alignment horizontal="center" vertical="center"/>
    </xf>
    <xf numFmtId="0" fontId="27" fillId="0" borderId="0" xfId="0" applyFont="1" applyAlignment="1">
      <alignment horizontal="left" vertical="center"/>
    </xf>
    <xf numFmtId="0" fontId="26" fillId="0" borderId="8" xfId="0" applyFont="1" applyBorder="1" applyAlignment="1">
      <alignment horizontal="center" vertical="center"/>
    </xf>
    <xf numFmtId="0" fontId="26" fillId="0" borderId="0" xfId="0" applyFont="1" applyAlignment="1">
      <alignment horizontal="center" vertical="center"/>
    </xf>
    <xf numFmtId="0" fontId="26" fillId="0" borderId="22" xfId="0" applyFont="1" applyBorder="1" applyAlignment="1">
      <alignment horizontal="center" vertical="center"/>
    </xf>
    <xf numFmtId="0" fontId="29" fillId="0" borderId="8" xfId="0" applyFont="1" applyBorder="1" applyAlignment="1">
      <alignment horizontal="center" vertical="center"/>
    </xf>
    <xf numFmtId="0" fontId="29" fillId="0" borderId="0" xfId="0" applyFont="1" applyAlignment="1">
      <alignment horizontal="center" vertical="center"/>
    </xf>
    <xf numFmtId="0" fontId="29" fillId="0" borderId="22" xfId="0" applyFont="1" applyBorder="1" applyAlignment="1">
      <alignment horizontal="center" vertical="center"/>
    </xf>
    <xf numFmtId="0" fontId="27" fillId="0" borderId="0" xfId="0" applyFont="1" applyAlignment="1">
      <alignment horizontal="center" vertical="center" wrapText="1"/>
    </xf>
    <xf numFmtId="0" fontId="33" fillId="0" borderId="0" xfId="0" applyFont="1" applyAlignment="1">
      <alignment horizontal="center" vertical="center"/>
    </xf>
    <xf numFmtId="0" fontId="31" fillId="19" borderId="6" xfId="0" applyFont="1" applyFill="1" applyBorder="1" applyAlignment="1">
      <alignment horizontal="center" vertical="center" wrapText="1"/>
    </xf>
    <xf numFmtId="0" fontId="31" fillId="19" borderId="7" xfId="0" applyFont="1" applyFill="1" applyBorder="1" applyAlignment="1">
      <alignment horizontal="center" vertical="center" wrapText="1"/>
    </xf>
    <xf numFmtId="0" fontId="31" fillId="19" borderId="21" xfId="0" applyFont="1" applyFill="1" applyBorder="1" applyAlignment="1">
      <alignment horizontal="center" vertical="center" wrapText="1"/>
    </xf>
    <xf numFmtId="0" fontId="19" fillId="18" borderId="53" xfId="0" applyFont="1" applyFill="1" applyBorder="1" applyAlignment="1">
      <alignment horizontal="center" vertical="center" wrapText="1"/>
    </xf>
    <xf numFmtId="0" fontId="19" fillId="18" borderId="111" xfId="0" applyFont="1" applyFill="1" applyBorder="1" applyAlignment="1">
      <alignment horizontal="center" vertical="center" wrapText="1"/>
    </xf>
    <xf numFmtId="0" fontId="19" fillId="18" borderId="55" xfId="0" applyFont="1" applyFill="1" applyBorder="1" applyAlignment="1">
      <alignment horizontal="center" vertical="center" wrapText="1"/>
    </xf>
    <xf numFmtId="0" fontId="19" fillId="11" borderId="51" xfId="0" applyFont="1" applyFill="1" applyBorder="1" applyAlignment="1">
      <alignment horizontal="center" vertical="center" wrapText="1"/>
    </xf>
    <xf numFmtId="0" fontId="19" fillId="11" borderId="9" xfId="0" applyFont="1" applyFill="1" applyBorder="1" applyAlignment="1">
      <alignment horizontal="center" vertical="center" wrapText="1"/>
    </xf>
    <xf numFmtId="0" fontId="19" fillId="11" borderId="110" xfId="0" applyFont="1" applyFill="1" applyBorder="1" applyAlignment="1">
      <alignment horizontal="center" vertical="center" wrapText="1"/>
    </xf>
    <xf numFmtId="166" fontId="3" fillId="2" borderId="54" xfId="0" applyNumberFormat="1" applyFont="1" applyFill="1" applyBorder="1" applyAlignment="1">
      <alignment horizontal="center" vertical="center" wrapText="1"/>
    </xf>
    <xf numFmtId="166" fontId="3" fillId="2" borderId="52" xfId="0" applyNumberFormat="1" applyFont="1" applyFill="1" applyBorder="1" applyAlignment="1">
      <alignment horizontal="center" vertical="center" wrapText="1"/>
    </xf>
    <xf numFmtId="0" fontId="57" fillId="13" borderId="2" xfId="0" applyFont="1" applyFill="1" applyBorder="1" applyAlignment="1">
      <alignment horizontal="center" vertical="center" wrapText="1"/>
    </xf>
    <xf numFmtId="0" fontId="57" fillId="13" borderId="9" xfId="0" applyFont="1" applyFill="1" applyBorder="1" applyAlignment="1">
      <alignment horizontal="center" vertical="center" wrapText="1"/>
    </xf>
    <xf numFmtId="0" fontId="57" fillId="13" borderId="3" xfId="0" applyFont="1" applyFill="1" applyBorder="1" applyAlignment="1">
      <alignment horizontal="center" vertical="center" wrapText="1"/>
    </xf>
    <xf numFmtId="0" fontId="17" fillId="33" borderId="33" xfId="0" applyFont="1" applyFill="1" applyBorder="1" applyAlignment="1">
      <alignment horizontal="center" vertical="center" wrapText="1"/>
    </xf>
    <xf numFmtId="0" fontId="17" fillId="33" borderId="34" xfId="0" applyFont="1" applyFill="1" applyBorder="1" applyAlignment="1">
      <alignment horizontal="center" vertical="center" wrapText="1"/>
    </xf>
    <xf numFmtId="0" fontId="17" fillId="33" borderId="35" xfId="0" applyFont="1" applyFill="1" applyBorder="1" applyAlignment="1">
      <alignment horizontal="center" vertical="center" wrapText="1"/>
    </xf>
    <xf numFmtId="0" fontId="57" fillId="11" borderId="2" xfId="0" applyFont="1" applyFill="1" applyBorder="1" applyAlignment="1">
      <alignment horizontal="center" vertical="center" wrapText="1"/>
    </xf>
    <xf numFmtId="0" fontId="57" fillId="11" borderId="9" xfId="0" applyFont="1" applyFill="1" applyBorder="1" applyAlignment="1">
      <alignment horizontal="center" vertical="center" wrapText="1"/>
    </xf>
    <xf numFmtId="0" fontId="57" fillId="11" borderId="3" xfId="0" applyFont="1" applyFill="1" applyBorder="1" applyAlignment="1">
      <alignment horizontal="center" vertical="center" wrapText="1"/>
    </xf>
    <xf numFmtId="0" fontId="22" fillId="44" borderId="6" xfId="0" applyFont="1" applyFill="1" applyBorder="1" applyAlignment="1">
      <alignment horizontal="left" vertical="center" wrapText="1"/>
    </xf>
    <xf numFmtId="0" fontId="22" fillId="44" borderId="7" xfId="0" applyFont="1" applyFill="1" applyBorder="1" applyAlignment="1">
      <alignment horizontal="left" vertical="center" wrapText="1"/>
    </xf>
    <xf numFmtId="0" fontId="22" fillId="44" borderId="21" xfId="0" applyFont="1" applyFill="1" applyBorder="1" applyAlignment="1">
      <alignment horizontal="left" vertical="center" wrapText="1"/>
    </xf>
    <xf numFmtId="0" fontId="79" fillId="44" borderId="23" xfId="0" applyFont="1" applyFill="1" applyBorder="1" applyAlignment="1">
      <alignment horizontal="left" vertical="center" wrapText="1"/>
    </xf>
    <xf numFmtId="0" fontId="79" fillId="44" borderId="4" xfId="0" applyFont="1" applyFill="1" applyBorder="1" applyAlignment="1">
      <alignment horizontal="left" vertical="center" wrapText="1"/>
    </xf>
    <xf numFmtId="0" fontId="79" fillId="44" borderId="24" xfId="0" applyFont="1" applyFill="1" applyBorder="1" applyAlignment="1">
      <alignment horizontal="left" vertical="center" wrapText="1"/>
    </xf>
    <xf numFmtId="0" fontId="17" fillId="19" borderId="42" xfId="0" applyFont="1" applyFill="1" applyBorder="1" applyAlignment="1">
      <alignment horizontal="center" vertical="center" wrapText="1"/>
    </xf>
    <xf numFmtId="0" fontId="17" fillId="19" borderId="41" xfId="0" applyFont="1" applyFill="1" applyBorder="1" applyAlignment="1">
      <alignment horizontal="center" vertical="center" wrapText="1"/>
    </xf>
    <xf numFmtId="0" fontId="17" fillId="19" borderId="43" xfId="0" applyFont="1" applyFill="1" applyBorder="1" applyAlignment="1">
      <alignment horizontal="center" vertical="center" wrapText="1"/>
    </xf>
    <xf numFmtId="0" fontId="3" fillId="2" borderId="56" xfId="0" applyFont="1" applyFill="1" applyBorder="1" applyAlignment="1">
      <alignment horizontal="right" vertical="center" wrapText="1"/>
    </xf>
    <xf numFmtId="0" fontId="3" fillId="2" borderId="57" xfId="0" applyFont="1" applyFill="1" applyBorder="1" applyAlignment="1">
      <alignment horizontal="right" vertical="center" wrapText="1"/>
    </xf>
    <xf numFmtId="0" fontId="57" fillId="13" borderId="17" xfId="0" applyFont="1" applyFill="1" applyBorder="1" applyAlignment="1">
      <alignment horizontal="center" vertical="center" wrapText="1"/>
    </xf>
    <xf numFmtId="0" fontId="57" fillId="13" borderId="31" xfId="0" applyFont="1" applyFill="1" applyBorder="1" applyAlignment="1">
      <alignment horizontal="center" vertical="center" wrapText="1"/>
    </xf>
    <xf numFmtId="0" fontId="0" fillId="2" borderId="2" xfId="0" applyFill="1" applyBorder="1" applyAlignment="1">
      <alignment horizontal="center"/>
    </xf>
    <xf numFmtId="0" fontId="0" fillId="2" borderId="9" xfId="0" applyFill="1" applyBorder="1" applyAlignment="1">
      <alignment horizontal="center"/>
    </xf>
    <xf numFmtId="0" fontId="57" fillId="13" borderId="25" xfId="0" applyFont="1" applyFill="1" applyBorder="1" applyAlignment="1">
      <alignment horizontal="center" vertical="center" wrapText="1"/>
    </xf>
    <xf numFmtId="0" fontId="57" fillId="13" borderId="14" xfId="0" applyFont="1" applyFill="1" applyBorder="1" applyAlignment="1">
      <alignment horizontal="center" vertical="center" wrapText="1"/>
    </xf>
    <xf numFmtId="0" fontId="17" fillId="19" borderId="112" xfId="0" applyFont="1" applyFill="1" applyBorder="1" applyAlignment="1">
      <alignment horizontal="center" vertical="center" wrapText="1"/>
    </xf>
    <xf numFmtId="0" fontId="17" fillId="19" borderId="113" xfId="0" applyFont="1" applyFill="1" applyBorder="1" applyAlignment="1">
      <alignment horizontal="center" vertical="center" wrapText="1"/>
    </xf>
    <xf numFmtId="0" fontId="17" fillId="19" borderId="114" xfId="0" applyFont="1" applyFill="1" applyBorder="1" applyAlignment="1">
      <alignment horizontal="center" vertical="center" wrapText="1"/>
    </xf>
    <xf numFmtId="0" fontId="17" fillId="19" borderId="115" xfId="0" applyFont="1" applyFill="1" applyBorder="1" applyAlignment="1">
      <alignment horizontal="center" vertical="center" wrapText="1"/>
    </xf>
    <xf numFmtId="0" fontId="17" fillId="19" borderId="116" xfId="0" applyFont="1" applyFill="1" applyBorder="1" applyAlignment="1">
      <alignment horizontal="center" vertical="center" wrapText="1"/>
    </xf>
    <xf numFmtId="0" fontId="17" fillId="19" borderId="117" xfId="0" applyFont="1" applyFill="1" applyBorder="1" applyAlignment="1">
      <alignment horizontal="center" vertical="center" wrapText="1"/>
    </xf>
    <xf numFmtId="0" fontId="17" fillId="33" borderId="118" xfId="0" applyFont="1" applyFill="1" applyBorder="1" applyAlignment="1">
      <alignment horizontal="center" vertical="center" wrapText="1"/>
    </xf>
    <xf numFmtId="0" fontId="17" fillId="33" borderId="113" xfId="0" applyFont="1" applyFill="1" applyBorder="1" applyAlignment="1">
      <alignment horizontal="center" vertical="center" wrapText="1"/>
    </xf>
    <xf numFmtId="0" fontId="17" fillId="33" borderId="114" xfId="0" applyFont="1" applyFill="1" applyBorder="1" applyAlignment="1">
      <alignment horizontal="center" vertical="center" wrapText="1"/>
    </xf>
    <xf numFmtId="0" fontId="17" fillId="33" borderId="119" xfId="0" applyFont="1" applyFill="1" applyBorder="1" applyAlignment="1">
      <alignment horizontal="center" vertical="center" wrapText="1"/>
    </xf>
    <xf numFmtId="0" fontId="17" fillId="33" borderId="116" xfId="0" applyFont="1" applyFill="1" applyBorder="1" applyAlignment="1">
      <alignment horizontal="center" vertical="center" wrapText="1"/>
    </xf>
    <xf numFmtId="0" fontId="17" fillId="33" borderId="117" xfId="0" applyFont="1" applyFill="1" applyBorder="1" applyAlignment="1">
      <alignment horizontal="center" vertical="center" wrapText="1"/>
    </xf>
    <xf numFmtId="0" fontId="17" fillId="19" borderId="10" xfId="0" applyFont="1" applyFill="1" applyBorder="1" applyAlignment="1">
      <alignment horizontal="center" vertical="center" wrapText="1"/>
    </xf>
    <xf numFmtId="0" fontId="17" fillId="19" borderId="12" xfId="0" applyFont="1" applyFill="1" applyBorder="1" applyAlignment="1">
      <alignment horizontal="center" vertical="center" wrapText="1"/>
    </xf>
    <xf numFmtId="0" fontId="57" fillId="13" borderId="120" xfId="0" applyFont="1" applyFill="1" applyBorder="1" applyAlignment="1">
      <alignment horizontal="center" vertical="center" wrapText="1"/>
    </xf>
    <xf numFmtId="0" fontId="17" fillId="33" borderId="121" xfId="0" applyFont="1" applyFill="1" applyBorder="1" applyAlignment="1">
      <alignment horizontal="center" vertical="center" wrapText="1"/>
    </xf>
    <xf numFmtId="0" fontId="17" fillId="33" borderId="12" xfId="0" applyFont="1" applyFill="1" applyBorder="1" applyAlignment="1">
      <alignment horizontal="center" vertical="center" wrapText="1"/>
    </xf>
    <xf numFmtId="0" fontId="17" fillId="33" borderId="13" xfId="0" applyFont="1" applyFill="1" applyBorder="1" applyAlignment="1">
      <alignment horizontal="center" vertical="center" wrapText="1"/>
    </xf>
    <xf numFmtId="10" fontId="70" fillId="4" borderId="102" xfId="1" applyNumberFormat="1" applyFont="1" applyFill="1" applyBorder="1" applyAlignment="1" applyProtection="1">
      <alignment horizontal="center" vertical="center"/>
    </xf>
    <xf numFmtId="10" fontId="70" fillId="4" borderId="25" xfId="1" applyNumberFormat="1" applyFont="1" applyFill="1" applyBorder="1" applyAlignment="1" applyProtection="1">
      <alignment horizontal="center" vertical="center"/>
    </xf>
    <xf numFmtId="10" fontId="70" fillId="4" borderId="103" xfId="1" applyNumberFormat="1" applyFont="1" applyFill="1" applyBorder="1" applyAlignment="1" applyProtection="1">
      <alignment horizontal="center" vertical="center"/>
    </xf>
    <xf numFmtId="0" fontId="99" fillId="13" borderId="31" xfId="0" applyFont="1" applyFill="1" applyBorder="1" applyAlignment="1">
      <alignment horizontal="center" vertical="center" wrapText="1"/>
    </xf>
    <xf numFmtId="0" fontId="99" fillId="13" borderId="17" xfId="0" applyFont="1" applyFill="1" applyBorder="1" applyAlignment="1">
      <alignment horizontal="center" vertical="center" wrapText="1"/>
    </xf>
    <xf numFmtId="0" fontId="99" fillId="13" borderId="14" xfId="0" applyFont="1" applyFill="1" applyBorder="1" applyAlignment="1">
      <alignment horizontal="center" vertical="center" wrapText="1"/>
    </xf>
    <xf numFmtId="0" fontId="99" fillId="13" borderId="11" xfId="0" applyFont="1" applyFill="1" applyBorder="1" applyAlignment="1">
      <alignment horizontal="center" vertical="center" wrapText="1"/>
    </xf>
    <xf numFmtId="168" fontId="32" fillId="4" borderId="102" xfId="0" applyNumberFormat="1" applyFont="1" applyFill="1" applyBorder="1" applyAlignment="1" applyProtection="1">
      <alignment horizontal="center" vertical="center"/>
      <protection locked="0"/>
    </xf>
    <xf numFmtId="168" fontId="32" fillId="4" borderId="25" xfId="0" applyNumberFormat="1" applyFont="1" applyFill="1" applyBorder="1" applyAlignment="1" applyProtection="1">
      <alignment horizontal="center" vertical="center"/>
      <protection locked="0"/>
    </xf>
    <xf numFmtId="168" fontId="32" fillId="4" borderId="103" xfId="0" applyNumberFormat="1" applyFont="1" applyFill="1" applyBorder="1" applyAlignment="1" applyProtection="1">
      <alignment horizontal="center" vertical="center"/>
      <protection locked="0"/>
    </xf>
    <xf numFmtId="0" fontId="17" fillId="19" borderId="92" xfId="0" applyFont="1" applyFill="1" applyBorder="1" applyAlignment="1">
      <alignment horizontal="center" vertical="center"/>
    </xf>
    <xf numFmtId="0" fontId="17" fillId="19" borderId="91" xfId="0" applyFont="1" applyFill="1" applyBorder="1" applyAlignment="1">
      <alignment horizontal="center" vertical="center"/>
    </xf>
    <xf numFmtId="0" fontId="17" fillId="19" borderId="96" xfId="0" applyFont="1" applyFill="1" applyBorder="1" applyAlignment="1">
      <alignment horizontal="center" vertical="center"/>
    </xf>
    <xf numFmtId="0" fontId="17" fillId="19" borderId="90" xfId="0" applyFont="1" applyFill="1" applyBorder="1" applyAlignment="1">
      <alignment horizontal="center" vertical="center"/>
    </xf>
    <xf numFmtId="0" fontId="17" fillId="13" borderId="53" xfId="0" applyFont="1" applyFill="1" applyBorder="1" applyAlignment="1">
      <alignment horizontal="center" vertical="center" wrapText="1"/>
    </xf>
    <xf numFmtId="0" fontId="17" fillId="13" borderId="111" xfId="0" applyFont="1" applyFill="1" applyBorder="1" applyAlignment="1">
      <alignment horizontal="center" vertical="center" wrapText="1"/>
    </xf>
    <xf numFmtId="0" fontId="17" fillId="13" borderId="55" xfId="0" applyFont="1" applyFill="1" applyBorder="1" applyAlignment="1">
      <alignment horizontal="center" vertical="center" wrapText="1"/>
    </xf>
    <xf numFmtId="0" fontId="17" fillId="35" borderId="10" xfId="0" applyFont="1" applyFill="1" applyBorder="1" applyAlignment="1">
      <alignment horizontal="left" vertical="center" wrapText="1"/>
    </xf>
    <xf numFmtId="0" fontId="17" fillId="35" borderId="122" xfId="0" applyFont="1" applyFill="1" applyBorder="1" applyAlignment="1">
      <alignment horizontal="left" vertical="center" wrapText="1"/>
    </xf>
    <xf numFmtId="0" fontId="58" fillId="36" borderId="23" xfId="0" applyFont="1" applyFill="1" applyBorder="1" applyAlignment="1">
      <alignment horizontal="left" vertical="center" wrapText="1"/>
    </xf>
    <xf numFmtId="0" fontId="58" fillId="36" borderId="124" xfId="0" applyFont="1" applyFill="1" applyBorder="1" applyAlignment="1">
      <alignment horizontal="left" vertical="center" wrapText="1"/>
    </xf>
    <xf numFmtId="0" fontId="58" fillId="36" borderId="33" xfId="0" applyFont="1" applyFill="1" applyBorder="1" applyAlignment="1">
      <alignment horizontal="left" vertical="center"/>
    </xf>
    <xf numFmtId="0" fontId="58" fillId="36" borderId="123" xfId="0" applyFont="1" applyFill="1" applyBorder="1" applyAlignment="1">
      <alignment horizontal="left" vertical="center"/>
    </xf>
    <xf numFmtId="9" fontId="87" fillId="13" borderId="99" xfId="1" applyFont="1" applyFill="1" applyBorder="1" applyAlignment="1" applyProtection="1">
      <alignment horizontal="center" vertical="center" wrapText="1"/>
      <protection hidden="1"/>
    </xf>
    <xf numFmtId="9" fontId="88" fillId="13" borderId="138" xfId="1" applyFont="1" applyFill="1" applyBorder="1" applyAlignment="1" applyProtection="1">
      <alignment horizontal="center" vertical="center" wrapText="1"/>
      <protection hidden="1"/>
    </xf>
    <xf numFmtId="0" fontId="104" fillId="4" borderId="6" xfId="0" applyFont="1" applyFill="1" applyBorder="1" applyAlignment="1">
      <alignment horizontal="center" vertical="center" wrapText="1"/>
    </xf>
    <xf numFmtId="0" fontId="104" fillId="4" borderId="7" xfId="0" applyFont="1" applyFill="1" applyBorder="1" applyAlignment="1">
      <alignment horizontal="center" vertical="center" wrapText="1"/>
    </xf>
    <xf numFmtId="0" fontId="104" fillId="4" borderId="21" xfId="0" applyFont="1" applyFill="1" applyBorder="1" applyAlignment="1">
      <alignment horizontal="center" vertical="center" wrapText="1"/>
    </xf>
    <xf numFmtId="0" fontId="104" fillId="4" borderId="8" xfId="0" applyFont="1" applyFill="1" applyBorder="1" applyAlignment="1">
      <alignment horizontal="center" vertical="center" wrapText="1"/>
    </xf>
    <xf numFmtId="0" fontId="104" fillId="4" borderId="0" xfId="0" applyFont="1" applyFill="1" applyAlignment="1">
      <alignment horizontal="center" vertical="center" wrapText="1"/>
    </xf>
    <xf numFmtId="0" fontId="104" fillId="4" borderId="22" xfId="0" applyFont="1" applyFill="1" applyBorder="1" applyAlignment="1">
      <alignment horizontal="center" vertical="center" wrapText="1"/>
    </xf>
    <xf numFmtId="0" fontId="104" fillId="4" borderId="23" xfId="0" applyFont="1" applyFill="1" applyBorder="1" applyAlignment="1">
      <alignment horizontal="center" vertical="center" wrapText="1"/>
    </xf>
    <xf numFmtId="0" fontId="104" fillId="4" borderId="4" xfId="0" applyFont="1" applyFill="1" applyBorder="1" applyAlignment="1">
      <alignment horizontal="center" vertical="center" wrapText="1"/>
    </xf>
    <xf numFmtId="0" fontId="104" fillId="4" borderId="24" xfId="0" applyFont="1" applyFill="1" applyBorder="1" applyAlignment="1">
      <alignment horizontal="center" vertical="center" wrapText="1"/>
    </xf>
    <xf numFmtId="0" fontId="85" fillId="4" borderId="140" xfId="0" applyFont="1" applyFill="1" applyBorder="1" applyAlignment="1">
      <alignment horizontal="left" vertical="center" wrapText="1"/>
    </xf>
    <xf numFmtId="0" fontId="85" fillId="4" borderId="141" xfId="0" applyFont="1" applyFill="1" applyBorder="1" applyAlignment="1">
      <alignment horizontal="left" vertical="center" wrapText="1"/>
    </xf>
    <xf numFmtId="0" fontId="31" fillId="4" borderId="143" xfId="0" applyFont="1" applyFill="1" applyBorder="1" applyAlignment="1" applyProtection="1">
      <alignment horizontal="left" vertical="center" wrapText="1"/>
      <protection hidden="1"/>
    </xf>
    <xf numFmtId="0" fontId="31" fillId="4" borderId="144" xfId="0" applyFont="1" applyFill="1" applyBorder="1" applyAlignment="1" applyProtection="1">
      <alignment horizontal="left" vertical="center" wrapText="1"/>
      <protection hidden="1"/>
    </xf>
    <xf numFmtId="0" fontId="17" fillId="19" borderId="13" xfId="0" applyFont="1" applyFill="1" applyBorder="1" applyAlignment="1">
      <alignment horizontal="center" vertical="center" wrapText="1"/>
    </xf>
    <xf numFmtId="165" fontId="17" fillId="46" borderId="125" xfId="0" applyNumberFormat="1" applyFont="1" applyFill="1" applyBorder="1" applyAlignment="1" applyProtection="1">
      <alignment horizontal="center" vertical="center" wrapText="1"/>
      <protection hidden="1"/>
    </xf>
    <xf numFmtId="165" fontId="17" fillId="46" borderId="126" xfId="0" applyNumberFormat="1" applyFont="1" applyFill="1" applyBorder="1" applyAlignment="1" applyProtection="1">
      <alignment horizontal="center" vertical="center" wrapText="1"/>
      <protection hidden="1"/>
    </xf>
    <xf numFmtId="165" fontId="17" fillId="46" borderId="127" xfId="0" applyNumberFormat="1" applyFont="1" applyFill="1" applyBorder="1" applyAlignment="1" applyProtection="1">
      <alignment horizontal="center" vertical="center" wrapText="1"/>
      <protection hidden="1"/>
    </xf>
    <xf numFmtId="0" fontId="17" fillId="46" borderId="161" xfId="0" applyFont="1" applyFill="1" applyBorder="1" applyAlignment="1">
      <alignment horizontal="center" vertical="center" wrapText="1"/>
    </xf>
    <xf numFmtId="0" fontId="17" fillId="46" borderId="162" xfId="0" applyFont="1" applyFill="1" applyBorder="1" applyAlignment="1">
      <alignment horizontal="center" vertical="center" wrapText="1"/>
    </xf>
    <xf numFmtId="0" fontId="17" fillId="2" borderId="44" xfId="0" applyFont="1" applyFill="1" applyBorder="1" applyAlignment="1">
      <alignment horizontal="center" vertical="center"/>
    </xf>
    <xf numFmtId="0" fontId="17" fillId="2" borderId="45" xfId="0" applyFont="1" applyFill="1" applyBorder="1" applyAlignment="1">
      <alignment horizontal="center" vertical="center"/>
    </xf>
    <xf numFmtId="0" fontId="17" fillId="10" borderId="31" xfId="0" applyFont="1" applyFill="1" applyBorder="1" applyAlignment="1">
      <alignment horizontal="center" vertical="center" wrapText="1"/>
    </xf>
    <xf numFmtId="0" fontId="17" fillId="10" borderId="14" xfId="0" applyFont="1" applyFill="1" applyBorder="1" applyAlignment="1">
      <alignment horizontal="center" vertical="center" wrapText="1"/>
    </xf>
    <xf numFmtId="0" fontId="17" fillId="10" borderId="17" xfId="0" applyFont="1" applyFill="1" applyBorder="1" applyAlignment="1">
      <alignment horizontal="center" vertical="center" wrapText="1"/>
    </xf>
    <xf numFmtId="0" fontId="17" fillId="10" borderId="11" xfId="0" applyFont="1" applyFill="1" applyBorder="1" applyAlignment="1">
      <alignment horizontal="center" vertical="center" wrapText="1"/>
    </xf>
    <xf numFmtId="0" fontId="17" fillId="2" borderId="26" xfId="0" applyFont="1" applyFill="1" applyBorder="1" applyAlignment="1">
      <alignment horizontal="center" vertical="center"/>
    </xf>
    <xf numFmtId="0" fontId="17" fillId="2" borderId="19" xfId="0" applyFont="1" applyFill="1" applyBorder="1" applyAlignment="1">
      <alignment horizontal="center" vertical="center"/>
    </xf>
    <xf numFmtId="0" fontId="89" fillId="13" borderId="130" xfId="0" applyFont="1" applyFill="1" applyBorder="1" applyAlignment="1">
      <alignment horizontal="center" vertical="center" wrapText="1"/>
    </xf>
    <xf numFmtId="0" fontId="89" fillId="13" borderId="46" xfId="0" applyFont="1" applyFill="1" applyBorder="1" applyAlignment="1">
      <alignment horizontal="center" vertical="center" wrapText="1"/>
    </xf>
    <xf numFmtId="0" fontId="32" fillId="2" borderId="62" xfId="0" applyFont="1" applyFill="1" applyBorder="1" applyAlignment="1">
      <alignment horizontal="right" vertical="center" wrapText="1"/>
    </xf>
    <xf numFmtId="0" fontId="32" fillId="2" borderId="61" xfId="0" applyFont="1" applyFill="1" applyBorder="1" applyAlignment="1">
      <alignment horizontal="right" vertical="center" wrapText="1"/>
    </xf>
    <xf numFmtId="0" fontId="32" fillId="2" borderId="60" xfId="0" applyFont="1" applyFill="1" applyBorder="1" applyAlignment="1">
      <alignment horizontal="right" vertical="center" wrapText="1"/>
    </xf>
    <xf numFmtId="0" fontId="31" fillId="7" borderId="0" xfId="0" applyFont="1" applyFill="1" applyAlignment="1">
      <alignment horizontal="center" vertical="center" wrapText="1"/>
    </xf>
    <xf numFmtId="0" fontId="23" fillId="7" borderId="0" xfId="0" applyFont="1" applyFill="1" applyAlignment="1">
      <alignment horizontal="center" vertical="center" wrapText="1"/>
    </xf>
    <xf numFmtId="0" fontId="70" fillId="10" borderId="68" xfId="0" applyFont="1" applyFill="1" applyBorder="1" applyAlignment="1">
      <alignment horizontal="center" vertical="center" wrapText="1"/>
    </xf>
    <xf numFmtId="0" fontId="70" fillId="10" borderId="67" xfId="0" applyFont="1" applyFill="1" applyBorder="1" applyAlignment="1">
      <alignment horizontal="center" vertical="center" wrapText="1"/>
    </xf>
    <xf numFmtId="0" fontId="70" fillId="10" borderId="64" xfId="0" applyFont="1" applyFill="1" applyBorder="1" applyAlignment="1">
      <alignment horizontal="center" vertical="center" wrapText="1"/>
    </xf>
    <xf numFmtId="0" fontId="70" fillId="4" borderId="68" xfId="0" applyFont="1" applyFill="1" applyBorder="1" applyAlignment="1">
      <alignment horizontal="center" vertical="center" wrapText="1"/>
    </xf>
    <xf numFmtId="0" fontId="70" fillId="4" borderId="67" xfId="0" applyFont="1" applyFill="1" applyBorder="1" applyAlignment="1">
      <alignment horizontal="center" vertical="center" wrapText="1"/>
    </xf>
    <xf numFmtId="0" fontId="70" fillId="4" borderId="64" xfId="0" applyFont="1" applyFill="1" applyBorder="1" applyAlignment="1">
      <alignment horizontal="center" vertical="center" wrapText="1"/>
    </xf>
    <xf numFmtId="0" fontId="26" fillId="7" borderId="0" xfId="0" applyFont="1" applyFill="1" applyAlignment="1">
      <alignment horizontal="center" vertical="center" wrapText="1"/>
    </xf>
    <xf numFmtId="0" fontId="0" fillId="7" borderId="0" xfId="0" applyFill="1" applyAlignment="1">
      <alignment horizontal="center" vertical="center" wrapText="1"/>
    </xf>
    <xf numFmtId="0" fontId="32" fillId="7" borderId="0" xfId="0" applyFont="1" applyFill="1" applyAlignment="1">
      <alignment horizontal="right" vertical="center" wrapText="1"/>
    </xf>
    <xf numFmtId="0" fontId="31" fillId="11" borderId="89" xfId="0" applyFont="1" applyFill="1" applyBorder="1" applyAlignment="1">
      <alignment horizontal="center" vertical="center" wrapText="1"/>
    </xf>
    <xf numFmtId="0" fontId="31" fillId="11" borderId="88" xfId="0" applyFont="1" applyFill="1" applyBorder="1" applyAlignment="1">
      <alignment horizontal="center" vertical="center" wrapText="1"/>
    </xf>
    <xf numFmtId="0" fontId="31" fillId="11" borderId="87" xfId="0" applyFont="1" applyFill="1" applyBorder="1" applyAlignment="1">
      <alignment horizontal="center" vertical="center" wrapText="1"/>
    </xf>
    <xf numFmtId="0" fontId="31" fillId="11" borderId="100" xfId="0" applyFont="1" applyFill="1" applyBorder="1" applyAlignment="1">
      <alignment horizontal="center" vertical="center" wrapText="1"/>
    </xf>
    <xf numFmtId="0" fontId="31" fillId="11" borderId="99" xfId="0" applyFont="1" applyFill="1" applyBorder="1" applyAlignment="1">
      <alignment horizontal="center" vertical="center" wrapText="1"/>
    </xf>
    <xf numFmtId="0" fontId="31" fillId="11" borderId="101" xfId="0" applyFont="1" applyFill="1" applyBorder="1" applyAlignment="1">
      <alignment horizontal="center" vertical="center" wrapText="1"/>
    </xf>
    <xf numFmtId="0" fontId="26" fillId="33" borderId="92" xfId="0" applyFont="1" applyFill="1" applyBorder="1" applyAlignment="1">
      <alignment horizontal="center" vertical="center" wrapText="1"/>
    </xf>
    <xf numFmtId="0" fontId="26" fillId="33" borderId="91" xfId="0" applyFont="1" applyFill="1" applyBorder="1" applyAlignment="1">
      <alignment horizontal="center" vertical="center" wrapText="1"/>
    </xf>
    <xf numFmtId="0" fontId="26" fillId="33" borderId="90" xfId="0" applyFont="1" applyFill="1" applyBorder="1" applyAlignment="1">
      <alignment horizontal="center" vertical="center" wrapText="1"/>
    </xf>
    <xf numFmtId="0" fontId="31" fillId="12" borderId="94" xfId="0" applyFont="1" applyFill="1" applyBorder="1" applyAlignment="1">
      <alignment horizontal="center" vertical="center" wrapText="1"/>
    </xf>
    <xf numFmtId="0" fontId="31" fillId="12" borderId="79" xfId="0" applyFont="1" applyFill="1" applyBorder="1" applyAlignment="1">
      <alignment horizontal="center" vertical="center" wrapText="1"/>
    </xf>
    <xf numFmtId="168" fontId="32" fillId="4" borderId="165" xfId="0" applyNumberFormat="1" applyFont="1" applyFill="1" applyBorder="1" applyAlignment="1">
      <alignment horizontal="right" vertical="center" wrapText="1"/>
    </xf>
    <xf numFmtId="168" fontId="32" fillId="4" borderId="166" xfId="0" applyNumberFormat="1" applyFont="1" applyFill="1" applyBorder="1" applyAlignment="1">
      <alignment horizontal="right" vertical="center" wrapText="1"/>
    </xf>
    <xf numFmtId="0" fontId="31" fillId="11" borderId="94" xfId="0" applyFont="1" applyFill="1" applyBorder="1" applyAlignment="1">
      <alignment horizontal="center" vertical="center" wrapText="1"/>
    </xf>
    <xf numFmtId="0" fontId="31" fillId="11" borderId="96" xfId="0" applyFont="1" applyFill="1" applyBorder="1" applyAlignment="1">
      <alignment horizontal="center" vertical="center" wrapText="1"/>
    </xf>
    <xf numFmtId="0" fontId="31" fillId="11" borderId="95" xfId="0" applyFont="1" applyFill="1" applyBorder="1" applyAlignment="1">
      <alignment horizontal="center" vertical="center" wrapText="1"/>
    </xf>
    <xf numFmtId="9" fontId="32" fillId="4" borderId="67" xfId="1" applyFont="1" applyFill="1" applyBorder="1" applyAlignment="1">
      <alignment horizontal="right" vertical="center" wrapText="1"/>
    </xf>
    <xf numFmtId="9" fontId="32" fillId="4" borderId="152" xfId="1" applyFont="1" applyFill="1" applyBorder="1" applyAlignment="1">
      <alignment horizontal="right" vertical="center" wrapText="1"/>
    </xf>
    <xf numFmtId="168" fontId="32" fillId="4" borderId="67" xfId="0" applyNumberFormat="1" applyFont="1" applyFill="1" applyBorder="1" applyAlignment="1">
      <alignment horizontal="right" vertical="center" wrapText="1"/>
    </xf>
    <xf numFmtId="168" fontId="32" fillId="4" borderId="152" xfId="0" applyNumberFormat="1" applyFont="1" applyFill="1" applyBorder="1" applyAlignment="1">
      <alignment horizontal="right" vertical="center" wrapText="1"/>
    </xf>
    <xf numFmtId="168" fontId="32" fillId="4" borderId="137" xfId="0" applyNumberFormat="1" applyFont="1" applyFill="1" applyBorder="1" applyAlignment="1">
      <alignment horizontal="right" vertical="center" wrapText="1"/>
    </xf>
    <xf numFmtId="168" fontId="32" fillId="4" borderId="167" xfId="0" applyNumberFormat="1" applyFont="1" applyFill="1" applyBorder="1" applyAlignment="1">
      <alignment horizontal="right" vertical="center" wrapText="1"/>
    </xf>
    <xf numFmtId="168" fontId="32" fillId="4" borderId="163" xfId="0" applyNumberFormat="1" applyFont="1" applyFill="1" applyBorder="1" applyAlignment="1">
      <alignment horizontal="right" vertical="center" wrapText="1"/>
    </xf>
    <xf numFmtId="168" fontId="32" fillId="4" borderId="168" xfId="0" applyNumberFormat="1" applyFont="1" applyFill="1" applyBorder="1" applyAlignment="1">
      <alignment horizontal="right" vertical="center" wrapText="1"/>
    </xf>
    <xf numFmtId="168" fontId="32" fillId="4" borderId="171" xfId="0" applyNumberFormat="1" applyFont="1" applyFill="1" applyBorder="1" applyAlignment="1">
      <alignment horizontal="right" vertical="center" wrapText="1"/>
    </xf>
    <xf numFmtId="168" fontId="32" fillId="4" borderId="154" xfId="0" applyNumberFormat="1" applyFont="1" applyFill="1" applyBorder="1" applyAlignment="1">
      <alignment horizontal="right" vertical="center" wrapText="1"/>
    </xf>
    <xf numFmtId="0" fontId="31" fillId="11" borderId="72" xfId="0" applyFont="1" applyFill="1" applyBorder="1" applyAlignment="1">
      <alignment horizontal="center" vertical="center" wrapText="1"/>
    </xf>
    <xf numFmtId="0" fontId="31" fillId="11" borderId="0" xfId="0" applyFont="1" applyFill="1" applyAlignment="1">
      <alignment horizontal="center" vertical="center" wrapText="1"/>
    </xf>
    <xf numFmtId="0" fontId="31" fillId="11" borderId="71" xfId="0" applyFont="1" applyFill="1" applyBorder="1" applyAlignment="1">
      <alignment horizontal="center" vertical="center" wrapText="1"/>
    </xf>
    <xf numFmtId="168" fontId="120" fillId="4" borderId="1" xfId="0" applyNumberFormat="1" applyFont="1" applyFill="1" applyBorder="1" applyAlignment="1">
      <alignment horizontal="right" vertical="center" wrapText="1"/>
    </xf>
    <xf numFmtId="168" fontId="120" fillId="4" borderId="15" xfId="0" applyNumberFormat="1" applyFont="1" applyFill="1" applyBorder="1" applyAlignment="1">
      <alignment horizontal="right" vertical="center" wrapText="1"/>
    </xf>
    <xf numFmtId="168" fontId="32" fillId="4" borderId="1" xfId="0" applyNumberFormat="1" applyFont="1" applyFill="1" applyBorder="1" applyAlignment="1">
      <alignment horizontal="right" vertical="center" wrapText="1"/>
    </xf>
    <xf numFmtId="168" fontId="32" fillId="4" borderId="15" xfId="0" applyNumberFormat="1" applyFont="1" applyFill="1" applyBorder="1" applyAlignment="1">
      <alignment horizontal="right" vertical="center" wrapText="1"/>
    </xf>
    <xf numFmtId="168" fontId="32" fillId="2" borderId="169" xfId="0" applyNumberFormat="1" applyFont="1" applyFill="1" applyBorder="1" applyAlignment="1">
      <alignment horizontal="right" vertical="center" wrapText="1"/>
    </xf>
    <xf numFmtId="168" fontId="32" fillId="2" borderId="24" xfId="0" applyNumberFormat="1" applyFont="1" applyFill="1" applyBorder="1" applyAlignment="1">
      <alignment horizontal="right" vertical="center" wrapText="1"/>
    </xf>
    <xf numFmtId="0" fontId="74" fillId="41" borderId="72" xfId="0" applyFont="1" applyFill="1" applyBorder="1" applyAlignment="1" applyProtection="1">
      <alignment horizontal="center" vertical="center" wrapText="1"/>
      <protection locked="0"/>
    </xf>
    <xf numFmtId="0" fontId="74" fillId="41" borderId="0" xfId="0" applyFont="1" applyFill="1" applyAlignment="1" applyProtection="1">
      <alignment horizontal="center" vertical="center" wrapText="1"/>
      <protection locked="0"/>
    </xf>
    <xf numFmtId="0" fontId="74" fillId="41" borderId="71" xfId="0" applyFont="1" applyFill="1" applyBorder="1" applyAlignment="1" applyProtection="1">
      <alignment horizontal="center" vertical="center" wrapText="1"/>
      <protection locked="0"/>
    </xf>
    <xf numFmtId="0" fontId="22" fillId="19" borderId="92" xfId="0" applyFont="1" applyFill="1" applyBorder="1" applyAlignment="1">
      <alignment horizontal="left" vertical="center" wrapText="1"/>
    </xf>
    <xf numFmtId="0" fontId="22" fillId="19" borderId="91" xfId="0" applyFont="1" applyFill="1" applyBorder="1" applyAlignment="1">
      <alignment horizontal="left" vertical="center" wrapText="1"/>
    </xf>
    <xf numFmtId="0" fontId="22" fillId="19" borderId="90" xfId="0" applyFont="1" applyFill="1" applyBorder="1" applyAlignment="1">
      <alignment horizontal="left" vertical="center" wrapText="1"/>
    </xf>
    <xf numFmtId="0" fontId="22" fillId="19" borderId="94" xfId="0" applyFont="1" applyFill="1" applyBorder="1" applyAlignment="1">
      <alignment horizontal="left" vertical="center" wrapText="1"/>
    </xf>
    <xf numFmtId="0" fontId="22" fillId="19" borderId="96" xfId="0" applyFont="1" applyFill="1" applyBorder="1" applyAlignment="1">
      <alignment horizontal="left" vertical="center" wrapText="1"/>
    </xf>
    <xf numFmtId="0" fontId="22" fillId="19" borderId="95" xfId="0" applyFont="1" applyFill="1" applyBorder="1" applyAlignment="1">
      <alignment horizontal="left" vertical="center" wrapText="1"/>
    </xf>
    <xf numFmtId="0" fontId="76" fillId="0" borderId="96" xfId="0" applyFont="1" applyBorder="1" applyAlignment="1">
      <alignment horizontal="left" vertical="center" wrapText="1"/>
    </xf>
    <xf numFmtId="0" fontId="29" fillId="0" borderId="94" xfId="0" applyFont="1" applyBorder="1" applyAlignment="1">
      <alignment horizontal="center" vertical="center" wrapText="1"/>
    </xf>
    <xf numFmtId="0" fontId="29" fillId="0" borderId="96" xfId="0" applyFont="1" applyBorder="1" applyAlignment="1">
      <alignment horizontal="center" vertical="center" wrapText="1"/>
    </xf>
    <xf numFmtId="0" fontId="29" fillId="0" borderId="95" xfId="0" applyFont="1" applyBorder="1" applyAlignment="1">
      <alignment horizontal="center" vertical="center" wrapText="1"/>
    </xf>
    <xf numFmtId="0" fontId="33" fillId="0" borderId="72" xfId="0" applyFont="1" applyBorder="1" applyAlignment="1">
      <alignment horizontal="center" vertical="center" wrapText="1"/>
    </xf>
    <xf numFmtId="0" fontId="33" fillId="0" borderId="0" xfId="0" applyFont="1" applyAlignment="1">
      <alignment horizontal="center" vertical="center" wrapText="1"/>
    </xf>
    <xf numFmtId="0" fontId="33" fillId="0" borderId="71" xfId="0" applyFont="1" applyBorder="1" applyAlignment="1">
      <alignment horizontal="center" vertical="center" wrapText="1"/>
    </xf>
    <xf numFmtId="0" fontId="72" fillId="0" borderId="62" xfId="0" applyFont="1" applyBorder="1" applyAlignment="1">
      <alignment horizontal="center" vertical="center" wrapText="1"/>
    </xf>
    <xf numFmtId="0" fontId="72" fillId="0" borderId="61" xfId="0" applyFont="1" applyBorder="1" applyAlignment="1">
      <alignment horizontal="center" vertical="center" wrapText="1"/>
    </xf>
    <xf numFmtId="0" fontId="72" fillId="0" borderId="63" xfId="0" applyFont="1" applyBorder="1" applyAlignment="1">
      <alignment horizontal="center" vertical="center" wrapText="1"/>
    </xf>
    <xf numFmtId="0" fontId="71" fillId="0" borderId="0" xfId="0" applyFont="1" applyAlignment="1">
      <alignment horizontal="center" vertical="center" wrapText="1"/>
    </xf>
    <xf numFmtId="0" fontId="26" fillId="33" borderId="94" xfId="0" applyFont="1" applyFill="1" applyBorder="1" applyAlignment="1">
      <alignment horizontal="center" vertical="center" wrapText="1"/>
    </xf>
    <xf numFmtId="0" fontId="26" fillId="33" borderId="96" xfId="0" applyFont="1" applyFill="1" applyBorder="1" applyAlignment="1">
      <alignment horizontal="center" vertical="center" wrapText="1"/>
    </xf>
    <xf numFmtId="0" fontId="26" fillId="33" borderId="95" xfId="0" applyFont="1" applyFill="1" applyBorder="1" applyAlignment="1">
      <alignment horizontal="center" vertical="center" wrapText="1"/>
    </xf>
    <xf numFmtId="0" fontId="3" fillId="0" borderId="10"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8" fillId="11" borderId="2" xfId="0" applyFont="1" applyFill="1" applyBorder="1" applyAlignment="1">
      <alignment horizontal="left" vertical="center"/>
    </xf>
    <xf numFmtId="0" fontId="8" fillId="11" borderId="3" xfId="0" applyFont="1" applyFill="1" applyBorder="1" applyAlignment="1">
      <alignment horizontal="left" vertical="center"/>
    </xf>
    <xf numFmtId="0" fontId="3" fillId="4" borderId="2" xfId="0" applyFont="1" applyFill="1" applyBorder="1" applyAlignment="1">
      <alignment horizontal="center" vertical="center"/>
    </xf>
    <xf numFmtId="0" fontId="0" fillId="4" borderId="9" xfId="0" applyFill="1" applyBorder="1" applyAlignment="1">
      <alignment horizontal="center" vertical="center"/>
    </xf>
    <xf numFmtId="0" fontId="3" fillId="8" borderId="1" xfId="0" applyFont="1" applyFill="1" applyBorder="1" applyAlignment="1">
      <alignment horizontal="center"/>
    </xf>
    <xf numFmtId="14" fontId="0" fillId="0" borderId="1" xfId="0" applyNumberFormat="1" applyBorder="1" applyAlignment="1">
      <alignment horizontal="center" vertical="center"/>
    </xf>
    <xf numFmtId="0" fontId="3" fillId="13" borderId="1" xfId="0" applyFont="1" applyFill="1" applyBorder="1" applyAlignment="1">
      <alignment horizontal="center" vertical="center"/>
    </xf>
    <xf numFmtId="0" fontId="0" fillId="0" borderId="2"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1" fillId="19" borderId="0" xfId="0" applyFont="1" applyFill="1" applyAlignment="1">
      <alignment horizontal="left" vertical="center" wrapText="1"/>
    </xf>
    <xf numFmtId="0" fontId="1" fillId="19" borderId="0" xfId="0" applyFont="1" applyFill="1" applyAlignment="1">
      <alignment horizontal="left" vertical="center"/>
    </xf>
    <xf numFmtId="0" fontId="1" fillId="0" borderId="0" xfId="0" applyFont="1" applyAlignment="1">
      <alignment horizontal="left" vertical="center"/>
    </xf>
  </cellXfs>
  <cellStyles count="102">
    <cellStyle name="2" xfId="11" xr:uid="{00000000-0005-0000-0000-000000000000}"/>
    <cellStyle name="Borne VE" xfId="12" xr:uid="{00000000-0005-0000-0000-000001000000}"/>
    <cellStyle name="cellule blanche" xfId="13" xr:uid="{00000000-0005-0000-0000-000002000000}"/>
    <cellStyle name="cellule grise" xfId="14" xr:uid="{00000000-0005-0000-0000-000003000000}"/>
    <cellStyle name="Cellule grise + rouge italique" xfId="15" xr:uid="{00000000-0005-0000-0000-000004000000}"/>
    <cellStyle name="Cellule grise orange" xfId="16" xr:uid="{00000000-0005-0000-0000-000005000000}"/>
    <cellStyle name="cellule jaune" xfId="17" xr:uid="{00000000-0005-0000-0000-000006000000}"/>
    <cellStyle name="celluleUpgradeV2.01" xfId="18" xr:uid="{00000000-0005-0000-0000-000007000000}"/>
    <cellStyle name="celluleUpgradeV2.02" xfId="19" xr:uid="{00000000-0005-0000-0000-000008000000}"/>
    <cellStyle name="celluleUpgradeV2.03" xfId="20" xr:uid="{00000000-0005-0000-0000-000009000000}"/>
    <cellStyle name="celluleUpgradeV3.00" xfId="21" xr:uid="{00000000-0005-0000-0000-00000A000000}"/>
    <cellStyle name="celluleUpgradeV3.01" xfId="22" xr:uid="{00000000-0005-0000-0000-00000B000000}"/>
    <cellStyle name="celluleUpgradeV3.02" xfId="23" xr:uid="{00000000-0005-0000-0000-00000C000000}"/>
    <cellStyle name="celluleUpgradeV3.03" xfId="24" xr:uid="{00000000-0005-0000-0000-00000D000000}"/>
    <cellStyle name="celluleUpgradeV3.04" xfId="25" xr:uid="{00000000-0005-0000-0000-00000E000000}"/>
    <cellStyle name="celluleUpgradeV4.00" xfId="26" xr:uid="{00000000-0005-0000-0000-00000F000000}"/>
    <cellStyle name="colonne dénomination FdCR" xfId="27" xr:uid="{00000000-0005-0000-0000-000010000000}"/>
    <cellStyle name="colonne dénomination MAJ" xfId="28" xr:uid="{00000000-0005-0000-0000-000011000000}"/>
    <cellStyle name="colonne identifiant FdCR" xfId="29" xr:uid="{00000000-0005-0000-0000-000012000000}"/>
    <cellStyle name="colonne identifiant MAJ" xfId="30" xr:uid="{00000000-0005-0000-0000-000013000000}"/>
    <cellStyle name="colonne libellé FdCR" xfId="31" xr:uid="{00000000-0005-0000-0000-000014000000}"/>
    <cellStyle name="colonne libellé MAJ" xfId="32" xr:uid="{00000000-0005-0000-0000-000015000000}"/>
    <cellStyle name="date liste financeurs" xfId="33" xr:uid="{00000000-0005-0000-0000-000016000000}"/>
    <cellStyle name="date MAJ financeurs" xfId="34" xr:uid="{00000000-0005-0000-0000-000017000000}"/>
    <cellStyle name="décompte lignes Data" xfId="35" xr:uid="{00000000-0005-0000-0000-000018000000}"/>
    <cellStyle name="décompte lignes UC" xfId="36" xr:uid="{00000000-0005-0000-0000-000019000000}"/>
    <cellStyle name="Euro" xfId="37" xr:uid="{00000000-0005-0000-0000-00001A000000}"/>
    <cellStyle name="Excel_BuiltIn_Percent" xfId="38" xr:uid="{00000000-0005-0000-0000-00001B000000}"/>
    <cellStyle name="FEADER et rouge" xfId="39" xr:uid="{00000000-0005-0000-0000-00001C000000}"/>
    <cellStyle name="FEADER_2" xfId="40" xr:uid="{00000000-0005-0000-0000-00001D000000}"/>
    <cellStyle name="feuilleUpgradeV2.01" xfId="41" xr:uid="{00000000-0005-0000-0000-00001E000000}"/>
    <cellStyle name="feuilleUpgradeV2.02" xfId="42" xr:uid="{00000000-0005-0000-0000-00001F000000}"/>
    <cellStyle name="feuilleUpgradeV2.03" xfId="43" xr:uid="{00000000-0005-0000-0000-000020000000}"/>
    <cellStyle name="feuilleUpgradeV3.00" xfId="44" xr:uid="{00000000-0005-0000-0000-000021000000}"/>
    <cellStyle name="feuilleUpgradeV3.01" xfId="45" xr:uid="{00000000-0005-0000-0000-000022000000}"/>
    <cellStyle name="feuilleUpgradeV3.02" xfId="46" xr:uid="{00000000-0005-0000-0000-000023000000}"/>
    <cellStyle name="feuilleUpgradeV3.03" xfId="47" xr:uid="{00000000-0005-0000-0000-000024000000}"/>
    <cellStyle name="feuilleUpgradeV3.04" xfId="48" xr:uid="{00000000-0005-0000-0000-000025000000}"/>
    <cellStyle name="feuilleUpgradeV4.00" xfId="49" xr:uid="{00000000-0005-0000-0000-000026000000}"/>
    <cellStyle name="Gris" xfId="50" xr:uid="{00000000-0005-0000-0000-000027000000}"/>
    <cellStyle name="Gris rose" xfId="51" xr:uid="{00000000-0005-0000-0000-000028000000}"/>
    <cellStyle name="gris_et_vert" xfId="52" xr:uid="{00000000-0005-0000-0000-000029000000}"/>
    <cellStyle name="Heading" xfId="53" xr:uid="{00000000-0005-0000-0000-00002A000000}"/>
    <cellStyle name="Heading1" xfId="54" xr:uid="{00000000-0005-0000-0000-00002B000000}"/>
    <cellStyle name="Installation patch automatique" xfId="55" xr:uid="{00000000-0005-0000-0000-00002C000000}"/>
    <cellStyle name="jusDeCitronBleu" xfId="56" xr:uid="{00000000-0005-0000-0000-00002D000000}"/>
    <cellStyle name="KO" xfId="57" xr:uid="{00000000-0005-0000-0000-00002E000000}"/>
    <cellStyle name="Lien hypertexte" xfId="6" builtinId="8"/>
    <cellStyle name="MC Dépenses ss opé" xfId="58" xr:uid="{00000000-0005-0000-0000-000030000000}"/>
    <cellStyle name="MC GUC calcul sub" xfId="59" xr:uid="{00000000-0005-0000-0000-000031000000}"/>
    <cellStyle name="Milliers 2" xfId="8" xr:uid="{00000000-0005-0000-0000-000032000000}"/>
    <cellStyle name="Milliers 2 2" xfId="60" xr:uid="{00000000-0005-0000-0000-000033000000}"/>
    <cellStyle name="modif_en_vert" xfId="61" xr:uid="{00000000-0005-0000-0000-000034000000}"/>
    <cellStyle name="Monétaire" xfId="101" builtinId="4"/>
    <cellStyle name="Monétaire 2" xfId="3" xr:uid="{00000000-0005-0000-0000-000036000000}"/>
    <cellStyle name="Monétaire 2 2" xfId="7" xr:uid="{00000000-0005-0000-0000-000037000000}"/>
    <cellStyle name="Monétaire 3" xfId="9" xr:uid="{00000000-0005-0000-0000-000038000000}"/>
    <cellStyle name="New" xfId="62" xr:uid="{00000000-0005-0000-0000-000039000000}"/>
    <cellStyle name="Normal" xfId="0" builtinId="0"/>
    <cellStyle name="Normal 2" xfId="2" xr:uid="{00000000-0005-0000-0000-00003B000000}"/>
    <cellStyle name="Normal 2 2" xfId="63" xr:uid="{00000000-0005-0000-0000-00003C000000}"/>
    <cellStyle name="Normal 3" xfId="4" xr:uid="{00000000-0005-0000-0000-00003D000000}"/>
    <cellStyle name="Normal 4" xfId="10" xr:uid="{00000000-0005-0000-0000-00003E000000}"/>
    <cellStyle name="offset ligne contrôle moteur formules" xfId="64" xr:uid="{00000000-0005-0000-0000-00003F000000}"/>
    <cellStyle name="offset ligne contrôle Sub*" xfId="65" xr:uid="{00000000-0005-0000-0000-000040000000}"/>
    <cellStyle name="OK" xfId="66" xr:uid="{00000000-0005-0000-0000-000041000000}"/>
    <cellStyle name="orange parme" xfId="67" xr:uid="{00000000-0005-0000-0000-000042000000}"/>
    <cellStyle name="plage étirement Assiette TO - Data" xfId="68" xr:uid="{00000000-0005-0000-0000-000043000000}"/>
    <cellStyle name="plage étirement Assiette TO - UC" xfId="69" xr:uid="{00000000-0005-0000-0000-000044000000}"/>
    <cellStyle name="plage étirement Sub*" xfId="70" xr:uid="{00000000-0005-0000-0000-000045000000}"/>
    <cellStyle name="plage MAJ libellés financeurs" xfId="71" xr:uid="{00000000-0005-0000-0000-000046000000}"/>
    <cellStyle name="plage moteur formules" xfId="72" xr:uid="{00000000-0005-0000-0000-000047000000}"/>
    <cellStyle name="plage moteur formules obligatoire" xfId="73" xr:uid="{00000000-0005-0000-0000-000048000000}"/>
    <cellStyle name="Position cellule note patch" xfId="74" xr:uid="{00000000-0005-0000-0000-000049000000}"/>
    <cellStyle name="Position cellule version FDCR" xfId="75" xr:uid="{00000000-0005-0000-0000-00004A000000}"/>
    <cellStyle name="position cellule version patch" xfId="76" xr:uid="{00000000-0005-0000-0000-00004B000000}"/>
    <cellStyle name="position colonne contrôle moteur formules" xfId="77" xr:uid="{00000000-0005-0000-0000-00004C000000}"/>
    <cellStyle name="position colonne contrôle Sub*" xfId="78" xr:uid="{00000000-0005-0000-0000-00004D000000}"/>
    <cellStyle name="Pourcentage" xfId="1" builtinId="5"/>
    <cellStyle name="Pourcentage 2" xfId="79" xr:uid="{00000000-0005-0000-0000-00004F000000}"/>
    <cellStyle name="Princ" xfId="80" xr:uid="{00000000-0005-0000-0000-000050000000}"/>
    <cellStyle name="Princ et rouge" xfId="81" xr:uid="{00000000-0005-0000-0000-000051000000}"/>
    <cellStyle name="Result" xfId="82" xr:uid="{00000000-0005-0000-0000-000052000000}"/>
    <cellStyle name="Result2" xfId="83" xr:uid="{00000000-0005-0000-0000-000053000000}"/>
    <cellStyle name="Rose Test ATO" xfId="84" xr:uid="{00000000-0005-0000-0000-000054000000}"/>
    <cellStyle name="rouge_2" xfId="85" xr:uid="{00000000-0005-0000-0000-000055000000}"/>
    <cellStyle name="Sans nom1" xfId="86" xr:uid="{00000000-0005-0000-0000-000056000000}"/>
    <cellStyle name="Sans nom2" xfId="87" xr:uid="{00000000-0005-0000-0000-000057000000}"/>
    <cellStyle name="Sans nom3" xfId="88" xr:uid="{00000000-0005-0000-0000-000058000000}"/>
    <cellStyle name="Sans nom4" xfId="89" xr:uid="{00000000-0005-0000-0000-000059000000}"/>
    <cellStyle name="Sans nom5" xfId="90" xr:uid="{00000000-0005-0000-0000-00005A000000}"/>
    <cellStyle name="Sans nom6" xfId="91" xr:uid="{00000000-0005-0000-0000-00005B000000}"/>
    <cellStyle name="Sans nom7" xfId="92" xr:uid="{00000000-0005-0000-0000-00005C000000}"/>
    <cellStyle name="status connexion sécurisée" xfId="93" xr:uid="{00000000-0005-0000-0000-00005D000000}"/>
    <cellStyle name="statut connexion sécurisée" xfId="94" xr:uid="{00000000-0005-0000-0000-00005E000000}"/>
    <cellStyle name="TableStyleLight1" xfId="95" xr:uid="{00000000-0005-0000-0000-00005F000000}"/>
    <cellStyle name="test" xfId="96" xr:uid="{00000000-0005-0000-0000-000060000000}"/>
    <cellStyle name="Texte explicatif 2" xfId="5" xr:uid="{00000000-0005-0000-0000-000061000000}"/>
    <cellStyle name="Tout blanc" xfId="97" xr:uid="{00000000-0005-0000-0000-000062000000}"/>
    <cellStyle name="typeCollageUpgrade" xfId="98" xr:uid="{00000000-0005-0000-0000-000063000000}"/>
    <cellStyle name="URL liste financeurs" xfId="99" xr:uid="{00000000-0005-0000-0000-000064000000}"/>
    <cellStyle name="URL liste patch" xfId="100" xr:uid="{00000000-0005-0000-0000-000065000000}"/>
  </cellStyles>
  <dxfs count="18">
    <dxf>
      <font>
        <color theme="0"/>
      </font>
      <fill>
        <patternFill>
          <bgColor rgb="FFC00000"/>
        </patternFill>
      </fill>
    </dxf>
    <dxf>
      <fill>
        <patternFill>
          <bgColor rgb="FF00B050"/>
        </patternFill>
      </fill>
    </dxf>
    <dxf>
      <fill>
        <patternFill patternType="solid">
          <fgColor theme="0"/>
          <bgColor theme="9" tint="0.39994506668294322"/>
        </patternFill>
      </fill>
    </dxf>
    <dxf>
      <font>
        <color theme="0"/>
      </font>
      <fill>
        <patternFill>
          <bgColor rgb="FFC00000"/>
        </patternFill>
      </fill>
    </dxf>
    <dxf>
      <fill>
        <patternFill>
          <bgColor rgb="FF00B050"/>
        </patternFill>
      </fill>
    </dxf>
    <dxf>
      <fill>
        <patternFill>
          <bgColor rgb="FF00B050"/>
        </patternFill>
      </fill>
    </dxf>
    <dxf>
      <font>
        <b/>
        <i val="0"/>
        <color theme="0"/>
      </font>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FF0000"/>
      </font>
      <fill>
        <patternFill>
          <bgColor rgb="FFFFFF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133351</xdr:colOff>
      <xdr:row>0</xdr:row>
      <xdr:rowOff>76200</xdr:rowOff>
    </xdr:from>
    <xdr:to>
      <xdr:col>3</xdr:col>
      <xdr:colOff>416719</xdr:colOff>
      <xdr:row>7</xdr:row>
      <xdr:rowOff>124257</xdr:rowOff>
    </xdr:to>
    <xdr:pic>
      <xdr:nvPicPr>
        <xdr:cNvPr id="3" name="Image 2">
          <a:extLst>
            <a:ext uri="{FF2B5EF4-FFF2-40B4-BE49-F238E27FC236}">
              <a16:creationId xmlns:a16="http://schemas.microsoft.com/office/drawing/2014/main" id="{EECB5CFE-9E7C-4A52-9241-8E61C122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5351" y="76200"/>
          <a:ext cx="1807368" cy="13783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2</xdr:row>
      <xdr:rowOff>285702</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15875</xdr:rowOff>
    </xdr:from>
    <xdr:to>
      <xdr:col>1</xdr:col>
      <xdr:colOff>444500</xdr:colOff>
      <xdr:row>4</xdr:row>
      <xdr:rowOff>897104</xdr:rowOff>
    </xdr:to>
    <xdr:pic>
      <xdr:nvPicPr>
        <xdr:cNvPr id="3" name="Image 2">
          <a:extLst>
            <a:ext uri="{FF2B5EF4-FFF2-40B4-BE49-F238E27FC236}">
              <a16:creationId xmlns:a16="http://schemas.microsoft.com/office/drawing/2014/main" id="{77769E73-D0C8-450A-8811-DAB70982A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98625"/>
          <a:ext cx="1181100" cy="8875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18172</xdr:colOff>
      <xdr:row>0</xdr:row>
      <xdr:rowOff>667486</xdr:rowOff>
    </xdr:to>
    <xdr:pic>
      <xdr:nvPicPr>
        <xdr:cNvPr id="4" name="Image 3">
          <a:extLst>
            <a:ext uri="{FF2B5EF4-FFF2-40B4-BE49-F238E27FC236}">
              <a16:creationId xmlns:a16="http://schemas.microsoft.com/office/drawing/2014/main" id="{94F1E6F7-E321-4179-BD41-7B92A32EFF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10167" cy="6814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573053</xdr:colOff>
      <xdr:row>0</xdr:row>
      <xdr:rowOff>448104</xdr:rowOff>
    </xdr:to>
    <xdr:pic>
      <xdr:nvPicPr>
        <xdr:cNvPr id="2" name="Image 1">
          <a:extLst>
            <a:ext uri="{FF2B5EF4-FFF2-40B4-BE49-F238E27FC236}">
              <a16:creationId xmlns:a16="http://schemas.microsoft.com/office/drawing/2014/main" id="{381C7B9B-2A99-4665-9B70-BA502F9AF3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53" cy="42905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89297</xdr:colOff>
      <xdr:row>0</xdr:row>
      <xdr:rowOff>0</xdr:rowOff>
    </xdr:from>
    <xdr:to>
      <xdr:col>0</xdr:col>
      <xdr:colOff>1355646</xdr:colOff>
      <xdr:row>0</xdr:row>
      <xdr:rowOff>981747</xdr:rowOff>
    </xdr:to>
    <xdr:pic>
      <xdr:nvPicPr>
        <xdr:cNvPr id="4" name="Image 3">
          <a:extLst>
            <a:ext uri="{FF2B5EF4-FFF2-40B4-BE49-F238E27FC236}">
              <a16:creationId xmlns:a16="http://schemas.microsoft.com/office/drawing/2014/main" id="{1178668E-7F79-4006-BA0E-D5940311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26406" y="0"/>
          <a:ext cx="1273969" cy="971587"/>
        </a:xfrm>
        <a:prstGeom prst="rect">
          <a:avLst/>
        </a:prstGeom>
      </xdr:spPr>
    </xdr:pic>
    <xdr:clientData/>
  </xdr:twoCellAnchor>
  <xdr:twoCellAnchor editAs="oneCell">
    <xdr:from>
      <xdr:col>13</xdr:col>
      <xdr:colOff>617626</xdr:colOff>
      <xdr:row>7</xdr:row>
      <xdr:rowOff>421306</xdr:rowOff>
    </xdr:from>
    <xdr:to>
      <xdr:col>13</xdr:col>
      <xdr:colOff>1544255</xdr:colOff>
      <xdr:row>7</xdr:row>
      <xdr:rowOff>1323255</xdr:rowOff>
    </xdr:to>
    <xdr:pic>
      <xdr:nvPicPr>
        <xdr:cNvPr id="2" name="Graphique 1" descr="Flèches de chevron avec un remplissage uni">
          <a:extLst>
            <a:ext uri="{FF2B5EF4-FFF2-40B4-BE49-F238E27FC236}">
              <a16:creationId xmlns:a16="http://schemas.microsoft.com/office/drawing/2014/main" id="{DFC9A9AD-788C-184E-AD98-4DD37427FCA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995026" y="14556406"/>
          <a:ext cx="926629" cy="90194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1194718</xdr:colOff>
      <xdr:row>0</xdr:row>
      <xdr:rowOff>965200</xdr:rowOff>
    </xdr:to>
    <xdr:pic>
      <xdr:nvPicPr>
        <xdr:cNvPr id="5" name="Image 4">
          <a:extLst>
            <a:ext uri="{FF2B5EF4-FFF2-40B4-BE49-F238E27FC236}">
              <a16:creationId xmlns:a16="http://schemas.microsoft.com/office/drawing/2014/main" id="{183E5AED-0363-457E-AE8E-9567A691E4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94718" cy="965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274159</xdr:colOff>
      <xdr:row>0</xdr:row>
      <xdr:rowOff>251783</xdr:rowOff>
    </xdr:from>
    <xdr:ext cx="2671042" cy="1957595"/>
    <xdr:pic>
      <xdr:nvPicPr>
        <xdr:cNvPr id="2" name="Image 1">
          <a:extLst>
            <a:ext uri="{FF2B5EF4-FFF2-40B4-BE49-F238E27FC236}">
              <a16:creationId xmlns:a16="http://schemas.microsoft.com/office/drawing/2014/main" id="{393A779E-FEF1-FD4A-875B-D9B6FD33B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4159" y="251783"/>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olivier.gaillard@gard.f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X32"/>
  <sheetViews>
    <sheetView showGridLines="0" zoomScale="68" zoomScaleNormal="60" zoomScaleSheetLayoutView="80" zoomScalePageLayoutView="120" workbookViewId="0">
      <selection activeCell="B17" sqref="B17:W17"/>
    </sheetView>
  </sheetViews>
  <sheetFormatPr defaultColWidth="11.42578125" defaultRowHeight="15"/>
  <cols>
    <col min="1" max="9" width="11.42578125" style="1"/>
    <col min="10" max="10" width="16.42578125" style="1" customWidth="1"/>
    <col min="11" max="16384" width="11.42578125" style="1"/>
  </cols>
  <sheetData>
    <row r="1" spans="1:24">
      <c r="A1" s="287"/>
      <c r="B1" s="288"/>
      <c r="C1" s="288"/>
      <c r="D1" s="288"/>
      <c r="E1" s="288"/>
      <c r="F1" s="288"/>
      <c r="G1" s="288"/>
      <c r="H1" s="288"/>
      <c r="I1" s="288"/>
      <c r="J1" s="288"/>
      <c r="K1" s="288"/>
      <c r="L1" s="288"/>
      <c r="M1" s="288"/>
      <c r="N1" s="288"/>
      <c r="O1" s="288"/>
      <c r="P1" s="288"/>
      <c r="Q1" s="288"/>
      <c r="R1" s="288"/>
      <c r="S1" s="288"/>
      <c r="T1" s="288"/>
      <c r="U1" s="288"/>
      <c r="V1" s="288"/>
      <c r="W1" s="288"/>
      <c r="X1" s="289"/>
    </row>
    <row r="2" spans="1:24">
      <c r="A2" s="290"/>
      <c r="X2" s="291"/>
    </row>
    <row r="3" spans="1:24">
      <c r="A3" s="290"/>
      <c r="X3" s="291"/>
    </row>
    <row r="4" spans="1:24">
      <c r="A4" s="290"/>
      <c r="X4" s="291"/>
    </row>
    <row r="5" spans="1:24">
      <c r="A5" s="290"/>
      <c r="X5" s="291"/>
    </row>
    <row r="6" spans="1:24">
      <c r="A6" s="290"/>
      <c r="X6" s="291"/>
    </row>
    <row r="7" spans="1:24">
      <c r="A7" s="290"/>
      <c r="V7" s="583"/>
      <c r="W7" s="583"/>
      <c r="X7" s="291"/>
    </row>
    <row r="8" spans="1:24" ht="21">
      <c r="A8" s="588" t="s">
        <v>0</v>
      </c>
      <c r="B8" s="589"/>
      <c r="C8" s="589"/>
      <c r="D8" s="589"/>
      <c r="E8" s="589"/>
      <c r="F8" s="589"/>
      <c r="G8" s="589"/>
      <c r="H8" s="589"/>
      <c r="I8" s="589"/>
      <c r="J8" s="589"/>
      <c r="K8" s="589"/>
      <c r="L8" s="589"/>
      <c r="M8" s="589"/>
      <c r="N8" s="589"/>
      <c r="O8" s="589"/>
      <c r="P8" s="589"/>
      <c r="Q8" s="589"/>
      <c r="R8" s="589"/>
      <c r="S8" s="589"/>
      <c r="T8" s="589"/>
      <c r="U8" s="589"/>
      <c r="V8" s="589"/>
      <c r="W8" s="589"/>
      <c r="X8" s="590"/>
    </row>
    <row r="9" spans="1:24" ht="21">
      <c r="A9" s="579" t="s">
        <v>1</v>
      </c>
      <c r="B9" s="580"/>
      <c r="C9" s="580"/>
      <c r="D9" s="580"/>
      <c r="E9" s="580"/>
      <c r="F9" s="580"/>
      <c r="G9" s="580"/>
      <c r="H9" s="580"/>
      <c r="I9" s="580"/>
      <c r="J9" s="580"/>
      <c r="K9" s="580"/>
      <c r="L9" s="580"/>
      <c r="M9" s="580"/>
      <c r="N9" s="580"/>
      <c r="O9" s="580"/>
      <c r="P9" s="580"/>
      <c r="Q9" s="580"/>
      <c r="R9" s="580"/>
      <c r="S9" s="580"/>
      <c r="T9" s="580"/>
      <c r="U9" s="580"/>
      <c r="V9" s="580"/>
      <c r="W9" s="580"/>
      <c r="X9" s="581"/>
    </row>
    <row r="10" spans="1:24" ht="21">
      <c r="A10" s="579" t="s">
        <v>2</v>
      </c>
      <c r="B10" s="580"/>
      <c r="C10" s="580"/>
      <c r="D10" s="580"/>
      <c r="E10" s="580"/>
      <c r="F10" s="580"/>
      <c r="G10" s="580"/>
      <c r="H10" s="580"/>
      <c r="I10" s="580"/>
      <c r="J10" s="580"/>
      <c r="K10" s="580"/>
      <c r="L10" s="580"/>
      <c r="M10" s="580"/>
      <c r="N10" s="580"/>
      <c r="O10" s="580"/>
      <c r="P10" s="580"/>
      <c r="Q10" s="580"/>
      <c r="R10" s="580"/>
      <c r="S10" s="580"/>
      <c r="T10" s="580"/>
      <c r="U10" s="580"/>
      <c r="V10" s="580"/>
      <c r="W10" s="580"/>
      <c r="X10" s="581"/>
    </row>
    <row r="11" spans="1:24" ht="21">
      <c r="A11" s="579" t="s">
        <v>3</v>
      </c>
      <c r="B11" s="580"/>
      <c r="C11" s="580"/>
      <c r="D11" s="580"/>
      <c r="E11" s="580"/>
      <c r="F11" s="580"/>
      <c r="G11" s="580"/>
      <c r="H11" s="580"/>
      <c r="I11" s="580"/>
      <c r="J11" s="580"/>
      <c r="K11" s="580"/>
      <c r="L11" s="580"/>
      <c r="M11" s="580"/>
      <c r="N11" s="580"/>
      <c r="O11" s="580"/>
      <c r="P11" s="580"/>
      <c r="Q11" s="580"/>
      <c r="R11" s="580"/>
      <c r="S11" s="580"/>
      <c r="T11" s="580"/>
      <c r="U11" s="580"/>
      <c r="V11" s="580"/>
      <c r="W11" s="580"/>
      <c r="X11" s="581"/>
    </row>
    <row r="12" spans="1:24" ht="21">
      <c r="A12" s="292"/>
      <c r="B12" s="293"/>
      <c r="C12" s="293"/>
      <c r="D12" s="293"/>
      <c r="E12" s="592" t="s">
        <v>4</v>
      </c>
      <c r="F12" s="592"/>
      <c r="G12" s="592"/>
      <c r="H12" s="592"/>
      <c r="I12" s="592"/>
      <c r="J12" s="592"/>
      <c r="K12" s="592"/>
      <c r="L12" s="592"/>
      <c r="M12" s="592"/>
      <c r="N12" s="592"/>
      <c r="O12" s="592"/>
      <c r="P12" s="592"/>
      <c r="Q12" s="592"/>
      <c r="R12" s="592"/>
      <c r="S12" s="592"/>
      <c r="T12" s="592"/>
      <c r="U12" s="592"/>
      <c r="V12" s="592"/>
      <c r="W12" s="293"/>
      <c r="X12" s="294"/>
    </row>
    <row r="13" spans="1:24" ht="21">
      <c r="A13" s="292"/>
      <c r="B13" s="293"/>
      <c r="C13" s="293"/>
      <c r="D13" s="293"/>
      <c r="E13" s="293"/>
      <c r="F13" s="293"/>
      <c r="G13" s="293"/>
      <c r="H13" s="293"/>
      <c r="I13" s="293"/>
      <c r="J13" s="295"/>
      <c r="K13" s="295"/>
      <c r="L13" s="295"/>
      <c r="M13" s="295"/>
      <c r="N13" s="295"/>
      <c r="O13" s="293"/>
      <c r="P13" s="293"/>
      <c r="Q13" s="293"/>
      <c r="R13" s="293"/>
      <c r="S13" s="293"/>
      <c r="T13" s="293"/>
      <c r="U13" s="293"/>
      <c r="V13" s="293"/>
      <c r="W13" s="293"/>
      <c r="X13" s="294"/>
    </row>
    <row r="14" spans="1:24" ht="29.1">
      <c r="A14" s="585" t="s">
        <v>5</v>
      </c>
      <c r="B14" s="586"/>
      <c r="C14" s="586"/>
      <c r="D14" s="586"/>
      <c r="E14" s="586"/>
      <c r="F14" s="586"/>
      <c r="G14" s="586"/>
      <c r="H14" s="586"/>
      <c r="I14" s="586"/>
      <c r="J14" s="586"/>
      <c r="K14" s="586"/>
      <c r="L14" s="586"/>
      <c r="M14" s="586"/>
      <c r="N14" s="586"/>
      <c r="O14" s="586"/>
      <c r="P14" s="586"/>
      <c r="Q14" s="586"/>
      <c r="R14" s="586"/>
      <c r="S14" s="586"/>
      <c r="T14" s="586"/>
      <c r="U14" s="586"/>
      <c r="V14" s="586"/>
      <c r="W14" s="586"/>
      <c r="X14" s="587"/>
    </row>
    <row r="15" spans="1:24" ht="35.25" customHeight="1">
      <c r="A15" s="296"/>
      <c r="B15" s="297"/>
      <c r="C15" s="297"/>
      <c r="D15" s="297"/>
      <c r="E15" s="297"/>
      <c r="F15" s="297"/>
      <c r="G15" s="297"/>
      <c r="H15" s="297"/>
      <c r="I15" s="297"/>
      <c r="J15" s="297"/>
      <c r="K15" s="577" t="s">
        <v>6</v>
      </c>
      <c r="L15" s="577"/>
      <c r="M15" s="577"/>
      <c r="N15" s="297"/>
      <c r="O15" s="297"/>
      <c r="P15" s="297"/>
      <c r="Q15" s="297"/>
      <c r="R15" s="297"/>
      <c r="S15" s="297"/>
      <c r="T15" s="297"/>
      <c r="U15" s="297"/>
      <c r="V15" s="297"/>
      <c r="W15" s="297"/>
      <c r="X15" s="298"/>
    </row>
    <row r="16" spans="1:24">
      <c r="A16" s="290"/>
      <c r="X16" s="291"/>
    </row>
    <row r="17" spans="1:24" ht="41.1" customHeight="1">
      <c r="A17" s="290"/>
      <c r="B17" s="591" t="s">
        <v>7</v>
      </c>
      <c r="C17" s="591"/>
      <c r="D17" s="591"/>
      <c r="E17" s="591"/>
      <c r="F17" s="591"/>
      <c r="G17" s="591"/>
      <c r="H17" s="591"/>
      <c r="I17" s="591"/>
      <c r="J17" s="591"/>
      <c r="K17" s="591"/>
      <c r="L17" s="591"/>
      <c r="M17" s="591"/>
      <c r="N17" s="591"/>
      <c r="O17" s="591"/>
      <c r="P17" s="591"/>
      <c r="Q17" s="591"/>
      <c r="R17" s="591"/>
      <c r="S17" s="591"/>
      <c r="T17" s="591"/>
      <c r="U17" s="591"/>
      <c r="V17" s="591"/>
      <c r="W17" s="591"/>
      <c r="X17" s="291"/>
    </row>
    <row r="18" spans="1:24" ht="39" customHeight="1">
      <c r="A18" s="290"/>
      <c r="X18" s="291"/>
    </row>
    <row r="19" spans="1:24" ht="20.25" customHeight="1">
      <c r="A19" s="290"/>
      <c r="B19" s="582" t="s">
        <v>8</v>
      </c>
      <c r="C19" s="582"/>
      <c r="D19" s="582"/>
      <c r="E19" s="582"/>
      <c r="F19" s="582"/>
      <c r="G19" s="582"/>
      <c r="H19" s="582"/>
      <c r="I19" s="582"/>
      <c r="J19" s="582"/>
      <c r="K19" s="582"/>
      <c r="L19" s="582"/>
      <c r="M19" s="582"/>
      <c r="N19" s="582"/>
      <c r="O19" s="582"/>
      <c r="P19" s="582"/>
      <c r="Q19" s="582"/>
      <c r="R19" s="582"/>
      <c r="S19" s="582"/>
      <c r="T19" s="582"/>
      <c r="U19" s="582"/>
      <c r="V19" s="582"/>
      <c r="W19" s="582"/>
      <c r="X19" s="291"/>
    </row>
    <row r="20" spans="1:24" ht="69" customHeight="1">
      <c r="A20" s="290"/>
      <c r="B20" s="578" t="s">
        <v>9</v>
      </c>
      <c r="C20" s="578"/>
      <c r="D20" s="578"/>
      <c r="E20" s="578"/>
      <c r="F20" s="578"/>
      <c r="G20" s="578"/>
      <c r="H20" s="578"/>
      <c r="I20" s="578"/>
      <c r="J20" s="578"/>
      <c r="K20" s="578"/>
      <c r="L20" s="578"/>
      <c r="M20" s="578"/>
      <c r="N20" s="578"/>
      <c r="O20" s="578"/>
      <c r="P20" s="578"/>
      <c r="Q20" s="578"/>
      <c r="R20" s="578"/>
      <c r="S20" s="578"/>
      <c r="T20" s="578"/>
      <c r="U20" s="578"/>
      <c r="V20" s="578"/>
      <c r="W20" s="578"/>
      <c r="X20" s="291"/>
    </row>
    <row r="21" spans="1:24" ht="408.95" customHeight="1">
      <c r="A21" s="290"/>
      <c r="B21" s="578" t="s">
        <v>10</v>
      </c>
      <c r="C21" s="578"/>
      <c r="D21" s="578"/>
      <c r="E21" s="578"/>
      <c r="F21" s="578"/>
      <c r="G21" s="578"/>
      <c r="H21" s="578"/>
      <c r="I21" s="578"/>
      <c r="J21" s="578"/>
      <c r="K21" s="578"/>
      <c r="L21" s="578"/>
      <c r="M21" s="578"/>
      <c r="N21" s="578"/>
      <c r="O21" s="578"/>
      <c r="P21" s="578"/>
      <c r="Q21" s="578"/>
      <c r="R21" s="578"/>
      <c r="S21" s="578"/>
      <c r="T21" s="578"/>
      <c r="U21" s="578"/>
      <c r="V21" s="578"/>
      <c r="W21" s="578"/>
      <c r="X21" s="291"/>
    </row>
    <row r="22" spans="1:24" ht="177.95" customHeight="1">
      <c r="A22" s="290"/>
      <c r="B22" s="791" t="s">
        <v>11</v>
      </c>
      <c r="C22" s="791"/>
      <c r="D22" s="791"/>
      <c r="E22" s="791"/>
      <c r="F22" s="791"/>
      <c r="G22" s="791"/>
      <c r="H22" s="791"/>
      <c r="I22" s="791"/>
      <c r="J22" s="791"/>
      <c r="K22" s="791"/>
      <c r="L22" s="791"/>
      <c r="M22" s="791"/>
      <c r="N22" s="791"/>
      <c r="O22" s="791"/>
      <c r="P22" s="791"/>
      <c r="Q22" s="791"/>
      <c r="R22" s="791"/>
      <c r="S22" s="791"/>
      <c r="T22" s="791"/>
      <c r="U22" s="791"/>
      <c r="V22" s="791"/>
      <c r="W22" s="791"/>
      <c r="X22" s="291"/>
    </row>
    <row r="23" spans="1:24" ht="131.25" customHeight="1">
      <c r="A23" s="290"/>
      <c r="B23" s="791" t="s">
        <v>12</v>
      </c>
      <c r="C23" s="791"/>
      <c r="D23" s="791"/>
      <c r="E23" s="791"/>
      <c r="F23" s="791"/>
      <c r="G23" s="791"/>
      <c r="H23" s="791"/>
      <c r="I23" s="791"/>
      <c r="J23" s="791"/>
      <c r="K23" s="791"/>
      <c r="L23" s="791"/>
      <c r="M23" s="791"/>
      <c r="N23" s="791"/>
      <c r="O23" s="791"/>
      <c r="P23" s="791"/>
      <c r="Q23" s="791"/>
      <c r="R23" s="791"/>
      <c r="S23" s="791"/>
      <c r="T23" s="791"/>
      <c r="U23" s="791"/>
      <c r="V23" s="791"/>
      <c r="W23" s="791"/>
      <c r="X23" s="291"/>
    </row>
    <row r="24" spans="1:24" ht="39.950000000000003" customHeight="1">
      <c r="A24" s="290"/>
      <c r="B24" s="791" t="s">
        <v>13</v>
      </c>
      <c r="C24" s="791"/>
      <c r="D24" s="791"/>
      <c r="E24" s="791"/>
      <c r="F24" s="791"/>
      <c r="G24" s="791"/>
      <c r="H24" s="791"/>
      <c r="I24" s="791"/>
      <c r="J24" s="791"/>
      <c r="K24" s="791"/>
      <c r="L24" s="791"/>
      <c r="M24" s="791"/>
      <c r="N24" s="791"/>
      <c r="O24" s="791"/>
      <c r="P24" s="791"/>
      <c r="Q24" s="791"/>
      <c r="R24" s="791"/>
      <c r="S24" s="791"/>
      <c r="T24" s="791"/>
      <c r="U24" s="791"/>
      <c r="V24" s="791"/>
      <c r="W24" s="792"/>
      <c r="X24" s="291"/>
    </row>
    <row r="25" spans="1:24" ht="48" customHeight="1">
      <c r="A25" s="290"/>
      <c r="B25" s="791"/>
      <c r="C25" s="791"/>
      <c r="D25" s="791"/>
      <c r="E25" s="791"/>
      <c r="F25" s="791"/>
      <c r="G25" s="791"/>
      <c r="H25" s="791"/>
      <c r="I25" s="791"/>
      <c r="J25" s="791"/>
      <c r="K25" s="791"/>
      <c r="L25" s="791"/>
      <c r="M25" s="791"/>
      <c r="N25" s="791"/>
      <c r="O25" s="791"/>
      <c r="P25" s="791"/>
      <c r="Q25" s="791"/>
      <c r="R25" s="791"/>
      <c r="S25" s="791"/>
      <c r="T25" s="791"/>
      <c r="U25" s="791"/>
      <c r="V25" s="791"/>
      <c r="W25" s="791"/>
      <c r="X25" s="291"/>
    </row>
    <row r="26" spans="1:24" ht="18.95" customHeight="1">
      <c r="A26" s="290"/>
      <c r="B26" s="299"/>
      <c r="C26" s="299"/>
      <c r="D26" s="299"/>
      <c r="E26" s="299"/>
      <c r="F26" s="299"/>
      <c r="G26" s="299"/>
      <c r="H26" s="299"/>
      <c r="I26" s="299"/>
      <c r="J26" s="299"/>
      <c r="K26" s="299"/>
      <c r="L26" s="299"/>
      <c r="M26" s="299"/>
      <c r="N26" s="299"/>
      <c r="O26" s="299"/>
      <c r="P26" s="299"/>
      <c r="Q26" s="299"/>
      <c r="R26" s="299"/>
      <c r="S26" s="299"/>
      <c r="T26" s="299"/>
      <c r="U26" s="299"/>
      <c r="V26" s="299"/>
      <c r="W26" s="299"/>
      <c r="X26" s="291"/>
    </row>
    <row r="27" spans="1:24" ht="18.95">
      <c r="A27" s="290"/>
      <c r="B27" s="584" t="s">
        <v>14</v>
      </c>
      <c r="C27" s="584"/>
      <c r="D27" s="584"/>
      <c r="E27" s="584"/>
      <c r="F27" s="584"/>
      <c r="G27" s="584"/>
      <c r="H27" s="584"/>
      <c r="I27" s="584"/>
      <c r="J27" s="584"/>
      <c r="K27" s="584"/>
      <c r="L27" s="584"/>
      <c r="M27" s="584"/>
      <c r="N27" s="584"/>
      <c r="O27" s="584"/>
      <c r="P27" s="584"/>
      <c r="Q27" s="584"/>
      <c r="R27" s="584"/>
      <c r="S27" s="584"/>
      <c r="T27" s="584"/>
      <c r="U27" s="584"/>
      <c r="V27" s="584"/>
      <c r="W27" s="584"/>
      <c r="X27" s="291"/>
    </row>
    <row r="28" spans="1:24" ht="111.95" customHeight="1">
      <c r="A28" s="290"/>
      <c r="B28" s="791" t="s">
        <v>15</v>
      </c>
      <c r="C28" s="791"/>
      <c r="D28" s="791"/>
      <c r="E28" s="791"/>
      <c r="F28" s="791"/>
      <c r="G28" s="791"/>
      <c r="H28" s="791"/>
      <c r="I28" s="791"/>
      <c r="J28" s="791"/>
      <c r="K28" s="791"/>
      <c r="L28" s="791"/>
      <c r="M28" s="791"/>
      <c r="N28" s="791"/>
      <c r="O28" s="791"/>
      <c r="P28" s="791"/>
      <c r="Q28" s="791"/>
      <c r="R28" s="791"/>
      <c r="S28" s="791"/>
      <c r="T28" s="791"/>
      <c r="U28" s="791"/>
      <c r="V28" s="791"/>
      <c r="W28" s="791"/>
      <c r="X28" s="291"/>
    </row>
    <row r="29" spans="1:24" ht="14.25" customHeight="1">
      <c r="A29" s="290"/>
      <c r="B29" s="793"/>
      <c r="C29" s="793"/>
      <c r="D29" s="793"/>
      <c r="E29" s="793"/>
      <c r="F29" s="793"/>
      <c r="G29" s="793"/>
      <c r="H29" s="793"/>
      <c r="I29" s="793"/>
      <c r="J29" s="793"/>
      <c r="K29" s="793"/>
      <c r="L29" s="793"/>
      <c r="M29" s="793"/>
      <c r="N29" s="793"/>
      <c r="O29" s="793"/>
      <c r="P29" s="793"/>
      <c r="Q29" s="793"/>
      <c r="R29" s="793"/>
      <c r="S29" s="793"/>
      <c r="T29" s="793"/>
      <c r="U29" s="793"/>
      <c r="V29" s="793"/>
      <c r="W29" s="793"/>
      <c r="X29" s="291"/>
    </row>
    <row r="30" spans="1:24" ht="18.95">
      <c r="A30" s="290"/>
      <c r="B30" s="582" t="s">
        <v>16</v>
      </c>
      <c r="C30" s="582"/>
      <c r="D30" s="582"/>
      <c r="E30" s="582"/>
      <c r="F30" s="582"/>
      <c r="G30" s="582"/>
      <c r="H30" s="582"/>
      <c r="I30" s="582"/>
      <c r="J30" s="582"/>
      <c r="K30" s="582"/>
      <c r="L30" s="582"/>
      <c r="M30" s="582"/>
      <c r="N30" s="582"/>
      <c r="O30" s="582"/>
      <c r="P30" s="582"/>
      <c r="Q30" s="582"/>
      <c r="R30" s="582"/>
      <c r="S30" s="582"/>
      <c r="T30" s="582"/>
      <c r="U30" s="582"/>
      <c r="V30" s="582"/>
      <c r="W30" s="582"/>
      <c r="X30" s="291"/>
    </row>
    <row r="31" spans="1:24" ht="15.95">
      <c r="A31" s="290"/>
      <c r="B31" s="791" t="s">
        <v>17</v>
      </c>
      <c r="C31" s="791"/>
      <c r="D31" s="791"/>
      <c r="E31" s="791"/>
      <c r="F31" s="791"/>
      <c r="G31" s="791"/>
      <c r="H31" s="791"/>
      <c r="I31" s="791"/>
      <c r="J31" s="791"/>
      <c r="K31" s="791"/>
      <c r="L31" s="791"/>
      <c r="M31" s="791"/>
      <c r="N31" s="791"/>
      <c r="O31" s="791"/>
      <c r="P31" s="791"/>
      <c r="Q31" s="791"/>
      <c r="R31" s="791"/>
      <c r="S31" s="791"/>
      <c r="T31" s="791"/>
      <c r="U31" s="791"/>
      <c r="V31" s="791"/>
      <c r="W31" s="791"/>
      <c r="X31" s="291"/>
    </row>
    <row r="32" spans="1:24" ht="12" customHeight="1" thickBot="1">
      <c r="A32" s="300"/>
      <c r="B32" s="301"/>
      <c r="C32" s="302"/>
      <c r="D32" s="302"/>
      <c r="E32" s="302"/>
      <c r="F32" s="302"/>
      <c r="G32" s="302"/>
      <c r="H32" s="302"/>
      <c r="I32" s="302"/>
      <c r="J32" s="302"/>
      <c r="K32" s="302"/>
      <c r="L32" s="302"/>
      <c r="M32" s="302"/>
      <c r="N32" s="302"/>
      <c r="O32" s="302"/>
      <c r="P32" s="302"/>
      <c r="Q32" s="302"/>
      <c r="R32" s="302"/>
      <c r="S32" s="302"/>
      <c r="T32" s="302"/>
      <c r="U32" s="302"/>
      <c r="V32" s="302"/>
      <c r="W32" s="302"/>
      <c r="X32" s="303"/>
    </row>
  </sheetData>
  <sheetProtection algorithmName="SHA-512" hashValue="Q/xJShyWAKbmNl/VWQIG134+Z0OOVwRWMdYcqVBEYHlnGz4tZQp5Xb7jxuU9M8HY1vG7029I9E0Km7sZma2wCw==" saltValue="dOtJYiJXr93Je21XVRDUHg==" spinCount="100000" sheet="1" objects="1" scenarios="1"/>
  <mergeCells count="20">
    <mergeCell ref="V7:W7"/>
    <mergeCell ref="B22:W22"/>
    <mergeCell ref="B19:W19"/>
    <mergeCell ref="B27:W27"/>
    <mergeCell ref="B28:W28"/>
    <mergeCell ref="A14:X14"/>
    <mergeCell ref="A9:X9"/>
    <mergeCell ref="A8:X8"/>
    <mergeCell ref="B17:W17"/>
    <mergeCell ref="B21:W21"/>
    <mergeCell ref="B25:W25"/>
    <mergeCell ref="B23:W23"/>
    <mergeCell ref="E12:V12"/>
    <mergeCell ref="K15:M15"/>
    <mergeCell ref="B20:W20"/>
    <mergeCell ref="A10:X10"/>
    <mergeCell ref="A11:X11"/>
    <mergeCell ref="B31:W31"/>
    <mergeCell ref="B30:W30"/>
    <mergeCell ref="B24:V24"/>
  </mergeCells>
  <pageMargins left="6.6666666666666671E-3" right="0.7" top="3.3333333333333335E-3" bottom="0.75" header="0.3" footer="0.3"/>
  <pageSetup paperSize="9" scale="3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21">
    <pageSetUpPr fitToPage="1"/>
  </sheetPr>
  <dimension ref="A1:F51"/>
  <sheetViews>
    <sheetView view="pageBreakPreview" zoomScale="85" zoomScaleNormal="85" zoomScaleSheetLayoutView="85" workbookViewId="0">
      <selection activeCell="E50" sqref="E50:J50"/>
    </sheetView>
  </sheetViews>
  <sheetFormatPr defaultColWidth="11.42578125" defaultRowHeight="15"/>
  <cols>
    <col min="1" max="1" width="9.42578125" customWidth="1"/>
    <col min="2" max="2" width="27.85546875" customWidth="1"/>
    <col min="3" max="3" width="38.42578125" style="1" customWidth="1"/>
    <col min="4" max="4" width="44.85546875" customWidth="1"/>
    <col min="5" max="5" width="41.42578125" style="1" customWidth="1"/>
  </cols>
  <sheetData>
    <row r="1" spans="1:5" ht="15.95" thickBot="1">
      <c r="A1" s="774" t="s">
        <v>401</v>
      </c>
      <c r="B1" s="775"/>
      <c r="C1" s="775"/>
      <c r="D1" s="775"/>
      <c r="E1" s="776"/>
    </row>
    <row r="3" spans="1:5">
      <c r="A3" s="783" t="s">
        <v>291</v>
      </c>
      <c r="B3" s="784"/>
      <c r="C3" s="785" t="s">
        <v>402</v>
      </c>
      <c r="D3" s="785"/>
      <c r="E3" s="785"/>
    </row>
    <row r="4" spans="1:5" ht="21.75" customHeight="1">
      <c r="A4" s="28" t="s">
        <v>403</v>
      </c>
      <c r="B4" s="28" t="s">
        <v>404</v>
      </c>
      <c r="C4" s="29" t="s">
        <v>405</v>
      </c>
      <c r="D4" s="30" t="s">
        <v>406</v>
      </c>
      <c r="E4" s="31" t="s">
        <v>407</v>
      </c>
    </row>
    <row r="5" spans="1:5" s="19" customFormat="1" ht="43.5" customHeight="1">
      <c r="A5" s="6">
        <v>101</v>
      </c>
      <c r="B5" s="6" t="s">
        <v>408</v>
      </c>
      <c r="C5" s="10" t="s">
        <v>409</v>
      </c>
      <c r="D5" s="24" t="s">
        <v>410</v>
      </c>
      <c r="E5" s="22" t="s">
        <v>411</v>
      </c>
    </row>
    <row r="6" spans="1:5" s="19" customFormat="1" ht="15.95">
      <c r="A6" s="18">
        <v>102</v>
      </c>
      <c r="B6" s="18" t="s">
        <v>412</v>
      </c>
      <c r="C6" s="32" t="s">
        <v>413</v>
      </c>
      <c r="D6" s="25" t="s">
        <v>414</v>
      </c>
      <c r="E6" s="21" t="s">
        <v>415</v>
      </c>
    </row>
    <row r="7" spans="1:5" s="19" customFormat="1" ht="35.25" customHeight="1">
      <c r="A7" s="6">
        <v>103</v>
      </c>
      <c r="B7" s="6" t="s">
        <v>416</v>
      </c>
      <c r="C7" s="10" t="s">
        <v>417</v>
      </c>
      <c r="D7" s="24" t="s">
        <v>418</v>
      </c>
      <c r="E7" s="27" t="s">
        <v>419</v>
      </c>
    </row>
    <row r="8" spans="1:5" s="19" customFormat="1" ht="48.75" customHeight="1">
      <c r="A8" s="6">
        <v>104</v>
      </c>
      <c r="B8" s="6" t="s">
        <v>420</v>
      </c>
      <c r="C8" s="10" t="s">
        <v>421</v>
      </c>
      <c r="D8" s="24" t="s">
        <v>422</v>
      </c>
      <c r="E8" s="33" t="s">
        <v>423</v>
      </c>
    </row>
    <row r="9" spans="1:5" s="19" customFormat="1" ht="37.5" customHeight="1">
      <c r="A9" s="18">
        <v>105</v>
      </c>
      <c r="B9" s="6" t="s">
        <v>424</v>
      </c>
      <c r="C9" s="32" t="s">
        <v>425</v>
      </c>
      <c r="D9" s="25" t="s">
        <v>426</v>
      </c>
      <c r="E9" s="33" t="s">
        <v>427</v>
      </c>
    </row>
    <row r="10" spans="1:5" s="19" customFormat="1" ht="51" customHeight="1">
      <c r="A10" s="18">
        <v>106</v>
      </c>
      <c r="B10" s="6" t="s">
        <v>428</v>
      </c>
      <c r="C10" s="32" t="s">
        <v>429</v>
      </c>
      <c r="D10" s="20" t="s">
        <v>430</v>
      </c>
      <c r="E10" s="33" t="s">
        <v>431</v>
      </c>
    </row>
    <row r="11" spans="1:5" s="19" customFormat="1" ht="35.25" customHeight="1">
      <c r="A11" s="6">
        <v>107</v>
      </c>
      <c r="B11" s="6" t="s">
        <v>432</v>
      </c>
      <c r="C11" s="10" t="s">
        <v>433</v>
      </c>
      <c r="D11" s="24" t="s">
        <v>434</v>
      </c>
      <c r="E11" s="33" t="s">
        <v>435</v>
      </c>
    </row>
    <row r="12" spans="1:5" s="19" customFormat="1" ht="32.1">
      <c r="A12" s="18">
        <v>108</v>
      </c>
      <c r="B12" s="6" t="s">
        <v>436</v>
      </c>
      <c r="C12" s="32" t="s">
        <v>437</v>
      </c>
      <c r="D12" s="25" t="s">
        <v>438</v>
      </c>
      <c r="E12" s="34" t="s">
        <v>439</v>
      </c>
    </row>
    <row r="13" spans="1:5" s="19" customFormat="1" ht="32.1">
      <c r="A13" s="18">
        <v>109</v>
      </c>
      <c r="B13" s="6" t="s">
        <v>440</v>
      </c>
      <c r="C13" s="32" t="s">
        <v>441</v>
      </c>
      <c r="D13" s="25" t="s">
        <v>442</v>
      </c>
      <c r="E13" s="34" t="s">
        <v>443</v>
      </c>
    </row>
    <row r="14" spans="1:5" s="19" customFormat="1" ht="15.95">
      <c r="A14" s="6">
        <v>110</v>
      </c>
      <c r="B14" s="6" t="s">
        <v>444</v>
      </c>
      <c r="C14" s="10" t="s">
        <v>445</v>
      </c>
      <c r="D14" s="26" t="s">
        <v>446</v>
      </c>
      <c r="E14" s="34" t="s">
        <v>447</v>
      </c>
    </row>
    <row r="15" spans="1:5" s="19" customFormat="1" ht="32.1">
      <c r="A15" s="18">
        <v>111</v>
      </c>
      <c r="B15" s="6" t="s">
        <v>448</v>
      </c>
      <c r="C15" s="32" t="s">
        <v>449</v>
      </c>
      <c r="D15" s="25" t="s">
        <v>450</v>
      </c>
      <c r="E15" s="23" t="s">
        <v>451</v>
      </c>
    </row>
    <row r="16" spans="1:5" s="19" customFormat="1" ht="15.95">
      <c r="A16" s="18">
        <v>112</v>
      </c>
      <c r="B16" s="6" t="s">
        <v>452</v>
      </c>
      <c r="C16" s="32" t="s">
        <v>453</v>
      </c>
      <c r="D16" s="25" t="s">
        <v>454</v>
      </c>
      <c r="E16" s="21" t="s">
        <v>455</v>
      </c>
    </row>
    <row r="17" spans="1:6" s="19" customFormat="1" ht="32.1">
      <c r="A17" s="18">
        <v>113</v>
      </c>
      <c r="B17" s="6" t="s">
        <v>456</v>
      </c>
      <c r="C17" s="32" t="s">
        <v>457</v>
      </c>
      <c r="D17" s="25" t="s">
        <v>458</v>
      </c>
      <c r="E17" s="34" t="s">
        <v>459</v>
      </c>
    </row>
    <row r="18" spans="1:6" s="19" customFormat="1" ht="32.1">
      <c r="A18" s="18">
        <v>114</v>
      </c>
      <c r="B18" s="6" t="s">
        <v>460</v>
      </c>
      <c r="C18" s="32" t="s">
        <v>461</v>
      </c>
      <c r="D18" s="25" t="s">
        <v>462</v>
      </c>
      <c r="E18" s="21" t="s">
        <v>463</v>
      </c>
    </row>
    <row r="19" spans="1:6" s="19" customFormat="1" ht="15.95">
      <c r="A19" s="18">
        <v>115</v>
      </c>
      <c r="B19" s="6" t="s">
        <v>464</v>
      </c>
      <c r="C19" s="32" t="s">
        <v>465</v>
      </c>
      <c r="D19" s="25" t="s">
        <v>466</v>
      </c>
      <c r="E19" s="21" t="s">
        <v>467</v>
      </c>
    </row>
    <row r="20" spans="1:6" s="19" customFormat="1" ht="36.75" customHeight="1">
      <c r="A20" s="18">
        <v>116</v>
      </c>
      <c r="B20" s="6" t="s">
        <v>468</v>
      </c>
      <c r="C20" s="32" t="s">
        <v>469</v>
      </c>
      <c r="D20" s="25" t="s">
        <v>470</v>
      </c>
      <c r="E20" s="21" t="s">
        <v>471</v>
      </c>
    </row>
    <row r="21" spans="1:6" ht="15.95" thickBot="1"/>
    <row r="22" spans="1:6" ht="15.95" thickBot="1">
      <c r="A22" s="774" t="s">
        <v>472</v>
      </c>
      <c r="B22" s="775"/>
      <c r="C22" s="775"/>
      <c r="D22" s="775"/>
      <c r="E22" s="776"/>
    </row>
    <row r="23" spans="1:6" s="1" customFormat="1" ht="15.95">
      <c r="C23" s="5"/>
      <c r="D23" s="4"/>
      <c r="E23" s="56" t="s">
        <v>473</v>
      </c>
    </row>
    <row r="24" spans="1:6" s="1" customFormat="1" ht="63.95">
      <c r="B24" s="59" t="s">
        <v>474</v>
      </c>
      <c r="C24" s="57" t="s">
        <v>475</v>
      </c>
      <c r="D24" s="58"/>
      <c r="E24" s="9" t="s">
        <v>476</v>
      </c>
    </row>
    <row r="25" spans="1:6" s="1" customFormat="1" ht="48">
      <c r="B25" s="59" t="s">
        <v>477</v>
      </c>
      <c r="C25" s="57" t="s">
        <v>478</v>
      </c>
      <c r="D25" s="58"/>
      <c r="E25" s="9" t="s">
        <v>479</v>
      </c>
    </row>
    <row r="26" spans="1:6" s="1" customFormat="1" ht="63.95">
      <c r="B26" s="59" t="s">
        <v>480</v>
      </c>
      <c r="C26" s="57" t="s">
        <v>481</v>
      </c>
      <c r="D26" s="58"/>
      <c r="E26" s="9" t="s">
        <v>482</v>
      </c>
    </row>
    <row r="27" spans="1:6" s="1" customFormat="1" ht="48">
      <c r="B27" s="59" t="s">
        <v>483</v>
      </c>
      <c r="C27" s="57" t="s">
        <v>484</v>
      </c>
      <c r="D27" s="58"/>
      <c r="E27" s="9" t="s">
        <v>485</v>
      </c>
    </row>
    <row r="28" spans="1:6" s="1" customFormat="1" ht="224.25" customHeight="1">
      <c r="B28" s="59" t="s">
        <v>486</v>
      </c>
      <c r="C28" s="57" t="s">
        <v>487</v>
      </c>
      <c r="D28" s="58"/>
      <c r="E28" s="9" t="s">
        <v>488</v>
      </c>
    </row>
    <row r="29" spans="1:6" s="1" customFormat="1" ht="32.1">
      <c r="B29" s="59" t="s">
        <v>489</v>
      </c>
      <c r="C29" s="781" t="s">
        <v>490</v>
      </c>
      <c r="D29" s="782"/>
      <c r="E29" s="9" t="s">
        <v>491</v>
      </c>
    </row>
    <row r="30" spans="1:6" s="1" customFormat="1" ht="32.1">
      <c r="B30" s="59" t="s">
        <v>492</v>
      </c>
      <c r="C30" s="781" t="s">
        <v>493</v>
      </c>
      <c r="D30" s="782"/>
      <c r="E30" s="9" t="s">
        <v>494</v>
      </c>
    </row>
    <row r="31" spans="1:6" s="1" customFormat="1" ht="96">
      <c r="B31" s="59" t="s">
        <v>495</v>
      </c>
      <c r="C31" s="781" t="s">
        <v>496</v>
      </c>
      <c r="D31" s="782"/>
      <c r="E31" s="8" t="s">
        <v>497</v>
      </c>
      <c r="F31" s="35"/>
    </row>
    <row r="32" spans="1:6" s="1" customFormat="1" ht="80.099999999999994">
      <c r="B32" s="59" t="s">
        <v>498</v>
      </c>
      <c r="C32" s="781" t="s">
        <v>496</v>
      </c>
      <c r="D32" s="782"/>
      <c r="E32" s="8" t="s">
        <v>499</v>
      </c>
      <c r="F32" s="35"/>
    </row>
    <row r="33" spans="1:6" s="1" customFormat="1" ht="15.95" thickBot="1">
      <c r="B33" s="61"/>
      <c r="C33" s="62"/>
      <c r="D33" s="62"/>
      <c r="E33" s="7"/>
      <c r="F33" s="35"/>
    </row>
    <row r="34" spans="1:6" ht="15.95" thickBot="1">
      <c r="A34" s="774" t="s">
        <v>500</v>
      </c>
      <c r="B34" s="775"/>
      <c r="C34" s="775"/>
      <c r="D34" s="775"/>
      <c r="E34" s="776"/>
    </row>
    <row r="35" spans="1:6" ht="15.95">
      <c r="A35" s="1" t="s">
        <v>501</v>
      </c>
      <c r="B35" s="36"/>
      <c r="C35" s="3" t="s">
        <v>502</v>
      </c>
    </row>
    <row r="36" spans="1:6" ht="32.1">
      <c r="A36" s="1" t="s">
        <v>503</v>
      </c>
      <c r="B36" s="36"/>
      <c r="C36" s="3" t="s">
        <v>504</v>
      </c>
    </row>
    <row r="37" spans="1:6" ht="15.95">
      <c r="A37" s="1" t="s">
        <v>505</v>
      </c>
      <c r="B37" s="36"/>
      <c r="C37" s="3" t="s">
        <v>506</v>
      </c>
    </row>
    <row r="38" spans="1:6" ht="15.95" thickBot="1">
      <c r="A38" s="66" t="s">
        <v>507</v>
      </c>
      <c r="B38" s="66"/>
      <c r="C38" s="1" t="s">
        <v>508</v>
      </c>
    </row>
    <row r="39" spans="1:6" ht="15.95" thickBot="1">
      <c r="A39" s="774" t="s">
        <v>509</v>
      </c>
      <c r="B39" s="775"/>
      <c r="C39" s="775"/>
      <c r="D39" s="775"/>
      <c r="E39" s="776"/>
    </row>
    <row r="40" spans="1:6">
      <c r="A40" s="779" t="s">
        <v>510</v>
      </c>
      <c r="B40" s="780"/>
      <c r="C40" s="63">
        <v>45291</v>
      </c>
    </row>
    <row r="41" spans="1:6" ht="34.5" customHeight="1" thickBot="1">
      <c r="A41" s="777" t="s">
        <v>511</v>
      </c>
      <c r="B41" s="778"/>
      <c r="C41" s="63">
        <v>45473</v>
      </c>
    </row>
    <row r="42" spans="1:6" ht="15.95" thickBot="1">
      <c r="A42" s="774" t="s">
        <v>512</v>
      </c>
      <c r="B42" s="775"/>
      <c r="C42" s="775"/>
      <c r="D42" s="775"/>
      <c r="E42" s="776"/>
    </row>
    <row r="43" spans="1:6">
      <c r="A43" t="s">
        <v>513</v>
      </c>
    </row>
    <row r="44" spans="1:6">
      <c r="A44" t="s">
        <v>514</v>
      </c>
    </row>
    <row r="45" spans="1:6">
      <c r="A45" t="s">
        <v>515</v>
      </c>
    </row>
    <row r="46" spans="1:6">
      <c r="A46" t="s">
        <v>516</v>
      </c>
    </row>
    <row r="47" spans="1:6">
      <c r="A47" t="s">
        <v>517</v>
      </c>
    </row>
    <row r="48" spans="1:6">
      <c r="A48" t="s">
        <v>518</v>
      </c>
    </row>
    <row r="49" spans="1:1">
      <c r="A49" t="s">
        <v>519</v>
      </c>
    </row>
    <row r="50" spans="1:1">
      <c r="A50" t="s">
        <v>520</v>
      </c>
    </row>
    <row r="51" spans="1:1">
      <c r="A51" t="s">
        <v>521</v>
      </c>
    </row>
  </sheetData>
  <sortState xmlns:xlrd2="http://schemas.microsoft.com/office/spreadsheetml/2017/richdata2" ref="A5:E20">
    <sortCondition ref="A5"/>
  </sortState>
  <mergeCells count="13">
    <mergeCell ref="A42:E42"/>
    <mergeCell ref="A41:B41"/>
    <mergeCell ref="A34:E34"/>
    <mergeCell ref="A22:E22"/>
    <mergeCell ref="A1:E1"/>
    <mergeCell ref="A39:E39"/>
    <mergeCell ref="A40:B40"/>
    <mergeCell ref="C32:D32"/>
    <mergeCell ref="A3:B3"/>
    <mergeCell ref="C3:E3"/>
    <mergeCell ref="C29:D29"/>
    <mergeCell ref="C30:D30"/>
    <mergeCell ref="C31:D31"/>
  </mergeCells>
  <dataValidations count="1">
    <dataValidation type="list" allowBlank="1" showInputMessage="1" showErrorMessage="1" sqref="B24:B33" xr:uid="{00000000-0002-0000-0900-000000000000}">
      <formula1>"Hors régime d'aide d'Etat, SA 43783,SA 42681, SA 58980,SA 43197, SA 40453,SA 58979,SA 59108, De minimis entreprises, De minimis agricole,Autre"</formula1>
    </dataValidation>
  </dataValidations>
  <hyperlinks>
    <hyperlink ref="F6" r:id="rId1" display="olivier.gaillard@gard.fr " xr:uid="{00000000-0004-0000-0900-000000000000}"/>
  </hyperlinks>
  <pageMargins left="0.7" right="0.7" top="0.75" bottom="0.75" header="0.3" footer="0.3"/>
  <pageSetup paperSize="9" scale="48"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2"/>
  <dimension ref="A1:M9"/>
  <sheetViews>
    <sheetView zoomScaleNormal="100" workbookViewId="0">
      <selection activeCell="E50" sqref="E50:J50"/>
    </sheetView>
  </sheetViews>
  <sheetFormatPr defaultColWidth="11.42578125" defaultRowHeight="15"/>
  <cols>
    <col min="1" max="1" width="22.42578125" customWidth="1"/>
    <col min="2" max="2" width="24.85546875" customWidth="1"/>
  </cols>
  <sheetData>
    <row r="1" spans="1:13" ht="20.25" customHeight="1">
      <c r="A1" s="65" t="s">
        <v>522</v>
      </c>
      <c r="B1" s="65" t="s">
        <v>523</v>
      </c>
      <c r="C1" s="787" t="s">
        <v>524</v>
      </c>
      <c r="D1" s="787"/>
      <c r="E1" s="787"/>
      <c r="F1" s="787"/>
      <c r="G1" s="787"/>
      <c r="H1" s="787"/>
      <c r="I1" s="787"/>
      <c r="J1" s="787"/>
      <c r="K1" s="787"/>
      <c r="L1" s="787"/>
      <c r="M1" s="787"/>
    </row>
    <row r="2" spans="1:13">
      <c r="A2" s="786">
        <v>44642</v>
      </c>
      <c r="B2" s="64" t="s">
        <v>514</v>
      </c>
      <c r="C2" s="788" t="s">
        <v>525</v>
      </c>
      <c r="D2" s="789"/>
      <c r="E2" s="789"/>
      <c r="F2" s="789"/>
      <c r="G2" s="789"/>
      <c r="H2" s="789"/>
      <c r="I2" s="789"/>
      <c r="J2" s="789"/>
      <c r="K2" s="789"/>
      <c r="L2" s="789"/>
      <c r="M2" s="790"/>
    </row>
    <row r="3" spans="1:13">
      <c r="A3" s="786"/>
      <c r="B3" s="64" t="s">
        <v>515</v>
      </c>
      <c r="C3" s="788" t="s">
        <v>526</v>
      </c>
      <c r="D3" s="789"/>
      <c r="E3" s="789"/>
      <c r="F3" s="789"/>
      <c r="G3" s="789"/>
      <c r="H3" s="789"/>
      <c r="I3" s="789"/>
      <c r="J3" s="789"/>
      <c r="K3" s="789"/>
      <c r="L3" s="789"/>
      <c r="M3" s="790"/>
    </row>
    <row r="4" spans="1:13">
      <c r="A4" s="786"/>
      <c r="B4" s="64" t="s">
        <v>516</v>
      </c>
      <c r="C4" s="788" t="s">
        <v>527</v>
      </c>
      <c r="D4" s="789"/>
      <c r="E4" s="789"/>
      <c r="F4" s="789"/>
      <c r="G4" s="789"/>
      <c r="H4" s="789"/>
      <c r="I4" s="789"/>
      <c r="J4" s="789"/>
      <c r="K4" s="789"/>
      <c r="L4" s="789"/>
      <c r="M4" s="790"/>
    </row>
    <row r="5" spans="1:13">
      <c r="A5" s="786"/>
      <c r="B5" s="64" t="s">
        <v>517</v>
      </c>
      <c r="C5" s="788" t="s">
        <v>528</v>
      </c>
      <c r="D5" s="789"/>
      <c r="E5" s="789"/>
      <c r="F5" s="789"/>
      <c r="G5" s="789"/>
      <c r="H5" s="789"/>
      <c r="I5" s="789"/>
      <c r="J5" s="789"/>
      <c r="K5" s="789"/>
      <c r="L5" s="789"/>
      <c r="M5" s="790"/>
    </row>
    <row r="6" spans="1:13">
      <c r="A6" s="786"/>
      <c r="B6" s="64" t="s">
        <v>519</v>
      </c>
      <c r="C6" s="788" t="s">
        <v>529</v>
      </c>
      <c r="D6" s="789"/>
      <c r="E6" s="789"/>
      <c r="F6" s="789"/>
      <c r="G6" s="789"/>
      <c r="H6" s="789"/>
      <c r="I6" s="789"/>
      <c r="J6" s="789"/>
      <c r="K6" s="789"/>
      <c r="L6" s="789"/>
      <c r="M6" s="790"/>
    </row>
    <row r="7" spans="1:13">
      <c r="A7" s="786"/>
      <c r="B7" s="64" t="s">
        <v>519</v>
      </c>
      <c r="C7" s="788" t="s">
        <v>530</v>
      </c>
      <c r="D7" s="789"/>
      <c r="E7" s="789"/>
      <c r="F7" s="789"/>
      <c r="G7" s="789"/>
      <c r="H7" s="789"/>
      <c r="I7" s="789"/>
      <c r="J7" s="789"/>
      <c r="K7" s="789"/>
      <c r="L7" s="789"/>
      <c r="M7" s="790"/>
    </row>
    <row r="8" spans="1:13">
      <c r="A8" s="786"/>
      <c r="B8" s="64" t="s">
        <v>520</v>
      </c>
      <c r="C8" s="788" t="s">
        <v>531</v>
      </c>
      <c r="D8" s="789"/>
      <c r="E8" s="789"/>
      <c r="F8" s="789"/>
      <c r="G8" s="789"/>
      <c r="H8" s="789"/>
      <c r="I8" s="789"/>
      <c r="J8" s="789"/>
      <c r="K8" s="789"/>
      <c r="L8" s="789"/>
      <c r="M8" s="790"/>
    </row>
    <row r="9" spans="1:13">
      <c r="A9" s="786"/>
      <c r="B9" s="64" t="s">
        <v>521</v>
      </c>
      <c r="C9" s="788" t="s">
        <v>532</v>
      </c>
      <c r="D9" s="789"/>
      <c r="E9" s="789"/>
      <c r="F9" s="789"/>
      <c r="G9" s="789"/>
      <c r="H9" s="789"/>
      <c r="I9" s="789"/>
      <c r="J9" s="789"/>
      <c r="K9" s="789"/>
      <c r="L9" s="789"/>
      <c r="M9" s="790"/>
    </row>
  </sheetData>
  <mergeCells count="10">
    <mergeCell ref="A2:A9"/>
    <mergeCell ref="C1:M1"/>
    <mergeCell ref="C2:M2"/>
    <mergeCell ref="C3:M3"/>
    <mergeCell ref="C4:M4"/>
    <mergeCell ref="C5:M5"/>
    <mergeCell ref="C6:M6"/>
    <mergeCell ref="C7:M7"/>
    <mergeCell ref="C8:M8"/>
    <mergeCell ref="C9:M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'BASE DE DONNEES'!$A$43:$A$51</xm:f>
          </x14:formula1>
          <xm:sqref>B2:B9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K104"/>
  <sheetViews>
    <sheetView showGridLines="0" topLeftCell="A5" zoomScale="118" zoomScaleNormal="100" workbookViewId="0">
      <selection activeCell="J4" sqref="J4"/>
    </sheetView>
  </sheetViews>
  <sheetFormatPr defaultColWidth="11.42578125" defaultRowHeight="15" outlineLevelCol="1"/>
  <cols>
    <col min="1" max="1" width="16.85546875" customWidth="1"/>
    <col min="2" max="2" width="41.42578125" customWidth="1"/>
    <col min="3" max="3" width="21.42578125" customWidth="1"/>
    <col min="4" max="4" width="29.28515625" customWidth="1"/>
    <col min="6" max="6" width="7.42578125" customWidth="1"/>
    <col min="7" max="7" width="53" hidden="1" customWidth="1" outlineLevel="1"/>
    <col min="8" max="8" width="8.7109375" hidden="1" customWidth="1" outlineLevel="1"/>
    <col min="9" max="9" width="11.42578125" hidden="1" customWidth="1" outlineLevel="1"/>
    <col min="10" max="10" width="11.42578125" collapsed="1"/>
    <col min="11" max="11" width="18.140625" customWidth="1"/>
  </cols>
  <sheetData>
    <row r="1" spans="1:11" ht="15.95" thickBot="1"/>
    <row r="2" spans="1:11" ht="24.95" thickBot="1">
      <c r="B2" s="593" t="s">
        <v>18</v>
      </c>
      <c r="C2" s="594"/>
      <c r="D2" s="595"/>
      <c r="F2" s="153"/>
      <c r="G2" s="153"/>
      <c r="H2" s="153"/>
      <c r="I2" s="153"/>
      <c r="J2" s="153"/>
      <c r="K2" s="153"/>
    </row>
    <row r="3" spans="1:11" ht="105.95" customHeight="1" thickBot="1">
      <c r="B3" s="154" t="s">
        <v>19</v>
      </c>
      <c r="C3" s="155" t="s">
        <v>20</v>
      </c>
      <c r="D3" s="156" t="s">
        <v>21</v>
      </c>
      <c r="F3" s="157" t="s">
        <v>22</v>
      </c>
      <c r="G3" s="158" t="s">
        <v>23</v>
      </c>
      <c r="H3" s="157"/>
      <c r="I3" s="157"/>
      <c r="J3" s="157"/>
      <c r="K3" s="157"/>
    </row>
    <row r="4" spans="1:11" ht="32.25" customHeight="1">
      <c r="A4" s="596" t="s">
        <v>24</v>
      </c>
      <c r="B4" s="599" t="s">
        <v>25</v>
      </c>
      <c r="C4" s="600"/>
      <c r="D4" s="601"/>
      <c r="F4" s="157"/>
      <c r="G4" s="159" t="s">
        <v>25</v>
      </c>
      <c r="H4" s="157"/>
      <c r="I4" s="157"/>
      <c r="J4" s="157"/>
      <c r="K4" s="157"/>
    </row>
    <row r="5" spans="1:11" ht="32.25" customHeight="1">
      <c r="A5" s="597"/>
      <c r="B5" s="160" t="s">
        <v>26</v>
      </c>
      <c r="C5" s="161" t="s">
        <v>27</v>
      </c>
      <c r="D5" s="162" t="s">
        <v>28</v>
      </c>
      <c r="F5" s="157"/>
      <c r="G5" s="163" t="s">
        <v>26</v>
      </c>
      <c r="H5" s="157"/>
      <c r="I5" s="163" t="s">
        <v>26</v>
      </c>
      <c r="J5" s="157"/>
      <c r="K5" s="157"/>
    </row>
    <row r="6" spans="1:11" ht="69.75" customHeight="1">
      <c r="A6" s="597"/>
      <c r="B6" s="160" t="s">
        <v>29</v>
      </c>
      <c r="C6" s="164" t="s">
        <v>27</v>
      </c>
      <c r="D6" s="162" t="s">
        <v>28</v>
      </c>
      <c r="F6" s="157"/>
      <c r="G6" s="163" t="s">
        <v>29</v>
      </c>
      <c r="H6" s="157"/>
      <c r="I6" s="163" t="s">
        <v>29</v>
      </c>
      <c r="J6" s="157"/>
      <c r="K6" s="157"/>
    </row>
    <row r="7" spans="1:11" ht="60" customHeight="1">
      <c r="A7" s="597"/>
      <c r="B7" s="160" t="s">
        <v>30</v>
      </c>
      <c r="C7" s="164" t="s">
        <v>27</v>
      </c>
      <c r="D7" s="162" t="s">
        <v>28</v>
      </c>
      <c r="F7" s="157"/>
      <c r="G7" s="163" t="s">
        <v>30</v>
      </c>
      <c r="H7" s="157"/>
      <c r="I7" s="163" t="s">
        <v>30</v>
      </c>
      <c r="K7" s="157"/>
    </row>
    <row r="8" spans="1:11" ht="60" customHeight="1">
      <c r="A8" s="597"/>
      <c r="B8" s="160" t="s">
        <v>31</v>
      </c>
      <c r="C8" s="164" t="s">
        <v>27</v>
      </c>
      <c r="D8" s="162" t="s">
        <v>28</v>
      </c>
      <c r="F8" s="157"/>
      <c r="G8" s="163" t="s">
        <v>31</v>
      </c>
      <c r="H8" s="157"/>
      <c r="I8" s="163" t="s">
        <v>31</v>
      </c>
      <c r="J8" s="157"/>
      <c r="K8" s="157"/>
    </row>
    <row r="9" spans="1:11" ht="60" customHeight="1">
      <c r="A9" s="597"/>
      <c r="B9" s="160" t="s">
        <v>32</v>
      </c>
      <c r="C9" s="164" t="s">
        <v>27</v>
      </c>
      <c r="D9" s="162" t="s">
        <v>28</v>
      </c>
      <c r="F9" s="157"/>
      <c r="G9" s="163" t="s">
        <v>32</v>
      </c>
      <c r="H9" s="157"/>
      <c r="I9" s="163" t="s">
        <v>32</v>
      </c>
      <c r="J9" s="157"/>
      <c r="K9" s="157"/>
    </row>
    <row r="10" spans="1:11" ht="27.95" customHeight="1">
      <c r="A10" s="597"/>
      <c r="B10" s="599" t="s">
        <v>33</v>
      </c>
      <c r="C10" s="600"/>
      <c r="D10" s="601"/>
      <c r="F10" s="157"/>
      <c r="G10" s="159"/>
      <c r="H10" s="157"/>
      <c r="I10" s="157"/>
      <c r="J10" s="157"/>
      <c r="K10" s="157"/>
    </row>
    <row r="11" spans="1:11" ht="15.95">
      <c r="A11" s="597"/>
      <c r="B11" s="160" t="s">
        <v>34</v>
      </c>
      <c r="C11" s="164" t="s">
        <v>35</v>
      </c>
      <c r="D11" s="162" t="s">
        <v>36</v>
      </c>
      <c r="F11" s="157"/>
      <c r="G11" s="163" t="s">
        <v>34</v>
      </c>
      <c r="H11" s="157"/>
      <c r="I11" s="157"/>
      <c r="J11" s="157"/>
      <c r="K11" s="157"/>
    </row>
    <row r="12" spans="1:11" ht="15.95">
      <c r="A12" s="597"/>
      <c r="B12" s="160" t="s">
        <v>37</v>
      </c>
      <c r="C12" s="164" t="s">
        <v>35</v>
      </c>
      <c r="D12" s="162" t="s">
        <v>36</v>
      </c>
      <c r="F12" s="157"/>
      <c r="G12" s="163" t="s">
        <v>37</v>
      </c>
      <c r="H12" s="157"/>
      <c r="I12" s="157"/>
      <c r="J12" s="157"/>
      <c r="K12" s="157"/>
    </row>
    <row r="13" spans="1:11" ht="15.95">
      <c r="A13" s="597"/>
      <c r="B13" s="160" t="s">
        <v>38</v>
      </c>
      <c r="C13" s="164" t="s">
        <v>39</v>
      </c>
      <c r="D13" s="162" t="s">
        <v>40</v>
      </c>
      <c r="F13" s="157"/>
      <c r="G13" s="163" t="s">
        <v>38</v>
      </c>
      <c r="H13" s="157"/>
      <c r="I13" s="157"/>
      <c r="J13" s="157"/>
      <c r="K13" s="157"/>
    </row>
    <row r="14" spans="1:11" ht="17.100000000000001" thickBot="1">
      <c r="A14" s="598"/>
      <c r="B14" s="160" t="s">
        <v>41</v>
      </c>
      <c r="C14" s="164" t="s">
        <v>39</v>
      </c>
      <c r="D14" s="162" t="s">
        <v>40</v>
      </c>
      <c r="G14" s="165" t="s">
        <v>41</v>
      </c>
    </row>
    <row r="15" spans="1:11" ht="15.95">
      <c r="B15" s="151"/>
      <c r="C15" s="166" t="str">
        <f>IF(D15="1 - Frais de personnel","Au réel",IF(D15="2 - Taux forfaitaire","Taux forfaitaire",IF(D15="3 - Coût unitaire conseil","Coût unitaire","")))</f>
        <v/>
      </c>
      <c r="D15" s="171"/>
      <c r="F15" s="167"/>
    </row>
    <row r="16" spans="1:11" ht="15.95">
      <c r="B16" s="151"/>
      <c r="C16" s="166" t="str">
        <f t="shared" ref="C16:C79" si="0">IF(D16="1 - Frais de personnel","Au réel",IF(D16="2 - Taux forfaitaire","Taux forfaitaire",IF(D16="3 - Coût unitaire conseil","Coût unitaire","")))</f>
        <v/>
      </c>
      <c r="D16" s="171"/>
    </row>
    <row r="17" spans="2:7" ht="15.95">
      <c r="B17" s="151"/>
      <c r="C17" s="166" t="str">
        <f t="shared" si="0"/>
        <v/>
      </c>
      <c r="D17" s="171"/>
    </row>
    <row r="18" spans="2:7" ht="15.95">
      <c r="B18" s="151"/>
      <c r="C18" s="166" t="str">
        <f t="shared" si="0"/>
        <v/>
      </c>
      <c r="D18" s="171"/>
      <c r="G18" s="168" t="s">
        <v>42</v>
      </c>
    </row>
    <row r="19" spans="2:7" ht="15.95">
      <c r="B19" s="151"/>
      <c r="C19" s="166" t="str">
        <f t="shared" si="0"/>
        <v/>
      </c>
      <c r="D19" s="171"/>
      <c r="G19" s="169" t="s">
        <v>43</v>
      </c>
    </row>
    <row r="20" spans="2:7" ht="15.95">
      <c r="B20" s="151"/>
      <c r="C20" s="166" t="str">
        <f t="shared" si="0"/>
        <v/>
      </c>
      <c r="D20" s="171"/>
      <c r="G20" t="s">
        <v>27</v>
      </c>
    </row>
    <row r="21" spans="2:7" ht="15.95">
      <c r="B21" s="151"/>
      <c r="C21" s="166" t="str">
        <f t="shared" si="0"/>
        <v/>
      </c>
      <c r="D21" s="171"/>
      <c r="G21" s="170" t="s">
        <v>44</v>
      </c>
    </row>
    <row r="22" spans="2:7" ht="15.95">
      <c r="B22" s="151"/>
      <c r="C22" s="166" t="str">
        <f t="shared" si="0"/>
        <v/>
      </c>
      <c r="D22" s="171"/>
      <c r="G22" t="s">
        <v>35</v>
      </c>
    </row>
    <row r="23" spans="2:7" ht="15.95">
      <c r="B23" s="151"/>
      <c r="C23" s="166" t="str">
        <f t="shared" si="0"/>
        <v/>
      </c>
      <c r="D23" s="171"/>
      <c r="G23" t="s">
        <v>39</v>
      </c>
    </row>
    <row r="24" spans="2:7" ht="15.95">
      <c r="B24" s="151"/>
      <c r="C24" s="166" t="str">
        <f t="shared" si="0"/>
        <v/>
      </c>
      <c r="D24" s="171"/>
      <c r="G24" s="170" t="s">
        <v>45</v>
      </c>
    </row>
    <row r="25" spans="2:7" ht="15.95">
      <c r="B25" s="151"/>
      <c r="C25" s="166" t="str">
        <f t="shared" si="0"/>
        <v/>
      </c>
      <c r="D25" s="171"/>
      <c r="G25" t="s">
        <v>46</v>
      </c>
    </row>
    <row r="26" spans="2:7" ht="15.95">
      <c r="B26" s="151"/>
      <c r="C26" s="166" t="str">
        <f t="shared" si="0"/>
        <v/>
      </c>
      <c r="D26" s="171"/>
      <c r="G26" s="170" t="s">
        <v>47</v>
      </c>
    </row>
    <row r="27" spans="2:7" ht="15.95">
      <c r="B27" s="151"/>
      <c r="C27" s="166" t="str">
        <f t="shared" si="0"/>
        <v/>
      </c>
      <c r="D27" s="171"/>
      <c r="G27" t="s">
        <v>48</v>
      </c>
    </row>
    <row r="28" spans="2:7" ht="15.95">
      <c r="B28" s="151"/>
      <c r="C28" s="166" t="str">
        <f t="shared" si="0"/>
        <v/>
      </c>
      <c r="D28" s="171"/>
      <c r="G28" t="s">
        <v>40</v>
      </c>
    </row>
    <row r="29" spans="2:7" ht="15.95">
      <c r="B29" s="151"/>
      <c r="C29" s="166" t="str">
        <f t="shared" si="0"/>
        <v/>
      </c>
      <c r="D29" s="171"/>
    </row>
    <row r="30" spans="2:7" ht="15.95">
      <c r="B30" s="151"/>
      <c r="C30" s="166" t="str">
        <f t="shared" si="0"/>
        <v/>
      </c>
      <c r="D30" s="171"/>
    </row>
    <row r="31" spans="2:7" ht="15.95">
      <c r="B31" s="151"/>
      <c r="C31" s="166" t="str">
        <f t="shared" si="0"/>
        <v/>
      </c>
      <c r="D31" s="171"/>
    </row>
    <row r="32" spans="2:7" ht="15.95">
      <c r="B32" s="151"/>
      <c r="C32" s="166" t="str">
        <f t="shared" si="0"/>
        <v/>
      </c>
      <c r="D32" s="171"/>
    </row>
    <row r="33" spans="2:4" ht="15.95">
      <c r="B33" s="151"/>
      <c r="C33" s="166" t="str">
        <f t="shared" si="0"/>
        <v/>
      </c>
      <c r="D33" s="171"/>
    </row>
    <row r="34" spans="2:4" ht="15.95">
      <c r="B34" s="151"/>
      <c r="C34" s="166" t="str">
        <f t="shared" si="0"/>
        <v/>
      </c>
      <c r="D34" s="171"/>
    </row>
    <row r="35" spans="2:4" ht="15.95">
      <c r="B35" s="151"/>
      <c r="C35" s="166" t="str">
        <f t="shared" si="0"/>
        <v/>
      </c>
      <c r="D35" s="171"/>
    </row>
    <row r="36" spans="2:4" ht="15.95">
      <c r="B36" s="151"/>
      <c r="C36" s="166" t="str">
        <f t="shared" si="0"/>
        <v/>
      </c>
      <c r="D36" s="171"/>
    </row>
    <row r="37" spans="2:4" ht="15.95">
      <c r="B37" s="151"/>
      <c r="C37" s="166" t="str">
        <f t="shared" si="0"/>
        <v/>
      </c>
      <c r="D37" s="171"/>
    </row>
    <row r="38" spans="2:4" ht="15.95">
      <c r="B38" s="151"/>
      <c r="C38" s="166" t="str">
        <f t="shared" si="0"/>
        <v/>
      </c>
      <c r="D38" s="171"/>
    </row>
    <row r="39" spans="2:4" ht="15.95">
      <c r="B39" s="151"/>
      <c r="C39" s="166" t="str">
        <f t="shared" si="0"/>
        <v/>
      </c>
      <c r="D39" s="171"/>
    </row>
    <row r="40" spans="2:4" ht="15.95">
      <c r="B40" s="151"/>
      <c r="C40" s="166" t="str">
        <f t="shared" si="0"/>
        <v/>
      </c>
      <c r="D40" s="171"/>
    </row>
    <row r="41" spans="2:4" ht="15.95">
      <c r="B41" s="151"/>
      <c r="C41" s="166" t="str">
        <f t="shared" si="0"/>
        <v/>
      </c>
      <c r="D41" s="171"/>
    </row>
    <row r="42" spans="2:4" ht="15.95">
      <c r="B42" s="151"/>
      <c r="C42" s="166" t="str">
        <f t="shared" si="0"/>
        <v/>
      </c>
      <c r="D42" s="171"/>
    </row>
    <row r="43" spans="2:4" ht="15.95">
      <c r="B43" s="151"/>
      <c r="C43" s="166" t="str">
        <f t="shared" si="0"/>
        <v/>
      </c>
      <c r="D43" s="171"/>
    </row>
    <row r="44" spans="2:4" ht="15.95">
      <c r="B44" s="151"/>
      <c r="C44" s="166" t="str">
        <f t="shared" si="0"/>
        <v/>
      </c>
      <c r="D44" s="171"/>
    </row>
    <row r="45" spans="2:4" ht="15.95">
      <c r="B45" s="151"/>
      <c r="C45" s="166" t="str">
        <f t="shared" si="0"/>
        <v/>
      </c>
      <c r="D45" s="171"/>
    </row>
    <row r="46" spans="2:4" ht="15.95">
      <c r="B46" s="151"/>
      <c r="C46" s="166" t="str">
        <f t="shared" si="0"/>
        <v/>
      </c>
      <c r="D46" s="171"/>
    </row>
    <row r="47" spans="2:4" ht="15.95">
      <c r="B47" s="151"/>
      <c r="C47" s="166" t="str">
        <f t="shared" si="0"/>
        <v/>
      </c>
      <c r="D47" s="171"/>
    </row>
    <row r="48" spans="2:4" ht="15.95">
      <c r="B48" s="151"/>
      <c r="C48" s="166" t="str">
        <f t="shared" si="0"/>
        <v/>
      </c>
      <c r="D48" s="171"/>
    </row>
    <row r="49" spans="2:4" ht="15.95">
      <c r="B49" s="151"/>
      <c r="C49" s="166" t="str">
        <f t="shared" si="0"/>
        <v/>
      </c>
      <c r="D49" s="171"/>
    </row>
    <row r="50" spans="2:4" ht="15.95">
      <c r="B50" s="151"/>
      <c r="C50" s="166" t="str">
        <f t="shared" si="0"/>
        <v/>
      </c>
      <c r="D50" s="171"/>
    </row>
    <row r="51" spans="2:4" ht="15.95">
      <c r="B51" s="151"/>
      <c r="C51" s="166" t="str">
        <f t="shared" si="0"/>
        <v/>
      </c>
      <c r="D51" s="171"/>
    </row>
    <row r="52" spans="2:4" ht="15.95">
      <c r="B52" s="151"/>
      <c r="C52" s="166" t="str">
        <f t="shared" si="0"/>
        <v/>
      </c>
      <c r="D52" s="171"/>
    </row>
    <row r="53" spans="2:4" ht="15.95">
      <c r="B53" s="151"/>
      <c r="C53" s="166" t="str">
        <f t="shared" si="0"/>
        <v/>
      </c>
      <c r="D53" s="171"/>
    </row>
    <row r="54" spans="2:4" ht="15.95">
      <c r="B54" s="151"/>
      <c r="C54" s="166" t="str">
        <f t="shared" si="0"/>
        <v/>
      </c>
      <c r="D54" s="171"/>
    </row>
    <row r="55" spans="2:4" ht="15.95">
      <c r="B55" s="151"/>
      <c r="C55" s="166" t="str">
        <f t="shared" si="0"/>
        <v/>
      </c>
      <c r="D55" s="171"/>
    </row>
    <row r="56" spans="2:4" ht="15.95">
      <c r="B56" s="151"/>
      <c r="C56" s="166" t="str">
        <f t="shared" si="0"/>
        <v/>
      </c>
      <c r="D56" s="171"/>
    </row>
    <row r="57" spans="2:4" ht="15.95">
      <c r="B57" s="151"/>
      <c r="C57" s="166" t="str">
        <f t="shared" si="0"/>
        <v/>
      </c>
      <c r="D57" s="171"/>
    </row>
    <row r="58" spans="2:4" ht="15.95">
      <c r="B58" s="151"/>
      <c r="C58" s="166" t="str">
        <f t="shared" si="0"/>
        <v/>
      </c>
      <c r="D58" s="171"/>
    </row>
    <row r="59" spans="2:4" ht="15.95">
      <c r="B59" s="151"/>
      <c r="C59" s="166" t="str">
        <f t="shared" si="0"/>
        <v/>
      </c>
      <c r="D59" s="171"/>
    </row>
    <row r="60" spans="2:4" ht="15.95">
      <c r="B60" s="151"/>
      <c r="C60" s="166" t="str">
        <f t="shared" si="0"/>
        <v/>
      </c>
      <c r="D60" s="171"/>
    </row>
    <row r="61" spans="2:4" ht="15.95">
      <c r="B61" s="151"/>
      <c r="C61" s="166" t="str">
        <f t="shared" si="0"/>
        <v/>
      </c>
      <c r="D61" s="171"/>
    </row>
    <row r="62" spans="2:4" ht="15.95">
      <c r="B62" s="151"/>
      <c r="C62" s="166" t="str">
        <f t="shared" si="0"/>
        <v/>
      </c>
      <c r="D62" s="171"/>
    </row>
    <row r="63" spans="2:4" ht="15.95">
      <c r="B63" s="151"/>
      <c r="C63" s="166" t="str">
        <f t="shared" si="0"/>
        <v/>
      </c>
      <c r="D63" s="171"/>
    </row>
    <row r="64" spans="2:4" ht="15.95">
      <c r="B64" s="151"/>
      <c r="C64" s="166" t="str">
        <f t="shared" si="0"/>
        <v/>
      </c>
      <c r="D64" s="171"/>
    </row>
    <row r="65" spans="2:4" ht="15.95">
      <c r="B65" s="151"/>
      <c r="C65" s="166" t="str">
        <f t="shared" si="0"/>
        <v/>
      </c>
      <c r="D65" s="171"/>
    </row>
    <row r="66" spans="2:4" ht="15.95">
      <c r="B66" s="151"/>
      <c r="C66" s="166" t="str">
        <f t="shared" si="0"/>
        <v/>
      </c>
      <c r="D66" s="171"/>
    </row>
    <row r="67" spans="2:4" ht="15.95">
      <c r="B67" s="151"/>
      <c r="C67" s="166" t="str">
        <f t="shared" si="0"/>
        <v/>
      </c>
      <c r="D67" s="171"/>
    </row>
    <row r="68" spans="2:4" ht="15.95">
      <c r="B68" s="151"/>
      <c r="C68" s="166" t="str">
        <f t="shared" si="0"/>
        <v/>
      </c>
      <c r="D68" s="171"/>
    </row>
    <row r="69" spans="2:4" ht="15.95">
      <c r="B69" s="151"/>
      <c r="C69" s="166" t="str">
        <f t="shared" si="0"/>
        <v/>
      </c>
      <c r="D69" s="171"/>
    </row>
    <row r="70" spans="2:4" ht="15.95">
      <c r="B70" s="151"/>
      <c r="C70" s="166" t="str">
        <f t="shared" si="0"/>
        <v/>
      </c>
      <c r="D70" s="171"/>
    </row>
    <row r="71" spans="2:4" ht="15.95">
      <c r="B71" s="151"/>
      <c r="C71" s="166" t="str">
        <f t="shared" si="0"/>
        <v/>
      </c>
      <c r="D71" s="171"/>
    </row>
    <row r="72" spans="2:4" ht="15.95">
      <c r="B72" s="151"/>
      <c r="C72" s="166" t="str">
        <f t="shared" si="0"/>
        <v/>
      </c>
      <c r="D72" s="171"/>
    </row>
    <row r="73" spans="2:4" ht="15.95">
      <c r="B73" s="151"/>
      <c r="C73" s="166" t="str">
        <f t="shared" si="0"/>
        <v/>
      </c>
      <c r="D73" s="171"/>
    </row>
    <row r="74" spans="2:4" ht="15.95">
      <c r="B74" s="151"/>
      <c r="C74" s="166" t="str">
        <f t="shared" si="0"/>
        <v/>
      </c>
      <c r="D74" s="171"/>
    </row>
    <row r="75" spans="2:4" ht="15.95">
      <c r="B75" s="151"/>
      <c r="C75" s="166" t="str">
        <f t="shared" si="0"/>
        <v/>
      </c>
      <c r="D75" s="171"/>
    </row>
    <row r="76" spans="2:4" ht="15.95">
      <c r="B76" s="151"/>
      <c r="C76" s="166" t="str">
        <f t="shared" si="0"/>
        <v/>
      </c>
      <c r="D76" s="171"/>
    </row>
    <row r="77" spans="2:4" ht="15.95">
      <c r="B77" s="151"/>
      <c r="C77" s="166" t="str">
        <f t="shared" si="0"/>
        <v/>
      </c>
      <c r="D77" s="171"/>
    </row>
    <row r="78" spans="2:4" ht="15.95">
      <c r="B78" s="151"/>
      <c r="C78" s="166" t="str">
        <f t="shared" si="0"/>
        <v/>
      </c>
      <c r="D78" s="171"/>
    </row>
    <row r="79" spans="2:4" ht="15.95">
      <c r="B79" s="151"/>
      <c r="C79" s="166" t="str">
        <f t="shared" si="0"/>
        <v/>
      </c>
      <c r="D79" s="171"/>
    </row>
    <row r="80" spans="2:4" ht="15.95">
      <c r="B80" s="151"/>
      <c r="C80" s="166" t="str">
        <f t="shared" ref="C80:C104" si="1">IF(D80="1 - Frais de personnel","Au réel",IF(D80="2 - Taux forfaitaire","Taux forfaitaire",IF(D80="3 - Coût unitaire conseil","Coût unitaire","")))</f>
        <v/>
      </c>
      <c r="D80" s="171"/>
    </row>
    <row r="81" spans="2:4" ht="15.95">
      <c r="B81" s="151"/>
      <c r="C81" s="166" t="str">
        <f t="shared" si="1"/>
        <v/>
      </c>
      <c r="D81" s="171"/>
    </row>
    <row r="82" spans="2:4" ht="15.95">
      <c r="B82" s="151"/>
      <c r="C82" s="166" t="str">
        <f t="shared" si="1"/>
        <v/>
      </c>
      <c r="D82" s="171"/>
    </row>
    <row r="83" spans="2:4" ht="15.95">
      <c r="B83" s="151"/>
      <c r="C83" s="166" t="str">
        <f t="shared" si="1"/>
        <v/>
      </c>
      <c r="D83" s="171"/>
    </row>
    <row r="84" spans="2:4" ht="15.95">
      <c r="B84" s="151"/>
      <c r="C84" s="166" t="str">
        <f t="shared" si="1"/>
        <v/>
      </c>
      <c r="D84" s="171"/>
    </row>
    <row r="85" spans="2:4" ht="15.95">
      <c r="B85" s="151"/>
      <c r="C85" s="166" t="str">
        <f t="shared" si="1"/>
        <v/>
      </c>
      <c r="D85" s="171"/>
    </row>
    <row r="86" spans="2:4" ht="15.95">
      <c r="B86" s="151"/>
      <c r="C86" s="166" t="str">
        <f t="shared" si="1"/>
        <v/>
      </c>
      <c r="D86" s="171"/>
    </row>
    <row r="87" spans="2:4" ht="15.95">
      <c r="B87" s="151"/>
      <c r="C87" s="166" t="str">
        <f t="shared" si="1"/>
        <v/>
      </c>
      <c r="D87" s="171"/>
    </row>
    <row r="88" spans="2:4" ht="15.95">
      <c r="B88" s="151"/>
      <c r="C88" s="166" t="str">
        <f t="shared" si="1"/>
        <v/>
      </c>
      <c r="D88" s="171"/>
    </row>
    <row r="89" spans="2:4" ht="15.95">
      <c r="B89" s="151"/>
      <c r="C89" s="166" t="str">
        <f t="shared" si="1"/>
        <v/>
      </c>
      <c r="D89" s="171"/>
    </row>
    <row r="90" spans="2:4" ht="15.95">
      <c r="B90" s="151"/>
      <c r="C90" s="166" t="str">
        <f t="shared" si="1"/>
        <v/>
      </c>
      <c r="D90" s="171"/>
    </row>
    <row r="91" spans="2:4" ht="15.95">
      <c r="B91" s="151"/>
      <c r="C91" s="166" t="str">
        <f t="shared" si="1"/>
        <v/>
      </c>
      <c r="D91" s="171"/>
    </row>
    <row r="92" spans="2:4" ht="15.95">
      <c r="B92" s="151"/>
      <c r="C92" s="166" t="str">
        <f t="shared" si="1"/>
        <v/>
      </c>
      <c r="D92" s="171"/>
    </row>
    <row r="93" spans="2:4" ht="15.95">
      <c r="B93" s="151"/>
      <c r="C93" s="166" t="str">
        <f t="shared" si="1"/>
        <v/>
      </c>
      <c r="D93" s="171"/>
    </row>
    <row r="94" spans="2:4" ht="15.95">
      <c r="B94" s="151"/>
      <c r="C94" s="166" t="str">
        <f t="shared" si="1"/>
        <v/>
      </c>
      <c r="D94" s="171"/>
    </row>
    <row r="95" spans="2:4" ht="15.95">
      <c r="B95" s="151"/>
      <c r="C95" s="166" t="str">
        <f t="shared" si="1"/>
        <v/>
      </c>
      <c r="D95" s="171"/>
    </row>
    <row r="96" spans="2:4" ht="15.95">
      <c r="B96" s="151"/>
      <c r="C96" s="166" t="str">
        <f t="shared" si="1"/>
        <v/>
      </c>
      <c r="D96" s="171"/>
    </row>
    <row r="97" spans="2:4" ht="15.95">
      <c r="B97" s="151"/>
      <c r="C97" s="166" t="str">
        <f t="shared" si="1"/>
        <v/>
      </c>
      <c r="D97" s="171"/>
    </row>
    <row r="98" spans="2:4" ht="15.95">
      <c r="B98" s="151"/>
      <c r="C98" s="166" t="str">
        <f t="shared" si="1"/>
        <v/>
      </c>
      <c r="D98" s="171"/>
    </row>
    <row r="99" spans="2:4" ht="15.95">
      <c r="B99" s="151"/>
      <c r="C99" s="166" t="str">
        <f t="shared" si="1"/>
        <v/>
      </c>
      <c r="D99" s="171"/>
    </row>
    <row r="100" spans="2:4" ht="15.95">
      <c r="B100" s="151"/>
      <c r="C100" s="166" t="str">
        <f t="shared" si="1"/>
        <v/>
      </c>
      <c r="D100" s="171"/>
    </row>
    <row r="101" spans="2:4" ht="15.95">
      <c r="B101" s="151"/>
      <c r="C101" s="166" t="str">
        <f t="shared" si="1"/>
        <v/>
      </c>
      <c r="D101" s="171"/>
    </row>
    <row r="102" spans="2:4" ht="15.95">
      <c r="B102" s="151"/>
      <c r="C102" s="166" t="str">
        <f t="shared" si="1"/>
        <v/>
      </c>
      <c r="D102" s="171"/>
    </row>
    <row r="103" spans="2:4" ht="15.95">
      <c r="B103" s="151"/>
      <c r="C103" s="166" t="str">
        <f t="shared" si="1"/>
        <v/>
      </c>
      <c r="D103" s="171"/>
    </row>
    <row r="104" spans="2:4" ht="17.100000000000001" thickBot="1">
      <c r="B104" s="152"/>
      <c r="C104" s="166" t="str">
        <f t="shared" si="1"/>
        <v/>
      </c>
      <c r="D104" s="172"/>
    </row>
  </sheetData>
  <sheetProtection algorithmName="SHA-512" hashValue="2vE3wt5ArtZ7w+Q4p49UhlONwMZPXfr1WRAb1WaOeu93YpIdQnI5fmU1nno0H9LZay/5/Gzu4zeK6rDr8//vQg==" saltValue="a5NlkBiL4QIyvbz/gAfb3Q==" spinCount="100000" sheet="1" objects="1" scenarios="1"/>
  <mergeCells count="4">
    <mergeCell ref="B2:D2"/>
    <mergeCell ref="A4:A14"/>
    <mergeCell ref="B10:D10"/>
    <mergeCell ref="B4:D4"/>
  </mergeCells>
  <phoneticPr fontId="18" type="noConversion"/>
  <dataValidations count="3">
    <dataValidation type="list" allowBlank="1" showInputMessage="1" sqref="C5:C9 C11:C14" xr:uid="{65658157-A79A-41CF-9626-5BD260FE5742}">
      <formula1>IF(COUNTIFS($G$5:$G$9,$B5)&gt;0,$G$20,$G$22:$G$23)</formula1>
    </dataValidation>
    <dataValidation type="list" allowBlank="1" showInputMessage="1" showErrorMessage="1" promptTitle="Sélectionnez un type d'action" prompt="Cliquez sur le menu déroulant et associez un type d'action au poste choisi tel que présenté dans les lignes 4 à 12" sqref="B15:B104" xr:uid="{3CF7DA7E-1513-3949-A894-C19DFBFFB12A}">
      <formula1>"Etude de faisabilité,Réa-PDE-JA,Conseil technique ateliers,Conseil vision globale,Conseil JA dossier 75.01,Conseil JA dossier 73.01,Suivi-PDE-JA,Conseil réduction pollution sol,Conseil réduction déchet"</formula1>
    </dataValidation>
    <dataValidation type="list" allowBlank="1" showInputMessage="1" showErrorMessage="1" sqref="D11:D104 D5:D9" xr:uid="{E14356B3-69AF-4336-BA63-2718B9E861EB}">
      <formula1>IF(COUNTIFS($G$5:$G$9,$B5)&gt;0,$G$25,$G$27:$G$28)</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7">
    <tabColor rgb="FFFFC000"/>
    <pageSetUpPr fitToPage="1"/>
  </sheetPr>
  <dimension ref="A1:AG113"/>
  <sheetViews>
    <sheetView showGridLines="0" zoomScale="59" zoomScaleNormal="75" workbookViewId="0">
      <selection activeCell="N9" sqref="N9"/>
    </sheetView>
  </sheetViews>
  <sheetFormatPr defaultColWidth="11.42578125" defaultRowHeight="15" outlineLevelCol="1"/>
  <cols>
    <col min="1" max="1" width="10.42578125" style="36" customWidth="1"/>
    <col min="2" max="5" width="27.42578125" style="36" customWidth="1"/>
    <col min="6" max="7" width="21.85546875" style="36" customWidth="1"/>
    <col min="8" max="9" width="19.42578125" style="36" customWidth="1"/>
    <col min="10" max="11" width="21.42578125" style="36" customWidth="1"/>
    <col min="12" max="12" width="19.42578125" style="36" customWidth="1"/>
    <col min="13" max="13" width="27.42578125" style="36" customWidth="1"/>
    <col min="14" max="14" width="19.42578125" style="36" customWidth="1"/>
    <col min="15" max="15" width="50.42578125" style="36" customWidth="1"/>
    <col min="16" max="19" width="27.42578125" style="36" hidden="1" customWidth="1" outlineLevel="1"/>
    <col min="20" max="26" width="19.42578125" style="36" hidden="1" customWidth="1" outlineLevel="1"/>
    <col min="27" max="27" width="26.42578125" style="36" hidden="1" customWidth="1" outlineLevel="1"/>
    <col min="28" max="29" width="19.42578125" style="36" hidden="1" customWidth="1" outlineLevel="1"/>
    <col min="30" max="30" width="46.42578125" style="36" hidden="1" customWidth="1" outlineLevel="1"/>
    <col min="31" max="31" width="56.85546875" style="36" hidden="1" customWidth="1" outlineLevel="1"/>
    <col min="32" max="32" width="19.42578125" style="36" hidden="1" customWidth="1" outlineLevel="1"/>
    <col min="33" max="33" width="11.42578125" style="36" collapsed="1"/>
    <col min="34" max="16384" width="11.42578125" style="36"/>
  </cols>
  <sheetData>
    <row r="1" spans="1:32" ht="15.95" thickBot="1"/>
    <row r="2" spans="1:32" ht="18.95">
      <c r="C2" s="613" t="s">
        <v>49</v>
      </c>
      <c r="D2" s="614"/>
      <c r="E2" s="614"/>
      <c r="F2" s="614"/>
      <c r="G2" s="614"/>
      <c r="H2" s="615"/>
    </row>
    <row r="3" spans="1:32" ht="126.95" customHeight="1" thickBot="1">
      <c r="C3" s="616" t="s">
        <v>50</v>
      </c>
      <c r="D3" s="617"/>
      <c r="E3" s="617"/>
      <c r="F3" s="617"/>
      <c r="G3" s="617"/>
      <c r="H3" s="618"/>
    </row>
    <row r="4" spans="1:32" ht="15.95" thickBot="1"/>
    <row r="5" spans="1:32" ht="73.5" customHeight="1">
      <c r="A5" s="619" t="s">
        <v>51</v>
      </c>
      <c r="B5" s="620"/>
      <c r="C5" s="620"/>
      <c r="D5" s="620"/>
      <c r="E5" s="620"/>
      <c r="F5" s="620"/>
      <c r="G5" s="620"/>
      <c r="H5" s="620"/>
      <c r="I5" s="620"/>
      <c r="J5" s="620"/>
      <c r="K5" s="620"/>
      <c r="L5" s="620"/>
      <c r="M5" s="620"/>
      <c r="N5" s="620"/>
      <c r="O5" s="621"/>
      <c r="P5" s="607" t="s">
        <v>52</v>
      </c>
      <c r="Q5" s="608"/>
      <c r="R5" s="608"/>
      <c r="S5" s="608"/>
      <c r="T5" s="608"/>
      <c r="U5" s="608"/>
      <c r="V5" s="608"/>
      <c r="W5" s="608"/>
      <c r="X5" s="608"/>
      <c r="Y5" s="608"/>
      <c r="Z5" s="608"/>
      <c r="AA5" s="608"/>
      <c r="AB5" s="608"/>
      <c r="AC5" s="608"/>
      <c r="AD5" s="608"/>
      <c r="AE5" s="608"/>
      <c r="AF5" s="609"/>
    </row>
    <row r="6" spans="1:32" s="183" customFormat="1" ht="51" customHeight="1">
      <c r="A6" s="624" t="s">
        <v>53</v>
      </c>
      <c r="B6" s="173" t="s">
        <v>54</v>
      </c>
      <c r="C6" s="174" t="s">
        <v>19</v>
      </c>
      <c r="D6" s="173" t="s">
        <v>55</v>
      </c>
      <c r="E6" s="173" t="s">
        <v>56</v>
      </c>
      <c r="F6" s="175" t="s">
        <v>57</v>
      </c>
      <c r="G6" s="176" t="s">
        <v>58</v>
      </c>
      <c r="H6" s="604" t="s">
        <v>59</v>
      </c>
      <c r="I6" s="605"/>
      <c r="J6" s="606"/>
      <c r="K6" s="305" t="s">
        <v>60</v>
      </c>
      <c r="L6" s="173" t="s">
        <v>61</v>
      </c>
      <c r="M6" s="174" t="s">
        <v>62</v>
      </c>
      <c r="N6" s="173" t="s">
        <v>63</v>
      </c>
      <c r="O6" s="177" t="s">
        <v>64</v>
      </c>
      <c r="P6" s="178" t="s">
        <v>65</v>
      </c>
      <c r="Q6" s="179" t="s">
        <v>19</v>
      </c>
      <c r="R6" s="180" t="s">
        <v>55</v>
      </c>
      <c r="S6" s="180" t="s">
        <v>56</v>
      </c>
      <c r="T6" s="180" t="s">
        <v>57</v>
      </c>
      <c r="U6" s="180" t="s">
        <v>58</v>
      </c>
      <c r="V6" s="610" t="s">
        <v>66</v>
      </c>
      <c r="W6" s="611"/>
      <c r="X6" s="612"/>
      <c r="Y6" s="180" t="s">
        <v>60</v>
      </c>
      <c r="Z6" s="180" t="s">
        <v>61</v>
      </c>
      <c r="AA6" s="179" t="s">
        <v>62</v>
      </c>
      <c r="AB6" s="181" t="s">
        <v>67</v>
      </c>
      <c r="AC6" s="180" t="s">
        <v>68</v>
      </c>
      <c r="AD6" s="180" t="s">
        <v>69</v>
      </c>
      <c r="AE6" s="180" t="s">
        <v>70</v>
      </c>
      <c r="AF6" s="182" t="s">
        <v>71</v>
      </c>
    </row>
    <row r="7" spans="1:32" s="183" customFormat="1" ht="147" customHeight="1">
      <c r="A7" s="625"/>
      <c r="B7" s="184" t="s">
        <v>72</v>
      </c>
      <c r="C7" s="185" t="s">
        <v>73</v>
      </c>
      <c r="D7" s="184" t="s">
        <v>74</v>
      </c>
      <c r="E7" s="184" t="s">
        <v>75</v>
      </c>
      <c r="F7" s="185" t="s">
        <v>76</v>
      </c>
      <c r="G7" s="186" t="s">
        <v>77</v>
      </c>
      <c r="H7" s="185" t="s">
        <v>78</v>
      </c>
      <c r="I7" s="185" t="s">
        <v>79</v>
      </c>
      <c r="J7" s="184" t="s">
        <v>80</v>
      </c>
      <c r="K7" s="184" t="s">
        <v>81</v>
      </c>
      <c r="L7" s="184" t="s">
        <v>82</v>
      </c>
      <c r="M7" s="185" t="s">
        <v>83</v>
      </c>
      <c r="N7" s="184" t="s">
        <v>84</v>
      </c>
      <c r="O7" s="187" t="s">
        <v>85</v>
      </c>
      <c r="P7" s="188" t="s">
        <v>86</v>
      </c>
      <c r="Q7" s="189" t="s">
        <v>86</v>
      </c>
      <c r="R7" s="189" t="s">
        <v>86</v>
      </c>
      <c r="S7" s="189" t="s">
        <v>86</v>
      </c>
      <c r="T7" s="189" t="s">
        <v>86</v>
      </c>
      <c r="U7" s="189" t="s">
        <v>86</v>
      </c>
      <c r="V7" s="308" t="s">
        <v>87</v>
      </c>
      <c r="W7" s="308" t="s">
        <v>88</v>
      </c>
      <c r="X7" s="189" t="s">
        <v>89</v>
      </c>
      <c r="Y7" s="189" t="s">
        <v>90</v>
      </c>
      <c r="Z7" s="189" t="s">
        <v>86</v>
      </c>
      <c r="AA7" s="189" t="s">
        <v>86</v>
      </c>
      <c r="AB7" s="190" t="s">
        <v>91</v>
      </c>
      <c r="AC7" s="191" t="s">
        <v>92</v>
      </c>
      <c r="AD7" s="191" t="s">
        <v>93</v>
      </c>
      <c r="AE7" s="191" t="s">
        <v>94</v>
      </c>
      <c r="AF7" s="192" t="s">
        <v>84</v>
      </c>
    </row>
    <row r="8" spans="1:32" s="210" customFormat="1" ht="15.95">
      <c r="A8" s="193" t="s">
        <v>95</v>
      </c>
      <c r="B8" s="194" t="s">
        <v>96</v>
      </c>
      <c r="C8" s="195" t="s">
        <v>41</v>
      </c>
      <c r="D8" s="194" t="s">
        <v>97</v>
      </c>
      <c r="E8" s="195" t="s">
        <v>98</v>
      </c>
      <c r="F8" s="195" t="s">
        <v>99</v>
      </c>
      <c r="G8" s="196" t="s">
        <v>100</v>
      </c>
      <c r="H8" s="197">
        <v>2000</v>
      </c>
      <c r="I8" s="197">
        <v>500</v>
      </c>
      <c r="J8" s="197">
        <v>2500</v>
      </c>
      <c r="K8" s="306">
        <v>12</v>
      </c>
      <c r="L8" s="198">
        <v>1</v>
      </c>
      <c r="M8" s="195" t="s">
        <v>57</v>
      </c>
      <c r="N8" s="197">
        <v>30000</v>
      </c>
      <c r="O8" s="199" t="s">
        <v>101</v>
      </c>
      <c r="P8" s="200" t="s">
        <v>96</v>
      </c>
      <c r="Q8" s="201" t="s">
        <v>41</v>
      </c>
      <c r="R8" s="202" t="s">
        <v>97</v>
      </c>
      <c r="S8" s="201" t="s">
        <v>98</v>
      </c>
      <c r="T8" s="201" t="s">
        <v>99</v>
      </c>
      <c r="U8" s="203" t="s">
        <v>100</v>
      </c>
      <c r="V8" s="204">
        <v>2000</v>
      </c>
      <c r="W8" s="205">
        <v>500</v>
      </c>
      <c r="X8" s="205">
        <v>2500</v>
      </c>
      <c r="Y8" s="309">
        <v>12</v>
      </c>
      <c r="Z8" s="206">
        <v>1</v>
      </c>
      <c r="AA8" s="201" t="s">
        <v>57</v>
      </c>
      <c r="AB8" s="207" t="s">
        <v>99</v>
      </c>
      <c r="AC8" s="205">
        <v>30000</v>
      </c>
      <c r="AD8" s="208"/>
      <c r="AE8" s="312" t="str" cm="1">
        <f t="array" ref="AE8">_xlfn.IFS(N8="","",(IFERROR(VALUE(TRIM(SUBSTITUTE(AC8,CHAR(160),""))),0))=0,"Attention : montant présenté entièrement écarté",ROUND(Z8,2)&lt;ROUND(15%,2),"Attention : Montant temps d’affectation inférieur à 15%. La dépense doit être rejetée, ou vérifier que le personnel est affecté sur un autre type d'action",ROUND(AC8,2)&gt;ROUND(N8,2),"KO : Le montant retenu est supérieur au montant présenté. Merci de revoir la ligne de dépense ou plafonner son montant.",N8=0,"",ROUND(AC8,2)=ROUND(N8,2),"OK",ROUND(AC8,2)&lt;ROUND(N8,2),"Attention : Montant présenté partiellement écarté",TRUE,"")</f>
        <v>OK</v>
      </c>
      <c r="AF8" s="209"/>
    </row>
    <row r="9" spans="1:32" s="183" customFormat="1" ht="36" customHeight="1">
      <c r="A9" s="211">
        <v>1</v>
      </c>
      <c r="B9" s="72"/>
      <c r="C9" s="71"/>
      <c r="D9" s="72"/>
      <c r="E9" s="71"/>
      <c r="F9" s="73"/>
      <c r="G9" s="73"/>
      <c r="H9" s="77"/>
      <c r="I9" s="77"/>
      <c r="J9" s="214" t="str">
        <f>IF(H9="","",H9+I9)</f>
        <v/>
      </c>
      <c r="K9" s="307"/>
      <c r="L9" s="304"/>
      <c r="M9" s="71"/>
      <c r="N9" s="215" t="str">
        <f>IF(J9="","",J9*K9*L9)</f>
        <v/>
      </c>
      <c r="O9" s="83"/>
      <c r="P9" s="216" t="str">
        <f t="shared" ref="P9:P10" si="0">IF(B9="","",B9)</f>
        <v/>
      </c>
      <c r="Q9" s="217" t="str">
        <f>IF(C9="","",C9)</f>
        <v/>
      </c>
      <c r="R9" s="217" t="str">
        <f>IF(D9="","",D9)</f>
        <v/>
      </c>
      <c r="S9" s="218" t="str">
        <f t="shared" ref="S9:S40" si="1">IF(E9="","",E9)</f>
        <v/>
      </c>
      <c r="T9" s="218" t="str">
        <f t="shared" ref="T9:T40" si="2">IF(F9="","",F9)</f>
        <v/>
      </c>
      <c r="U9" s="218" t="str">
        <f t="shared" ref="U9:U40" si="3">IF(G9="","",G9)</f>
        <v/>
      </c>
      <c r="V9" s="219" t="str">
        <f t="shared" ref="V9:V40" si="4">IF(H9="","",H9)</f>
        <v/>
      </c>
      <c r="W9" s="219" t="str">
        <f t="shared" ref="W9:W40" si="5">IF(I9="","",I9)</f>
        <v/>
      </c>
      <c r="X9" s="219" t="str">
        <f t="shared" ref="X9:X12" si="6">IF(OR(V9="",W9=""), "",IFERROR(VALUE(TRIM(SUBSTITUTE(V9,CHAR(160),""))),0) + IFERROR(VALUE(TRIM(SUBSTITUTE(W9,CHAR(160),""))),0))</f>
        <v/>
      </c>
      <c r="Y9" s="310" t="str">
        <f t="shared" ref="Y9:Y72" si="7">IF(K9="","",K9)</f>
        <v/>
      </c>
      <c r="Z9" s="220" t="str">
        <f>IF(L9="","",L9)</f>
        <v/>
      </c>
      <c r="AA9" s="218" t="str">
        <f t="shared" ref="AA9:AA40" si="8">IF(M9="","",M9)</f>
        <v/>
      </c>
      <c r="AB9" s="221"/>
      <c r="AC9" s="311" t="str">
        <f>IF(Y9="","",X9*Y9*Z9)</f>
        <v/>
      </c>
      <c r="AD9" s="222"/>
      <c r="AE9" s="312" t="str" cm="1">
        <f t="array" ref="AE9">_xlfn.IFS(N9="","",(IFERROR(VALUE(TRIM(SUBSTITUTE(AC9,CHAR(160),""))),0))=0,"Attention : montant présenté entièrement écarté",ROUND(Z9,2)&lt;ROUND(15%,2),"Attention : Montant temps d’affectation inférieur à 15%. La dépense doit être rejetée, ou vérifier que le personnel est affecté sur un autre type d'action",ROUND(AC9,2)&gt;ROUND(N9,2),"KO : Le montant retenu est supérieur au montant présenté. Merci de revoir la ligne de dépense ou plafonner son montant.",N9=0,"",ROUND(AC9,2)=ROUND(N9,2),"OK",ROUND(AC9,2)&lt;ROUND(N9,2),"Attention : Montant présenté partiellement écarté",TRUE,"")</f>
        <v/>
      </c>
      <c r="AF9" s="313" t="str">
        <f t="shared" ref="AF9:AF40" si="9">IF(OR(N9="",AC9=""),"",(IFERROR(VALUE(TRIM(SUBSTITUTE(N9,CHAR(160),""))),0))-(IFERROR(VALUE(TRIM(SUBSTITUTE(AC9,CHAR(160),""))),0)))</f>
        <v/>
      </c>
    </row>
    <row r="10" spans="1:32" s="183" customFormat="1" ht="15.95">
      <c r="A10" s="211">
        <v>2</v>
      </c>
      <c r="B10" s="72"/>
      <c r="C10" s="71"/>
      <c r="D10" s="72"/>
      <c r="E10" s="71"/>
      <c r="F10" s="73"/>
      <c r="G10" s="73"/>
      <c r="H10" s="77"/>
      <c r="I10" s="77"/>
      <c r="J10" s="214" t="str">
        <f t="shared" ref="J10:J73" si="10">IF(H10="","",H10+I10)</f>
        <v/>
      </c>
      <c r="K10" s="307"/>
      <c r="L10" s="304"/>
      <c r="M10" s="71"/>
      <c r="N10" s="215" t="str">
        <f t="shared" ref="N10:N73" si="11">IF(J10="","",J10*K10*L10)</f>
        <v/>
      </c>
      <c r="O10" s="83"/>
      <c r="P10" s="216" t="str">
        <f t="shared" si="0"/>
        <v/>
      </c>
      <c r="Q10" s="217" t="str">
        <f t="shared" ref="Q10:Q73" si="12">IF(C10="","",C10)</f>
        <v/>
      </c>
      <c r="R10" s="217" t="str">
        <f t="shared" ref="R10:R73" si="13">IF(D10="","",D10)</f>
        <v/>
      </c>
      <c r="S10" s="218" t="str">
        <f t="shared" si="1"/>
        <v/>
      </c>
      <c r="T10" s="218" t="str">
        <f t="shared" si="2"/>
        <v/>
      </c>
      <c r="U10" s="218" t="str">
        <f t="shared" si="3"/>
        <v/>
      </c>
      <c r="V10" s="219" t="str">
        <f t="shared" si="4"/>
        <v/>
      </c>
      <c r="W10" s="219" t="str">
        <f t="shared" si="5"/>
        <v/>
      </c>
      <c r="X10" s="219" t="str">
        <f t="shared" si="6"/>
        <v/>
      </c>
      <c r="Y10" s="310" t="str">
        <f t="shared" si="7"/>
        <v/>
      </c>
      <c r="Z10" s="220" t="str">
        <f>IF(L10="","",L10)</f>
        <v/>
      </c>
      <c r="AA10" s="218" t="str">
        <f t="shared" si="8"/>
        <v/>
      </c>
      <c r="AB10" s="221"/>
      <c r="AC10" s="311" t="str">
        <f t="shared" ref="AC10:AC73" si="14">IF(Y10="","",X10*Y10*Z10)</f>
        <v/>
      </c>
      <c r="AD10" s="222"/>
      <c r="AE10" s="312" t="str" cm="1">
        <f t="array" ref="AE10">_xlfn.IFS(N10="","",(IFERROR(VALUE(TRIM(SUBSTITUTE(AC10,CHAR(160),""))),0))=0,"Attention : montant présenté entièrement écarté",ROUND(Z10,2)&lt;ROUND(15%,2),"Attention : Montant temps d’affectation inférieur à 15%. La dépense doit être rejetée, ou vérifier que le personnel est affecté sur un autre type d'action",ROUND(AC10,2)&gt;ROUND(N10,2),"KO : Le montant retenu est supérieur au montant présenté. Merci de revoir la ligne de dépense ou plafonner son montant.",N10=0,"",ROUND(AC10,2)=ROUND(N10,2),"OK",ROUND(AC10,2)&lt;ROUND(N10,2),"Attention : Montant présenté partiellement écarté",TRUE,"")</f>
        <v/>
      </c>
      <c r="AF10" s="313" t="str">
        <f t="shared" si="9"/>
        <v/>
      </c>
    </row>
    <row r="11" spans="1:32" s="183" customFormat="1" ht="15.95">
      <c r="A11" s="211">
        <v>3</v>
      </c>
      <c r="B11" s="72"/>
      <c r="C11" s="71"/>
      <c r="D11" s="72"/>
      <c r="E11" s="71"/>
      <c r="F11" s="73"/>
      <c r="G11" s="73"/>
      <c r="H11" s="77"/>
      <c r="I11" s="77"/>
      <c r="J11" s="214" t="str">
        <f t="shared" si="10"/>
        <v/>
      </c>
      <c r="K11" s="307"/>
      <c r="L11" s="304"/>
      <c r="M11" s="71"/>
      <c r="N11" s="215" t="str">
        <f t="shared" si="11"/>
        <v/>
      </c>
      <c r="O11" s="83"/>
      <c r="P11" s="216" t="str">
        <f t="shared" ref="P11:P74" si="15">IF(B11="","",B11)</f>
        <v/>
      </c>
      <c r="Q11" s="217" t="str">
        <f t="shared" si="12"/>
        <v/>
      </c>
      <c r="R11" s="217" t="str">
        <f t="shared" si="13"/>
        <v/>
      </c>
      <c r="S11" s="218" t="str">
        <f t="shared" si="1"/>
        <v/>
      </c>
      <c r="T11" s="218" t="str">
        <f t="shared" si="2"/>
        <v/>
      </c>
      <c r="U11" s="218" t="str">
        <f t="shared" si="3"/>
        <v/>
      </c>
      <c r="V11" s="219" t="str">
        <f t="shared" si="4"/>
        <v/>
      </c>
      <c r="W11" s="219" t="str">
        <f t="shared" si="5"/>
        <v/>
      </c>
      <c r="X11" s="219" t="str">
        <f t="shared" si="6"/>
        <v/>
      </c>
      <c r="Y11" s="310" t="str">
        <f t="shared" si="7"/>
        <v/>
      </c>
      <c r="Z11" s="220" t="str">
        <f t="shared" ref="Z11:Z40" si="16">IF(L11="","",L11)</f>
        <v/>
      </c>
      <c r="AA11" s="218" t="str">
        <f t="shared" si="8"/>
        <v/>
      </c>
      <c r="AB11" s="221"/>
      <c r="AC11" s="311" t="str">
        <f t="shared" si="14"/>
        <v/>
      </c>
      <c r="AD11" s="222"/>
      <c r="AE11" s="312" t="str" cm="1">
        <f t="array" ref="AE11">_xlfn.IFS(N11="","",(IFERROR(VALUE(TRIM(SUBSTITUTE(AC11,CHAR(160),""))),0))=0,"Attention : montant présenté entièrement écarté",ROUND(Z11,2)&lt;ROUND(15%,2),"Attention : Montant temps d’affectation inférieur à 15%. La dépense doit être rejetée, ou vérifier que le personnel est affecté sur un autre type d'action",ROUND(AC11,2)&gt;ROUND(N11,2),"KO : Le montant retenu est supérieur au montant présenté. Merci de revoir la ligne de dépense ou plafonner son montant.",N11=0,"",ROUND(AC11,2)=ROUND(N11,2),"OK",ROUND(AC11,2)&lt;ROUND(N11,2),"Attention : Montant présenté partiellement écarté",TRUE,"")</f>
        <v/>
      </c>
      <c r="AF11" s="313" t="str">
        <f t="shared" si="9"/>
        <v/>
      </c>
    </row>
    <row r="12" spans="1:32" s="183" customFormat="1" ht="15.95">
      <c r="A12" s="211">
        <v>4</v>
      </c>
      <c r="B12" s="72"/>
      <c r="C12" s="71"/>
      <c r="D12" s="72"/>
      <c r="E12" s="71"/>
      <c r="F12" s="73"/>
      <c r="G12" s="73"/>
      <c r="H12" s="77"/>
      <c r="I12" s="77"/>
      <c r="J12" s="214" t="str">
        <f t="shared" si="10"/>
        <v/>
      </c>
      <c r="K12" s="307"/>
      <c r="L12" s="304"/>
      <c r="M12" s="71"/>
      <c r="N12" s="215" t="str">
        <f t="shared" si="11"/>
        <v/>
      </c>
      <c r="O12" s="83"/>
      <c r="P12" s="216" t="str">
        <f t="shared" si="15"/>
        <v/>
      </c>
      <c r="Q12" s="217" t="str">
        <f t="shared" si="12"/>
        <v/>
      </c>
      <c r="R12" s="217" t="str">
        <f t="shared" si="13"/>
        <v/>
      </c>
      <c r="S12" s="218" t="str">
        <f t="shared" si="1"/>
        <v/>
      </c>
      <c r="T12" s="218" t="str">
        <f t="shared" si="2"/>
        <v/>
      </c>
      <c r="U12" s="218" t="str">
        <f t="shared" si="3"/>
        <v/>
      </c>
      <c r="V12" s="219" t="str">
        <f t="shared" si="4"/>
        <v/>
      </c>
      <c r="W12" s="219" t="str">
        <f t="shared" si="5"/>
        <v/>
      </c>
      <c r="X12" s="219" t="str">
        <f t="shared" si="6"/>
        <v/>
      </c>
      <c r="Y12" s="310" t="str">
        <f t="shared" si="7"/>
        <v/>
      </c>
      <c r="Z12" s="220" t="str">
        <f t="shared" si="16"/>
        <v/>
      </c>
      <c r="AA12" s="218" t="str">
        <f t="shared" si="8"/>
        <v/>
      </c>
      <c r="AB12" s="221"/>
      <c r="AC12" s="311" t="str">
        <f t="shared" si="14"/>
        <v/>
      </c>
      <c r="AD12" s="222"/>
      <c r="AE12" s="312" t="str" cm="1">
        <f t="array" ref="AE12">_xlfn.IFS(N12="","",(IFERROR(VALUE(TRIM(SUBSTITUTE(AC12,CHAR(160),""))),0))=0,"Attention : montant présenté entièrement écarté",ROUND(Z12,2)&lt;ROUND(15%,2),"Attention : Montant temps d’affectation inférieur à 15%. La dépense doit être rejetée, ou vérifier que le personnel est affecté sur un autre type d'action",ROUND(AC12,2)&gt;ROUND(N12,2),"KO : Le montant retenu est supérieur au montant présenté. Merci de revoir la ligne de dépense ou plafonner son montant.",N12=0,"",ROUND(AC12,2)=ROUND(N12,2),"OK",ROUND(AC12,2)&lt;ROUND(N12,2),"Attention : Montant présenté partiellement écarté",TRUE,"")</f>
        <v/>
      </c>
      <c r="AF12" s="313" t="str">
        <f t="shared" si="9"/>
        <v/>
      </c>
    </row>
    <row r="13" spans="1:32" s="183" customFormat="1" ht="15.95">
      <c r="A13" s="211">
        <v>5</v>
      </c>
      <c r="B13" s="72"/>
      <c r="C13" s="71"/>
      <c r="D13" s="72"/>
      <c r="E13" s="71"/>
      <c r="F13" s="73"/>
      <c r="G13" s="73"/>
      <c r="H13" s="77"/>
      <c r="I13" s="77"/>
      <c r="J13" s="214" t="str">
        <f t="shared" si="10"/>
        <v/>
      </c>
      <c r="K13" s="307"/>
      <c r="L13" s="304"/>
      <c r="M13" s="71"/>
      <c r="N13" s="215" t="str">
        <f t="shared" si="11"/>
        <v/>
      </c>
      <c r="O13" s="83"/>
      <c r="P13" s="216" t="str">
        <f t="shared" si="15"/>
        <v/>
      </c>
      <c r="Q13" s="217" t="str">
        <f t="shared" si="12"/>
        <v/>
      </c>
      <c r="R13" s="217" t="str">
        <f t="shared" si="13"/>
        <v/>
      </c>
      <c r="S13" s="218" t="str">
        <f t="shared" si="1"/>
        <v/>
      </c>
      <c r="T13" s="218" t="str">
        <f t="shared" si="2"/>
        <v/>
      </c>
      <c r="U13" s="218" t="str">
        <f t="shared" si="3"/>
        <v/>
      </c>
      <c r="V13" s="219" t="str">
        <f t="shared" si="4"/>
        <v/>
      </c>
      <c r="W13" s="219" t="str">
        <f t="shared" si="5"/>
        <v/>
      </c>
      <c r="X13" s="219" t="str">
        <f t="shared" ref="X13:X73" si="17">IF(OR(V13="",W13=""), "",IFERROR(VALUE(TRIM(SUBSTITUTE(V13,CHAR(160),""))),0) + IFERROR(VALUE(TRIM(SUBSTITUTE(W13,CHAR(160),""))),0))</f>
        <v/>
      </c>
      <c r="Y13" s="310" t="str">
        <f t="shared" si="7"/>
        <v/>
      </c>
      <c r="Z13" s="220" t="str">
        <f t="shared" si="16"/>
        <v/>
      </c>
      <c r="AA13" s="218" t="str">
        <f t="shared" si="8"/>
        <v/>
      </c>
      <c r="AB13" s="221"/>
      <c r="AC13" s="311" t="str">
        <f t="shared" si="14"/>
        <v/>
      </c>
      <c r="AD13" s="222"/>
      <c r="AE13" s="312" t="str" cm="1">
        <f t="array" ref="AE13">_xlfn.IFS(N13="","",(IFERROR(VALUE(TRIM(SUBSTITUTE(AC13,CHAR(160),""))),0))=0,"Attention : montant présenté entièrement écarté",ROUND(Z13,2)&lt;ROUND(15%,2),"Attention : Montant temps d’affectation inférieur à 15%. La dépense doit être rejetée, ou vérifier que le personnel est affecté sur un autre type d'action",ROUND(AC13,2)&gt;ROUND(N13,2),"KO : Le montant retenu est supérieur au montant présenté. Merci de revoir la ligne de dépense ou plafonner son montant.",N13=0,"",ROUND(AC13,2)=ROUND(N13,2),"OK",ROUND(AC13,2)&lt;ROUND(N13,2),"Attention : Montant présenté partiellement écarté",TRUE,"")</f>
        <v/>
      </c>
      <c r="AF13" s="313" t="str">
        <f t="shared" si="9"/>
        <v/>
      </c>
    </row>
    <row r="14" spans="1:32" s="183" customFormat="1" ht="15.95">
      <c r="A14" s="211">
        <v>6</v>
      </c>
      <c r="B14" s="72"/>
      <c r="C14" s="71"/>
      <c r="D14" s="72"/>
      <c r="E14" s="71"/>
      <c r="F14" s="73"/>
      <c r="G14" s="73"/>
      <c r="H14" s="77"/>
      <c r="I14" s="77"/>
      <c r="J14" s="214" t="str">
        <f t="shared" si="10"/>
        <v/>
      </c>
      <c r="K14" s="307"/>
      <c r="L14" s="304"/>
      <c r="M14" s="71"/>
      <c r="N14" s="215" t="str">
        <f t="shared" si="11"/>
        <v/>
      </c>
      <c r="O14" s="83"/>
      <c r="P14" s="216" t="str">
        <f t="shared" si="15"/>
        <v/>
      </c>
      <c r="Q14" s="217" t="str">
        <f t="shared" si="12"/>
        <v/>
      </c>
      <c r="R14" s="217" t="str">
        <f t="shared" si="13"/>
        <v/>
      </c>
      <c r="S14" s="218" t="str">
        <f t="shared" si="1"/>
        <v/>
      </c>
      <c r="T14" s="218" t="str">
        <f t="shared" si="2"/>
        <v/>
      </c>
      <c r="U14" s="218" t="str">
        <f t="shared" si="3"/>
        <v/>
      </c>
      <c r="V14" s="219" t="str">
        <f t="shared" si="4"/>
        <v/>
      </c>
      <c r="W14" s="219" t="str">
        <f t="shared" si="5"/>
        <v/>
      </c>
      <c r="X14" s="219" t="str">
        <f t="shared" si="17"/>
        <v/>
      </c>
      <c r="Y14" s="310" t="str">
        <f t="shared" si="7"/>
        <v/>
      </c>
      <c r="Z14" s="220" t="str">
        <f t="shared" si="16"/>
        <v/>
      </c>
      <c r="AA14" s="218" t="str">
        <f t="shared" si="8"/>
        <v/>
      </c>
      <c r="AB14" s="221"/>
      <c r="AC14" s="311" t="str">
        <f t="shared" si="14"/>
        <v/>
      </c>
      <c r="AD14" s="222"/>
      <c r="AE14" s="312" t="str" cm="1">
        <f t="array" ref="AE14">_xlfn.IFS(N14="","",(IFERROR(VALUE(TRIM(SUBSTITUTE(AC14,CHAR(160),""))),0))=0,"Attention : montant présenté entièrement écarté",ROUND(Z14,2)&lt;ROUND(15%,2),"Attention : Montant temps d’affectation inférieur à 15%. La dépense doit être rejetée, ou vérifier que le personnel est affecté sur un autre type d'action",ROUND(AC14,2)&gt;ROUND(N14,2),"KO : Le montant retenu est supérieur au montant présenté. Merci de revoir la ligne de dépense ou plafonner son montant.",N14=0,"",ROUND(AC14,2)=ROUND(N14,2),"OK",ROUND(AC14,2)&lt;ROUND(N14,2),"Attention : Montant présenté partiellement écarté",TRUE,"")</f>
        <v/>
      </c>
      <c r="AF14" s="313" t="str">
        <f t="shared" si="9"/>
        <v/>
      </c>
    </row>
    <row r="15" spans="1:32" s="183" customFormat="1" ht="15.95">
      <c r="A15" s="211">
        <v>7</v>
      </c>
      <c r="B15" s="72"/>
      <c r="C15" s="71"/>
      <c r="D15" s="72"/>
      <c r="E15" s="71"/>
      <c r="F15" s="73"/>
      <c r="G15" s="73"/>
      <c r="H15" s="77"/>
      <c r="I15" s="77"/>
      <c r="J15" s="214" t="str">
        <f t="shared" si="10"/>
        <v/>
      </c>
      <c r="K15" s="307"/>
      <c r="L15" s="304"/>
      <c r="M15" s="71"/>
      <c r="N15" s="215" t="str">
        <f t="shared" si="11"/>
        <v/>
      </c>
      <c r="O15" s="83"/>
      <c r="P15" s="216" t="str">
        <f t="shared" si="15"/>
        <v/>
      </c>
      <c r="Q15" s="217" t="str">
        <f t="shared" si="12"/>
        <v/>
      </c>
      <c r="R15" s="217" t="str">
        <f t="shared" si="13"/>
        <v/>
      </c>
      <c r="S15" s="218" t="str">
        <f t="shared" si="1"/>
        <v/>
      </c>
      <c r="T15" s="218" t="str">
        <f t="shared" si="2"/>
        <v/>
      </c>
      <c r="U15" s="218" t="str">
        <f t="shared" si="3"/>
        <v/>
      </c>
      <c r="V15" s="219" t="str">
        <f t="shared" si="4"/>
        <v/>
      </c>
      <c r="W15" s="219" t="str">
        <f t="shared" si="5"/>
        <v/>
      </c>
      <c r="X15" s="219" t="str">
        <f t="shared" si="17"/>
        <v/>
      </c>
      <c r="Y15" s="310" t="str">
        <f t="shared" si="7"/>
        <v/>
      </c>
      <c r="Z15" s="220" t="str">
        <f t="shared" si="16"/>
        <v/>
      </c>
      <c r="AA15" s="218" t="str">
        <f t="shared" si="8"/>
        <v/>
      </c>
      <c r="AB15" s="221"/>
      <c r="AC15" s="311" t="str">
        <f t="shared" si="14"/>
        <v/>
      </c>
      <c r="AD15" s="222"/>
      <c r="AE15" s="312" t="str" cm="1">
        <f t="array" ref="AE15">_xlfn.IFS(N15="","",(IFERROR(VALUE(TRIM(SUBSTITUTE(AC15,CHAR(160),""))),0))=0,"Attention : montant présenté entièrement écarté",ROUND(Z15,2)&lt;ROUND(15%,2),"Attention : Montant temps d’affectation inférieur à 15%. La dépense doit être rejetée, ou vérifier que le personnel est affecté sur un autre type d'action",ROUND(AC15,2)&gt;ROUND(N15,2),"KO : Le montant retenu est supérieur au montant présenté. Merci de revoir la ligne de dépense ou plafonner son montant.",N15=0,"",ROUND(AC15,2)=ROUND(N15,2),"OK",ROUND(AC15,2)&lt;ROUND(N15,2),"Attention : Montant présenté partiellement écarté",TRUE,"")</f>
        <v/>
      </c>
      <c r="AF15" s="313" t="str">
        <f t="shared" si="9"/>
        <v/>
      </c>
    </row>
    <row r="16" spans="1:32" s="183" customFormat="1" ht="15.95">
      <c r="A16" s="211">
        <v>8</v>
      </c>
      <c r="B16" s="72"/>
      <c r="C16" s="71"/>
      <c r="D16" s="72"/>
      <c r="E16" s="71"/>
      <c r="F16" s="73"/>
      <c r="G16" s="73"/>
      <c r="H16" s="77"/>
      <c r="I16" s="77"/>
      <c r="J16" s="214" t="str">
        <f t="shared" si="10"/>
        <v/>
      </c>
      <c r="K16" s="307"/>
      <c r="L16" s="304"/>
      <c r="M16" s="71"/>
      <c r="N16" s="215" t="str">
        <f t="shared" si="11"/>
        <v/>
      </c>
      <c r="O16" s="83"/>
      <c r="P16" s="216" t="str">
        <f t="shared" si="15"/>
        <v/>
      </c>
      <c r="Q16" s="217" t="str">
        <f t="shared" si="12"/>
        <v/>
      </c>
      <c r="R16" s="217" t="str">
        <f t="shared" si="13"/>
        <v/>
      </c>
      <c r="S16" s="218" t="str">
        <f t="shared" si="1"/>
        <v/>
      </c>
      <c r="T16" s="218" t="str">
        <f t="shared" si="2"/>
        <v/>
      </c>
      <c r="U16" s="218" t="str">
        <f t="shared" si="3"/>
        <v/>
      </c>
      <c r="V16" s="219" t="str">
        <f t="shared" si="4"/>
        <v/>
      </c>
      <c r="W16" s="219" t="str">
        <f t="shared" si="5"/>
        <v/>
      </c>
      <c r="X16" s="219" t="str">
        <f t="shared" si="17"/>
        <v/>
      </c>
      <c r="Y16" s="310" t="str">
        <f t="shared" si="7"/>
        <v/>
      </c>
      <c r="Z16" s="220" t="str">
        <f t="shared" si="16"/>
        <v/>
      </c>
      <c r="AA16" s="218" t="str">
        <f t="shared" si="8"/>
        <v/>
      </c>
      <c r="AB16" s="221"/>
      <c r="AC16" s="311" t="str">
        <f t="shared" si="14"/>
        <v/>
      </c>
      <c r="AD16" s="222"/>
      <c r="AE16" s="312" t="str" cm="1">
        <f t="array" ref="AE16">_xlfn.IFS(N16="","",(IFERROR(VALUE(TRIM(SUBSTITUTE(AC16,CHAR(160),""))),0))=0,"Attention : montant présenté entièrement écarté",ROUND(Z16,2)&lt;ROUND(15%,2),"Attention : Montant temps d’affectation inférieur à 15%. La dépense doit être rejetée, ou vérifier que le personnel est affecté sur un autre type d'action",ROUND(AC16,2)&gt;ROUND(N16,2),"KO : Le montant retenu est supérieur au montant présenté. Merci de revoir la ligne de dépense ou plafonner son montant.",N16=0,"",ROUND(AC16,2)=ROUND(N16,2),"OK",ROUND(AC16,2)&lt;ROUND(N16,2),"Attention : Montant présenté partiellement écarté",TRUE,"")</f>
        <v/>
      </c>
      <c r="AF16" s="313" t="str">
        <f t="shared" si="9"/>
        <v/>
      </c>
    </row>
    <row r="17" spans="1:33" s="183" customFormat="1" ht="15.95">
      <c r="A17" s="211">
        <v>9</v>
      </c>
      <c r="B17" s="72"/>
      <c r="C17" s="71"/>
      <c r="D17" s="72"/>
      <c r="E17" s="71"/>
      <c r="F17" s="73"/>
      <c r="G17" s="73"/>
      <c r="H17" s="77"/>
      <c r="I17" s="77"/>
      <c r="J17" s="214" t="str">
        <f t="shared" si="10"/>
        <v/>
      </c>
      <c r="K17" s="307"/>
      <c r="L17" s="304"/>
      <c r="M17" s="71"/>
      <c r="N17" s="215" t="str">
        <f t="shared" si="11"/>
        <v/>
      </c>
      <c r="O17" s="83"/>
      <c r="P17" s="216" t="str">
        <f t="shared" si="15"/>
        <v/>
      </c>
      <c r="Q17" s="217" t="str">
        <f t="shared" si="12"/>
        <v/>
      </c>
      <c r="R17" s="217" t="str">
        <f t="shared" si="13"/>
        <v/>
      </c>
      <c r="S17" s="218" t="str">
        <f t="shared" si="1"/>
        <v/>
      </c>
      <c r="T17" s="218" t="str">
        <f t="shared" si="2"/>
        <v/>
      </c>
      <c r="U17" s="218" t="str">
        <f t="shared" si="3"/>
        <v/>
      </c>
      <c r="V17" s="219" t="str">
        <f t="shared" si="4"/>
        <v/>
      </c>
      <c r="W17" s="219" t="str">
        <f t="shared" si="5"/>
        <v/>
      </c>
      <c r="X17" s="219" t="str">
        <f t="shared" si="17"/>
        <v/>
      </c>
      <c r="Y17" s="310" t="str">
        <f t="shared" si="7"/>
        <v/>
      </c>
      <c r="Z17" s="220" t="str">
        <f t="shared" si="16"/>
        <v/>
      </c>
      <c r="AA17" s="218" t="str">
        <f t="shared" si="8"/>
        <v/>
      </c>
      <c r="AB17" s="221"/>
      <c r="AC17" s="311" t="str">
        <f t="shared" si="14"/>
        <v/>
      </c>
      <c r="AD17" s="222"/>
      <c r="AE17" s="312" t="str" cm="1">
        <f t="array" ref="AE17">_xlfn.IFS(N17="","",(IFERROR(VALUE(TRIM(SUBSTITUTE(AC17,CHAR(160),""))),0))=0,"Attention : montant présenté entièrement écarté",ROUND(Z17,2)&lt;ROUND(15%,2),"Attention : Montant temps d’affectation inférieur à 15%. La dépense doit être rejetée, ou vérifier que le personnel est affecté sur un autre type d'action",ROUND(AC17,2)&gt;ROUND(N17,2),"KO : Le montant retenu est supérieur au montant présenté. Merci de revoir la ligne de dépense ou plafonner son montant.",N17=0,"",ROUND(AC17,2)=ROUND(N17,2),"OK",ROUND(AC17,2)&lt;ROUND(N17,2),"Attention : Montant présenté partiellement écarté",TRUE,"")</f>
        <v/>
      </c>
      <c r="AF17" s="313" t="str">
        <f t="shared" si="9"/>
        <v/>
      </c>
    </row>
    <row r="18" spans="1:33" s="183" customFormat="1" ht="15.95">
      <c r="A18" s="211">
        <v>10</v>
      </c>
      <c r="B18" s="72"/>
      <c r="C18" s="71"/>
      <c r="D18" s="72"/>
      <c r="E18" s="71"/>
      <c r="F18" s="73"/>
      <c r="G18" s="73"/>
      <c r="H18" s="77"/>
      <c r="I18" s="77"/>
      <c r="J18" s="214" t="str">
        <f t="shared" si="10"/>
        <v/>
      </c>
      <c r="K18" s="307"/>
      <c r="L18" s="304"/>
      <c r="M18" s="71"/>
      <c r="N18" s="215" t="str">
        <f t="shared" si="11"/>
        <v/>
      </c>
      <c r="O18" s="83"/>
      <c r="P18" s="216" t="str">
        <f t="shared" si="15"/>
        <v/>
      </c>
      <c r="Q18" s="217" t="str">
        <f t="shared" si="12"/>
        <v/>
      </c>
      <c r="R18" s="217" t="str">
        <f t="shared" si="13"/>
        <v/>
      </c>
      <c r="S18" s="218" t="str">
        <f t="shared" si="1"/>
        <v/>
      </c>
      <c r="T18" s="218" t="str">
        <f t="shared" si="2"/>
        <v/>
      </c>
      <c r="U18" s="218" t="str">
        <f t="shared" si="3"/>
        <v/>
      </c>
      <c r="V18" s="219" t="str">
        <f t="shared" si="4"/>
        <v/>
      </c>
      <c r="W18" s="219" t="str">
        <f t="shared" si="5"/>
        <v/>
      </c>
      <c r="X18" s="219" t="str">
        <f t="shared" si="17"/>
        <v/>
      </c>
      <c r="Y18" s="310" t="str">
        <f t="shared" si="7"/>
        <v/>
      </c>
      <c r="Z18" s="220" t="str">
        <f t="shared" si="16"/>
        <v/>
      </c>
      <c r="AA18" s="218" t="str">
        <f t="shared" si="8"/>
        <v/>
      </c>
      <c r="AB18" s="221"/>
      <c r="AC18" s="311" t="str">
        <f t="shared" si="14"/>
        <v/>
      </c>
      <c r="AD18" s="222"/>
      <c r="AE18" s="312" t="str" cm="1">
        <f t="array" ref="AE18">_xlfn.IFS(N18="","",(IFERROR(VALUE(TRIM(SUBSTITUTE(AC18,CHAR(160),""))),0))=0,"Attention : montant présenté entièrement écarté",ROUND(Z18,2)&lt;ROUND(15%,2),"Attention : Montant temps d’affectation inférieur à 15%. La dépense doit être rejetée, ou vérifier que le personnel est affecté sur un autre type d'action",ROUND(AC18,2)&gt;ROUND(N18,2),"KO : Le montant retenu est supérieur au montant présenté. Merci de revoir la ligne de dépense ou plafonner son montant.",N18=0,"",ROUND(AC18,2)=ROUND(N18,2),"OK",ROUND(AC18,2)&lt;ROUND(N18,2),"Attention : Montant présenté partiellement écarté",TRUE,"")</f>
        <v/>
      </c>
      <c r="AF18" s="313" t="str">
        <f t="shared" si="9"/>
        <v/>
      </c>
    </row>
    <row r="19" spans="1:33" s="183" customFormat="1" ht="15" customHeight="1">
      <c r="A19" s="211">
        <v>11</v>
      </c>
      <c r="B19" s="72"/>
      <c r="C19" s="71"/>
      <c r="D19" s="72"/>
      <c r="E19" s="71"/>
      <c r="F19" s="73"/>
      <c r="G19" s="73"/>
      <c r="H19" s="77"/>
      <c r="I19" s="77"/>
      <c r="J19" s="214" t="str">
        <f t="shared" si="10"/>
        <v/>
      </c>
      <c r="K19" s="307"/>
      <c r="L19" s="304"/>
      <c r="M19" s="71"/>
      <c r="N19" s="215" t="str">
        <f t="shared" si="11"/>
        <v/>
      </c>
      <c r="O19" s="83"/>
      <c r="P19" s="216" t="str">
        <f t="shared" si="15"/>
        <v/>
      </c>
      <c r="Q19" s="217" t="str">
        <f t="shared" si="12"/>
        <v/>
      </c>
      <c r="R19" s="217" t="str">
        <f t="shared" si="13"/>
        <v/>
      </c>
      <c r="S19" s="218" t="str">
        <f t="shared" si="1"/>
        <v/>
      </c>
      <c r="T19" s="218" t="str">
        <f t="shared" si="2"/>
        <v/>
      </c>
      <c r="U19" s="218" t="str">
        <f t="shared" si="3"/>
        <v/>
      </c>
      <c r="V19" s="219" t="str">
        <f t="shared" si="4"/>
        <v/>
      </c>
      <c r="W19" s="219" t="str">
        <f t="shared" si="5"/>
        <v/>
      </c>
      <c r="X19" s="219" t="str">
        <f t="shared" si="17"/>
        <v/>
      </c>
      <c r="Y19" s="310" t="str">
        <f t="shared" si="7"/>
        <v/>
      </c>
      <c r="Z19" s="220" t="str">
        <f t="shared" si="16"/>
        <v/>
      </c>
      <c r="AA19" s="218" t="str">
        <f t="shared" si="8"/>
        <v/>
      </c>
      <c r="AB19" s="221"/>
      <c r="AC19" s="311" t="str">
        <f t="shared" si="14"/>
        <v/>
      </c>
      <c r="AD19" s="222"/>
      <c r="AE19" s="312" t="str" cm="1">
        <f t="array" ref="AE19">_xlfn.IFS(N19="","",(IFERROR(VALUE(TRIM(SUBSTITUTE(AC19,CHAR(160),""))),0))=0,"Attention : montant présenté entièrement écarté",ROUND(Z19,2)&lt;ROUND(15%,2),"Attention : Montant temps d’affectation inférieur à 15%. La dépense doit être rejetée, ou vérifier que le personnel est affecté sur un autre type d'action",ROUND(AC19,2)&gt;ROUND(N19,2),"KO : Le montant retenu est supérieur au montant présenté. Merci de revoir la ligne de dépense ou plafonner son montant.",N19=0,"",ROUND(AC19,2)=ROUND(N19,2),"OK",ROUND(AC19,2)&lt;ROUND(N19,2),"Attention : Montant présenté partiellement écarté",TRUE,"")</f>
        <v/>
      </c>
      <c r="AF19" s="313" t="str">
        <f t="shared" si="9"/>
        <v/>
      </c>
    </row>
    <row r="20" spans="1:33" s="183" customFormat="1" ht="15.95">
      <c r="A20" s="211">
        <v>12</v>
      </c>
      <c r="B20" s="72"/>
      <c r="C20" s="71"/>
      <c r="D20" s="72"/>
      <c r="E20" s="71"/>
      <c r="F20" s="73"/>
      <c r="G20" s="73"/>
      <c r="H20" s="77"/>
      <c r="I20" s="77"/>
      <c r="J20" s="214" t="str">
        <f t="shared" si="10"/>
        <v/>
      </c>
      <c r="K20" s="307"/>
      <c r="L20" s="304"/>
      <c r="M20" s="71"/>
      <c r="N20" s="215" t="str">
        <f t="shared" si="11"/>
        <v/>
      </c>
      <c r="O20" s="83"/>
      <c r="P20" s="216" t="str">
        <f t="shared" si="15"/>
        <v/>
      </c>
      <c r="Q20" s="217" t="str">
        <f t="shared" si="12"/>
        <v/>
      </c>
      <c r="R20" s="217" t="str">
        <f t="shared" si="13"/>
        <v/>
      </c>
      <c r="S20" s="218" t="str">
        <f t="shared" si="1"/>
        <v/>
      </c>
      <c r="T20" s="218" t="str">
        <f t="shared" si="2"/>
        <v/>
      </c>
      <c r="U20" s="218" t="str">
        <f t="shared" si="3"/>
        <v/>
      </c>
      <c r="V20" s="219" t="str">
        <f t="shared" si="4"/>
        <v/>
      </c>
      <c r="W20" s="219" t="str">
        <f t="shared" si="5"/>
        <v/>
      </c>
      <c r="X20" s="219" t="str">
        <f t="shared" si="17"/>
        <v/>
      </c>
      <c r="Y20" s="310" t="str">
        <f t="shared" si="7"/>
        <v/>
      </c>
      <c r="Z20" s="220" t="str">
        <f t="shared" si="16"/>
        <v/>
      </c>
      <c r="AA20" s="218" t="str">
        <f t="shared" si="8"/>
        <v/>
      </c>
      <c r="AB20" s="221"/>
      <c r="AC20" s="311" t="str">
        <f t="shared" si="14"/>
        <v/>
      </c>
      <c r="AD20" s="222"/>
      <c r="AE20" s="312" t="str" cm="1">
        <f t="array" ref="AE20">_xlfn.IFS(N20="","",(IFERROR(VALUE(TRIM(SUBSTITUTE(AC20,CHAR(160),""))),0))=0,"Attention : montant présenté entièrement écarté",ROUND(Z20,2)&lt;ROUND(15%,2),"Attention : Montant temps d’affectation inférieur à 15%. La dépense doit être rejetée, ou vérifier que le personnel est affecté sur un autre type d'action",ROUND(AC20,2)&gt;ROUND(N20,2),"KO : Le montant retenu est supérieur au montant présenté. Merci de revoir la ligne de dépense ou plafonner son montant.",N20=0,"",ROUND(AC20,2)=ROUND(N20,2),"OK",ROUND(AC20,2)&lt;ROUND(N20,2),"Attention : Montant présenté partiellement écarté",TRUE,"")</f>
        <v/>
      </c>
      <c r="AF20" s="313" t="str">
        <f t="shared" si="9"/>
        <v/>
      </c>
    </row>
    <row r="21" spans="1:33" s="183" customFormat="1" ht="15.95">
      <c r="A21" s="211">
        <v>13</v>
      </c>
      <c r="B21" s="72"/>
      <c r="C21" s="71"/>
      <c r="D21" s="72"/>
      <c r="E21" s="71"/>
      <c r="F21" s="73"/>
      <c r="G21" s="73"/>
      <c r="H21" s="77"/>
      <c r="I21" s="77"/>
      <c r="J21" s="214" t="str">
        <f t="shared" si="10"/>
        <v/>
      </c>
      <c r="K21" s="307"/>
      <c r="L21" s="304"/>
      <c r="M21" s="71"/>
      <c r="N21" s="215" t="str">
        <f t="shared" si="11"/>
        <v/>
      </c>
      <c r="O21" s="83"/>
      <c r="P21" s="216" t="str">
        <f t="shared" si="15"/>
        <v/>
      </c>
      <c r="Q21" s="217" t="str">
        <f t="shared" si="12"/>
        <v/>
      </c>
      <c r="R21" s="217" t="str">
        <f t="shared" si="13"/>
        <v/>
      </c>
      <c r="S21" s="218" t="str">
        <f t="shared" si="1"/>
        <v/>
      </c>
      <c r="T21" s="218" t="str">
        <f t="shared" si="2"/>
        <v/>
      </c>
      <c r="U21" s="218" t="str">
        <f t="shared" si="3"/>
        <v/>
      </c>
      <c r="V21" s="219" t="str">
        <f t="shared" si="4"/>
        <v/>
      </c>
      <c r="W21" s="219" t="str">
        <f t="shared" si="5"/>
        <v/>
      </c>
      <c r="X21" s="219" t="str">
        <f t="shared" si="17"/>
        <v/>
      </c>
      <c r="Y21" s="310" t="str">
        <f t="shared" si="7"/>
        <v/>
      </c>
      <c r="Z21" s="220" t="str">
        <f t="shared" si="16"/>
        <v/>
      </c>
      <c r="AA21" s="218" t="str">
        <f t="shared" si="8"/>
        <v/>
      </c>
      <c r="AB21" s="221"/>
      <c r="AC21" s="311" t="str">
        <f t="shared" si="14"/>
        <v/>
      </c>
      <c r="AD21" s="222"/>
      <c r="AE21" s="312" t="str" cm="1">
        <f t="array" ref="AE21">_xlfn.IFS(N21="","",(IFERROR(VALUE(TRIM(SUBSTITUTE(AC21,CHAR(160),""))),0))=0,"Attention : montant présenté entièrement écarté",ROUND(Z21,2)&lt;ROUND(15%,2),"Attention : Montant temps d’affectation inférieur à 15%. La dépense doit être rejetée, ou vérifier que le personnel est affecté sur un autre type d'action",ROUND(AC21,2)&gt;ROUND(N21,2),"KO : Le montant retenu est supérieur au montant présenté. Merci de revoir la ligne de dépense ou plafonner son montant.",N21=0,"",ROUND(AC21,2)=ROUND(N21,2),"OK",ROUND(AC21,2)&lt;ROUND(N21,2),"Attention : Montant présenté partiellement écarté",TRUE,"")</f>
        <v/>
      </c>
      <c r="AF21" s="313" t="str">
        <f t="shared" si="9"/>
        <v/>
      </c>
    </row>
    <row r="22" spans="1:33" s="183" customFormat="1" ht="15.95">
      <c r="A22" s="211">
        <v>14</v>
      </c>
      <c r="B22" s="72"/>
      <c r="C22" s="71"/>
      <c r="D22" s="72"/>
      <c r="E22" s="71"/>
      <c r="F22" s="73"/>
      <c r="G22" s="73"/>
      <c r="H22" s="77"/>
      <c r="I22" s="77"/>
      <c r="J22" s="214" t="str">
        <f t="shared" si="10"/>
        <v/>
      </c>
      <c r="K22" s="307"/>
      <c r="L22" s="304"/>
      <c r="M22" s="71"/>
      <c r="N22" s="215" t="str">
        <f t="shared" si="11"/>
        <v/>
      </c>
      <c r="O22" s="83"/>
      <c r="P22" s="216" t="str">
        <f t="shared" si="15"/>
        <v/>
      </c>
      <c r="Q22" s="217" t="str">
        <f t="shared" si="12"/>
        <v/>
      </c>
      <c r="R22" s="217" t="str">
        <f t="shared" si="13"/>
        <v/>
      </c>
      <c r="S22" s="218" t="str">
        <f t="shared" si="1"/>
        <v/>
      </c>
      <c r="T22" s="218" t="str">
        <f t="shared" si="2"/>
        <v/>
      </c>
      <c r="U22" s="218" t="str">
        <f t="shared" si="3"/>
        <v/>
      </c>
      <c r="V22" s="219" t="str">
        <f t="shared" si="4"/>
        <v/>
      </c>
      <c r="W22" s="219" t="str">
        <f t="shared" si="5"/>
        <v/>
      </c>
      <c r="X22" s="219" t="str">
        <f t="shared" si="17"/>
        <v/>
      </c>
      <c r="Y22" s="310" t="str">
        <f t="shared" si="7"/>
        <v/>
      </c>
      <c r="Z22" s="220" t="str">
        <f t="shared" si="16"/>
        <v/>
      </c>
      <c r="AA22" s="218" t="str">
        <f t="shared" si="8"/>
        <v/>
      </c>
      <c r="AB22" s="221"/>
      <c r="AC22" s="311" t="str">
        <f t="shared" si="14"/>
        <v/>
      </c>
      <c r="AD22" s="222"/>
      <c r="AE22" s="312" t="str" cm="1">
        <f t="array" ref="AE22">_xlfn.IFS(N22="","",(IFERROR(VALUE(TRIM(SUBSTITUTE(AC22,CHAR(160),""))),0))=0,"Attention : montant présenté entièrement écarté",ROUND(Z22,2)&lt;ROUND(15%,2),"Attention : Montant temps d’affectation inférieur à 15%. La dépense doit être rejetée, ou vérifier que le personnel est affecté sur un autre type d'action",ROUND(AC22,2)&gt;ROUND(N22,2),"KO : Le montant retenu est supérieur au montant présenté. Merci de revoir la ligne de dépense ou plafonner son montant.",N22=0,"",ROUND(AC22,2)=ROUND(N22,2),"OK",ROUND(AC22,2)&lt;ROUND(N22,2),"Attention : Montant présenté partiellement écarté",TRUE,"")</f>
        <v/>
      </c>
      <c r="AF22" s="313" t="str">
        <f t="shared" si="9"/>
        <v/>
      </c>
    </row>
    <row r="23" spans="1:33" s="183" customFormat="1" ht="14.45" customHeight="1">
      <c r="A23" s="211">
        <v>15</v>
      </c>
      <c r="B23" s="72"/>
      <c r="C23" s="71"/>
      <c r="D23" s="72"/>
      <c r="E23" s="71"/>
      <c r="F23" s="73"/>
      <c r="G23" s="73"/>
      <c r="H23" s="77"/>
      <c r="I23" s="77"/>
      <c r="J23" s="214" t="str">
        <f t="shared" si="10"/>
        <v/>
      </c>
      <c r="K23" s="307"/>
      <c r="L23" s="304"/>
      <c r="M23" s="71"/>
      <c r="N23" s="215" t="str">
        <f t="shared" si="11"/>
        <v/>
      </c>
      <c r="O23" s="83"/>
      <c r="P23" s="216" t="str">
        <f t="shared" si="15"/>
        <v/>
      </c>
      <c r="Q23" s="217" t="str">
        <f t="shared" si="12"/>
        <v/>
      </c>
      <c r="R23" s="217" t="str">
        <f t="shared" si="13"/>
        <v/>
      </c>
      <c r="S23" s="218" t="str">
        <f t="shared" si="1"/>
        <v/>
      </c>
      <c r="T23" s="218" t="str">
        <f t="shared" si="2"/>
        <v/>
      </c>
      <c r="U23" s="218" t="str">
        <f t="shared" si="3"/>
        <v/>
      </c>
      <c r="V23" s="219" t="str">
        <f t="shared" si="4"/>
        <v/>
      </c>
      <c r="W23" s="219" t="str">
        <f t="shared" si="5"/>
        <v/>
      </c>
      <c r="X23" s="219" t="str">
        <f t="shared" si="17"/>
        <v/>
      </c>
      <c r="Y23" s="310" t="str">
        <f t="shared" si="7"/>
        <v/>
      </c>
      <c r="Z23" s="220" t="str">
        <f t="shared" si="16"/>
        <v/>
      </c>
      <c r="AA23" s="218" t="str">
        <f t="shared" si="8"/>
        <v/>
      </c>
      <c r="AB23" s="221"/>
      <c r="AC23" s="311" t="str">
        <f t="shared" si="14"/>
        <v/>
      </c>
      <c r="AD23" s="222"/>
      <c r="AE23" s="312" t="str" cm="1">
        <f t="array" ref="AE23">_xlfn.IFS(N23="","",(IFERROR(VALUE(TRIM(SUBSTITUTE(AC23,CHAR(160),""))),0))=0,"Attention : montant présenté entièrement écarté",ROUND(Z23,2)&lt;ROUND(15%,2),"Attention : Montant temps d’affectation inférieur à 15%. La dépense doit être rejetée, ou vérifier que le personnel est affecté sur un autre type d'action",ROUND(AC23,2)&gt;ROUND(N23,2),"KO : Le montant retenu est supérieur au montant présenté. Merci de revoir la ligne de dépense ou plafonner son montant.",N23=0,"",ROUND(AC23,2)=ROUND(N23,2),"OK",ROUND(AC23,2)&lt;ROUND(N23,2),"Attention : Montant présenté partiellement écarté",TRUE,"")</f>
        <v/>
      </c>
      <c r="AF23" s="313" t="str">
        <f t="shared" si="9"/>
        <v/>
      </c>
      <c r="AG23" s="223"/>
    </row>
    <row r="24" spans="1:33" s="183" customFormat="1" ht="14.45" customHeight="1">
      <c r="A24" s="211">
        <v>16</v>
      </c>
      <c r="B24" s="72"/>
      <c r="C24" s="71"/>
      <c r="D24" s="72"/>
      <c r="E24" s="71"/>
      <c r="F24" s="73"/>
      <c r="G24" s="73"/>
      <c r="H24" s="77"/>
      <c r="I24" s="77"/>
      <c r="J24" s="214" t="str">
        <f t="shared" si="10"/>
        <v/>
      </c>
      <c r="K24" s="307"/>
      <c r="L24" s="304"/>
      <c r="M24" s="71"/>
      <c r="N24" s="215" t="str">
        <f t="shared" si="11"/>
        <v/>
      </c>
      <c r="O24" s="83"/>
      <c r="P24" s="216" t="str">
        <f t="shared" si="15"/>
        <v/>
      </c>
      <c r="Q24" s="217" t="str">
        <f t="shared" si="12"/>
        <v/>
      </c>
      <c r="R24" s="217" t="str">
        <f t="shared" si="13"/>
        <v/>
      </c>
      <c r="S24" s="218" t="str">
        <f t="shared" si="1"/>
        <v/>
      </c>
      <c r="T24" s="218" t="str">
        <f t="shared" si="2"/>
        <v/>
      </c>
      <c r="U24" s="218" t="str">
        <f t="shared" si="3"/>
        <v/>
      </c>
      <c r="V24" s="219" t="str">
        <f t="shared" si="4"/>
        <v/>
      </c>
      <c r="W24" s="219" t="str">
        <f t="shared" si="5"/>
        <v/>
      </c>
      <c r="X24" s="219" t="str">
        <f t="shared" si="17"/>
        <v/>
      </c>
      <c r="Y24" s="310" t="str">
        <f t="shared" si="7"/>
        <v/>
      </c>
      <c r="Z24" s="220" t="str">
        <f t="shared" si="16"/>
        <v/>
      </c>
      <c r="AA24" s="218" t="str">
        <f t="shared" si="8"/>
        <v/>
      </c>
      <c r="AB24" s="221"/>
      <c r="AC24" s="311" t="str">
        <f t="shared" si="14"/>
        <v/>
      </c>
      <c r="AD24" s="222"/>
      <c r="AE24" s="312" t="str" cm="1">
        <f t="array" ref="AE24">_xlfn.IFS(N24="","",(IFERROR(VALUE(TRIM(SUBSTITUTE(AC24,CHAR(160),""))),0))=0,"Attention : montant présenté entièrement écarté",ROUND(Z24,2)&lt;ROUND(15%,2),"Attention : Montant temps d’affectation inférieur à 15%. La dépense doit être rejetée, ou vérifier que le personnel est affecté sur un autre type d'action",ROUND(AC24,2)&gt;ROUND(N24,2),"KO : Le montant retenu est supérieur au montant présenté. Merci de revoir la ligne de dépense ou plafonner son montant.",N24=0,"",ROUND(AC24,2)=ROUND(N24,2),"OK",ROUND(AC24,2)&lt;ROUND(N24,2),"Attention : Montant présenté partiellement écarté",TRUE,"")</f>
        <v/>
      </c>
      <c r="AF24" s="313" t="str">
        <f t="shared" si="9"/>
        <v/>
      </c>
      <c r="AG24" s="223"/>
    </row>
    <row r="25" spans="1:33" s="183" customFormat="1" ht="15.95">
      <c r="A25" s="211">
        <v>17</v>
      </c>
      <c r="B25" s="72"/>
      <c r="C25" s="71"/>
      <c r="D25" s="72"/>
      <c r="E25" s="71"/>
      <c r="F25" s="73"/>
      <c r="G25" s="73"/>
      <c r="H25" s="77"/>
      <c r="I25" s="77"/>
      <c r="J25" s="214" t="str">
        <f t="shared" si="10"/>
        <v/>
      </c>
      <c r="K25" s="307"/>
      <c r="L25" s="304"/>
      <c r="M25" s="71"/>
      <c r="N25" s="215" t="str">
        <f t="shared" si="11"/>
        <v/>
      </c>
      <c r="O25" s="83"/>
      <c r="P25" s="216" t="str">
        <f t="shared" si="15"/>
        <v/>
      </c>
      <c r="Q25" s="217" t="str">
        <f t="shared" si="12"/>
        <v/>
      </c>
      <c r="R25" s="217" t="str">
        <f t="shared" si="13"/>
        <v/>
      </c>
      <c r="S25" s="218" t="str">
        <f t="shared" si="1"/>
        <v/>
      </c>
      <c r="T25" s="218" t="str">
        <f t="shared" si="2"/>
        <v/>
      </c>
      <c r="U25" s="218" t="str">
        <f t="shared" si="3"/>
        <v/>
      </c>
      <c r="V25" s="219" t="str">
        <f t="shared" si="4"/>
        <v/>
      </c>
      <c r="W25" s="219" t="str">
        <f t="shared" si="5"/>
        <v/>
      </c>
      <c r="X25" s="219" t="str">
        <f t="shared" si="17"/>
        <v/>
      </c>
      <c r="Y25" s="310" t="str">
        <f t="shared" si="7"/>
        <v/>
      </c>
      <c r="Z25" s="220" t="str">
        <f t="shared" si="16"/>
        <v/>
      </c>
      <c r="AA25" s="218" t="str">
        <f t="shared" si="8"/>
        <v/>
      </c>
      <c r="AB25" s="221"/>
      <c r="AC25" s="311" t="str">
        <f t="shared" si="14"/>
        <v/>
      </c>
      <c r="AD25" s="222"/>
      <c r="AE25" s="312" t="str" cm="1">
        <f t="array" ref="AE25">_xlfn.IFS(N25="","",(IFERROR(VALUE(TRIM(SUBSTITUTE(AC25,CHAR(160),""))),0))=0,"Attention : montant présenté entièrement écarté",ROUND(Z25,2)&lt;ROUND(15%,2),"Attention : Montant temps d’affectation inférieur à 15%. La dépense doit être rejetée, ou vérifier que le personnel est affecté sur un autre type d'action",ROUND(AC25,2)&gt;ROUND(N25,2),"KO : Le montant retenu est supérieur au montant présenté. Merci de revoir la ligne de dépense ou plafonner son montant.",N25=0,"",ROUND(AC25,2)=ROUND(N25,2),"OK",ROUND(AC25,2)&lt;ROUND(N25,2),"Attention : Montant présenté partiellement écarté",TRUE,"")</f>
        <v/>
      </c>
      <c r="AF25" s="313" t="str">
        <f t="shared" si="9"/>
        <v/>
      </c>
    </row>
    <row r="26" spans="1:33" s="183" customFormat="1" ht="15.95">
      <c r="A26" s="211">
        <v>18</v>
      </c>
      <c r="B26" s="72"/>
      <c r="C26" s="71"/>
      <c r="D26" s="72"/>
      <c r="E26" s="71"/>
      <c r="F26" s="73"/>
      <c r="G26" s="73"/>
      <c r="H26" s="77"/>
      <c r="I26" s="77"/>
      <c r="J26" s="214" t="str">
        <f t="shared" si="10"/>
        <v/>
      </c>
      <c r="K26" s="307"/>
      <c r="L26" s="304"/>
      <c r="M26" s="71"/>
      <c r="N26" s="215" t="str">
        <f t="shared" si="11"/>
        <v/>
      </c>
      <c r="O26" s="83"/>
      <c r="P26" s="216" t="str">
        <f t="shared" si="15"/>
        <v/>
      </c>
      <c r="Q26" s="217" t="str">
        <f t="shared" si="12"/>
        <v/>
      </c>
      <c r="R26" s="217" t="str">
        <f t="shared" si="13"/>
        <v/>
      </c>
      <c r="S26" s="218" t="str">
        <f t="shared" si="1"/>
        <v/>
      </c>
      <c r="T26" s="218" t="str">
        <f t="shared" si="2"/>
        <v/>
      </c>
      <c r="U26" s="218" t="str">
        <f t="shared" si="3"/>
        <v/>
      </c>
      <c r="V26" s="219" t="str">
        <f t="shared" si="4"/>
        <v/>
      </c>
      <c r="W26" s="219" t="str">
        <f t="shared" si="5"/>
        <v/>
      </c>
      <c r="X26" s="219" t="str">
        <f t="shared" si="17"/>
        <v/>
      </c>
      <c r="Y26" s="310" t="str">
        <f t="shared" si="7"/>
        <v/>
      </c>
      <c r="Z26" s="220" t="str">
        <f t="shared" si="16"/>
        <v/>
      </c>
      <c r="AA26" s="218" t="str">
        <f t="shared" si="8"/>
        <v/>
      </c>
      <c r="AB26" s="221"/>
      <c r="AC26" s="311" t="str">
        <f t="shared" si="14"/>
        <v/>
      </c>
      <c r="AD26" s="222"/>
      <c r="AE26" s="312" t="str" cm="1">
        <f t="array" ref="AE26">_xlfn.IFS(N26="","",(IFERROR(VALUE(TRIM(SUBSTITUTE(AC26,CHAR(160),""))),0))=0,"Attention : montant présenté entièrement écarté",ROUND(Z26,2)&lt;ROUND(15%,2),"Attention : Montant temps d’affectation inférieur à 15%. La dépense doit être rejetée, ou vérifier que le personnel est affecté sur un autre type d'action",ROUND(AC26,2)&gt;ROUND(N26,2),"KO : Le montant retenu est supérieur au montant présenté. Merci de revoir la ligne de dépense ou plafonner son montant.",N26=0,"",ROUND(AC26,2)=ROUND(N26,2),"OK",ROUND(AC26,2)&lt;ROUND(N26,2),"Attention : Montant présenté partiellement écarté",TRUE,"")</f>
        <v/>
      </c>
      <c r="AF26" s="313" t="str">
        <f t="shared" si="9"/>
        <v/>
      </c>
    </row>
    <row r="27" spans="1:33" s="183" customFormat="1" ht="15.95">
      <c r="A27" s="211">
        <v>19</v>
      </c>
      <c r="B27" s="72"/>
      <c r="C27" s="71"/>
      <c r="D27" s="72"/>
      <c r="E27" s="71"/>
      <c r="F27" s="73"/>
      <c r="G27" s="73"/>
      <c r="H27" s="77"/>
      <c r="I27" s="77"/>
      <c r="J27" s="214" t="str">
        <f t="shared" si="10"/>
        <v/>
      </c>
      <c r="K27" s="307"/>
      <c r="L27" s="304"/>
      <c r="M27" s="71"/>
      <c r="N27" s="215" t="str">
        <f t="shared" si="11"/>
        <v/>
      </c>
      <c r="O27" s="83"/>
      <c r="P27" s="216" t="str">
        <f t="shared" si="15"/>
        <v/>
      </c>
      <c r="Q27" s="217" t="str">
        <f t="shared" si="12"/>
        <v/>
      </c>
      <c r="R27" s="217" t="str">
        <f t="shared" si="13"/>
        <v/>
      </c>
      <c r="S27" s="218" t="str">
        <f t="shared" si="1"/>
        <v/>
      </c>
      <c r="T27" s="218" t="str">
        <f t="shared" si="2"/>
        <v/>
      </c>
      <c r="U27" s="218" t="str">
        <f t="shared" si="3"/>
        <v/>
      </c>
      <c r="V27" s="219" t="str">
        <f t="shared" si="4"/>
        <v/>
      </c>
      <c r="W27" s="219" t="str">
        <f t="shared" si="5"/>
        <v/>
      </c>
      <c r="X27" s="219" t="str">
        <f t="shared" si="17"/>
        <v/>
      </c>
      <c r="Y27" s="310" t="str">
        <f t="shared" si="7"/>
        <v/>
      </c>
      <c r="Z27" s="220" t="str">
        <f t="shared" si="16"/>
        <v/>
      </c>
      <c r="AA27" s="218" t="str">
        <f t="shared" si="8"/>
        <v/>
      </c>
      <c r="AB27" s="221"/>
      <c r="AC27" s="311" t="str">
        <f t="shared" si="14"/>
        <v/>
      </c>
      <c r="AD27" s="222"/>
      <c r="AE27" s="312" t="str" cm="1">
        <f t="array" ref="AE27">_xlfn.IFS(N27="","",(IFERROR(VALUE(TRIM(SUBSTITUTE(AC27,CHAR(160),""))),0))=0,"Attention : montant présenté entièrement écarté",ROUND(Z27,2)&lt;ROUND(15%,2),"Attention : Montant temps d’affectation inférieur à 15%. La dépense doit être rejetée, ou vérifier que le personnel est affecté sur un autre type d'action",ROUND(AC27,2)&gt;ROUND(N27,2),"KO : Le montant retenu est supérieur au montant présenté. Merci de revoir la ligne de dépense ou plafonner son montant.",N27=0,"",ROUND(AC27,2)=ROUND(N27,2),"OK",ROUND(AC27,2)&lt;ROUND(N27,2),"Attention : Montant présenté partiellement écarté",TRUE,"")</f>
        <v/>
      </c>
      <c r="AF27" s="313" t="str">
        <f t="shared" si="9"/>
        <v/>
      </c>
    </row>
    <row r="28" spans="1:33" s="183" customFormat="1" ht="15.95">
      <c r="A28" s="211">
        <v>20</v>
      </c>
      <c r="B28" s="72"/>
      <c r="C28" s="71"/>
      <c r="D28" s="72"/>
      <c r="E28" s="71"/>
      <c r="F28" s="73"/>
      <c r="G28" s="73"/>
      <c r="H28" s="77"/>
      <c r="I28" s="77"/>
      <c r="J28" s="214" t="str">
        <f t="shared" si="10"/>
        <v/>
      </c>
      <c r="K28" s="307"/>
      <c r="L28" s="304"/>
      <c r="M28" s="71"/>
      <c r="N28" s="215" t="str">
        <f t="shared" si="11"/>
        <v/>
      </c>
      <c r="O28" s="83"/>
      <c r="P28" s="216" t="str">
        <f t="shared" si="15"/>
        <v/>
      </c>
      <c r="Q28" s="217" t="str">
        <f t="shared" si="12"/>
        <v/>
      </c>
      <c r="R28" s="217" t="str">
        <f t="shared" si="13"/>
        <v/>
      </c>
      <c r="S28" s="218" t="str">
        <f t="shared" si="1"/>
        <v/>
      </c>
      <c r="T28" s="218" t="str">
        <f t="shared" si="2"/>
        <v/>
      </c>
      <c r="U28" s="218" t="str">
        <f t="shared" si="3"/>
        <v/>
      </c>
      <c r="V28" s="219" t="str">
        <f t="shared" si="4"/>
        <v/>
      </c>
      <c r="W28" s="219" t="str">
        <f t="shared" si="5"/>
        <v/>
      </c>
      <c r="X28" s="219" t="str">
        <f t="shared" si="17"/>
        <v/>
      </c>
      <c r="Y28" s="310" t="str">
        <f t="shared" si="7"/>
        <v/>
      </c>
      <c r="Z28" s="220" t="str">
        <f t="shared" si="16"/>
        <v/>
      </c>
      <c r="AA28" s="218" t="str">
        <f t="shared" si="8"/>
        <v/>
      </c>
      <c r="AB28" s="221"/>
      <c r="AC28" s="311" t="str">
        <f t="shared" si="14"/>
        <v/>
      </c>
      <c r="AD28" s="222"/>
      <c r="AE28" s="312" t="str" cm="1">
        <f t="array" ref="AE28">_xlfn.IFS(N28="","",(IFERROR(VALUE(TRIM(SUBSTITUTE(AC28,CHAR(160),""))),0))=0,"Attention : montant présenté entièrement écarté",ROUND(Z28,2)&lt;ROUND(15%,2),"Attention : Montant temps d’affectation inférieur à 15%. La dépense doit être rejetée, ou vérifier que le personnel est affecté sur un autre type d'action",ROUND(AC28,2)&gt;ROUND(N28,2),"KO : Le montant retenu est supérieur au montant présenté. Merci de revoir la ligne de dépense ou plafonner son montant.",N28=0,"",ROUND(AC28,2)=ROUND(N28,2),"OK",ROUND(AC28,2)&lt;ROUND(N28,2),"Attention : Montant présenté partiellement écarté",TRUE,"")</f>
        <v/>
      </c>
      <c r="AF28" s="313" t="str">
        <f t="shared" si="9"/>
        <v/>
      </c>
    </row>
    <row r="29" spans="1:33" s="183" customFormat="1" ht="15.95">
      <c r="A29" s="211">
        <v>21</v>
      </c>
      <c r="B29" s="72"/>
      <c r="C29" s="71"/>
      <c r="D29" s="72"/>
      <c r="E29" s="71"/>
      <c r="F29" s="73"/>
      <c r="G29" s="73"/>
      <c r="H29" s="77"/>
      <c r="I29" s="77"/>
      <c r="J29" s="214" t="str">
        <f t="shared" si="10"/>
        <v/>
      </c>
      <c r="K29" s="307"/>
      <c r="L29" s="304"/>
      <c r="M29" s="71"/>
      <c r="N29" s="215" t="str">
        <f t="shared" si="11"/>
        <v/>
      </c>
      <c r="O29" s="83"/>
      <c r="P29" s="216" t="str">
        <f t="shared" si="15"/>
        <v/>
      </c>
      <c r="Q29" s="217" t="str">
        <f t="shared" si="12"/>
        <v/>
      </c>
      <c r="R29" s="217" t="str">
        <f t="shared" si="13"/>
        <v/>
      </c>
      <c r="S29" s="218" t="str">
        <f t="shared" si="1"/>
        <v/>
      </c>
      <c r="T29" s="218" t="str">
        <f t="shared" si="2"/>
        <v/>
      </c>
      <c r="U29" s="218" t="str">
        <f t="shared" si="3"/>
        <v/>
      </c>
      <c r="V29" s="219" t="str">
        <f t="shared" si="4"/>
        <v/>
      </c>
      <c r="W29" s="219" t="str">
        <f t="shared" si="5"/>
        <v/>
      </c>
      <c r="X29" s="219" t="str">
        <f t="shared" si="17"/>
        <v/>
      </c>
      <c r="Y29" s="310" t="str">
        <f t="shared" si="7"/>
        <v/>
      </c>
      <c r="Z29" s="220" t="str">
        <f t="shared" si="16"/>
        <v/>
      </c>
      <c r="AA29" s="218" t="str">
        <f t="shared" si="8"/>
        <v/>
      </c>
      <c r="AB29" s="221"/>
      <c r="AC29" s="311" t="str">
        <f t="shared" si="14"/>
        <v/>
      </c>
      <c r="AD29" s="222"/>
      <c r="AE29" s="312" t="str" cm="1">
        <f t="array" ref="AE29">_xlfn.IFS(N29="","",(IFERROR(VALUE(TRIM(SUBSTITUTE(AC29,CHAR(160),""))),0))=0,"Attention : montant présenté entièrement écarté",ROUND(Z29,2)&lt;ROUND(15%,2),"Attention : Montant temps d’affectation inférieur à 15%. La dépense doit être rejetée, ou vérifier que le personnel est affecté sur un autre type d'action",ROUND(AC29,2)&gt;ROUND(N29,2),"KO : Le montant retenu est supérieur au montant présenté. Merci de revoir la ligne de dépense ou plafonner son montant.",N29=0,"",ROUND(AC29,2)=ROUND(N29,2),"OK",ROUND(AC29,2)&lt;ROUND(N29,2),"Attention : Montant présenté partiellement écarté",TRUE,"")</f>
        <v/>
      </c>
      <c r="AF29" s="313" t="str">
        <f t="shared" si="9"/>
        <v/>
      </c>
    </row>
    <row r="30" spans="1:33" s="183" customFormat="1" ht="15.95">
      <c r="A30" s="211">
        <v>22</v>
      </c>
      <c r="B30" s="72"/>
      <c r="C30" s="71"/>
      <c r="D30" s="72"/>
      <c r="E30" s="71"/>
      <c r="F30" s="73"/>
      <c r="G30" s="73"/>
      <c r="H30" s="77"/>
      <c r="I30" s="77"/>
      <c r="J30" s="214" t="str">
        <f t="shared" si="10"/>
        <v/>
      </c>
      <c r="K30" s="307"/>
      <c r="L30" s="304"/>
      <c r="M30" s="71"/>
      <c r="N30" s="215" t="str">
        <f t="shared" si="11"/>
        <v/>
      </c>
      <c r="O30" s="83"/>
      <c r="P30" s="216" t="str">
        <f t="shared" si="15"/>
        <v/>
      </c>
      <c r="Q30" s="217" t="str">
        <f t="shared" si="12"/>
        <v/>
      </c>
      <c r="R30" s="217" t="str">
        <f t="shared" si="13"/>
        <v/>
      </c>
      <c r="S30" s="218" t="str">
        <f t="shared" si="1"/>
        <v/>
      </c>
      <c r="T30" s="218" t="str">
        <f t="shared" si="2"/>
        <v/>
      </c>
      <c r="U30" s="218" t="str">
        <f t="shared" si="3"/>
        <v/>
      </c>
      <c r="V30" s="219" t="str">
        <f t="shared" si="4"/>
        <v/>
      </c>
      <c r="W30" s="219" t="str">
        <f t="shared" si="5"/>
        <v/>
      </c>
      <c r="X30" s="219" t="str">
        <f t="shared" si="17"/>
        <v/>
      </c>
      <c r="Y30" s="310" t="str">
        <f t="shared" si="7"/>
        <v/>
      </c>
      <c r="Z30" s="220" t="str">
        <f t="shared" si="16"/>
        <v/>
      </c>
      <c r="AA30" s="218" t="str">
        <f t="shared" si="8"/>
        <v/>
      </c>
      <c r="AB30" s="221"/>
      <c r="AC30" s="311" t="str">
        <f t="shared" si="14"/>
        <v/>
      </c>
      <c r="AD30" s="222"/>
      <c r="AE30" s="312" t="str" cm="1">
        <f t="array" ref="AE30">_xlfn.IFS(N30="","",(IFERROR(VALUE(TRIM(SUBSTITUTE(AC30,CHAR(160),""))),0))=0,"Attention : montant présenté entièrement écarté",ROUND(Z30,2)&lt;ROUND(15%,2),"Attention : Montant temps d’affectation inférieur à 15%. La dépense doit être rejetée, ou vérifier que le personnel est affecté sur un autre type d'action",ROUND(AC30,2)&gt;ROUND(N30,2),"KO : Le montant retenu est supérieur au montant présenté. Merci de revoir la ligne de dépense ou plafonner son montant.",N30=0,"",ROUND(AC30,2)=ROUND(N30,2),"OK",ROUND(AC30,2)&lt;ROUND(N30,2),"Attention : Montant présenté partiellement écarté",TRUE,"")</f>
        <v/>
      </c>
      <c r="AF30" s="313" t="str">
        <f t="shared" si="9"/>
        <v/>
      </c>
    </row>
    <row r="31" spans="1:33" s="183" customFormat="1" ht="15.95">
      <c r="A31" s="211">
        <v>23</v>
      </c>
      <c r="B31" s="72"/>
      <c r="C31" s="71"/>
      <c r="D31" s="72"/>
      <c r="E31" s="71"/>
      <c r="F31" s="73"/>
      <c r="G31" s="73"/>
      <c r="H31" s="77"/>
      <c r="I31" s="77"/>
      <c r="J31" s="214" t="str">
        <f t="shared" si="10"/>
        <v/>
      </c>
      <c r="K31" s="307"/>
      <c r="L31" s="304"/>
      <c r="M31" s="71"/>
      <c r="N31" s="215" t="str">
        <f t="shared" si="11"/>
        <v/>
      </c>
      <c r="O31" s="83"/>
      <c r="P31" s="216" t="str">
        <f t="shared" si="15"/>
        <v/>
      </c>
      <c r="Q31" s="217" t="str">
        <f t="shared" si="12"/>
        <v/>
      </c>
      <c r="R31" s="217" t="str">
        <f t="shared" si="13"/>
        <v/>
      </c>
      <c r="S31" s="218" t="str">
        <f t="shared" si="1"/>
        <v/>
      </c>
      <c r="T31" s="218" t="str">
        <f t="shared" si="2"/>
        <v/>
      </c>
      <c r="U31" s="218" t="str">
        <f t="shared" si="3"/>
        <v/>
      </c>
      <c r="V31" s="219" t="str">
        <f t="shared" si="4"/>
        <v/>
      </c>
      <c r="W31" s="219" t="str">
        <f t="shared" si="5"/>
        <v/>
      </c>
      <c r="X31" s="219" t="str">
        <f t="shared" si="17"/>
        <v/>
      </c>
      <c r="Y31" s="310" t="str">
        <f t="shared" si="7"/>
        <v/>
      </c>
      <c r="Z31" s="220" t="str">
        <f t="shared" si="16"/>
        <v/>
      </c>
      <c r="AA31" s="218" t="str">
        <f t="shared" si="8"/>
        <v/>
      </c>
      <c r="AB31" s="221"/>
      <c r="AC31" s="311" t="str">
        <f t="shared" si="14"/>
        <v/>
      </c>
      <c r="AD31" s="222"/>
      <c r="AE31" s="312" t="str" cm="1">
        <f t="array" ref="AE31">_xlfn.IFS(N31="","",(IFERROR(VALUE(TRIM(SUBSTITUTE(AC31,CHAR(160),""))),0))=0,"Attention : montant présenté entièrement écarté",ROUND(Z31,2)&lt;ROUND(15%,2),"Attention : Montant temps d’affectation inférieur à 15%. La dépense doit être rejetée, ou vérifier que le personnel est affecté sur un autre type d'action",ROUND(AC31,2)&gt;ROUND(N31,2),"KO : Le montant retenu est supérieur au montant présenté. Merci de revoir la ligne de dépense ou plafonner son montant.",N31=0,"",ROUND(AC31,2)=ROUND(N31,2),"OK",ROUND(AC31,2)&lt;ROUND(N31,2),"Attention : Montant présenté partiellement écarté",TRUE,"")</f>
        <v/>
      </c>
      <c r="AF31" s="313" t="str">
        <f t="shared" si="9"/>
        <v/>
      </c>
    </row>
    <row r="32" spans="1:33" s="183" customFormat="1" ht="15.95">
      <c r="A32" s="211">
        <v>24</v>
      </c>
      <c r="B32" s="72"/>
      <c r="C32" s="71"/>
      <c r="D32" s="72"/>
      <c r="E32" s="71"/>
      <c r="F32" s="73"/>
      <c r="G32" s="73"/>
      <c r="H32" s="77"/>
      <c r="I32" s="77"/>
      <c r="J32" s="214" t="str">
        <f t="shared" si="10"/>
        <v/>
      </c>
      <c r="K32" s="307"/>
      <c r="L32" s="304"/>
      <c r="M32" s="71"/>
      <c r="N32" s="215" t="str">
        <f t="shared" si="11"/>
        <v/>
      </c>
      <c r="O32" s="83"/>
      <c r="P32" s="216" t="str">
        <f t="shared" si="15"/>
        <v/>
      </c>
      <c r="Q32" s="217" t="str">
        <f t="shared" si="12"/>
        <v/>
      </c>
      <c r="R32" s="217" t="str">
        <f t="shared" si="13"/>
        <v/>
      </c>
      <c r="S32" s="218" t="str">
        <f t="shared" si="1"/>
        <v/>
      </c>
      <c r="T32" s="218" t="str">
        <f t="shared" si="2"/>
        <v/>
      </c>
      <c r="U32" s="218" t="str">
        <f t="shared" si="3"/>
        <v/>
      </c>
      <c r="V32" s="219" t="str">
        <f t="shared" si="4"/>
        <v/>
      </c>
      <c r="W32" s="219" t="str">
        <f t="shared" si="5"/>
        <v/>
      </c>
      <c r="X32" s="219" t="str">
        <f t="shared" si="17"/>
        <v/>
      </c>
      <c r="Y32" s="310" t="str">
        <f t="shared" si="7"/>
        <v/>
      </c>
      <c r="Z32" s="220" t="str">
        <f t="shared" si="16"/>
        <v/>
      </c>
      <c r="AA32" s="218" t="str">
        <f t="shared" si="8"/>
        <v/>
      </c>
      <c r="AB32" s="221"/>
      <c r="AC32" s="311" t="str">
        <f t="shared" si="14"/>
        <v/>
      </c>
      <c r="AD32" s="222"/>
      <c r="AE32" s="312" t="str" cm="1">
        <f t="array" ref="AE32">_xlfn.IFS(N32="","",(IFERROR(VALUE(TRIM(SUBSTITUTE(AC32,CHAR(160),""))),0))=0,"Attention : montant présenté entièrement écarté",ROUND(Z32,2)&lt;ROUND(15%,2),"Attention : Montant temps d’affectation inférieur à 15%. La dépense doit être rejetée, ou vérifier que le personnel est affecté sur un autre type d'action",ROUND(AC32,2)&gt;ROUND(N32,2),"KO : Le montant retenu est supérieur au montant présenté. Merci de revoir la ligne de dépense ou plafonner son montant.",N32=0,"",ROUND(AC32,2)=ROUND(N32,2),"OK",ROUND(AC32,2)&lt;ROUND(N32,2),"Attention : Montant présenté partiellement écarté",TRUE,"")</f>
        <v/>
      </c>
      <c r="AF32" s="313" t="str">
        <f t="shared" si="9"/>
        <v/>
      </c>
    </row>
    <row r="33" spans="1:32" s="183" customFormat="1" ht="15.95">
      <c r="A33" s="211">
        <v>25</v>
      </c>
      <c r="B33" s="72"/>
      <c r="C33" s="71"/>
      <c r="D33" s="72"/>
      <c r="E33" s="71"/>
      <c r="F33" s="73"/>
      <c r="G33" s="73"/>
      <c r="H33" s="77"/>
      <c r="I33" s="77"/>
      <c r="J33" s="214" t="str">
        <f t="shared" si="10"/>
        <v/>
      </c>
      <c r="K33" s="307"/>
      <c r="L33" s="304"/>
      <c r="M33" s="71"/>
      <c r="N33" s="215" t="str">
        <f t="shared" si="11"/>
        <v/>
      </c>
      <c r="O33" s="83"/>
      <c r="P33" s="216" t="str">
        <f t="shared" si="15"/>
        <v/>
      </c>
      <c r="Q33" s="217" t="str">
        <f t="shared" si="12"/>
        <v/>
      </c>
      <c r="R33" s="217" t="str">
        <f t="shared" si="13"/>
        <v/>
      </c>
      <c r="S33" s="218" t="str">
        <f t="shared" si="1"/>
        <v/>
      </c>
      <c r="T33" s="218" t="str">
        <f t="shared" si="2"/>
        <v/>
      </c>
      <c r="U33" s="218" t="str">
        <f t="shared" si="3"/>
        <v/>
      </c>
      <c r="V33" s="219" t="str">
        <f t="shared" si="4"/>
        <v/>
      </c>
      <c r="W33" s="219" t="str">
        <f t="shared" si="5"/>
        <v/>
      </c>
      <c r="X33" s="219" t="str">
        <f t="shared" si="17"/>
        <v/>
      </c>
      <c r="Y33" s="310" t="str">
        <f t="shared" si="7"/>
        <v/>
      </c>
      <c r="Z33" s="220" t="str">
        <f t="shared" si="16"/>
        <v/>
      </c>
      <c r="AA33" s="218" t="str">
        <f t="shared" si="8"/>
        <v/>
      </c>
      <c r="AB33" s="221"/>
      <c r="AC33" s="311" t="str">
        <f t="shared" si="14"/>
        <v/>
      </c>
      <c r="AD33" s="222"/>
      <c r="AE33" s="312" t="str" cm="1">
        <f t="array" ref="AE33">_xlfn.IFS(N33="","",(IFERROR(VALUE(TRIM(SUBSTITUTE(AC33,CHAR(160),""))),0))=0,"Attention : montant présenté entièrement écarté",ROUND(Z33,2)&lt;ROUND(15%,2),"Attention : Montant temps d’affectation inférieur à 15%. La dépense doit être rejetée, ou vérifier que le personnel est affecté sur un autre type d'action",ROUND(AC33,2)&gt;ROUND(N33,2),"KO : Le montant retenu est supérieur au montant présenté. Merci de revoir la ligne de dépense ou plafonner son montant.",N33=0,"",ROUND(AC33,2)=ROUND(N33,2),"OK",ROUND(AC33,2)&lt;ROUND(N33,2),"Attention : Montant présenté partiellement écarté",TRUE,"")</f>
        <v/>
      </c>
      <c r="AF33" s="313" t="str">
        <f t="shared" si="9"/>
        <v/>
      </c>
    </row>
    <row r="34" spans="1:32" s="183" customFormat="1" ht="15.95">
      <c r="A34" s="211">
        <v>26</v>
      </c>
      <c r="B34" s="72"/>
      <c r="C34" s="71"/>
      <c r="D34" s="72"/>
      <c r="E34" s="71"/>
      <c r="F34" s="73"/>
      <c r="G34" s="73"/>
      <c r="H34" s="77"/>
      <c r="I34" s="77"/>
      <c r="J34" s="214" t="str">
        <f t="shared" si="10"/>
        <v/>
      </c>
      <c r="K34" s="307"/>
      <c r="L34" s="304"/>
      <c r="M34" s="71"/>
      <c r="N34" s="215" t="str">
        <f t="shared" si="11"/>
        <v/>
      </c>
      <c r="O34" s="83"/>
      <c r="P34" s="216" t="str">
        <f t="shared" si="15"/>
        <v/>
      </c>
      <c r="Q34" s="217" t="str">
        <f t="shared" si="12"/>
        <v/>
      </c>
      <c r="R34" s="217" t="str">
        <f t="shared" si="13"/>
        <v/>
      </c>
      <c r="S34" s="218" t="str">
        <f t="shared" si="1"/>
        <v/>
      </c>
      <c r="T34" s="218" t="str">
        <f t="shared" si="2"/>
        <v/>
      </c>
      <c r="U34" s="218" t="str">
        <f t="shared" si="3"/>
        <v/>
      </c>
      <c r="V34" s="219" t="str">
        <f t="shared" si="4"/>
        <v/>
      </c>
      <c r="W34" s="219" t="str">
        <f t="shared" si="5"/>
        <v/>
      </c>
      <c r="X34" s="219" t="str">
        <f t="shared" si="17"/>
        <v/>
      </c>
      <c r="Y34" s="310" t="str">
        <f t="shared" si="7"/>
        <v/>
      </c>
      <c r="Z34" s="220" t="str">
        <f t="shared" si="16"/>
        <v/>
      </c>
      <c r="AA34" s="218" t="str">
        <f t="shared" si="8"/>
        <v/>
      </c>
      <c r="AB34" s="221"/>
      <c r="AC34" s="311" t="str">
        <f t="shared" si="14"/>
        <v/>
      </c>
      <c r="AD34" s="222"/>
      <c r="AE34" s="312" t="str" cm="1">
        <f t="array" ref="AE34">_xlfn.IFS(N34="","",(IFERROR(VALUE(TRIM(SUBSTITUTE(AC34,CHAR(160),""))),0))=0,"Attention : montant présenté entièrement écarté",ROUND(Z34,2)&lt;ROUND(15%,2),"Attention : Montant temps d’affectation inférieur à 15%. La dépense doit être rejetée, ou vérifier que le personnel est affecté sur un autre type d'action",ROUND(AC34,2)&gt;ROUND(N34,2),"KO : Le montant retenu est supérieur au montant présenté. Merci de revoir la ligne de dépense ou plafonner son montant.",N34=0,"",ROUND(AC34,2)=ROUND(N34,2),"OK",ROUND(AC34,2)&lt;ROUND(N34,2),"Attention : Montant présenté partiellement écarté",TRUE,"")</f>
        <v/>
      </c>
      <c r="AF34" s="313" t="str">
        <f t="shared" si="9"/>
        <v/>
      </c>
    </row>
    <row r="35" spans="1:32" s="183" customFormat="1" ht="15.95">
      <c r="A35" s="211">
        <v>27</v>
      </c>
      <c r="B35" s="72"/>
      <c r="C35" s="71"/>
      <c r="D35" s="72"/>
      <c r="E35" s="71"/>
      <c r="F35" s="73"/>
      <c r="G35" s="73"/>
      <c r="H35" s="77"/>
      <c r="I35" s="77"/>
      <c r="J35" s="214" t="str">
        <f t="shared" si="10"/>
        <v/>
      </c>
      <c r="K35" s="307"/>
      <c r="L35" s="304"/>
      <c r="M35" s="71"/>
      <c r="N35" s="215" t="str">
        <f t="shared" si="11"/>
        <v/>
      </c>
      <c r="O35" s="83"/>
      <c r="P35" s="216" t="str">
        <f t="shared" si="15"/>
        <v/>
      </c>
      <c r="Q35" s="217" t="str">
        <f t="shared" si="12"/>
        <v/>
      </c>
      <c r="R35" s="217" t="str">
        <f t="shared" si="13"/>
        <v/>
      </c>
      <c r="S35" s="218" t="str">
        <f t="shared" si="1"/>
        <v/>
      </c>
      <c r="T35" s="218" t="str">
        <f t="shared" si="2"/>
        <v/>
      </c>
      <c r="U35" s="218" t="str">
        <f t="shared" si="3"/>
        <v/>
      </c>
      <c r="V35" s="219" t="str">
        <f t="shared" si="4"/>
        <v/>
      </c>
      <c r="W35" s="219" t="str">
        <f t="shared" si="5"/>
        <v/>
      </c>
      <c r="X35" s="219" t="str">
        <f t="shared" si="17"/>
        <v/>
      </c>
      <c r="Y35" s="310" t="str">
        <f t="shared" si="7"/>
        <v/>
      </c>
      <c r="Z35" s="220" t="str">
        <f t="shared" si="16"/>
        <v/>
      </c>
      <c r="AA35" s="218" t="str">
        <f t="shared" si="8"/>
        <v/>
      </c>
      <c r="AB35" s="221"/>
      <c r="AC35" s="311" t="str">
        <f t="shared" si="14"/>
        <v/>
      </c>
      <c r="AD35" s="222"/>
      <c r="AE35" s="312" t="str" cm="1">
        <f t="array" ref="AE35">_xlfn.IFS(N35="","",(IFERROR(VALUE(TRIM(SUBSTITUTE(AC35,CHAR(160),""))),0))=0,"Attention : montant présenté entièrement écarté",ROUND(Z35,2)&lt;ROUND(15%,2),"Attention : Montant temps d’affectation inférieur à 15%. La dépense doit être rejetée, ou vérifier que le personnel est affecté sur un autre type d'action",ROUND(AC35,2)&gt;ROUND(N35,2),"KO : Le montant retenu est supérieur au montant présenté. Merci de revoir la ligne de dépense ou plafonner son montant.",N35=0,"",ROUND(AC35,2)=ROUND(N35,2),"OK",ROUND(AC35,2)&lt;ROUND(N35,2),"Attention : Montant présenté partiellement écarté",TRUE,"")</f>
        <v/>
      </c>
      <c r="AF35" s="313" t="str">
        <f t="shared" si="9"/>
        <v/>
      </c>
    </row>
    <row r="36" spans="1:32" s="183" customFormat="1" ht="15.95">
      <c r="A36" s="211">
        <v>28</v>
      </c>
      <c r="B36" s="72"/>
      <c r="C36" s="71"/>
      <c r="D36" s="72"/>
      <c r="E36" s="71"/>
      <c r="F36" s="73"/>
      <c r="G36" s="73"/>
      <c r="H36" s="77"/>
      <c r="I36" s="77"/>
      <c r="J36" s="214" t="str">
        <f t="shared" si="10"/>
        <v/>
      </c>
      <c r="K36" s="307"/>
      <c r="L36" s="304"/>
      <c r="M36" s="71"/>
      <c r="N36" s="215" t="str">
        <f t="shared" si="11"/>
        <v/>
      </c>
      <c r="O36" s="83"/>
      <c r="P36" s="216" t="str">
        <f t="shared" si="15"/>
        <v/>
      </c>
      <c r="Q36" s="217" t="str">
        <f t="shared" si="12"/>
        <v/>
      </c>
      <c r="R36" s="217" t="str">
        <f t="shared" si="13"/>
        <v/>
      </c>
      <c r="S36" s="218" t="str">
        <f t="shared" si="1"/>
        <v/>
      </c>
      <c r="T36" s="218" t="str">
        <f t="shared" si="2"/>
        <v/>
      </c>
      <c r="U36" s="218" t="str">
        <f t="shared" si="3"/>
        <v/>
      </c>
      <c r="V36" s="219" t="str">
        <f t="shared" si="4"/>
        <v/>
      </c>
      <c r="W36" s="219" t="str">
        <f t="shared" si="5"/>
        <v/>
      </c>
      <c r="X36" s="219" t="str">
        <f t="shared" si="17"/>
        <v/>
      </c>
      <c r="Y36" s="310" t="str">
        <f t="shared" si="7"/>
        <v/>
      </c>
      <c r="Z36" s="220" t="str">
        <f t="shared" si="16"/>
        <v/>
      </c>
      <c r="AA36" s="218" t="str">
        <f t="shared" si="8"/>
        <v/>
      </c>
      <c r="AB36" s="221"/>
      <c r="AC36" s="311" t="str">
        <f t="shared" si="14"/>
        <v/>
      </c>
      <c r="AD36" s="222"/>
      <c r="AE36" s="312" t="str" cm="1">
        <f t="array" ref="AE36">_xlfn.IFS(N36="","",(IFERROR(VALUE(TRIM(SUBSTITUTE(AC36,CHAR(160),""))),0))=0,"Attention : montant présenté entièrement écarté",ROUND(Z36,2)&lt;ROUND(15%,2),"Attention : Montant temps d’affectation inférieur à 15%. La dépense doit être rejetée, ou vérifier que le personnel est affecté sur un autre type d'action",ROUND(AC36,2)&gt;ROUND(N36,2),"KO : Le montant retenu est supérieur au montant présenté. Merci de revoir la ligne de dépense ou plafonner son montant.",N36=0,"",ROUND(AC36,2)=ROUND(N36,2),"OK",ROUND(AC36,2)&lt;ROUND(N36,2),"Attention : Montant présenté partiellement écarté",TRUE,"")</f>
        <v/>
      </c>
      <c r="AF36" s="313" t="str">
        <f t="shared" si="9"/>
        <v/>
      </c>
    </row>
    <row r="37" spans="1:32" s="183" customFormat="1" ht="15.95">
      <c r="A37" s="211">
        <v>29</v>
      </c>
      <c r="B37" s="72"/>
      <c r="C37" s="71"/>
      <c r="D37" s="72"/>
      <c r="E37" s="71"/>
      <c r="F37" s="73"/>
      <c r="G37" s="73"/>
      <c r="H37" s="77"/>
      <c r="I37" s="77"/>
      <c r="J37" s="214" t="str">
        <f t="shared" si="10"/>
        <v/>
      </c>
      <c r="K37" s="307"/>
      <c r="L37" s="304"/>
      <c r="M37" s="71"/>
      <c r="N37" s="215" t="str">
        <f t="shared" si="11"/>
        <v/>
      </c>
      <c r="O37" s="83"/>
      <c r="P37" s="216" t="str">
        <f t="shared" si="15"/>
        <v/>
      </c>
      <c r="Q37" s="217" t="str">
        <f t="shared" si="12"/>
        <v/>
      </c>
      <c r="R37" s="217" t="str">
        <f t="shared" si="13"/>
        <v/>
      </c>
      <c r="S37" s="218" t="str">
        <f t="shared" si="1"/>
        <v/>
      </c>
      <c r="T37" s="218" t="str">
        <f t="shared" si="2"/>
        <v/>
      </c>
      <c r="U37" s="218" t="str">
        <f t="shared" si="3"/>
        <v/>
      </c>
      <c r="V37" s="219" t="str">
        <f t="shared" si="4"/>
        <v/>
      </c>
      <c r="W37" s="219" t="str">
        <f t="shared" si="5"/>
        <v/>
      </c>
      <c r="X37" s="219" t="str">
        <f t="shared" si="17"/>
        <v/>
      </c>
      <c r="Y37" s="310" t="str">
        <f t="shared" si="7"/>
        <v/>
      </c>
      <c r="Z37" s="220" t="str">
        <f t="shared" si="16"/>
        <v/>
      </c>
      <c r="AA37" s="218" t="str">
        <f t="shared" si="8"/>
        <v/>
      </c>
      <c r="AB37" s="221"/>
      <c r="AC37" s="311" t="str">
        <f t="shared" si="14"/>
        <v/>
      </c>
      <c r="AD37" s="222"/>
      <c r="AE37" s="312" t="str" cm="1">
        <f t="array" ref="AE37">_xlfn.IFS(N37="","",(IFERROR(VALUE(TRIM(SUBSTITUTE(AC37,CHAR(160),""))),0))=0,"Attention : montant présenté entièrement écarté",ROUND(Z37,2)&lt;ROUND(15%,2),"Attention : Montant temps d’affectation inférieur à 15%. La dépense doit être rejetée, ou vérifier que le personnel est affecté sur un autre type d'action",ROUND(AC37,2)&gt;ROUND(N37,2),"KO : Le montant retenu est supérieur au montant présenté. Merci de revoir la ligne de dépense ou plafonner son montant.",N37=0,"",ROUND(AC37,2)=ROUND(N37,2),"OK",ROUND(AC37,2)&lt;ROUND(N37,2),"Attention : Montant présenté partiellement écarté",TRUE,"")</f>
        <v/>
      </c>
      <c r="AF37" s="313" t="str">
        <f t="shared" si="9"/>
        <v/>
      </c>
    </row>
    <row r="38" spans="1:32" s="183" customFormat="1" ht="15.95">
      <c r="A38" s="211">
        <v>30</v>
      </c>
      <c r="B38" s="72"/>
      <c r="C38" s="71"/>
      <c r="D38" s="72"/>
      <c r="E38" s="71"/>
      <c r="F38" s="73"/>
      <c r="G38" s="73"/>
      <c r="H38" s="77"/>
      <c r="I38" s="77"/>
      <c r="J38" s="214" t="str">
        <f t="shared" si="10"/>
        <v/>
      </c>
      <c r="K38" s="307"/>
      <c r="L38" s="304"/>
      <c r="M38" s="71"/>
      <c r="N38" s="215" t="str">
        <f t="shared" si="11"/>
        <v/>
      </c>
      <c r="O38" s="83"/>
      <c r="P38" s="216" t="str">
        <f t="shared" si="15"/>
        <v/>
      </c>
      <c r="Q38" s="217" t="str">
        <f t="shared" si="12"/>
        <v/>
      </c>
      <c r="R38" s="217" t="str">
        <f t="shared" si="13"/>
        <v/>
      </c>
      <c r="S38" s="218" t="str">
        <f t="shared" si="1"/>
        <v/>
      </c>
      <c r="T38" s="218" t="str">
        <f t="shared" si="2"/>
        <v/>
      </c>
      <c r="U38" s="218" t="str">
        <f t="shared" si="3"/>
        <v/>
      </c>
      <c r="V38" s="219" t="str">
        <f t="shared" si="4"/>
        <v/>
      </c>
      <c r="W38" s="219" t="str">
        <f t="shared" si="5"/>
        <v/>
      </c>
      <c r="X38" s="219" t="str">
        <f t="shared" si="17"/>
        <v/>
      </c>
      <c r="Y38" s="310" t="str">
        <f t="shared" si="7"/>
        <v/>
      </c>
      <c r="Z38" s="220" t="str">
        <f t="shared" si="16"/>
        <v/>
      </c>
      <c r="AA38" s="218" t="str">
        <f t="shared" si="8"/>
        <v/>
      </c>
      <c r="AB38" s="221"/>
      <c r="AC38" s="311" t="str">
        <f t="shared" si="14"/>
        <v/>
      </c>
      <c r="AD38" s="222"/>
      <c r="AE38" s="312" t="str" cm="1">
        <f t="array" ref="AE38">_xlfn.IFS(N38="","",(IFERROR(VALUE(TRIM(SUBSTITUTE(AC38,CHAR(160),""))),0))=0,"Attention : montant présenté entièrement écarté",ROUND(Z38,2)&lt;ROUND(15%,2),"Attention : Montant temps d’affectation inférieur à 15%. La dépense doit être rejetée, ou vérifier que le personnel est affecté sur un autre type d'action",ROUND(AC38,2)&gt;ROUND(N38,2),"KO : Le montant retenu est supérieur au montant présenté. Merci de revoir la ligne de dépense ou plafonner son montant.",N38=0,"",ROUND(AC38,2)=ROUND(N38,2),"OK",ROUND(AC38,2)&lt;ROUND(N38,2),"Attention : Montant présenté partiellement écarté",TRUE,"")</f>
        <v/>
      </c>
      <c r="AF38" s="313" t="str">
        <f t="shared" si="9"/>
        <v/>
      </c>
    </row>
    <row r="39" spans="1:32" s="183" customFormat="1" ht="15.95">
      <c r="A39" s="211">
        <v>31</v>
      </c>
      <c r="B39" s="72"/>
      <c r="C39" s="71"/>
      <c r="D39" s="72"/>
      <c r="E39" s="71"/>
      <c r="F39" s="73"/>
      <c r="G39" s="73"/>
      <c r="H39" s="77"/>
      <c r="I39" s="77"/>
      <c r="J39" s="214" t="str">
        <f t="shared" si="10"/>
        <v/>
      </c>
      <c r="K39" s="307"/>
      <c r="L39" s="304"/>
      <c r="M39" s="71"/>
      <c r="N39" s="215" t="str">
        <f t="shared" si="11"/>
        <v/>
      </c>
      <c r="O39" s="83"/>
      <c r="P39" s="216" t="str">
        <f t="shared" si="15"/>
        <v/>
      </c>
      <c r="Q39" s="217" t="str">
        <f t="shared" si="12"/>
        <v/>
      </c>
      <c r="R39" s="217" t="str">
        <f t="shared" si="13"/>
        <v/>
      </c>
      <c r="S39" s="218" t="str">
        <f t="shared" si="1"/>
        <v/>
      </c>
      <c r="T39" s="218" t="str">
        <f t="shared" si="2"/>
        <v/>
      </c>
      <c r="U39" s="218" t="str">
        <f t="shared" si="3"/>
        <v/>
      </c>
      <c r="V39" s="219" t="str">
        <f t="shared" si="4"/>
        <v/>
      </c>
      <c r="W39" s="219" t="str">
        <f t="shared" si="5"/>
        <v/>
      </c>
      <c r="X39" s="219" t="str">
        <f t="shared" si="17"/>
        <v/>
      </c>
      <c r="Y39" s="310" t="str">
        <f t="shared" si="7"/>
        <v/>
      </c>
      <c r="Z39" s="220" t="str">
        <f t="shared" si="16"/>
        <v/>
      </c>
      <c r="AA39" s="218" t="str">
        <f t="shared" si="8"/>
        <v/>
      </c>
      <c r="AB39" s="221"/>
      <c r="AC39" s="311" t="str">
        <f t="shared" si="14"/>
        <v/>
      </c>
      <c r="AD39" s="222"/>
      <c r="AE39" s="312" t="str" cm="1">
        <f t="array" ref="AE39">_xlfn.IFS(N39="","",(IFERROR(VALUE(TRIM(SUBSTITUTE(AC39,CHAR(160),""))),0))=0,"Attention : montant présenté entièrement écarté",ROUND(Z39,2)&lt;ROUND(15%,2),"Attention : Montant temps d’affectation inférieur à 15%. La dépense doit être rejetée, ou vérifier que le personnel est affecté sur un autre type d'action",ROUND(AC39,2)&gt;ROUND(N39,2),"KO : Le montant retenu est supérieur au montant présenté. Merci de revoir la ligne de dépense ou plafonner son montant.",N39=0,"",ROUND(AC39,2)=ROUND(N39,2),"OK",ROUND(AC39,2)&lt;ROUND(N39,2),"Attention : Montant présenté partiellement écarté",TRUE,"")</f>
        <v/>
      </c>
      <c r="AF39" s="313" t="str">
        <f t="shared" si="9"/>
        <v/>
      </c>
    </row>
    <row r="40" spans="1:32" s="183" customFormat="1" ht="15.95">
      <c r="A40" s="211">
        <v>32</v>
      </c>
      <c r="B40" s="72"/>
      <c r="C40" s="71"/>
      <c r="D40" s="72"/>
      <c r="E40" s="71"/>
      <c r="F40" s="73"/>
      <c r="G40" s="73"/>
      <c r="H40" s="77"/>
      <c r="I40" s="77"/>
      <c r="J40" s="214" t="str">
        <f t="shared" si="10"/>
        <v/>
      </c>
      <c r="K40" s="307"/>
      <c r="L40" s="304"/>
      <c r="M40" s="71"/>
      <c r="N40" s="215" t="str">
        <f t="shared" si="11"/>
        <v/>
      </c>
      <c r="O40" s="83"/>
      <c r="P40" s="216" t="str">
        <f t="shared" si="15"/>
        <v/>
      </c>
      <c r="Q40" s="217" t="str">
        <f t="shared" si="12"/>
        <v/>
      </c>
      <c r="R40" s="217" t="str">
        <f t="shared" si="13"/>
        <v/>
      </c>
      <c r="S40" s="218" t="str">
        <f t="shared" si="1"/>
        <v/>
      </c>
      <c r="T40" s="218" t="str">
        <f t="shared" si="2"/>
        <v/>
      </c>
      <c r="U40" s="218" t="str">
        <f t="shared" si="3"/>
        <v/>
      </c>
      <c r="V40" s="219" t="str">
        <f t="shared" si="4"/>
        <v/>
      </c>
      <c r="W40" s="219" t="str">
        <f t="shared" si="5"/>
        <v/>
      </c>
      <c r="X40" s="219" t="str">
        <f t="shared" si="17"/>
        <v/>
      </c>
      <c r="Y40" s="310" t="str">
        <f t="shared" si="7"/>
        <v/>
      </c>
      <c r="Z40" s="220" t="str">
        <f t="shared" si="16"/>
        <v/>
      </c>
      <c r="AA40" s="218" t="str">
        <f t="shared" si="8"/>
        <v/>
      </c>
      <c r="AB40" s="221"/>
      <c r="AC40" s="311" t="str">
        <f t="shared" si="14"/>
        <v/>
      </c>
      <c r="AD40" s="222"/>
      <c r="AE40" s="312" t="str" cm="1">
        <f t="array" ref="AE40">_xlfn.IFS(N40="","",(IFERROR(VALUE(TRIM(SUBSTITUTE(AC40,CHAR(160),""))),0))=0,"Attention : montant présenté entièrement écarté",ROUND(Z40,2)&lt;ROUND(15%,2),"Attention : Montant temps d’affectation inférieur à 15%. La dépense doit être rejetée, ou vérifier que le personnel est affecté sur un autre type d'action",ROUND(AC40,2)&gt;ROUND(N40,2),"KO : Le montant retenu est supérieur au montant présenté. Merci de revoir la ligne de dépense ou plafonner son montant.",N40=0,"",ROUND(AC40,2)=ROUND(N40,2),"OK",ROUND(AC40,2)&lt;ROUND(N40,2),"Attention : Montant présenté partiellement écarté",TRUE,"")</f>
        <v/>
      </c>
      <c r="AF40" s="313" t="str">
        <f t="shared" si="9"/>
        <v/>
      </c>
    </row>
    <row r="41" spans="1:32" s="183" customFormat="1" ht="15.95">
      <c r="A41" s="211">
        <v>33</v>
      </c>
      <c r="B41" s="72"/>
      <c r="C41" s="71"/>
      <c r="D41" s="72"/>
      <c r="E41" s="71"/>
      <c r="F41" s="73"/>
      <c r="G41" s="73"/>
      <c r="H41" s="77"/>
      <c r="I41" s="77"/>
      <c r="J41" s="214" t="str">
        <f t="shared" si="10"/>
        <v/>
      </c>
      <c r="K41" s="307"/>
      <c r="L41" s="304"/>
      <c r="M41" s="71"/>
      <c r="N41" s="215" t="str">
        <f t="shared" si="11"/>
        <v/>
      </c>
      <c r="O41" s="83"/>
      <c r="P41" s="216" t="str">
        <f t="shared" si="15"/>
        <v/>
      </c>
      <c r="Q41" s="217" t="str">
        <f t="shared" si="12"/>
        <v/>
      </c>
      <c r="R41" s="217" t="str">
        <f t="shared" si="13"/>
        <v/>
      </c>
      <c r="S41" s="218" t="str">
        <f t="shared" ref="S41:S73" si="18">IF(E41="","",E41)</f>
        <v/>
      </c>
      <c r="T41" s="218" t="str">
        <f t="shared" ref="T41:T73" si="19">IF(F41="","",F41)</f>
        <v/>
      </c>
      <c r="U41" s="218" t="str">
        <f t="shared" ref="U41:U73" si="20">IF(G41="","",G41)</f>
        <v/>
      </c>
      <c r="V41" s="219" t="str">
        <f t="shared" ref="V41:V73" si="21">IF(H41="","",H41)</f>
        <v/>
      </c>
      <c r="W41" s="219" t="str">
        <f t="shared" ref="W41:W73" si="22">IF(I41="","",I41)</f>
        <v/>
      </c>
      <c r="X41" s="219" t="str">
        <f t="shared" si="17"/>
        <v/>
      </c>
      <c r="Y41" s="310" t="str">
        <f t="shared" si="7"/>
        <v/>
      </c>
      <c r="Z41" s="220" t="str">
        <f t="shared" ref="Z41:Z73" si="23">IF(L41="","",L41)</f>
        <v/>
      </c>
      <c r="AA41" s="218" t="str">
        <f t="shared" ref="AA41:AA73" si="24">IF(M41="","",M41)</f>
        <v/>
      </c>
      <c r="AB41" s="221"/>
      <c r="AC41" s="311" t="str">
        <f t="shared" si="14"/>
        <v/>
      </c>
      <c r="AD41" s="222"/>
      <c r="AE41" s="312" t="str" cm="1">
        <f t="array" ref="AE41">_xlfn.IFS(N41="","",(IFERROR(VALUE(TRIM(SUBSTITUTE(AC41,CHAR(160),""))),0))=0,"Attention : montant présenté entièrement écarté",ROUND(Z41,2)&lt;ROUND(15%,2),"Attention : Montant temps d’affectation inférieur à 15%. La dépense doit être rejetée, ou vérifier que le personnel est affecté sur un autre type d'action",ROUND(AC41,2)&gt;ROUND(N41,2),"KO : Le montant retenu est supérieur au montant présenté. Merci de revoir la ligne de dépense ou plafonner son montant.",N41=0,"",ROUND(AC41,2)=ROUND(N41,2),"OK",ROUND(AC41,2)&lt;ROUND(N41,2),"Attention : Montant présenté partiellement écarté",TRUE,"")</f>
        <v/>
      </c>
      <c r="AF41" s="313" t="str">
        <f t="shared" ref="AF41:AF72" si="25">IF(OR(N41="",AC41=""),"",(IFERROR(VALUE(TRIM(SUBSTITUTE(N41,CHAR(160),""))),0))-(IFERROR(VALUE(TRIM(SUBSTITUTE(AC41,CHAR(160),""))),0)))</f>
        <v/>
      </c>
    </row>
    <row r="42" spans="1:32" s="183" customFormat="1" ht="15.95">
      <c r="A42" s="211">
        <v>34</v>
      </c>
      <c r="B42" s="72"/>
      <c r="C42" s="71"/>
      <c r="D42" s="72"/>
      <c r="E42" s="71"/>
      <c r="F42" s="73"/>
      <c r="G42" s="73"/>
      <c r="H42" s="77"/>
      <c r="I42" s="77"/>
      <c r="J42" s="214" t="str">
        <f t="shared" si="10"/>
        <v/>
      </c>
      <c r="K42" s="307"/>
      <c r="L42" s="304"/>
      <c r="M42" s="71"/>
      <c r="N42" s="215" t="str">
        <f t="shared" si="11"/>
        <v/>
      </c>
      <c r="O42" s="83"/>
      <c r="P42" s="216" t="str">
        <f t="shared" si="15"/>
        <v/>
      </c>
      <c r="Q42" s="217" t="str">
        <f t="shared" si="12"/>
        <v/>
      </c>
      <c r="R42" s="217" t="str">
        <f t="shared" si="13"/>
        <v/>
      </c>
      <c r="S42" s="218" t="str">
        <f t="shared" si="18"/>
        <v/>
      </c>
      <c r="T42" s="218" t="str">
        <f t="shared" si="19"/>
        <v/>
      </c>
      <c r="U42" s="218" t="str">
        <f t="shared" si="20"/>
        <v/>
      </c>
      <c r="V42" s="219" t="str">
        <f t="shared" si="21"/>
        <v/>
      </c>
      <c r="W42" s="219" t="str">
        <f t="shared" si="22"/>
        <v/>
      </c>
      <c r="X42" s="219" t="str">
        <f t="shared" si="17"/>
        <v/>
      </c>
      <c r="Y42" s="310" t="str">
        <f t="shared" si="7"/>
        <v/>
      </c>
      <c r="Z42" s="220" t="str">
        <f t="shared" si="23"/>
        <v/>
      </c>
      <c r="AA42" s="218" t="str">
        <f t="shared" si="24"/>
        <v/>
      </c>
      <c r="AB42" s="221"/>
      <c r="AC42" s="311" t="str">
        <f t="shared" si="14"/>
        <v/>
      </c>
      <c r="AD42" s="222"/>
      <c r="AE42" s="312" t="str" cm="1">
        <f t="array" ref="AE42">_xlfn.IFS(N42="","",(IFERROR(VALUE(TRIM(SUBSTITUTE(AC42,CHAR(160),""))),0))=0,"Attention : montant présenté entièrement écarté",ROUND(Z42,2)&lt;ROUND(15%,2),"Attention : Montant temps d’affectation inférieur à 15%. La dépense doit être rejetée, ou vérifier que le personnel est affecté sur un autre type d'action",ROUND(AC42,2)&gt;ROUND(N42,2),"KO : Le montant retenu est supérieur au montant présenté. Merci de revoir la ligne de dépense ou plafonner son montant.",N42=0,"",ROUND(AC42,2)=ROUND(N42,2),"OK",ROUND(AC42,2)&lt;ROUND(N42,2),"Attention : Montant présenté partiellement écarté",TRUE,"")</f>
        <v/>
      </c>
      <c r="AF42" s="313" t="str">
        <f t="shared" si="25"/>
        <v/>
      </c>
    </row>
    <row r="43" spans="1:32" s="183" customFormat="1" ht="15.95">
      <c r="A43" s="211">
        <v>35</v>
      </c>
      <c r="B43" s="72"/>
      <c r="C43" s="71"/>
      <c r="D43" s="72"/>
      <c r="E43" s="71"/>
      <c r="F43" s="73"/>
      <c r="G43" s="73"/>
      <c r="H43" s="77"/>
      <c r="I43" s="77"/>
      <c r="J43" s="214" t="str">
        <f t="shared" si="10"/>
        <v/>
      </c>
      <c r="K43" s="307"/>
      <c r="L43" s="304"/>
      <c r="M43" s="71"/>
      <c r="N43" s="215" t="str">
        <f t="shared" si="11"/>
        <v/>
      </c>
      <c r="O43" s="83"/>
      <c r="P43" s="216" t="str">
        <f t="shared" si="15"/>
        <v/>
      </c>
      <c r="Q43" s="217" t="str">
        <f t="shared" si="12"/>
        <v/>
      </c>
      <c r="R43" s="217" t="str">
        <f t="shared" si="13"/>
        <v/>
      </c>
      <c r="S43" s="218" t="str">
        <f t="shared" si="18"/>
        <v/>
      </c>
      <c r="T43" s="218" t="str">
        <f t="shared" si="19"/>
        <v/>
      </c>
      <c r="U43" s="218" t="str">
        <f t="shared" si="20"/>
        <v/>
      </c>
      <c r="V43" s="219" t="str">
        <f t="shared" si="21"/>
        <v/>
      </c>
      <c r="W43" s="219" t="str">
        <f t="shared" si="22"/>
        <v/>
      </c>
      <c r="X43" s="219" t="str">
        <f t="shared" si="17"/>
        <v/>
      </c>
      <c r="Y43" s="310" t="str">
        <f t="shared" si="7"/>
        <v/>
      </c>
      <c r="Z43" s="220" t="str">
        <f t="shared" si="23"/>
        <v/>
      </c>
      <c r="AA43" s="218" t="str">
        <f t="shared" si="24"/>
        <v/>
      </c>
      <c r="AB43" s="221"/>
      <c r="AC43" s="311" t="str">
        <f t="shared" si="14"/>
        <v/>
      </c>
      <c r="AD43" s="222"/>
      <c r="AE43" s="312" t="str" cm="1">
        <f t="array" ref="AE43">_xlfn.IFS(N43="","",(IFERROR(VALUE(TRIM(SUBSTITUTE(AC43,CHAR(160),""))),0))=0,"Attention : montant présenté entièrement écarté",ROUND(Z43,2)&lt;ROUND(15%,2),"Attention : Montant temps d’affectation inférieur à 15%. La dépense doit être rejetée, ou vérifier que le personnel est affecté sur un autre type d'action",ROUND(AC43,2)&gt;ROUND(N43,2),"KO : Le montant retenu est supérieur au montant présenté. Merci de revoir la ligne de dépense ou plafonner son montant.",N43=0,"",ROUND(AC43,2)=ROUND(N43,2),"OK",ROUND(AC43,2)&lt;ROUND(N43,2),"Attention : Montant présenté partiellement écarté",TRUE,"")</f>
        <v/>
      </c>
      <c r="AF43" s="313" t="str">
        <f t="shared" si="25"/>
        <v/>
      </c>
    </row>
    <row r="44" spans="1:32" s="183" customFormat="1" ht="15.95">
      <c r="A44" s="211">
        <v>36</v>
      </c>
      <c r="B44" s="72"/>
      <c r="C44" s="71"/>
      <c r="D44" s="72"/>
      <c r="E44" s="71"/>
      <c r="F44" s="73"/>
      <c r="G44" s="73"/>
      <c r="H44" s="77"/>
      <c r="I44" s="77"/>
      <c r="J44" s="214" t="str">
        <f t="shared" si="10"/>
        <v/>
      </c>
      <c r="K44" s="307"/>
      <c r="L44" s="304"/>
      <c r="M44" s="71"/>
      <c r="N44" s="215" t="str">
        <f t="shared" si="11"/>
        <v/>
      </c>
      <c r="O44" s="83"/>
      <c r="P44" s="216" t="str">
        <f t="shared" si="15"/>
        <v/>
      </c>
      <c r="Q44" s="217" t="str">
        <f t="shared" si="12"/>
        <v/>
      </c>
      <c r="R44" s="217" t="str">
        <f t="shared" si="13"/>
        <v/>
      </c>
      <c r="S44" s="218" t="str">
        <f t="shared" si="18"/>
        <v/>
      </c>
      <c r="T44" s="218" t="str">
        <f t="shared" si="19"/>
        <v/>
      </c>
      <c r="U44" s="218" t="str">
        <f t="shared" si="20"/>
        <v/>
      </c>
      <c r="V44" s="219" t="str">
        <f t="shared" si="21"/>
        <v/>
      </c>
      <c r="W44" s="219" t="str">
        <f t="shared" si="22"/>
        <v/>
      </c>
      <c r="X44" s="219" t="str">
        <f t="shared" si="17"/>
        <v/>
      </c>
      <c r="Y44" s="310" t="str">
        <f t="shared" si="7"/>
        <v/>
      </c>
      <c r="Z44" s="220" t="str">
        <f t="shared" si="23"/>
        <v/>
      </c>
      <c r="AA44" s="218" t="str">
        <f t="shared" si="24"/>
        <v/>
      </c>
      <c r="AB44" s="221"/>
      <c r="AC44" s="311" t="str">
        <f t="shared" si="14"/>
        <v/>
      </c>
      <c r="AD44" s="222"/>
      <c r="AE44" s="312" t="str" cm="1">
        <f t="array" ref="AE44">_xlfn.IFS(N44="","",(IFERROR(VALUE(TRIM(SUBSTITUTE(AC44,CHAR(160),""))),0))=0,"Attention : montant présenté entièrement écarté",ROUND(Z44,2)&lt;ROUND(15%,2),"Attention : Montant temps d’affectation inférieur à 15%. La dépense doit être rejetée, ou vérifier que le personnel est affecté sur un autre type d'action",ROUND(AC44,2)&gt;ROUND(N44,2),"KO : Le montant retenu est supérieur au montant présenté. Merci de revoir la ligne de dépense ou plafonner son montant.",N44=0,"",ROUND(AC44,2)=ROUND(N44,2),"OK",ROUND(AC44,2)&lt;ROUND(N44,2),"Attention : Montant présenté partiellement écarté",TRUE,"")</f>
        <v/>
      </c>
      <c r="AF44" s="313" t="str">
        <f t="shared" si="25"/>
        <v/>
      </c>
    </row>
    <row r="45" spans="1:32" s="183" customFormat="1" ht="15.95">
      <c r="A45" s="211">
        <v>37</v>
      </c>
      <c r="B45" s="72"/>
      <c r="C45" s="71"/>
      <c r="D45" s="72"/>
      <c r="E45" s="71"/>
      <c r="F45" s="73"/>
      <c r="G45" s="73"/>
      <c r="H45" s="77"/>
      <c r="I45" s="77"/>
      <c r="J45" s="214" t="str">
        <f t="shared" si="10"/>
        <v/>
      </c>
      <c r="K45" s="307"/>
      <c r="L45" s="304"/>
      <c r="M45" s="71"/>
      <c r="N45" s="215" t="str">
        <f t="shared" si="11"/>
        <v/>
      </c>
      <c r="O45" s="83"/>
      <c r="P45" s="216" t="str">
        <f t="shared" si="15"/>
        <v/>
      </c>
      <c r="Q45" s="217" t="str">
        <f t="shared" si="12"/>
        <v/>
      </c>
      <c r="R45" s="217" t="str">
        <f t="shared" si="13"/>
        <v/>
      </c>
      <c r="S45" s="218" t="str">
        <f t="shared" si="18"/>
        <v/>
      </c>
      <c r="T45" s="218" t="str">
        <f t="shared" si="19"/>
        <v/>
      </c>
      <c r="U45" s="218" t="str">
        <f t="shared" si="20"/>
        <v/>
      </c>
      <c r="V45" s="219" t="str">
        <f t="shared" si="21"/>
        <v/>
      </c>
      <c r="W45" s="219" t="str">
        <f t="shared" si="22"/>
        <v/>
      </c>
      <c r="X45" s="219" t="str">
        <f t="shared" si="17"/>
        <v/>
      </c>
      <c r="Y45" s="310" t="str">
        <f t="shared" si="7"/>
        <v/>
      </c>
      <c r="Z45" s="220" t="str">
        <f t="shared" si="23"/>
        <v/>
      </c>
      <c r="AA45" s="218" t="str">
        <f t="shared" si="24"/>
        <v/>
      </c>
      <c r="AB45" s="221"/>
      <c r="AC45" s="311" t="str">
        <f t="shared" si="14"/>
        <v/>
      </c>
      <c r="AD45" s="222"/>
      <c r="AE45" s="312" t="str" cm="1">
        <f t="array" ref="AE45">_xlfn.IFS(N45="","",(IFERROR(VALUE(TRIM(SUBSTITUTE(AC45,CHAR(160),""))),0))=0,"Attention : montant présenté entièrement écarté",ROUND(Z45,2)&lt;ROUND(15%,2),"Attention : Montant temps d’affectation inférieur à 15%. La dépense doit être rejetée, ou vérifier que le personnel est affecté sur un autre type d'action",ROUND(AC45,2)&gt;ROUND(N45,2),"KO : Le montant retenu est supérieur au montant présenté. Merci de revoir la ligne de dépense ou plafonner son montant.",N45=0,"",ROUND(AC45,2)=ROUND(N45,2),"OK",ROUND(AC45,2)&lt;ROUND(N45,2),"Attention : Montant présenté partiellement écarté",TRUE,"")</f>
        <v/>
      </c>
      <c r="AF45" s="313" t="str">
        <f t="shared" si="25"/>
        <v/>
      </c>
    </row>
    <row r="46" spans="1:32" s="183" customFormat="1" ht="15.95">
      <c r="A46" s="211">
        <v>38</v>
      </c>
      <c r="B46" s="72"/>
      <c r="C46" s="71"/>
      <c r="D46" s="72"/>
      <c r="E46" s="71"/>
      <c r="F46" s="73"/>
      <c r="G46" s="73"/>
      <c r="H46" s="77"/>
      <c r="I46" s="77"/>
      <c r="J46" s="214" t="str">
        <f t="shared" si="10"/>
        <v/>
      </c>
      <c r="K46" s="307"/>
      <c r="L46" s="304"/>
      <c r="M46" s="71"/>
      <c r="N46" s="215" t="str">
        <f t="shared" si="11"/>
        <v/>
      </c>
      <c r="O46" s="83"/>
      <c r="P46" s="216" t="str">
        <f t="shared" si="15"/>
        <v/>
      </c>
      <c r="Q46" s="217" t="str">
        <f t="shared" si="12"/>
        <v/>
      </c>
      <c r="R46" s="217" t="str">
        <f t="shared" si="13"/>
        <v/>
      </c>
      <c r="S46" s="218" t="str">
        <f t="shared" si="18"/>
        <v/>
      </c>
      <c r="T46" s="218" t="str">
        <f t="shared" si="19"/>
        <v/>
      </c>
      <c r="U46" s="218" t="str">
        <f t="shared" si="20"/>
        <v/>
      </c>
      <c r="V46" s="219" t="str">
        <f t="shared" si="21"/>
        <v/>
      </c>
      <c r="W46" s="219" t="str">
        <f t="shared" si="22"/>
        <v/>
      </c>
      <c r="X46" s="219" t="str">
        <f t="shared" si="17"/>
        <v/>
      </c>
      <c r="Y46" s="310" t="str">
        <f t="shared" si="7"/>
        <v/>
      </c>
      <c r="Z46" s="220" t="str">
        <f t="shared" si="23"/>
        <v/>
      </c>
      <c r="AA46" s="218" t="str">
        <f t="shared" si="24"/>
        <v/>
      </c>
      <c r="AB46" s="221"/>
      <c r="AC46" s="311" t="str">
        <f t="shared" si="14"/>
        <v/>
      </c>
      <c r="AD46" s="222"/>
      <c r="AE46" s="312" t="str" cm="1">
        <f t="array" ref="AE46">_xlfn.IFS(N46="","",(IFERROR(VALUE(TRIM(SUBSTITUTE(AC46,CHAR(160),""))),0))=0,"Attention : montant présenté entièrement écarté",ROUND(Z46,2)&lt;ROUND(15%,2),"Attention : Montant temps d’affectation inférieur à 15%. La dépense doit être rejetée, ou vérifier que le personnel est affecté sur un autre type d'action",ROUND(AC46,2)&gt;ROUND(N46,2),"KO : Le montant retenu est supérieur au montant présenté. Merci de revoir la ligne de dépense ou plafonner son montant.",N46=0,"",ROUND(AC46,2)=ROUND(N46,2),"OK",ROUND(AC46,2)&lt;ROUND(N46,2),"Attention : Montant présenté partiellement écarté",TRUE,"")</f>
        <v/>
      </c>
      <c r="AF46" s="313" t="str">
        <f t="shared" si="25"/>
        <v/>
      </c>
    </row>
    <row r="47" spans="1:32" s="183" customFormat="1" ht="15.95">
      <c r="A47" s="211">
        <v>39</v>
      </c>
      <c r="B47" s="72"/>
      <c r="C47" s="71"/>
      <c r="D47" s="72"/>
      <c r="E47" s="71"/>
      <c r="F47" s="73"/>
      <c r="G47" s="73"/>
      <c r="H47" s="77"/>
      <c r="I47" s="77"/>
      <c r="J47" s="214" t="str">
        <f t="shared" si="10"/>
        <v/>
      </c>
      <c r="K47" s="307"/>
      <c r="L47" s="304"/>
      <c r="M47" s="71"/>
      <c r="N47" s="215" t="str">
        <f t="shared" si="11"/>
        <v/>
      </c>
      <c r="O47" s="83"/>
      <c r="P47" s="216" t="str">
        <f t="shared" si="15"/>
        <v/>
      </c>
      <c r="Q47" s="217" t="str">
        <f t="shared" si="12"/>
        <v/>
      </c>
      <c r="R47" s="217" t="str">
        <f t="shared" si="13"/>
        <v/>
      </c>
      <c r="S47" s="218" t="str">
        <f t="shared" si="18"/>
        <v/>
      </c>
      <c r="T47" s="218" t="str">
        <f t="shared" si="19"/>
        <v/>
      </c>
      <c r="U47" s="218" t="str">
        <f t="shared" si="20"/>
        <v/>
      </c>
      <c r="V47" s="219" t="str">
        <f t="shared" si="21"/>
        <v/>
      </c>
      <c r="W47" s="219" t="str">
        <f t="shared" si="22"/>
        <v/>
      </c>
      <c r="X47" s="219" t="str">
        <f t="shared" si="17"/>
        <v/>
      </c>
      <c r="Y47" s="310" t="str">
        <f t="shared" si="7"/>
        <v/>
      </c>
      <c r="Z47" s="220" t="str">
        <f t="shared" si="23"/>
        <v/>
      </c>
      <c r="AA47" s="218" t="str">
        <f t="shared" si="24"/>
        <v/>
      </c>
      <c r="AB47" s="221"/>
      <c r="AC47" s="311" t="str">
        <f t="shared" si="14"/>
        <v/>
      </c>
      <c r="AD47" s="222"/>
      <c r="AE47" s="312" t="str" cm="1">
        <f t="array" ref="AE47">_xlfn.IFS(N47="","",(IFERROR(VALUE(TRIM(SUBSTITUTE(AC47,CHAR(160),""))),0))=0,"Attention : montant présenté entièrement écarté",ROUND(Z47,2)&lt;ROUND(15%,2),"Attention : Montant temps d’affectation inférieur à 15%. La dépense doit être rejetée, ou vérifier que le personnel est affecté sur un autre type d'action",ROUND(AC47,2)&gt;ROUND(N47,2),"KO : Le montant retenu est supérieur au montant présenté. Merci de revoir la ligne de dépense ou plafonner son montant.",N47=0,"",ROUND(AC47,2)=ROUND(N47,2),"OK",ROUND(AC47,2)&lt;ROUND(N47,2),"Attention : Montant présenté partiellement écarté",TRUE,"")</f>
        <v/>
      </c>
      <c r="AF47" s="313" t="str">
        <f t="shared" si="25"/>
        <v/>
      </c>
    </row>
    <row r="48" spans="1:32" s="183" customFormat="1" ht="15.95">
      <c r="A48" s="211">
        <v>40</v>
      </c>
      <c r="B48" s="72"/>
      <c r="C48" s="71"/>
      <c r="D48" s="72"/>
      <c r="E48" s="71"/>
      <c r="F48" s="73"/>
      <c r="G48" s="73"/>
      <c r="H48" s="77"/>
      <c r="I48" s="77"/>
      <c r="J48" s="214" t="str">
        <f t="shared" si="10"/>
        <v/>
      </c>
      <c r="K48" s="307"/>
      <c r="L48" s="304"/>
      <c r="M48" s="71"/>
      <c r="N48" s="215" t="str">
        <f t="shared" si="11"/>
        <v/>
      </c>
      <c r="O48" s="83"/>
      <c r="P48" s="216" t="str">
        <f t="shared" si="15"/>
        <v/>
      </c>
      <c r="Q48" s="217" t="str">
        <f t="shared" si="12"/>
        <v/>
      </c>
      <c r="R48" s="217" t="str">
        <f t="shared" si="13"/>
        <v/>
      </c>
      <c r="S48" s="218" t="str">
        <f t="shared" si="18"/>
        <v/>
      </c>
      <c r="T48" s="218" t="str">
        <f t="shared" si="19"/>
        <v/>
      </c>
      <c r="U48" s="218" t="str">
        <f t="shared" si="20"/>
        <v/>
      </c>
      <c r="V48" s="219" t="str">
        <f t="shared" si="21"/>
        <v/>
      </c>
      <c r="W48" s="219" t="str">
        <f t="shared" si="22"/>
        <v/>
      </c>
      <c r="X48" s="219" t="str">
        <f t="shared" si="17"/>
        <v/>
      </c>
      <c r="Y48" s="310" t="str">
        <f t="shared" si="7"/>
        <v/>
      </c>
      <c r="Z48" s="220" t="str">
        <f t="shared" si="23"/>
        <v/>
      </c>
      <c r="AA48" s="218" t="str">
        <f t="shared" si="24"/>
        <v/>
      </c>
      <c r="AB48" s="221"/>
      <c r="AC48" s="311" t="str">
        <f t="shared" si="14"/>
        <v/>
      </c>
      <c r="AD48" s="222"/>
      <c r="AE48" s="312" t="str" cm="1">
        <f t="array" ref="AE48">_xlfn.IFS(N48="","",(IFERROR(VALUE(TRIM(SUBSTITUTE(AC48,CHAR(160),""))),0))=0,"Attention : montant présenté entièrement écarté",ROUND(Z48,2)&lt;ROUND(15%,2),"Attention : Montant temps d’affectation inférieur à 15%. La dépense doit être rejetée, ou vérifier que le personnel est affecté sur un autre type d'action",ROUND(AC48,2)&gt;ROUND(N48,2),"KO : Le montant retenu est supérieur au montant présenté. Merci de revoir la ligne de dépense ou plafonner son montant.",N48=0,"",ROUND(AC48,2)=ROUND(N48,2),"OK",ROUND(AC48,2)&lt;ROUND(N48,2),"Attention : Montant présenté partiellement écarté",TRUE,"")</f>
        <v/>
      </c>
      <c r="AF48" s="313" t="str">
        <f t="shared" si="25"/>
        <v/>
      </c>
    </row>
    <row r="49" spans="1:32" s="183" customFormat="1" ht="15.95">
      <c r="A49" s="211">
        <v>41</v>
      </c>
      <c r="B49" s="72"/>
      <c r="C49" s="71"/>
      <c r="D49" s="72"/>
      <c r="E49" s="71"/>
      <c r="F49" s="73"/>
      <c r="G49" s="73"/>
      <c r="H49" s="77"/>
      <c r="I49" s="77"/>
      <c r="J49" s="214" t="str">
        <f t="shared" si="10"/>
        <v/>
      </c>
      <c r="K49" s="307"/>
      <c r="L49" s="304"/>
      <c r="M49" s="71"/>
      <c r="N49" s="215" t="str">
        <f t="shared" si="11"/>
        <v/>
      </c>
      <c r="O49" s="83"/>
      <c r="P49" s="216" t="str">
        <f t="shared" si="15"/>
        <v/>
      </c>
      <c r="Q49" s="217" t="str">
        <f t="shared" si="12"/>
        <v/>
      </c>
      <c r="R49" s="217" t="str">
        <f t="shared" si="13"/>
        <v/>
      </c>
      <c r="S49" s="218" t="str">
        <f t="shared" si="18"/>
        <v/>
      </c>
      <c r="T49" s="218" t="str">
        <f t="shared" si="19"/>
        <v/>
      </c>
      <c r="U49" s="218" t="str">
        <f t="shared" si="20"/>
        <v/>
      </c>
      <c r="V49" s="219" t="str">
        <f t="shared" si="21"/>
        <v/>
      </c>
      <c r="W49" s="219" t="str">
        <f t="shared" si="22"/>
        <v/>
      </c>
      <c r="X49" s="219" t="str">
        <f t="shared" si="17"/>
        <v/>
      </c>
      <c r="Y49" s="310" t="str">
        <f t="shared" si="7"/>
        <v/>
      </c>
      <c r="Z49" s="220" t="str">
        <f t="shared" si="23"/>
        <v/>
      </c>
      <c r="AA49" s="218" t="str">
        <f t="shared" si="24"/>
        <v/>
      </c>
      <c r="AB49" s="221"/>
      <c r="AC49" s="311" t="str">
        <f t="shared" si="14"/>
        <v/>
      </c>
      <c r="AD49" s="222"/>
      <c r="AE49" s="312" t="str" cm="1">
        <f t="array" ref="AE49">_xlfn.IFS(N49="","",(IFERROR(VALUE(TRIM(SUBSTITUTE(AC49,CHAR(160),""))),0))=0,"Attention : montant présenté entièrement écarté",ROUND(Z49,2)&lt;ROUND(15%,2),"Attention : Montant temps d’affectation inférieur à 15%. La dépense doit être rejetée, ou vérifier que le personnel est affecté sur un autre type d'action",ROUND(AC49,2)&gt;ROUND(N49,2),"KO : Le montant retenu est supérieur au montant présenté. Merci de revoir la ligne de dépense ou plafonner son montant.",N49=0,"",ROUND(AC49,2)=ROUND(N49,2),"OK",ROUND(AC49,2)&lt;ROUND(N49,2),"Attention : Montant présenté partiellement écarté",TRUE,"")</f>
        <v/>
      </c>
      <c r="AF49" s="313" t="str">
        <f t="shared" si="25"/>
        <v/>
      </c>
    </row>
    <row r="50" spans="1:32" s="183" customFormat="1" ht="15.95">
      <c r="A50" s="211">
        <v>42</v>
      </c>
      <c r="B50" s="72"/>
      <c r="C50" s="71"/>
      <c r="D50" s="72"/>
      <c r="E50" s="71"/>
      <c r="F50" s="73"/>
      <c r="G50" s="73"/>
      <c r="H50" s="77"/>
      <c r="I50" s="77"/>
      <c r="J50" s="214" t="str">
        <f t="shared" si="10"/>
        <v/>
      </c>
      <c r="K50" s="307"/>
      <c r="L50" s="304"/>
      <c r="M50" s="71"/>
      <c r="N50" s="215" t="str">
        <f t="shared" si="11"/>
        <v/>
      </c>
      <c r="O50" s="83"/>
      <c r="P50" s="216" t="str">
        <f t="shared" si="15"/>
        <v/>
      </c>
      <c r="Q50" s="217" t="str">
        <f t="shared" si="12"/>
        <v/>
      </c>
      <c r="R50" s="217" t="str">
        <f t="shared" si="13"/>
        <v/>
      </c>
      <c r="S50" s="218" t="str">
        <f t="shared" si="18"/>
        <v/>
      </c>
      <c r="T50" s="218" t="str">
        <f t="shared" si="19"/>
        <v/>
      </c>
      <c r="U50" s="218" t="str">
        <f t="shared" si="20"/>
        <v/>
      </c>
      <c r="V50" s="219" t="str">
        <f t="shared" si="21"/>
        <v/>
      </c>
      <c r="W50" s="219" t="str">
        <f t="shared" si="22"/>
        <v/>
      </c>
      <c r="X50" s="219" t="str">
        <f t="shared" si="17"/>
        <v/>
      </c>
      <c r="Y50" s="310" t="str">
        <f t="shared" si="7"/>
        <v/>
      </c>
      <c r="Z50" s="220" t="str">
        <f t="shared" si="23"/>
        <v/>
      </c>
      <c r="AA50" s="218" t="str">
        <f t="shared" si="24"/>
        <v/>
      </c>
      <c r="AB50" s="221"/>
      <c r="AC50" s="311" t="str">
        <f t="shared" si="14"/>
        <v/>
      </c>
      <c r="AD50" s="222"/>
      <c r="AE50" s="312" t="str" cm="1">
        <f t="array" ref="AE50">_xlfn.IFS(N50="","",(IFERROR(VALUE(TRIM(SUBSTITUTE(AC50,CHAR(160),""))),0))=0,"Attention : montant présenté entièrement écarté",ROUND(Z50,2)&lt;ROUND(15%,2),"Attention : Montant temps d’affectation inférieur à 15%. La dépense doit être rejetée, ou vérifier que le personnel est affecté sur un autre type d'action",ROUND(AC50,2)&gt;ROUND(N50,2),"KO : Le montant retenu est supérieur au montant présenté. Merci de revoir la ligne de dépense ou plafonner son montant.",N50=0,"",ROUND(AC50,2)=ROUND(N50,2),"OK",ROUND(AC50,2)&lt;ROUND(N50,2),"Attention : Montant présenté partiellement écarté",TRUE,"")</f>
        <v/>
      </c>
      <c r="AF50" s="313" t="str">
        <f t="shared" si="25"/>
        <v/>
      </c>
    </row>
    <row r="51" spans="1:32" s="183" customFormat="1" ht="15.95">
      <c r="A51" s="211">
        <v>43</v>
      </c>
      <c r="B51" s="72"/>
      <c r="C51" s="71"/>
      <c r="D51" s="72"/>
      <c r="E51" s="71"/>
      <c r="F51" s="73"/>
      <c r="G51" s="73"/>
      <c r="H51" s="77"/>
      <c r="I51" s="77"/>
      <c r="J51" s="214" t="str">
        <f t="shared" si="10"/>
        <v/>
      </c>
      <c r="K51" s="307"/>
      <c r="L51" s="304"/>
      <c r="M51" s="71"/>
      <c r="N51" s="215" t="str">
        <f t="shared" si="11"/>
        <v/>
      </c>
      <c r="O51" s="83"/>
      <c r="P51" s="216" t="str">
        <f t="shared" si="15"/>
        <v/>
      </c>
      <c r="Q51" s="217" t="str">
        <f t="shared" si="12"/>
        <v/>
      </c>
      <c r="R51" s="217" t="str">
        <f t="shared" si="13"/>
        <v/>
      </c>
      <c r="S51" s="218" t="str">
        <f t="shared" si="18"/>
        <v/>
      </c>
      <c r="T51" s="218" t="str">
        <f t="shared" si="19"/>
        <v/>
      </c>
      <c r="U51" s="218" t="str">
        <f t="shared" si="20"/>
        <v/>
      </c>
      <c r="V51" s="219" t="str">
        <f t="shared" si="21"/>
        <v/>
      </c>
      <c r="W51" s="219" t="str">
        <f t="shared" si="22"/>
        <v/>
      </c>
      <c r="X51" s="219" t="str">
        <f t="shared" si="17"/>
        <v/>
      </c>
      <c r="Y51" s="310" t="str">
        <f t="shared" si="7"/>
        <v/>
      </c>
      <c r="Z51" s="220" t="str">
        <f t="shared" si="23"/>
        <v/>
      </c>
      <c r="AA51" s="218" t="str">
        <f t="shared" si="24"/>
        <v/>
      </c>
      <c r="AB51" s="221"/>
      <c r="AC51" s="311" t="str">
        <f t="shared" si="14"/>
        <v/>
      </c>
      <c r="AD51" s="222"/>
      <c r="AE51" s="312" t="str" cm="1">
        <f t="array" ref="AE51">_xlfn.IFS(N51="","",(IFERROR(VALUE(TRIM(SUBSTITUTE(AC51,CHAR(160),""))),0))=0,"Attention : montant présenté entièrement écarté",ROUND(Z51,2)&lt;ROUND(15%,2),"Attention : Montant temps d’affectation inférieur à 15%. La dépense doit être rejetée, ou vérifier que le personnel est affecté sur un autre type d'action",ROUND(AC51,2)&gt;ROUND(N51,2),"KO : Le montant retenu est supérieur au montant présenté. Merci de revoir la ligne de dépense ou plafonner son montant.",N51=0,"",ROUND(AC51,2)=ROUND(N51,2),"OK",ROUND(AC51,2)&lt;ROUND(N51,2),"Attention : Montant présenté partiellement écarté",TRUE,"")</f>
        <v/>
      </c>
      <c r="AF51" s="313" t="str">
        <f t="shared" si="25"/>
        <v/>
      </c>
    </row>
    <row r="52" spans="1:32" s="183" customFormat="1" ht="15.95">
      <c r="A52" s="211">
        <v>44</v>
      </c>
      <c r="B52" s="72"/>
      <c r="C52" s="71"/>
      <c r="D52" s="72"/>
      <c r="E52" s="71"/>
      <c r="F52" s="73"/>
      <c r="G52" s="73"/>
      <c r="H52" s="77"/>
      <c r="I52" s="77"/>
      <c r="J52" s="214" t="str">
        <f t="shared" si="10"/>
        <v/>
      </c>
      <c r="K52" s="307"/>
      <c r="L52" s="304"/>
      <c r="M52" s="71"/>
      <c r="N52" s="215" t="str">
        <f t="shared" si="11"/>
        <v/>
      </c>
      <c r="O52" s="83"/>
      <c r="P52" s="216" t="str">
        <f t="shared" si="15"/>
        <v/>
      </c>
      <c r="Q52" s="217" t="str">
        <f t="shared" si="12"/>
        <v/>
      </c>
      <c r="R52" s="217" t="str">
        <f t="shared" si="13"/>
        <v/>
      </c>
      <c r="S52" s="218" t="str">
        <f t="shared" si="18"/>
        <v/>
      </c>
      <c r="T52" s="218" t="str">
        <f t="shared" si="19"/>
        <v/>
      </c>
      <c r="U52" s="218" t="str">
        <f t="shared" si="20"/>
        <v/>
      </c>
      <c r="V52" s="219" t="str">
        <f t="shared" si="21"/>
        <v/>
      </c>
      <c r="W52" s="219" t="str">
        <f t="shared" si="22"/>
        <v/>
      </c>
      <c r="X52" s="219" t="str">
        <f t="shared" si="17"/>
        <v/>
      </c>
      <c r="Y52" s="310" t="str">
        <f t="shared" si="7"/>
        <v/>
      </c>
      <c r="Z52" s="220" t="str">
        <f t="shared" si="23"/>
        <v/>
      </c>
      <c r="AA52" s="218" t="str">
        <f t="shared" si="24"/>
        <v/>
      </c>
      <c r="AB52" s="221"/>
      <c r="AC52" s="311" t="str">
        <f t="shared" si="14"/>
        <v/>
      </c>
      <c r="AD52" s="222"/>
      <c r="AE52" s="312" t="str" cm="1">
        <f t="array" ref="AE52">_xlfn.IFS(N52="","",(IFERROR(VALUE(TRIM(SUBSTITUTE(AC52,CHAR(160),""))),0))=0,"Attention : montant présenté entièrement écarté",ROUND(Z52,2)&lt;ROUND(15%,2),"Attention : Montant temps d’affectation inférieur à 15%. La dépense doit être rejetée, ou vérifier que le personnel est affecté sur un autre type d'action",ROUND(AC52,2)&gt;ROUND(N52,2),"KO : Le montant retenu est supérieur au montant présenté. Merci de revoir la ligne de dépense ou plafonner son montant.",N52=0,"",ROUND(AC52,2)=ROUND(N52,2),"OK",ROUND(AC52,2)&lt;ROUND(N52,2),"Attention : Montant présenté partiellement écarté",TRUE,"")</f>
        <v/>
      </c>
      <c r="AF52" s="313" t="str">
        <f t="shared" si="25"/>
        <v/>
      </c>
    </row>
    <row r="53" spans="1:32" s="183" customFormat="1" ht="15.95">
      <c r="A53" s="211">
        <v>45</v>
      </c>
      <c r="B53" s="72"/>
      <c r="C53" s="71"/>
      <c r="D53" s="72"/>
      <c r="E53" s="71"/>
      <c r="F53" s="73"/>
      <c r="G53" s="73"/>
      <c r="H53" s="77"/>
      <c r="I53" s="77"/>
      <c r="J53" s="214" t="str">
        <f t="shared" si="10"/>
        <v/>
      </c>
      <c r="K53" s="307"/>
      <c r="L53" s="304"/>
      <c r="M53" s="71"/>
      <c r="N53" s="215" t="str">
        <f t="shared" si="11"/>
        <v/>
      </c>
      <c r="O53" s="83"/>
      <c r="P53" s="216" t="str">
        <f t="shared" si="15"/>
        <v/>
      </c>
      <c r="Q53" s="217" t="str">
        <f t="shared" si="12"/>
        <v/>
      </c>
      <c r="R53" s="217" t="str">
        <f t="shared" si="13"/>
        <v/>
      </c>
      <c r="S53" s="218" t="str">
        <f t="shared" si="18"/>
        <v/>
      </c>
      <c r="T53" s="218" t="str">
        <f t="shared" si="19"/>
        <v/>
      </c>
      <c r="U53" s="218" t="str">
        <f t="shared" si="20"/>
        <v/>
      </c>
      <c r="V53" s="219" t="str">
        <f t="shared" si="21"/>
        <v/>
      </c>
      <c r="W53" s="219" t="str">
        <f t="shared" si="22"/>
        <v/>
      </c>
      <c r="X53" s="219" t="str">
        <f t="shared" si="17"/>
        <v/>
      </c>
      <c r="Y53" s="310" t="str">
        <f t="shared" si="7"/>
        <v/>
      </c>
      <c r="Z53" s="220" t="str">
        <f t="shared" si="23"/>
        <v/>
      </c>
      <c r="AA53" s="218" t="str">
        <f t="shared" si="24"/>
        <v/>
      </c>
      <c r="AB53" s="221"/>
      <c r="AC53" s="311" t="str">
        <f t="shared" si="14"/>
        <v/>
      </c>
      <c r="AD53" s="222"/>
      <c r="AE53" s="312" t="str" cm="1">
        <f t="array" ref="AE53">_xlfn.IFS(N53="","",(IFERROR(VALUE(TRIM(SUBSTITUTE(AC53,CHAR(160),""))),0))=0,"Attention : montant présenté entièrement écarté",ROUND(Z53,2)&lt;ROUND(15%,2),"Attention : Montant temps d’affectation inférieur à 15%. La dépense doit être rejetée, ou vérifier que le personnel est affecté sur un autre type d'action",ROUND(AC53,2)&gt;ROUND(N53,2),"KO : Le montant retenu est supérieur au montant présenté. Merci de revoir la ligne de dépense ou plafonner son montant.",N53=0,"",ROUND(AC53,2)=ROUND(N53,2),"OK",ROUND(AC53,2)&lt;ROUND(N53,2),"Attention : Montant présenté partiellement écarté",TRUE,"")</f>
        <v/>
      </c>
      <c r="AF53" s="313" t="str">
        <f t="shared" si="25"/>
        <v/>
      </c>
    </row>
    <row r="54" spans="1:32" s="183" customFormat="1" ht="15.95">
      <c r="A54" s="211">
        <v>46</v>
      </c>
      <c r="B54" s="72"/>
      <c r="C54" s="71"/>
      <c r="D54" s="72"/>
      <c r="E54" s="71"/>
      <c r="F54" s="73"/>
      <c r="G54" s="73"/>
      <c r="H54" s="77"/>
      <c r="I54" s="77"/>
      <c r="J54" s="214" t="str">
        <f t="shared" si="10"/>
        <v/>
      </c>
      <c r="K54" s="307"/>
      <c r="L54" s="304"/>
      <c r="M54" s="71"/>
      <c r="N54" s="215" t="str">
        <f t="shared" si="11"/>
        <v/>
      </c>
      <c r="O54" s="83"/>
      <c r="P54" s="216" t="str">
        <f t="shared" si="15"/>
        <v/>
      </c>
      <c r="Q54" s="217" t="str">
        <f t="shared" si="12"/>
        <v/>
      </c>
      <c r="R54" s="217" t="str">
        <f t="shared" si="13"/>
        <v/>
      </c>
      <c r="S54" s="218" t="str">
        <f t="shared" si="18"/>
        <v/>
      </c>
      <c r="T54" s="218" t="str">
        <f t="shared" si="19"/>
        <v/>
      </c>
      <c r="U54" s="218" t="str">
        <f t="shared" si="20"/>
        <v/>
      </c>
      <c r="V54" s="219" t="str">
        <f t="shared" si="21"/>
        <v/>
      </c>
      <c r="W54" s="219" t="str">
        <f t="shared" si="22"/>
        <v/>
      </c>
      <c r="X54" s="219" t="str">
        <f t="shared" si="17"/>
        <v/>
      </c>
      <c r="Y54" s="310" t="str">
        <f t="shared" si="7"/>
        <v/>
      </c>
      <c r="Z54" s="220" t="str">
        <f t="shared" si="23"/>
        <v/>
      </c>
      <c r="AA54" s="218" t="str">
        <f t="shared" si="24"/>
        <v/>
      </c>
      <c r="AB54" s="221"/>
      <c r="AC54" s="311" t="str">
        <f t="shared" si="14"/>
        <v/>
      </c>
      <c r="AD54" s="222"/>
      <c r="AE54" s="312" t="str" cm="1">
        <f t="array" ref="AE54">_xlfn.IFS(N54="","",(IFERROR(VALUE(TRIM(SUBSTITUTE(AC54,CHAR(160),""))),0))=0,"Attention : montant présenté entièrement écarté",ROUND(Z54,2)&lt;ROUND(15%,2),"Attention : Montant temps d’affectation inférieur à 15%. La dépense doit être rejetée, ou vérifier que le personnel est affecté sur un autre type d'action",ROUND(AC54,2)&gt;ROUND(N54,2),"KO : Le montant retenu est supérieur au montant présenté. Merci de revoir la ligne de dépense ou plafonner son montant.",N54=0,"",ROUND(AC54,2)=ROUND(N54,2),"OK",ROUND(AC54,2)&lt;ROUND(N54,2),"Attention : Montant présenté partiellement écarté",TRUE,"")</f>
        <v/>
      </c>
      <c r="AF54" s="313" t="str">
        <f t="shared" si="25"/>
        <v/>
      </c>
    </row>
    <row r="55" spans="1:32" s="183" customFormat="1" ht="15.95">
      <c r="A55" s="211">
        <v>47</v>
      </c>
      <c r="B55" s="72"/>
      <c r="C55" s="71"/>
      <c r="D55" s="72"/>
      <c r="E55" s="71"/>
      <c r="F55" s="73"/>
      <c r="G55" s="73"/>
      <c r="H55" s="77"/>
      <c r="I55" s="77"/>
      <c r="J55" s="214" t="str">
        <f t="shared" si="10"/>
        <v/>
      </c>
      <c r="K55" s="307"/>
      <c r="L55" s="304"/>
      <c r="M55" s="71"/>
      <c r="N55" s="215" t="str">
        <f t="shared" si="11"/>
        <v/>
      </c>
      <c r="O55" s="83"/>
      <c r="P55" s="216" t="str">
        <f t="shared" si="15"/>
        <v/>
      </c>
      <c r="Q55" s="217" t="str">
        <f t="shared" si="12"/>
        <v/>
      </c>
      <c r="R55" s="217" t="str">
        <f t="shared" si="13"/>
        <v/>
      </c>
      <c r="S55" s="218" t="str">
        <f t="shared" si="18"/>
        <v/>
      </c>
      <c r="T55" s="218" t="str">
        <f t="shared" si="19"/>
        <v/>
      </c>
      <c r="U55" s="218" t="str">
        <f t="shared" si="20"/>
        <v/>
      </c>
      <c r="V55" s="219" t="str">
        <f t="shared" si="21"/>
        <v/>
      </c>
      <c r="W55" s="219" t="str">
        <f t="shared" si="22"/>
        <v/>
      </c>
      <c r="X55" s="219" t="str">
        <f t="shared" si="17"/>
        <v/>
      </c>
      <c r="Y55" s="310" t="str">
        <f t="shared" si="7"/>
        <v/>
      </c>
      <c r="Z55" s="220" t="str">
        <f t="shared" si="23"/>
        <v/>
      </c>
      <c r="AA55" s="218" t="str">
        <f t="shared" si="24"/>
        <v/>
      </c>
      <c r="AB55" s="221"/>
      <c r="AC55" s="311" t="str">
        <f t="shared" si="14"/>
        <v/>
      </c>
      <c r="AD55" s="222"/>
      <c r="AE55" s="312" t="str" cm="1">
        <f t="array" ref="AE55">_xlfn.IFS(N55="","",(IFERROR(VALUE(TRIM(SUBSTITUTE(AC55,CHAR(160),""))),0))=0,"Attention : montant présenté entièrement écarté",ROUND(Z55,2)&lt;ROUND(15%,2),"Attention : Montant temps d’affectation inférieur à 15%. La dépense doit être rejetée, ou vérifier que le personnel est affecté sur un autre type d'action",ROUND(AC55,2)&gt;ROUND(N55,2),"KO : Le montant retenu est supérieur au montant présenté. Merci de revoir la ligne de dépense ou plafonner son montant.",N55=0,"",ROUND(AC55,2)=ROUND(N55,2),"OK",ROUND(AC55,2)&lt;ROUND(N55,2),"Attention : Montant présenté partiellement écarté",TRUE,"")</f>
        <v/>
      </c>
      <c r="AF55" s="313" t="str">
        <f t="shared" si="25"/>
        <v/>
      </c>
    </row>
    <row r="56" spans="1:32" s="183" customFormat="1" ht="15.95">
      <c r="A56" s="211">
        <v>48</v>
      </c>
      <c r="B56" s="72"/>
      <c r="C56" s="71"/>
      <c r="D56" s="72"/>
      <c r="E56" s="71"/>
      <c r="F56" s="73"/>
      <c r="G56" s="73"/>
      <c r="H56" s="77"/>
      <c r="I56" s="77"/>
      <c r="J56" s="214" t="str">
        <f t="shared" si="10"/>
        <v/>
      </c>
      <c r="K56" s="307"/>
      <c r="L56" s="304"/>
      <c r="M56" s="71"/>
      <c r="N56" s="215" t="str">
        <f t="shared" si="11"/>
        <v/>
      </c>
      <c r="O56" s="83"/>
      <c r="P56" s="216" t="str">
        <f t="shared" si="15"/>
        <v/>
      </c>
      <c r="Q56" s="217" t="str">
        <f t="shared" si="12"/>
        <v/>
      </c>
      <c r="R56" s="217" t="str">
        <f t="shared" si="13"/>
        <v/>
      </c>
      <c r="S56" s="218" t="str">
        <f t="shared" si="18"/>
        <v/>
      </c>
      <c r="T56" s="218" t="str">
        <f t="shared" si="19"/>
        <v/>
      </c>
      <c r="U56" s="218" t="str">
        <f t="shared" si="20"/>
        <v/>
      </c>
      <c r="V56" s="219" t="str">
        <f t="shared" si="21"/>
        <v/>
      </c>
      <c r="W56" s="219" t="str">
        <f t="shared" si="22"/>
        <v/>
      </c>
      <c r="X56" s="219" t="str">
        <f t="shared" si="17"/>
        <v/>
      </c>
      <c r="Y56" s="310" t="str">
        <f t="shared" si="7"/>
        <v/>
      </c>
      <c r="Z56" s="220" t="str">
        <f t="shared" si="23"/>
        <v/>
      </c>
      <c r="AA56" s="218" t="str">
        <f t="shared" si="24"/>
        <v/>
      </c>
      <c r="AB56" s="221"/>
      <c r="AC56" s="311" t="str">
        <f t="shared" si="14"/>
        <v/>
      </c>
      <c r="AD56" s="222"/>
      <c r="AE56" s="312" t="str" cm="1">
        <f t="array" ref="AE56">_xlfn.IFS(N56="","",(IFERROR(VALUE(TRIM(SUBSTITUTE(AC56,CHAR(160),""))),0))=0,"Attention : montant présenté entièrement écarté",ROUND(Z56,2)&lt;ROUND(15%,2),"Attention : Montant temps d’affectation inférieur à 15%. La dépense doit être rejetée, ou vérifier que le personnel est affecté sur un autre type d'action",ROUND(AC56,2)&gt;ROUND(N56,2),"KO : Le montant retenu est supérieur au montant présenté. Merci de revoir la ligne de dépense ou plafonner son montant.",N56=0,"",ROUND(AC56,2)=ROUND(N56,2),"OK",ROUND(AC56,2)&lt;ROUND(N56,2),"Attention : Montant présenté partiellement écarté",TRUE,"")</f>
        <v/>
      </c>
      <c r="AF56" s="313" t="str">
        <f t="shared" si="25"/>
        <v/>
      </c>
    </row>
    <row r="57" spans="1:32" s="183" customFormat="1" ht="15.95">
      <c r="A57" s="211">
        <v>49</v>
      </c>
      <c r="B57" s="72"/>
      <c r="C57" s="71"/>
      <c r="D57" s="72"/>
      <c r="E57" s="71"/>
      <c r="F57" s="73"/>
      <c r="G57" s="73"/>
      <c r="H57" s="77"/>
      <c r="I57" s="77"/>
      <c r="J57" s="214" t="str">
        <f t="shared" si="10"/>
        <v/>
      </c>
      <c r="K57" s="307"/>
      <c r="L57" s="304"/>
      <c r="M57" s="71"/>
      <c r="N57" s="215" t="str">
        <f t="shared" si="11"/>
        <v/>
      </c>
      <c r="O57" s="83"/>
      <c r="P57" s="216" t="str">
        <f t="shared" si="15"/>
        <v/>
      </c>
      <c r="Q57" s="217" t="str">
        <f t="shared" si="12"/>
        <v/>
      </c>
      <c r="R57" s="217" t="str">
        <f t="shared" si="13"/>
        <v/>
      </c>
      <c r="S57" s="218" t="str">
        <f t="shared" si="18"/>
        <v/>
      </c>
      <c r="T57" s="218" t="str">
        <f t="shared" si="19"/>
        <v/>
      </c>
      <c r="U57" s="218" t="str">
        <f t="shared" si="20"/>
        <v/>
      </c>
      <c r="V57" s="219" t="str">
        <f t="shared" si="21"/>
        <v/>
      </c>
      <c r="W57" s="219" t="str">
        <f t="shared" si="22"/>
        <v/>
      </c>
      <c r="X57" s="219" t="str">
        <f t="shared" si="17"/>
        <v/>
      </c>
      <c r="Y57" s="310" t="str">
        <f t="shared" si="7"/>
        <v/>
      </c>
      <c r="Z57" s="220" t="str">
        <f t="shared" si="23"/>
        <v/>
      </c>
      <c r="AA57" s="218" t="str">
        <f t="shared" si="24"/>
        <v/>
      </c>
      <c r="AB57" s="221"/>
      <c r="AC57" s="311" t="str">
        <f t="shared" si="14"/>
        <v/>
      </c>
      <c r="AD57" s="222"/>
      <c r="AE57" s="312" t="str" cm="1">
        <f t="array" ref="AE57">_xlfn.IFS(N57="","",(IFERROR(VALUE(TRIM(SUBSTITUTE(AC57,CHAR(160),""))),0))=0,"Attention : montant présenté entièrement écarté",ROUND(Z57,2)&lt;ROUND(15%,2),"Attention : Montant temps d’affectation inférieur à 15%. La dépense doit être rejetée, ou vérifier que le personnel est affecté sur un autre type d'action",ROUND(AC57,2)&gt;ROUND(N57,2),"KO : Le montant retenu est supérieur au montant présenté. Merci de revoir la ligne de dépense ou plafonner son montant.",N57=0,"",ROUND(AC57,2)=ROUND(N57,2),"OK",ROUND(AC57,2)&lt;ROUND(N57,2),"Attention : Montant présenté partiellement écarté",TRUE,"")</f>
        <v/>
      </c>
      <c r="AF57" s="313" t="str">
        <f t="shared" si="25"/>
        <v/>
      </c>
    </row>
    <row r="58" spans="1:32" s="183" customFormat="1" ht="15.95">
      <c r="A58" s="211">
        <v>50</v>
      </c>
      <c r="B58" s="72"/>
      <c r="C58" s="71"/>
      <c r="D58" s="72"/>
      <c r="E58" s="71"/>
      <c r="F58" s="73"/>
      <c r="G58" s="73"/>
      <c r="H58" s="77"/>
      <c r="I58" s="77"/>
      <c r="J58" s="214" t="str">
        <f t="shared" si="10"/>
        <v/>
      </c>
      <c r="K58" s="307"/>
      <c r="L58" s="304"/>
      <c r="M58" s="71"/>
      <c r="N58" s="215" t="str">
        <f t="shared" si="11"/>
        <v/>
      </c>
      <c r="O58" s="83"/>
      <c r="P58" s="216" t="str">
        <f t="shared" si="15"/>
        <v/>
      </c>
      <c r="Q58" s="217" t="str">
        <f t="shared" si="12"/>
        <v/>
      </c>
      <c r="R58" s="217" t="str">
        <f t="shared" si="13"/>
        <v/>
      </c>
      <c r="S58" s="218" t="str">
        <f t="shared" si="18"/>
        <v/>
      </c>
      <c r="T58" s="218" t="str">
        <f t="shared" si="19"/>
        <v/>
      </c>
      <c r="U58" s="218" t="str">
        <f t="shared" si="20"/>
        <v/>
      </c>
      <c r="V58" s="219" t="str">
        <f t="shared" si="21"/>
        <v/>
      </c>
      <c r="W58" s="219" t="str">
        <f t="shared" si="22"/>
        <v/>
      </c>
      <c r="X58" s="219" t="str">
        <f t="shared" si="17"/>
        <v/>
      </c>
      <c r="Y58" s="310" t="str">
        <f t="shared" si="7"/>
        <v/>
      </c>
      <c r="Z58" s="220" t="str">
        <f t="shared" si="23"/>
        <v/>
      </c>
      <c r="AA58" s="218" t="str">
        <f t="shared" si="24"/>
        <v/>
      </c>
      <c r="AB58" s="221"/>
      <c r="AC58" s="311" t="str">
        <f t="shared" si="14"/>
        <v/>
      </c>
      <c r="AD58" s="222"/>
      <c r="AE58" s="312" t="str" cm="1">
        <f t="array" ref="AE58">_xlfn.IFS(N58="","",(IFERROR(VALUE(TRIM(SUBSTITUTE(AC58,CHAR(160),""))),0))=0,"Attention : montant présenté entièrement écarté",ROUND(Z58,2)&lt;ROUND(15%,2),"Attention : Montant temps d’affectation inférieur à 15%. La dépense doit être rejetée, ou vérifier que le personnel est affecté sur un autre type d'action",ROUND(AC58,2)&gt;ROUND(N58,2),"KO : Le montant retenu est supérieur au montant présenté. Merci de revoir la ligne de dépense ou plafonner son montant.",N58=0,"",ROUND(AC58,2)=ROUND(N58,2),"OK",ROUND(AC58,2)&lt;ROUND(N58,2),"Attention : Montant présenté partiellement écarté",TRUE,"")</f>
        <v/>
      </c>
      <c r="AF58" s="313" t="str">
        <f t="shared" si="25"/>
        <v/>
      </c>
    </row>
    <row r="59" spans="1:32" s="183" customFormat="1" ht="15.95">
      <c r="A59" s="211">
        <v>51</v>
      </c>
      <c r="B59" s="72"/>
      <c r="C59" s="71"/>
      <c r="D59" s="72"/>
      <c r="E59" s="71"/>
      <c r="F59" s="73"/>
      <c r="G59" s="73"/>
      <c r="H59" s="77"/>
      <c r="I59" s="77"/>
      <c r="J59" s="214" t="str">
        <f t="shared" si="10"/>
        <v/>
      </c>
      <c r="K59" s="307"/>
      <c r="L59" s="304"/>
      <c r="M59" s="71"/>
      <c r="N59" s="215" t="str">
        <f t="shared" si="11"/>
        <v/>
      </c>
      <c r="O59" s="83"/>
      <c r="P59" s="216" t="str">
        <f t="shared" si="15"/>
        <v/>
      </c>
      <c r="Q59" s="217" t="str">
        <f t="shared" si="12"/>
        <v/>
      </c>
      <c r="R59" s="217" t="str">
        <f t="shared" si="13"/>
        <v/>
      </c>
      <c r="S59" s="218" t="str">
        <f t="shared" si="18"/>
        <v/>
      </c>
      <c r="T59" s="218" t="str">
        <f t="shared" si="19"/>
        <v/>
      </c>
      <c r="U59" s="218" t="str">
        <f t="shared" si="20"/>
        <v/>
      </c>
      <c r="V59" s="219" t="str">
        <f t="shared" si="21"/>
        <v/>
      </c>
      <c r="W59" s="219" t="str">
        <f t="shared" si="22"/>
        <v/>
      </c>
      <c r="X59" s="219" t="str">
        <f t="shared" si="17"/>
        <v/>
      </c>
      <c r="Y59" s="310" t="str">
        <f t="shared" si="7"/>
        <v/>
      </c>
      <c r="Z59" s="220" t="str">
        <f t="shared" si="23"/>
        <v/>
      </c>
      <c r="AA59" s="218" t="str">
        <f t="shared" si="24"/>
        <v/>
      </c>
      <c r="AB59" s="221"/>
      <c r="AC59" s="311" t="str">
        <f t="shared" si="14"/>
        <v/>
      </c>
      <c r="AD59" s="222"/>
      <c r="AE59" s="312" t="str" cm="1">
        <f t="array" ref="AE59">_xlfn.IFS(N59="","",(IFERROR(VALUE(TRIM(SUBSTITUTE(AC59,CHAR(160),""))),0))=0,"Attention : montant présenté entièrement écarté",ROUND(Z59,2)&lt;ROUND(15%,2),"Attention : Montant temps d’affectation inférieur à 15%. La dépense doit être rejetée, ou vérifier que le personnel est affecté sur un autre type d'action",ROUND(AC59,2)&gt;ROUND(N59,2),"KO : Le montant retenu est supérieur au montant présenté. Merci de revoir la ligne de dépense ou plafonner son montant.",N59=0,"",ROUND(AC59,2)=ROUND(N59,2),"OK",ROUND(AC59,2)&lt;ROUND(N59,2),"Attention : Montant présenté partiellement écarté",TRUE,"")</f>
        <v/>
      </c>
      <c r="AF59" s="313" t="str">
        <f t="shared" si="25"/>
        <v/>
      </c>
    </row>
    <row r="60" spans="1:32" s="183" customFormat="1" ht="15.95">
      <c r="A60" s="211">
        <v>52</v>
      </c>
      <c r="B60" s="72"/>
      <c r="C60" s="71"/>
      <c r="D60" s="72"/>
      <c r="E60" s="71"/>
      <c r="F60" s="73"/>
      <c r="G60" s="73"/>
      <c r="H60" s="77"/>
      <c r="I60" s="77"/>
      <c r="J60" s="214" t="str">
        <f t="shared" si="10"/>
        <v/>
      </c>
      <c r="K60" s="307"/>
      <c r="L60" s="304"/>
      <c r="M60" s="71"/>
      <c r="N60" s="215" t="str">
        <f t="shared" si="11"/>
        <v/>
      </c>
      <c r="O60" s="83"/>
      <c r="P60" s="216" t="str">
        <f t="shared" si="15"/>
        <v/>
      </c>
      <c r="Q60" s="217" t="str">
        <f t="shared" si="12"/>
        <v/>
      </c>
      <c r="R60" s="217" t="str">
        <f t="shared" si="13"/>
        <v/>
      </c>
      <c r="S60" s="218" t="str">
        <f t="shared" si="18"/>
        <v/>
      </c>
      <c r="T60" s="218" t="str">
        <f t="shared" si="19"/>
        <v/>
      </c>
      <c r="U60" s="218" t="str">
        <f t="shared" si="20"/>
        <v/>
      </c>
      <c r="V60" s="219" t="str">
        <f t="shared" si="21"/>
        <v/>
      </c>
      <c r="W60" s="219" t="str">
        <f t="shared" si="22"/>
        <v/>
      </c>
      <c r="X60" s="219" t="str">
        <f t="shared" si="17"/>
        <v/>
      </c>
      <c r="Y60" s="310" t="str">
        <f t="shared" si="7"/>
        <v/>
      </c>
      <c r="Z60" s="220" t="str">
        <f t="shared" si="23"/>
        <v/>
      </c>
      <c r="AA60" s="218" t="str">
        <f t="shared" si="24"/>
        <v/>
      </c>
      <c r="AB60" s="221"/>
      <c r="AC60" s="311" t="str">
        <f t="shared" si="14"/>
        <v/>
      </c>
      <c r="AD60" s="222"/>
      <c r="AE60" s="312" t="str" cm="1">
        <f t="array" ref="AE60">_xlfn.IFS(N60="","",(IFERROR(VALUE(TRIM(SUBSTITUTE(AC60,CHAR(160),""))),0))=0,"Attention : montant présenté entièrement écarté",ROUND(Z60,2)&lt;ROUND(15%,2),"Attention : Montant temps d’affectation inférieur à 15%. La dépense doit être rejetée, ou vérifier que le personnel est affecté sur un autre type d'action",ROUND(AC60,2)&gt;ROUND(N60,2),"KO : Le montant retenu est supérieur au montant présenté. Merci de revoir la ligne de dépense ou plafonner son montant.",N60=0,"",ROUND(AC60,2)=ROUND(N60,2),"OK",ROUND(AC60,2)&lt;ROUND(N60,2),"Attention : Montant présenté partiellement écarté",TRUE,"")</f>
        <v/>
      </c>
      <c r="AF60" s="313" t="str">
        <f t="shared" si="25"/>
        <v/>
      </c>
    </row>
    <row r="61" spans="1:32" s="183" customFormat="1" ht="15.95">
      <c r="A61" s="211">
        <v>53</v>
      </c>
      <c r="B61" s="72"/>
      <c r="C61" s="71"/>
      <c r="D61" s="72"/>
      <c r="E61" s="71"/>
      <c r="F61" s="73"/>
      <c r="G61" s="73"/>
      <c r="H61" s="77"/>
      <c r="I61" s="77"/>
      <c r="J61" s="214" t="str">
        <f t="shared" si="10"/>
        <v/>
      </c>
      <c r="K61" s="307"/>
      <c r="L61" s="304"/>
      <c r="M61" s="71"/>
      <c r="N61" s="215" t="str">
        <f t="shared" si="11"/>
        <v/>
      </c>
      <c r="O61" s="83"/>
      <c r="P61" s="216" t="str">
        <f t="shared" si="15"/>
        <v/>
      </c>
      <c r="Q61" s="217" t="str">
        <f t="shared" si="12"/>
        <v/>
      </c>
      <c r="R61" s="217" t="str">
        <f t="shared" si="13"/>
        <v/>
      </c>
      <c r="S61" s="218" t="str">
        <f t="shared" si="18"/>
        <v/>
      </c>
      <c r="T61" s="218" t="str">
        <f t="shared" si="19"/>
        <v/>
      </c>
      <c r="U61" s="218" t="str">
        <f t="shared" si="20"/>
        <v/>
      </c>
      <c r="V61" s="219" t="str">
        <f t="shared" si="21"/>
        <v/>
      </c>
      <c r="W61" s="219" t="str">
        <f t="shared" si="22"/>
        <v/>
      </c>
      <c r="X61" s="219" t="str">
        <f t="shared" si="17"/>
        <v/>
      </c>
      <c r="Y61" s="310" t="str">
        <f t="shared" si="7"/>
        <v/>
      </c>
      <c r="Z61" s="220" t="str">
        <f t="shared" si="23"/>
        <v/>
      </c>
      <c r="AA61" s="218" t="str">
        <f t="shared" si="24"/>
        <v/>
      </c>
      <c r="AB61" s="221"/>
      <c r="AC61" s="311" t="str">
        <f t="shared" si="14"/>
        <v/>
      </c>
      <c r="AD61" s="222"/>
      <c r="AE61" s="312" t="str" cm="1">
        <f t="array" ref="AE61">_xlfn.IFS(N61="","",(IFERROR(VALUE(TRIM(SUBSTITUTE(AC61,CHAR(160),""))),0))=0,"Attention : montant présenté entièrement écarté",ROUND(Z61,2)&lt;ROUND(15%,2),"Attention : Montant temps d’affectation inférieur à 15%. La dépense doit être rejetée, ou vérifier que le personnel est affecté sur un autre type d'action",ROUND(AC61,2)&gt;ROUND(N61,2),"KO : Le montant retenu est supérieur au montant présenté. Merci de revoir la ligne de dépense ou plafonner son montant.",N61=0,"",ROUND(AC61,2)=ROUND(N61,2),"OK",ROUND(AC61,2)&lt;ROUND(N61,2),"Attention : Montant présenté partiellement écarté",TRUE,"")</f>
        <v/>
      </c>
      <c r="AF61" s="313" t="str">
        <f t="shared" si="25"/>
        <v/>
      </c>
    </row>
    <row r="62" spans="1:32" s="183" customFormat="1" ht="15.95">
      <c r="A62" s="211">
        <v>54</v>
      </c>
      <c r="B62" s="72"/>
      <c r="C62" s="71"/>
      <c r="D62" s="72"/>
      <c r="E62" s="71"/>
      <c r="F62" s="73"/>
      <c r="G62" s="73"/>
      <c r="H62" s="77"/>
      <c r="I62" s="77"/>
      <c r="J62" s="214" t="str">
        <f t="shared" si="10"/>
        <v/>
      </c>
      <c r="K62" s="307"/>
      <c r="L62" s="304"/>
      <c r="M62" s="71"/>
      <c r="N62" s="215" t="str">
        <f t="shared" si="11"/>
        <v/>
      </c>
      <c r="O62" s="83"/>
      <c r="P62" s="216" t="str">
        <f t="shared" si="15"/>
        <v/>
      </c>
      <c r="Q62" s="217" t="str">
        <f t="shared" si="12"/>
        <v/>
      </c>
      <c r="R62" s="217" t="str">
        <f t="shared" si="13"/>
        <v/>
      </c>
      <c r="S62" s="218" t="str">
        <f t="shared" si="18"/>
        <v/>
      </c>
      <c r="T62" s="218" t="str">
        <f t="shared" si="19"/>
        <v/>
      </c>
      <c r="U62" s="218" t="str">
        <f t="shared" si="20"/>
        <v/>
      </c>
      <c r="V62" s="219" t="str">
        <f t="shared" si="21"/>
        <v/>
      </c>
      <c r="W62" s="219" t="str">
        <f t="shared" si="22"/>
        <v/>
      </c>
      <c r="X62" s="219" t="str">
        <f t="shared" si="17"/>
        <v/>
      </c>
      <c r="Y62" s="310" t="str">
        <f t="shared" si="7"/>
        <v/>
      </c>
      <c r="Z62" s="220" t="str">
        <f t="shared" si="23"/>
        <v/>
      </c>
      <c r="AA62" s="218" t="str">
        <f t="shared" si="24"/>
        <v/>
      </c>
      <c r="AB62" s="221"/>
      <c r="AC62" s="311" t="str">
        <f t="shared" si="14"/>
        <v/>
      </c>
      <c r="AD62" s="222"/>
      <c r="AE62" s="312" t="str" cm="1">
        <f t="array" ref="AE62">_xlfn.IFS(N62="","",(IFERROR(VALUE(TRIM(SUBSTITUTE(AC62,CHAR(160),""))),0))=0,"Attention : montant présenté entièrement écarté",ROUND(Z62,2)&lt;ROUND(15%,2),"Attention : Montant temps d’affectation inférieur à 15%. La dépense doit être rejetée, ou vérifier que le personnel est affecté sur un autre type d'action",ROUND(AC62,2)&gt;ROUND(N62,2),"KO : Le montant retenu est supérieur au montant présenté. Merci de revoir la ligne de dépense ou plafonner son montant.",N62=0,"",ROUND(AC62,2)=ROUND(N62,2),"OK",ROUND(AC62,2)&lt;ROUND(N62,2),"Attention : Montant présenté partiellement écarté",TRUE,"")</f>
        <v/>
      </c>
      <c r="AF62" s="313" t="str">
        <f t="shared" si="25"/>
        <v/>
      </c>
    </row>
    <row r="63" spans="1:32" s="183" customFormat="1" ht="15.95">
      <c r="A63" s="211">
        <v>55</v>
      </c>
      <c r="B63" s="72"/>
      <c r="C63" s="71"/>
      <c r="D63" s="72"/>
      <c r="E63" s="71"/>
      <c r="F63" s="73"/>
      <c r="G63" s="73"/>
      <c r="H63" s="77"/>
      <c r="I63" s="77"/>
      <c r="J63" s="214" t="str">
        <f t="shared" si="10"/>
        <v/>
      </c>
      <c r="K63" s="307"/>
      <c r="L63" s="304"/>
      <c r="M63" s="71"/>
      <c r="N63" s="215" t="str">
        <f t="shared" si="11"/>
        <v/>
      </c>
      <c r="O63" s="83"/>
      <c r="P63" s="216" t="str">
        <f t="shared" si="15"/>
        <v/>
      </c>
      <c r="Q63" s="217" t="str">
        <f t="shared" si="12"/>
        <v/>
      </c>
      <c r="R63" s="217" t="str">
        <f t="shared" si="13"/>
        <v/>
      </c>
      <c r="S63" s="218" t="str">
        <f t="shared" si="18"/>
        <v/>
      </c>
      <c r="T63" s="218" t="str">
        <f t="shared" si="19"/>
        <v/>
      </c>
      <c r="U63" s="218" t="str">
        <f t="shared" si="20"/>
        <v/>
      </c>
      <c r="V63" s="219" t="str">
        <f t="shared" si="21"/>
        <v/>
      </c>
      <c r="W63" s="219" t="str">
        <f t="shared" si="22"/>
        <v/>
      </c>
      <c r="X63" s="219" t="str">
        <f t="shared" si="17"/>
        <v/>
      </c>
      <c r="Y63" s="310" t="str">
        <f t="shared" si="7"/>
        <v/>
      </c>
      <c r="Z63" s="220" t="str">
        <f t="shared" si="23"/>
        <v/>
      </c>
      <c r="AA63" s="218" t="str">
        <f t="shared" si="24"/>
        <v/>
      </c>
      <c r="AB63" s="221"/>
      <c r="AC63" s="311" t="str">
        <f t="shared" si="14"/>
        <v/>
      </c>
      <c r="AD63" s="222"/>
      <c r="AE63" s="312" t="str" cm="1">
        <f t="array" ref="AE63">_xlfn.IFS(N63="","",(IFERROR(VALUE(TRIM(SUBSTITUTE(AC63,CHAR(160),""))),0))=0,"Attention : montant présenté entièrement écarté",ROUND(Z63,2)&lt;ROUND(15%,2),"Attention : Montant temps d’affectation inférieur à 15%. La dépense doit être rejetée, ou vérifier que le personnel est affecté sur un autre type d'action",ROUND(AC63,2)&gt;ROUND(N63,2),"KO : Le montant retenu est supérieur au montant présenté. Merci de revoir la ligne de dépense ou plafonner son montant.",N63=0,"",ROUND(AC63,2)=ROUND(N63,2),"OK",ROUND(AC63,2)&lt;ROUND(N63,2),"Attention : Montant présenté partiellement écarté",TRUE,"")</f>
        <v/>
      </c>
      <c r="AF63" s="313" t="str">
        <f t="shared" si="25"/>
        <v/>
      </c>
    </row>
    <row r="64" spans="1:32" s="183" customFormat="1" ht="15.95">
      <c r="A64" s="211">
        <v>56</v>
      </c>
      <c r="B64" s="72"/>
      <c r="C64" s="71"/>
      <c r="D64" s="72"/>
      <c r="E64" s="71"/>
      <c r="F64" s="73"/>
      <c r="G64" s="73"/>
      <c r="H64" s="77"/>
      <c r="I64" s="77"/>
      <c r="J64" s="214" t="str">
        <f t="shared" si="10"/>
        <v/>
      </c>
      <c r="K64" s="307"/>
      <c r="L64" s="304"/>
      <c r="M64" s="71"/>
      <c r="N64" s="215" t="str">
        <f t="shared" si="11"/>
        <v/>
      </c>
      <c r="O64" s="83"/>
      <c r="P64" s="216" t="str">
        <f t="shared" si="15"/>
        <v/>
      </c>
      <c r="Q64" s="217" t="str">
        <f t="shared" si="12"/>
        <v/>
      </c>
      <c r="R64" s="217" t="str">
        <f t="shared" si="13"/>
        <v/>
      </c>
      <c r="S64" s="218" t="str">
        <f t="shared" si="18"/>
        <v/>
      </c>
      <c r="T64" s="218" t="str">
        <f t="shared" si="19"/>
        <v/>
      </c>
      <c r="U64" s="218" t="str">
        <f t="shared" si="20"/>
        <v/>
      </c>
      <c r="V64" s="219" t="str">
        <f t="shared" si="21"/>
        <v/>
      </c>
      <c r="W64" s="219" t="str">
        <f t="shared" si="22"/>
        <v/>
      </c>
      <c r="X64" s="219" t="str">
        <f t="shared" si="17"/>
        <v/>
      </c>
      <c r="Y64" s="310" t="str">
        <f t="shared" si="7"/>
        <v/>
      </c>
      <c r="Z64" s="220" t="str">
        <f t="shared" si="23"/>
        <v/>
      </c>
      <c r="AA64" s="218" t="str">
        <f t="shared" si="24"/>
        <v/>
      </c>
      <c r="AB64" s="221"/>
      <c r="AC64" s="311" t="str">
        <f t="shared" si="14"/>
        <v/>
      </c>
      <c r="AD64" s="222"/>
      <c r="AE64" s="312" t="str" cm="1">
        <f t="array" ref="AE64">_xlfn.IFS(N64="","",(IFERROR(VALUE(TRIM(SUBSTITUTE(AC64,CHAR(160),""))),0))=0,"Attention : montant présenté entièrement écarté",ROUND(Z64,2)&lt;ROUND(15%,2),"Attention : Montant temps d’affectation inférieur à 15%. La dépense doit être rejetée, ou vérifier que le personnel est affecté sur un autre type d'action",ROUND(AC64,2)&gt;ROUND(N64,2),"KO : Le montant retenu est supérieur au montant présenté. Merci de revoir la ligne de dépense ou plafonner son montant.",N64=0,"",ROUND(AC64,2)=ROUND(N64,2),"OK",ROUND(AC64,2)&lt;ROUND(N64,2),"Attention : Montant présenté partiellement écarté",TRUE,"")</f>
        <v/>
      </c>
      <c r="AF64" s="313" t="str">
        <f t="shared" si="25"/>
        <v/>
      </c>
    </row>
    <row r="65" spans="1:32" s="183" customFormat="1" ht="15.95">
      <c r="A65" s="211">
        <v>57</v>
      </c>
      <c r="B65" s="72"/>
      <c r="C65" s="71"/>
      <c r="D65" s="72"/>
      <c r="E65" s="71"/>
      <c r="F65" s="73"/>
      <c r="G65" s="73"/>
      <c r="H65" s="77"/>
      <c r="I65" s="77"/>
      <c r="J65" s="214" t="str">
        <f t="shared" si="10"/>
        <v/>
      </c>
      <c r="K65" s="307"/>
      <c r="L65" s="304"/>
      <c r="M65" s="71"/>
      <c r="N65" s="215" t="str">
        <f t="shared" si="11"/>
        <v/>
      </c>
      <c r="O65" s="83"/>
      <c r="P65" s="216" t="str">
        <f t="shared" si="15"/>
        <v/>
      </c>
      <c r="Q65" s="217" t="str">
        <f t="shared" si="12"/>
        <v/>
      </c>
      <c r="R65" s="217" t="str">
        <f t="shared" si="13"/>
        <v/>
      </c>
      <c r="S65" s="218" t="str">
        <f t="shared" si="18"/>
        <v/>
      </c>
      <c r="T65" s="218" t="str">
        <f t="shared" si="19"/>
        <v/>
      </c>
      <c r="U65" s="218" t="str">
        <f t="shared" si="20"/>
        <v/>
      </c>
      <c r="V65" s="219" t="str">
        <f t="shared" si="21"/>
        <v/>
      </c>
      <c r="W65" s="219" t="str">
        <f t="shared" si="22"/>
        <v/>
      </c>
      <c r="X65" s="219" t="str">
        <f t="shared" si="17"/>
        <v/>
      </c>
      <c r="Y65" s="310" t="str">
        <f t="shared" si="7"/>
        <v/>
      </c>
      <c r="Z65" s="220" t="str">
        <f t="shared" si="23"/>
        <v/>
      </c>
      <c r="AA65" s="218" t="str">
        <f t="shared" si="24"/>
        <v/>
      </c>
      <c r="AB65" s="221"/>
      <c r="AC65" s="311" t="str">
        <f t="shared" si="14"/>
        <v/>
      </c>
      <c r="AD65" s="222"/>
      <c r="AE65" s="312" t="str" cm="1">
        <f t="array" ref="AE65">_xlfn.IFS(N65="","",(IFERROR(VALUE(TRIM(SUBSTITUTE(AC65,CHAR(160),""))),0))=0,"Attention : montant présenté entièrement écarté",ROUND(Z65,2)&lt;ROUND(15%,2),"Attention : Montant temps d’affectation inférieur à 15%. La dépense doit être rejetée, ou vérifier que le personnel est affecté sur un autre type d'action",ROUND(AC65,2)&gt;ROUND(N65,2),"KO : Le montant retenu est supérieur au montant présenté. Merci de revoir la ligne de dépense ou plafonner son montant.",N65=0,"",ROUND(AC65,2)=ROUND(N65,2),"OK",ROUND(AC65,2)&lt;ROUND(N65,2),"Attention : Montant présenté partiellement écarté",TRUE,"")</f>
        <v/>
      </c>
      <c r="AF65" s="313" t="str">
        <f t="shared" si="25"/>
        <v/>
      </c>
    </row>
    <row r="66" spans="1:32" s="183" customFormat="1" ht="15.95">
      <c r="A66" s="211">
        <v>58</v>
      </c>
      <c r="B66" s="72"/>
      <c r="C66" s="71"/>
      <c r="D66" s="72"/>
      <c r="E66" s="71"/>
      <c r="F66" s="73"/>
      <c r="G66" s="73"/>
      <c r="H66" s="77"/>
      <c r="I66" s="77"/>
      <c r="J66" s="214" t="str">
        <f t="shared" si="10"/>
        <v/>
      </c>
      <c r="K66" s="307"/>
      <c r="L66" s="304"/>
      <c r="M66" s="71"/>
      <c r="N66" s="215" t="str">
        <f t="shared" si="11"/>
        <v/>
      </c>
      <c r="O66" s="83"/>
      <c r="P66" s="216" t="str">
        <f t="shared" si="15"/>
        <v/>
      </c>
      <c r="Q66" s="217" t="str">
        <f t="shared" si="12"/>
        <v/>
      </c>
      <c r="R66" s="217" t="str">
        <f t="shared" si="13"/>
        <v/>
      </c>
      <c r="S66" s="218" t="str">
        <f t="shared" si="18"/>
        <v/>
      </c>
      <c r="T66" s="218" t="str">
        <f t="shared" si="19"/>
        <v/>
      </c>
      <c r="U66" s="218" t="str">
        <f t="shared" si="20"/>
        <v/>
      </c>
      <c r="V66" s="219" t="str">
        <f t="shared" si="21"/>
        <v/>
      </c>
      <c r="W66" s="219" t="str">
        <f t="shared" si="22"/>
        <v/>
      </c>
      <c r="X66" s="219" t="str">
        <f t="shared" si="17"/>
        <v/>
      </c>
      <c r="Y66" s="310" t="str">
        <f t="shared" si="7"/>
        <v/>
      </c>
      <c r="Z66" s="220" t="str">
        <f t="shared" si="23"/>
        <v/>
      </c>
      <c r="AA66" s="218" t="str">
        <f t="shared" si="24"/>
        <v/>
      </c>
      <c r="AB66" s="221"/>
      <c r="AC66" s="311" t="str">
        <f t="shared" si="14"/>
        <v/>
      </c>
      <c r="AD66" s="222"/>
      <c r="AE66" s="312" t="str" cm="1">
        <f t="array" ref="AE66">_xlfn.IFS(N66="","",(IFERROR(VALUE(TRIM(SUBSTITUTE(AC66,CHAR(160),""))),0))=0,"Attention : montant présenté entièrement écarté",ROUND(Z66,2)&lt;ROUND(15%,2),"Attention : Montant temps d’affectation inférieur à 15%. La dépense doit être rejetée, ou vérifier que le personnel est affecté sur un autre type d'action",ROUND(AC66,2)&gt;ROUND(N66,2),"KO : Le montant retenu est supérieur au montant présenté. Merci de revoir la ligne de dépense ou plafonner son montant.",N66=0,"",ROUND(AC66,2)=ROUND(N66,2),"OK",ROUND(AC66,2)&lt;ROUND(N66,2),"Attention : Montant présenté partiellement écarté",TRUE,"")</f>
        <v/>
      </c>
      <c r="AF66" s="313" t="str">
        <f t="shared" si="25"/>
        <v/>
      </c>
    </row>
    <row r="67" spans="1:32" s="183" customFormat="1" ht="15.95">
      <c r="A67" s="211">
        <v>59</v>
      </c>
      <c r="B67" s="72"/>
      <c r="C67" s="71"/>
      <c r="D67" s="72"/>
      <c r="E67" s="71"/>
      <c r="F67" s="73"/>
      <c r="G67" s="73"/>
      <c r="H67" s="77"/>
      <c r="I67" s="77"/>
      <c r="J67" s="214" t="str">
        <f t="shared" si="10"/>
        <v/>
      </c>
      <c r="K67" s="307"/>
      <c r="L67" s="304"/>
      <c r="M67" s="71"/>
      <c r="N67" s="215" t="str">
        <f t="shared" si="11"/>
        <v/>
      </c>
      <c r="O67" s="83"/>
      <c r="P67" s="216" t="str">
        <f t="shared" si="15"/>
        <v/>
      </c>
      <c r="Q67" s="217" t="str">
        <f t="shared" si="12"/>
        <v/>
      </c>
      <c r="R67" s="217" t="str">
        <f t="shared" si="13"/>
        <v/>
      </c>
      <c r="S67" s="218" t="str">
        <f t="shared" si="18"/>
        <v/>
      </c>
      <c r="T67" s="218" t="str">
        <f t="shared" si="19"/>
        <v/>
      </c>
      <c r="U67" s="218" t="str">
        <f t="shared" si="20"/>
        <v/>
      </c>
      <c r="V67" s="219" t="str">
        <f t="shared" si="21"/>
        <v/>
      </c>
      <c r="W67" s="219" t="str">
        <f t="shared" si="22"/>
        <v/>
      </c>
      <c r="X67" s="219" t="str">
        <f t="shared" si="17"/>
        <v/>
      </c>
      <c r="Y67" s="310" t="str">
        <f t="shared" si="7"/>
        <v/>
      </c>
      <c r="Z67" s="220" t="str">
        <f t="shared" si="23"/>
        <v/>
      </c>
      <c r="AA67" s="218" t="str">
        <f t="shared" si="24"/>
        <v/>
      </c>
      <c r="AB67" s="221"/>
      <c r="AC67" s="311" t="str">
        <f t="shared" si="14"/>
        <v/>
      </c>
      <c r="AD67" s="222"/>
      <c r="AE67" s="312" t="str" cm="1">
        <f t="array" ref="AE67">_xlfn.IFS(N67="","",(IFERROR(VALUE(TRIM(SUBSTITUTE(AC67,CHAR(160),""))),0))=0,"Attention : montant présenté entièrement écarté",ROUND(Z67,2)&lt;ROUND(15%,2),"Attention : Montant temps d’affectation inférieur à 15%. La dépense doit être rejetée, ou vérifier que le personnel est affecté sur un autre type d'action",ROUND(AC67,2)&gt;ROUND(N67,2),"KO : Le montant retenu est supérieur au montant présenté. Merci de revoir la ligne de dépense ou plafonner son montant.",N67=0,"",ROUND(AC67,2)=ROUND(N67,2),"OK",ROUND(AC67,2)&lt;ROUND(N67,2),"Attention : Montant présenté partiellement écarté",TRUE,"")</f>
        <v/>
      </c>
      <c r="AF67" s="313" t="str">
        <f t="shared" si="25"/>
        <v/>
      </c>
    </row>
    <row r="68" spans="1:32" s="183" customFormat="1" ht="15.95">
      <c r="A68" s="211">
        <v>60</v>
      </c>
      <c r="B68" s="72"/>
      <c r="C68" s="71"/>
      <c r="D68" s="72"/>
      <c r="E68" s="71"/>
      <c r="F68" s="73"/>
      <c r="G68" s="73"/>
      <c r="H68" s="77"/>
      <c r="I68" s="77"/>
      <c r="J68" s="214" t="str">
        <f t="shared" si="10"/>
        <v/>
      </c>
      <c r="K68" s="307"/>
      <c r="L68" s="304"/>
      <c r="M68" s="71"/>
      <c r="N68" s="215" t="str">
        <f t="shared" si="11"/>
        <v/>
      </c>
      <c r="O68" s="83"/>
      <c r="P68" s="216" t="str">
        <f t="shared" si="15"/>
        <v/>
      </c>
      <c r="Q68" s="217" t="str">
        <f t="shared" si="12"/>
        <v/>
      </c>
      <c r="R68" s="217" t="str">
        <f t="shared" si="13"/>
        <v/>
      </c>
      <c r="S68" s="218" t="str">
        <f t="shared" si="18"/>
        <v/>
      </c>
      <c r="T68" s="218" t="str">
        <f t="shared" si="19"/>
        <v/>
      </c>
      <c r="U68" s="218" t="str">
        <f t="shared" si="20"/>
        <v/>
      </c>
      <c r="V68" s="219" t="str">
        <f t="shared" si="21"/>
        <v/>
      </c>
      <c r="W68" s="219" t="str">
        <f t="shared" si="22"/>
        <v/>
      </c>
      <c r="X68" s="219" t="str">
        <f t="shared" si="17"/>
        <v/>
      </c>
      <c r="Y68" s="310" t="str">
        <f t="shared" si="7"/>
        <v/>
      </c>
      <c r="Z68" s="220" t="str">
        <f t="shared" si="23"/>
        <v/>
      </c>
      <c r="AA68" s="218" t="str">
        <f t="shared" si="24"/>
        <v/>
      </c>
      <c r="AB68" s="221"/>
      <c r="AC68" s="311" t="str">
        <f t="shared" si="14"/>
        <v/>
      </c>
      <c r="AD68" s="222"/>
      <c r="AE68" s="312" t="str" cm="1">
        <f t="array" ref="AE68">_xlfn.IFS(N68="","",(IFERROR(VALUE(TRIM(SUBSTITUTE(AC68,CHAR(160),""))),0))=0,"Attention : montant présenté entièrement écarté",ROUND(Z68,2)&lt;ROUND(15%,2),"Attention : Montant temps d’affectation inférieur à 15%. La dépense doit être rejetée, ou vérifier que le personnel est affecté sur un autre type d'action",ROUND(AC68,2)&gt;ROUND(N68,2),"KO : Le montant retenu est supérieur au montant présenté. Merci de revoir la ligne de dépense ou plafonner son montant.",N68=0,"",ROUND(AC68,2)=ROUND(N68,2),"OK",ROUND(AC68,2)&lt;ROUND(N68,2),"Attention : Montant présenté partiellement écarté",TRUE,"")</f>
        <v/>
      </c>
      <c r="AF68" s="313" t="str">
        <f t="shared" si="25"/>
        <v/>
      </c>
    </row>
    <row r="69" spans="1:32" s="183" customFormat="1" ht="15.95">
      <c r="A69" s="211">
        <v>61</v>
      </c>
      <c r="B69" s="72"/>
      <c r="C69" s="71"/>
      <c r="D69" s="72"/>
      <c r="E69" s="71"/>
      <c r="F69" s="73"/>
      <c r="G69" s="73"/>
      <c r="H69" s="77"/>
      <c r="I69" s="77"/>
      <c r="J69" s="214" t="str">
        <f t="shared" si="10"/>
        <v/>
      </c>
      <c r="K69" s="307"/>
      <c r="L69" s="304"/>
      <c r="M69" s="71"/>
      <c r="N69" s="215" t="str">
        <f t="shared" si="11"/>
        <v/>
      </c>
      <c r="O69" s="83"/>
      <c r="P69" s="216" t="str">
        <f t="shared" si="15"/>
        <v/>
      </c>
      <c r="Q69" s="217" t="str">
        <f t="shared" si="12"/>
        <v/>
      </c>
      <c r="R69" s="217" t="str">
        <f t="shared" si="13"/>
        <v/>
      </c>
      <c r="S69" s="218" t="str">
        <f t="shared" si="18"/>
        <v/>
      </c>
      <c r="T69" s="218" t="str">
        <f t="shared" si="19"/>
        <v/>
      </c>
      <c r="U69" s="218" t="str">
        <f t="shared" si="20"/>
        <v/>
      </c>
      <c r="V69" s="219" t="str">
        <f t="shared" si="21"/>
        <v/>
      </c>
      <c r="W69" s="219" t="str">
        <f t="shared" si="22"/>
        <v/>
      </c>
      <c r="X69" s="219" t="str">
        <f t="shared" si="17"/>
        <v/>
      </c>
      <c r="Y69" s="310" t="str">
        <f t="shared" si="7"/>
        <v/>
      </c>
      <c r="Z69" s="220" t="str">
        <f t="shared" si="23"/>
        <v/>
      </c>
      <c r="AA69" s="218" t="str">
        <f t="shared" si="24"/>
        <v/>
      </c>
      <c r="AB69" s="221"/>
      <c r="AC69" s="311" t="str">
        <f t="shared" si="14"/>
        <v/>
      </c>
      <c r="AD69" s="222"/>
      <c r="AE69" s="312" t="str" cm="1">
        <f t="array" ref="AE69">_xlfn.IFS(N69="","",(IFERROR(VALUE(TRIM(SUBSTITUTE(AC69,CHAR(160),""))),0))=0,"Attention : montant présenté entièrement écarté",ROUND(Z69,2)&lt;ROUND(15%,2),"Attention : Montant temps d’affectation inférieur à 15%. La dépense doit être rejetée, ou vérifier que le personnel est affecté sur un autre type d'action",ROUND(AC69,2)&gt;ROUND(N69,2),"KO : Le montant retenu est supérieur au montant présenté. Merci de revoir la ligne de dépense ou plafonner son montant.",N69=0,"",ROUND(AC69,2)=ROUND(N69,2),"OK",ROUND(AC69,2)&lt;ROUND(N69,2),"Attention : Montant présenté partiellement écarté",TRUE,"")</f>
        <v/>
      </c>
      <c r="AF69" s="313" t="str">
        <f t="shared" si="25"/>
        <v/>
      </c>
    </row>
    <row r="70" spans="1:32" s="183" customFormat="1" ht="15.95">
      <c r="A70" s="211">
        <v>62</v>
      </c>
      <c r="B70" s="72"/>
      <c r="C70" s="71"/>
      <c r="D70" s="72"/>
      <c r="E70" s="71"/>
      <c r="F70" s="73"/>
      <c r="G70" s="73"/>
      <c r="H70" s="77"/>
      <c r="I70" s="77"/>
      <c r="J70" s="214" t="str">
        <f t="shared" si="10"/>
        <v/>
      </c>
      <c r="K70" s="307"/>
      <c r="L70" s="304"/>
      <c r="M70" s="71"/>
      <c r="N70" s="215" t="str">
        <f t="shared" si="11"/>
        <v/>
      </c>
      <c r="O70" s="83"/>
      <c r="P70" s="216" t="str">
        <f t="shared" si="15"/>
        <v/>
      </c>
      <c r="Q70" s="217" t="str">
        <f t="shared" si="12"/>
        <v/>
      </c>
      <c r="R70" s="217" t="str">
        <f t="shared" si="13"/>
        <v/>
      </c>
      <c r="S70" s="218" t="str">
        <f t="shared" si="18"/>
        <v/>
      </c>
      <c r="T70" s="218" t="str">
        <f t="shared" si="19"/>
        <v/>
      </c>
      <c r="U70" s="218" t="str">
        <f t="shared" si="20"/>
        <v/>
      </c>
      <c r="V70" s="219" t="str">
        <f t="shared" si="21"/>
        <v/>
      </c>
      <c r="W70" s="219" t="str">
        <f t="shared" si="22"/>
        <v/>
      </c>
      <c r="X70" s="219" t="str">
        <f t="shared" si="17"/>
        <v/>
      </c>
      <c r="Y70" s="310" t="str">
        <f t="shared" si="7"/>
        <v/>
      </c>
      <c r="Z70" s="220" t="str">
        <f t="shared" si="23"/>
        <v/>
      </c>
      <c r="AA70" s="218" t="str">
        <f t="shared" si="24"/>
        <v/>
      </c>
      <c r="AB70" s="221"/>
      <c r="AC70" s="311" t="str">
        <f t="shared" si="14"/>
        <v/>
      </c>
      <c r="AD70" s="222"/>
      <c r="AE70" s="312" t="str" cm="1">
        <f t="array" ref="AE70">_xlfn.IFS(N70="","",(IFERROR(VALUE(TRIM(SUBSTITUTE(AC70,CHAR(160),""))),0))=0,"Attention : montant présenté entièrement écarté",ROUND(Z70,2)&lt;ROUND(15%,2),"Attention : Montant temps d’affectation inférieur à 15%. La dépense doit être rejetée, ou vérifier que le personnel est affecté sur un autre type d'action",ROUND(AC70,2)&gt;ROUND(N70,2),"KO : Le montant retenu est supérieur au montant présenté. Merci de revoir la ligne de dépense ou plafonner son montant.",N70=0,"",ROUND(AC70,2)=ROUND(N70,2),"OK",ROUND(AC70,2)&lt;ROUND(N70,2),"Attention : Montant présenté partiellement écarté",TRUE,"")</f>
        <v/>
      </c>
      <c r="AF70" s="313" t="str">
        <f t="shared" si="25"/>
        <v/>
      </c>
    </row>
    <row r="71" spans="1:32" s="183" customFormat="1" ht="15.95">
      <c r="A71" s="211">
        <v>63</v>
      </c>
      <c r="B71" s="72"/>
      <c r="C71" s="71"/>
      <c r="D71" s="72"/>
      <c r="E71" s="71"/>
      <c r="F71" s="73"/>
      <c r="G71" s="73"/>
      <c r="H71" s="77"/>
      <c r="I71" s="77"/>
      <c r="J71" s="214" t="str">
        <f t="shared" si="10"/>
        <v/>
      </c>
      <c r="K71" s="307"/>
      <c r="L71" s="304"/>
      <c r="M71" s="71"/>
      <c r="N71" s="215" t="str">
        <f t="shared" si="11"/>
        <v/>
      </c>
      <c r="O71" s="83"/>
      <c r="P71" s="216" t="str">
        <f t="shared" si="15"/>
        <v/>
      </c>
      <c r="Q71" s="217" t="str">
        <f t="shared" si="12"/>
        <v/>
      </c>
      <c r="R71" s="217" t="str">
        <f t="shared" si="13"/>
        <v/>
      </c>
      <c r="S71" s="218" t="str">
        <f t="shared" si="18"/>
        <v/>
      </c>
      <c r="T71" s="218" t="str">
        <f t="shared" si="19"/>
        <v/>
      </c>
      <c r="U71" s="218" t="str">
        <f t="shared" si="20"/>
        <v/>
      </c>
      <c r="V71" s="219" t="str">
        <f t="shared" si="21"/>
        <v/>
      </c>
      <c r="W71" s="219" t="str">
        <f t="shared" si="22"/>
        <v/>
      </c>
      <c r="X71" s="219" t="str">
        <f t="shared" si="17"/>
        <v/>
      </c>
      <c r="Y71" s="310" t="str">
        <f t="shared" si="7"/>
        <v/>
      </c>
      <c r="Z71" s="220" t="str">
        <f t="shared" si="23"/>
        <v/>
      </c>
      <c r="AA71" s="218" t="str">
        <f t="shared" si="24"/>
        <v/>
      </c>
      <c r="AB71" s="221"/>
      <c r="AC71" s="311" t="str">
        <f t="shared" si="14"/>
        <v/>
      </c>
      <c r="AD71" s="222"/>
      <c r="AE71" s="312" t="str" cm="1">
        <f t="array" ref="AE71">_xlfn.IFS(N71="","",(IFERROR(VALUE(TRIM(SUBSTITUTE(AC71,CHAR(160),""))),0))=0,"Attention : montant présenté entièrement écarté",ROUND(Z71,2)&lt;ROUND(15%,2),"Attention : Montant temps d’affectation inférieur à 15%. La dépense doit être rejetée, ou vérifier que le personnel est affecté sur un autre type d'action",ROUND(AC71,2)&gt;ROUND(N71,2),"KO : Le montant retenu est supérieur au montant présenté. Merci de revoir la ligne de dépense ou plafonner son montant.",N71=0,"",ROUND(AC71,2)=ROUND(N71,2),"OK",ROUND(AC71,2)&lt;ROUND(N71,2),"Attention : Montant présenté partiellement écarté",TRUE,"")</f>
        <v/>
      </c>
      <c r="AF71" s="313" t="str">
        <f t="shared" si="25"/>
        <v/>
      </c>
    </row>
    <row r="72" spans="1:32" s="183" customFormat="1" ht="15.95">
      <c r="A72" s="211">
        <v>64</v>
      </c>
      <c r="B72" s="72"/>
      <c r="C72" s="71"/>
      <c r="D72" s="72"/>
      <c r="E72" s="71"/>
      <c r="F72" s="73"/>
      <c r="G72" s="73"/>
      <c r="H72" s="77"/>
      <c r="I72" s="77"/>
      <c r="J72" s="214" t="str">
        <f t="shared" si="10"/>
        <v/>
      </c>
      <c r="K72" s="307"/>
      <c r="L72" s="304"/>
      <c r="M72" s="71"/>
      <c r="N72" s="215" t="str">
        <f t="shared" si="11"/>
        <v/>
      </c>
      <c r="O72" s="83"/>
      <c r="P72" s="216" t="str">
        <f t="shared" si="15"/>
        <v/>
      </c>
      <c r="Q72" s="217" t="str">
        <f t="shared" si="12"/>
        <v/>
      </c>
      <c r="R72" s="217" t="str">
        <f t="shared" si="13"/>
        <v/>
      </c>
      <c r="S72" s="218" t="str">
        <f t="shared" si="18"/>
        <v/>
      </c>
      <c r="T72" s="218" t="str">
        <f t="shared" si="19"/>
        <v/>
      </c>
      <c r="U72" s="218" t="str">
        <f t="shared" si="20"/>
        <v/>
      </c>
      <c r="V72" s="219" t="str">
        <f t="shared" si="21"/>
        <v/>
      </c>
      <c r="W72" s="219" t="str">
        <f t="shared" si="22"/>
        <v/>
      </c>
      <c r="X72" s="219" t="str">
        <f t="shared" si="17"/>
        <v/>
      </c>
      <c r="Y72" s="310" t="str">
        <f t="shared" si="7"/>
        <v/>
      </c>
      <c r="Z72" s="220" t="str">
        <f t="shared" si="23"/>
        <v/>
      </c>
      <c r="AA72" s="218" t="str">
        <f t="shared" si="24"/>
        <v/>
      </c>
      <c r="AB72" s="221"/>
      <c r="AC72" s="311" t="str">
        <f t="shared" si="14"/>
        <v/>
      </c>
      <c r="AD72" s="222"/>
      <c r="AE72" s="312" t="str" cm="1">
        <f t="array" ref="AE72">_xlfn.IFS(N72="","",(IFERROR(VALUE(TRIM(SUBSTITUTE(AC72,CHAR(160),""))),0))=0,"Attention : montant présenté entièrement écarté",ROUND(Z72,2)&lt;ROUND(15%,2),"Attention : Montant temps d’affectation inférieur à 15%. La dépense doit être rejetée, ou vérifier que le personnel est affecté sur un autre type d'action",ROUND(AC72,2)&gt;ROUND(N72,2),"KO : Le montant retenu est supérieur au montant présenté. Merci de revoir la ligne de dépense ou plafonner son montant.",N72=0,"",ROUND(AC72,2)=ROUND(N72,2),"OK",ROUND(AC72,2)&lt;ROUND(N72,2),"Attention : Montant présenté partiellement écarté",TRUE,"")</f>
        <v/>
      </c>
      <c r="AF72" s="313" t="str">
        <f t="shared" si="25"/>
        <v/>
      </c>
    </row>
    <row r="73" spans="1:32" s="183" customFormat="1" ht="15.95">
      <c r="A73" s="211">
        <v>65</v>
      </c>
      <c r="B73" s="72"/>
      <c r="C73" s="71"/>
      <c r="D73" s="72"/>
      <c r="E73" s="71"/>
      <c r="F73" s="73"/>
      <c r="G73" s="73"/>
      <c r="H73" s="77"/>
      <c r="I73" s="77"/>
      <c r="J73" s="214" t="str">
        <f t="shared" si="10"/>
        <v/>
      </c>
      <c r="K73" s="307"/>
      <c r="L73" s="304"/>
      <c r="M73" s="71"/>
      <c r="N73" s="215" t="str">
        <f t="shared" si="11"/>
        <v/>
      </c>
      <c r="O73" s="83"/>
      <c r="P73" s="216" t="str">
        <f t="shared" si="15"/>
        <v/>
      </c>
      <c r="Q73" s="217" t="str">
        <f t="shared" si="12"/>
        <v/>
      </c>
      <c r="R73" s="217" t="str">
        <f t="shared" si="13"/>
        <v/>
      </c>
      <c r="S73" s="218" t="str">
        <f t="shared" si="18"/>
        <v/>
      </c>
      <c r="T73" s="218" t="str">
        <f t="shared" si="19"/>
        <v/>
      </c>
      <c r="U73" s="218" t="str">
        <f t="shared" si="20"/>
        <v/>
      </c>
      <c r="V73" s="219" t="str">
        <f t="shared" si="21"/>
        <v/>
      </c>
      <c r="W73" s="219" t="str">
        <f t="shared" si="22"/>
        <v/>
      </c>
      <c r="X73" s="219" t="str">
        <f t="shared" si="17"/>
        <v/>
      </c>
      <c r="Y73" s="310" t="str">
        <f t="shared" ref="Y73:Y108" si="26">IF(K73="","",K73)</f>
        <v/>
      </c>
      <c r="Z73" s="220" t="str">
        <f t="shared" si="23"/>
        <v/>
      </c>
      <c r="AA73" s="218" t="str">
        <f t="shared" si="24"/>
        <v/>
      </c>
      <c r="AB73" s="221"/>
      <c r="AC73" s="311" t="str">
        <f t="shared" si="14"/>
        <v/>
      </c>
      <c r="AD73" s="222"/>
      <c r="AE73" s="312" t="str" cm="1">
        <f t="array" ref="AE73">_xlfn.IFS(N73="","",(IFERROR(VALUE(TRIM(SUBSTITUTE(AC73,CHAR(160),""))),0))=0,"Attention : montant présenté entièrement écarté",ROUND(Z73,2)&lt;ROUND(15%,2),"Attention : Montant temps d’affectation inférieur à 15%. La dépense doit être rejetée, ou vérifier que le personnel est affecté sur un autre type d'action",ROUND(AC73,2)&gt;ROUND(N73,2),"KO : Le montant retenu est supérieur au montant présenté. Merci de revoir la ligne de dépense ou plafonner son montant.",N73=0,"",ROUND(AC73,2)=ROUND(N73,2),"OK",ROUND(AC73,2)&lt;ROUND(N73,2),"Attention : Montant présenté partiellement écarté",TRUE,"")</f>
        <v/>
      </c>
      <c r="AF73" s="313" t="str">
        <f t="shared" ref="AF73:AF108" si="27">IF(OR(N73="",AC73=""),"",(IFERROR(VALUE(TRIM(SUBSTITUTE(N73,CHAR(160),""))),0))-(IFERROR(VALUE(TRIM(SUBSTITUTE(AC73,CHAR(160),""))),0)))</f>
        <v/>
      </c>
    </row>
    <row r="74" spans="1:32" s="183" customFormat="1" ht="15.95">
      <c r="A74" s="211">
        <v>66</v>
      </c>
      <c r="B74" s="72"/>
      <c r="C74" s="71"/>
      <c r="D74" s="72"/>
      <c r="E74" s="71"/>
      <c r="F74" s="73"/>
      <c r="G74" s="73"/>
      <c r="H74" s="77"/>
      <c r="I74" s="77"/>
      <c r="J74" s="214" t="str">
        <f t="shared" ref="J74:J108" si="28">IF(H74="","",H74+I74)</f>
        <v/>
      </c>
      <c r="K74" s="307"/>
      <c r="L74" s="304"/>
      <c r="M74" s="71"/>
      <c r="N74" s="215" t="str">
        <f t="shared" ref="N74:N108" si="29">IF(J74="","",J74*K74*L74)</f>
        <v/>
      </c>
      <c r="O74" s="83"/>
      <c r="P74" s="216" t="str">
        <f t="shared" si="15"/>
        <v/>
      </c>
      <c r="Q74" s="217" t="str">
        <f t="shared" ref="Q74:Q108" si="30">IF(C74="","",C74)</f>
        <v/>
      </c>
      <c r="R74" s="217" t="str">
        <f t="shared" ref="R74:R108" si="31">IF(D74="","",D74)</f>
        <v/>
      </c>
      <c r="S74" s="218" t="str">
        <f t="shared" ref="S74:S108" si="32">IF(E74="","",E74)</f>
        <v/>
      </c>
      <c r="T74" s="218" t="str">
        <f t="shared" ref="T74:T108" si="33">IF(F74="","",F74)</f>
        <v/>
      </c>
      <c r="U74" s="218" t="str">
        <f t="shared" ref="U74:U108" si="34">IF(G74="","",G74)</f>
        <v/>
      </c>
      <c r="V74" s="219" t="str">
        <f t="shared" ref="V74:V108" si="35">IF(H74="","",H74)</f>
        <v/>
      </c>
      <c r="W74" s="219" t="str">
        <f t="shared" ref="W74:W108" si="36">IF(I74="","",I74)</f>
        <v/>
      </c>
      <c r="X74" s="219" t="str">
        <f t="shared" ref="X74:X108" si="37">IF(OR(V74="",W74=""), "",IFERROR(VALUE(TRIM(SUBSTITUTE(V74,CHAR(160),""))),0) + IFERROR(VALUE(TRIM(SUBSTITUTE(W74,CHAR(160),""))),0))</f>
        <v/>
      </c>
      <c r="Y74" s="310" t="str">
        <f t="shared" si="26"/>
        <v/>
      </c>
      <c r="Z74" s="220" t="str">
        <f t="shared" ref="Z74:Z108" si="38">IF(L74="","",L74)</f>
        <v/>
      </c>
      <c r="AA74" s="218" t="str">
        <f t="shared" ref="AA74:AA108" si="39">IF(M74="","",M74)</f>
        <v/>
      </c>
      <c r="AB74" s="221"/>
      <c r="AC74" s="311" t="str">
        <f t="shared" ref="AC74:AC108" si="40">IF(Y74="","",X74*Y74*Z74)</f>
        <v/>
      </c>
      <c r="AD74" s="222"/>
      <c r="AE74" s="312" t="str" cm="1">
        <f t="array" ref="AE74">_xlfn.IFS(N74="","",(IFERROR(VALUE(TRIM(SUBSTITUTE(AC74,CHAR(160),""))),0))=0,"Attention : montant présenté entièrement écarté",ROUND(Z74,2)&lt;ROUND(15%,2),"Attention : Montant temps d’affectation inférieur à 15%. La dépense doit être rejetée, ou vérifier que le personnel est affecté sur un autre type d'action",ROUND(AC74,2)&gt;ROUND(N74,2),"KO : Le montant retenu est supérieur au montant présenté. Merci de revoir la ligne de dépense ou plafonner son montant.",N74=0,"",ROUND(AC74,2)=ROUND(N74,2),"OK",ROUND(AC74,2)&lt;ROUND(N74,2),"Attention : Montant présenté partiellement écarté",TRUE,"")</f>
        <v/>
      </c>
      <c r="AF74" s="313" t="str">
        <f t="shared" si="27"/>
        <v/>
      </c>
    </row>
    <row r="75" spans="1:32" s="183" customFormat="1" ht="15.95">
      <c r="A75" s="211">
        <v>67</v>
      </c>
      <c r="B75" s="72"/>
      <c r="C75" s="71"/>
      <c r="D75" s="72"/>
      <c r="E75" s="71"/>
      <c r="F75" s="73"/>
      <c r="G75" s="73"/>
      <c r="H75" s="77"/>
      <c r="I75" s="77"/>
      <c r="J75" s="214" t="str">
        <f t="shared" si="28"/>
        <v/>
      </c>
      <c r="K75" s="307"/>
      <c r="L75" s="304"/>
      <c r="M75" s="71"/>
      <c r="N75" s="215" t="str">
        <f t="shared" si="29"/>
        <v/>
      </c>
      <c r="O75" s="83"/>
      <c r="P75" s="216" t="str">
        <f t="shared" ref="P75:P108" si="41">IF(B75="","",B75)</f>
        <v/>
      </c>
      <c r="Q75" s="217" t="str">
        <f t="shared" si="30"/>
        <v/>
      </c>
      <c r="R75" s="217" t="str">
        <f t="shared" si="31"/>
        <v/>
      </c>
      <c r="S75" s="218" t="str">
        <f t="shared" si="32"/>
        <v/>
      </c>
      <c r="T75" s="218" t="str">
        <f t="shared" si="33"/>
        <v/>
      </c>
      <c r="U75" s="218" t="str">
        <f t="shared" si="34"/>
        <v/>
      </c>
      <c r="V75" s="219" t="str">
        <f t="shared" si="35"/>
        <v/>
      </c>
      <c r="W75" s="219" t="str">
        <f t="shared" si="36"/>
        <v/>
      </c>
      <c r="X75" s="219" t="str">
        <f t="shared" si="37"/>
        <v/>
      </c>
      <c r="Y75" s="310" t="str">
        <f t="shared" si="26"/>
        <v/>
      </c>
      <c r="Z75" s="220" t="str">
        <f t="shared" si="38"/>
        <v/>
      </c>
      <c r="AA75" s="218" t="str">
        <f t="shared" si="39"/>
        <v/>
      </c>
      <c r="AB75" s="221"/>
      <c r="AC75" s="311" t="str">
        <f t="shared" si="40"/>
        <v/>
      </c>
      <c r="AD75" s="222"/>
      <c r="AE75" s="312" t="str" cm="1">
        <f t="array" ref="AE75">_xlfn.IFS(N75="","",(IFERROR(VALUE(TRIM(SUBSTITUTE(AC75,CHAR(160),""))),0))=0,"Attention : montant présenté entièrement écarté",ROUND(Z75,2)&lt;ROUND(15%,2),"Attention : Montant temps d’affectation inférieur à 15%. La dépense doit être rejetée, ou vérifier que le personnel est affecté sur un autre type d'action",ROUND(AC75,2)&gt;ROUND(N75,2),"KO : Le montant retenu est supérieur au montant présenté. Merci de revoir la ligne de dépense ou plafonner son montant.",N75=0,"",ROUND(AC75,2)=ROUND(N75,2),"OK",ROUND(AC75,2)&lt;ROUND(N75,2),"Attention : Montant présenté partiellement écarté",TRUE,"")</f>
        <v/>
      </c>
      <c r="AF75" s="313" t="str">
        <f t="shared" si="27"/>
        <v/>
      </c>
    </row>
    <row r="76" spans="1:32" s="183" customFormat="1" ht="15.95">
      <c r="A76" s="211">
        <v>68</v>
      </c>
      <c r="B76" s="72"/>
      <c r="C76" s="71"/>
      <c r="D76" s="72"/>
      <c r="E76" s="71"/>
      <c r="F76" s="73"/>
      <c r="G76" s="73"/>
      <c r="H76" s="77"/>
      <c r="I76" s="77"/>
      <c r="J76" s="214" t="str">
        <f t="shared" si="28"/>
        <v/>
      </c>
      <c r="K76" s="307"/>
      <c r="L76" s="304"/>
      <c r="M76" s="71"/>
      <c r="N76" s="215" t="str">
        <f t="shared" si="29"/>
        <v/>
      </c>
      <c r="O76" s="83"/>
      <c r="P76" s="216" t="str">
        <f t="shared" si="41"/>
        <v/>
      </c>
      <c r="Q76" s="217" t="str">
        <f t="shared" si="30"/>
        <v/>
      </c>
      <c r="R76" s="217" t="str">
        <f t="shared" si="31"/>
        <v/>
      </c>
      <c r="S76" s="218" t="str">
        <f t="shared" si="32"/>
        <v/>
      </c>
      <c r="T76" s="218" t="str">
        <f t="shared" si="33"/>
        <v/>
      </c>
      <c r="U76" s="218" t="str">
        <f t="shared" si="34"/>
        <v/>
      </c>
      <c r="V76" s="219" t="str">
        <f t="shared" si="35"/>
        <v/>
      </c>
      <c r="W76" s="219" t="str">
        <f t="shared" si="36"/>
        <v/>
      </c>
      <c r="X76" s="219" t="str">
        <f t="shared" si="37"/>
        <v/>
      </c>
      <c r="Y76" s="310" t="str">
        <f t="shared" si="26"/>
        <v/>
      </c>
      <c r="Z76" s="220" t="str">
        <f t="shared" si="38"/>
        <v/>
      </c>
      <c r="AA76" s="218" t="str">
        <f t="shared" si="39"/>
        <v/>
      </c>
      <c r="AB76" s="221"/>
      <c r="AC76" s="311" t="str">
        <f t="shared" si="40"/>
        <v/>
      </c>
      <c r="AD76" s="222"/>
      <c r="AE76" s="312" t="str" cm="1">
        <f t="array" ref="AE76">_xlfn.IFS(N76="","",(IFERROR(VALUE(TRIM(SUBSTITUTE(AC76,CHAR(160),""))),0))=0,"Attention : montant présenté entièrement écarté",ROUND(Z76,2)&lt;ROUND(15%,2),"Attention : Montant temps d’affectation inférieur à 15%. La dépense doit être rejetée, ou vérifier que le personnel est affecté sur un autre type d'action",ROUND(AC76,2)&gt;ROUND(N76,2),"KO : Le montant retenu est supérieur au montant présenté. Merci de revoir la ligne de dépense ou plafonner son montant.",N76=0,"",ROUND(AC76,2)=ROUND(N76,2),"OK",ROUND(AC76,2)&lt;ROUND(N76,2),"Attention : Montant présenté partiellement écarté",TRUE,"")</f>
        <v/>
      </c>
      <c r="AF76" s="313" t="str">
        <f t="shared" si="27"/>
        <v/>
      </c>
    </row>
    <row r="77" spans="1:32" s="183" customFormat="1" ht="15.95">
      <c r="A77" s="211">
        <v>69</v>
      </c>
      <c r="B77" s="72"/>
      <c r="C77" s="71"/>
      <c r="D77" s="72"/>
      <c r="E77" s="71"/>
      <c r="F77" s="73"/>
      <c r="G77" s="73"/>
      <c r="H77" s="77"/>
      <c r="I77" s="77"/>
      <c r="J77" s="214" t="str">
        <f t="shared" si="28"/>
        <v/>
      </c>
      <c r="K77" s="307"/>
      <c r="L77" s="304"/>
      <c r="M77" s="71"/>
      <c r="N77" s="215" t="str">
        <f t="shared" si="29"/>
        <v/>
      </c>
      <c r="O77" s="83"/>
      <c r="P77" s="216" t="str">
        <f t="shared" si="41"/>
        <v/>
      </c>
      <c r="Q77" s="217" t="str">
        <f t="shared" si="30"/>
        <v/>
      </c>
      <c r="R77" s="217" t="str">
        <f t="shared" si="31"/>
        <v/>
      </c>
      <c r="S77" s="218" t="str">
        <f t="shared" si="32"/>
        <v/>
      </c>
      <c r="T77" s="218" t="str">
        <f t="shared" si="33"/>
        <v/>
      </c>
      <c r="U77" s="218" t="str">
        <f t="shared" si="34"/>
        <v/>
      </c>
      <c r="V77" s="219" t="str">
        <f t="shared" si="35"/>
        <v/>
      </c>
      <c r="W77" s="219" t="str">
        <f t="shared" si="36"/>
        <v/>
      </c>
      <c r="X77" s="219" t="str">
        <f t="shared" si="37"/>
        <v/>
      </c>
      <c r="Y77" s="310" t="str">
        <f t="shared" si="26"/>
        <v/>
      </c>
      <c r="Z77" s="220" t="str">
        <f t="shared" si="38"/>
        <v/>
      </c>
      <c r="AA77" s="218" t="str">
        <f t="shared" si="39"/>
        <v/>
      </c>
      <c r="AB77" s="221"/>
      <c r="AC77" s="311" t="str">
        <f t="shared" si="40"/>
        <v/>
      </c>
      <c r="AD77" s="222"/>
      <c r="AE77" s="312" t="str" cm="1">
        <f t="array" ref="AE77">_xlfn.IFS(N77="","",(IFERROR(VALUE(TRIM(SUBSTITUTE(AC77,CHAR(160),""))),0))=0,"Attention : montant présenté entièrement écarté",ROUND(Z77,2)&lt;ROUND(15%,2),"Attention : Montant temps d’affectation inférieur à 15%. La dépense doit être rejetée, ou vérifier que le personnel est affecté sur un autre type d'action",ROUND(AC77,2)&gt;ROUND(N77,2),"KO : Le montant retenu est supérieur au montant présenté. Merci de revoir la ligne de dépense ou plafonner son montant.",N77=0,"",ROUND(AC77,2)=ROUND(N77,2),"OK",ROUND(AC77,2)&lt;ROUND(N77,2),"Attention : Montant présenté partiellement écarté",TRUE,"")</f>
        <v/>
      </c>
      <c r="AF77" s="313" t="str">
        <f t="shared" si="27"/>
        <v/>
      </c>
    </row>
    <row r="78" spans="1:32" s="183" customFormat="1" ht="15.95">
      <c r="A78" s="211">
        <v>70</v>
      </c>
      <c r="B78" s="72"/>
      <c r="C78" s="71"/>
      <c r="D78" s="72"/>
      <c r="E78" s="71"/>
      <c r="F78" s="73"/>
      <c r="G78" s="73"/>
      <c r="H78" s="77"/>
      <c r="I78" s="77"/>
      <c r="J78" s="214" t="str">
        <f t="shared" si="28"/>
        <v/>
      </c>
      <c r="K78" s="307"/>
      <c r="L78" s="304"/>
      <c r="M78" s="71"/>
      <c r="N78" s="215" t="str">
        <f t="shared" si="29"/>
        <v/>
      </c>
      <c r="O78" s="83"/>
      <c r="P78" s="216" t="str">
        <f t="shared" si="41"/>
        <v/>
      </c>
      <c r="Q78" s="217" t="str">
        <f t="shared" si="30"/>
        <v/>
      </c>
      <c r="R78" s="217" t="str">
        <f t="shared" si="31"/>
        <v/>
      </c>
      <c r="S78" s="218" t="str">
        <f t="shared" si="32"/>
        <v/>
      </c>
      <c r="T78" s="218" t="str">
        <f t="shared" si="33"/>
        <v/>
      </c>
      <c r="U78" s="218" t="str">
        <f t="shared" si="34"/>
        <v/>
      </c>
      <c r="V78" s="219" t="str">
        <f t="shared" si="35"/>
        <v/>
      </c>
      <c r="W78" s="219" t="str">
        <f t="shared" si="36"/>
        <v/>
      </c>
      <c r="X78" s="219" t="str">
        <f t="shared" si="37"/>
        <v/>
      </c>
      <c r="Y78" s="310" t="str">
        <f t="shared" si="26"/>
        <v/>
      </c>
      <c r="Z78" s="220" t="str">
        <f t="shared" si="38"/>
        <v/>
      </c>
      <c r="AA78" s="218" t="str">
        <f t="shared" si="39"/>
        <v/>
      </c>
      <c r="AB78" s="221"/>
      <c r="AC78" s="311" t="str">
        <f t="shared" si="40"/>
        <v/>
      </c>
      <c r="AD78" s="222"/>
      <c r="AE78" s="312" t="str" cm="1">
        <f t="array" ref="AE78">_xlfn.IFS(N78="","",(IFERROR(VALUE(TRIM(SUBSTITUTE(AC78,CHAR(160),""))),0))=0,"Attention : montant présenté entièrement écarté",ROUND(Z78,2)&lt;ROUND(15%,2),"Attention : Montant temps d’affectation inférieur à 15%. La dépense doit être rejetée, ou vérifier que le personnel est affecté sur un autre type d'action",ROUND(AC78,2)&gt;ROUND(N78,2),"KO : Le montant retenu est supérieur au montant présenté. Merci de revoir la ligne de dépense ou plafonner son montant.",N78=0,"",ROUND(AC78,2)=ROUND(N78,2),"OK",ROUND(AC78,2)&lt;ROUND(N78,2),"Attention : Montant présenté partiellement écarté",TRUE,"")</f>
        <v/>
      </c>
      <c r="AF78" s="313" t="str">
        <f t="shared" si="27"/>
        <v/>
      </c>
    </row>
    <row r="79" spans="1:32" s="183" customFormat="1" ht="15.95">
      <c r="A79" s="211">
        <v>71</v>
      </c>
      <c r="B79" s="72"/>
      <c r="C79" s="71"/>
      <c r="D79" s="72"/>
      <c r="E79" s="71"/>
      <c r="F79" s="73"/>
      <c r="G79" s="73"/>
      <c r="H79" s="77"/>
      <c r="I79" s="77"/>
      <c r="J79" s="214" t="str">
        <f t="shared" si="28"/>
        <v/>
      </c>
      <c r="K79" s="307"/>
      <c r="L79" s="304"/>
      <c r="M79" s="71"/>
      <c r="N79" s="215" t="str">
        <f t="shared" si="29"/>
        <v/>
      </c>
      <c r="O79" s="83"/>
      <c r="P79" s="216" t="str">
        <f t="shared" si="41"/>
        <v/>
      </c>
      <c r="Q79" s="217" t="str">
        <f t="shared" si="30"/>
        <v/>
      </c>
      <c r="R79" s="217" t="str">
        <f t="shared" si="31"/>
        <v/>
      </c>
      <c r="S79" s="218" t="str">
        <f t="shared" si="32"/>
        <v/>
      </c>
      <c r="T79" s="218" t="str">
        <f t="shared" si="33"/>
        <v/>
      </c>
      <c r="U79" s="218" t="str">
        <f t="shared" si="34"/>
        <v/>
      </c>
      <c r="V79" s="219" t="str">
        <f t="shared" si="35"/>
        <v/>
      </c>
      <c r="W79" s="219" t="str">
        <f t="shared" si="36"/>
        <v/>
      </c>
      <c r="X79" s="219" t="str">
        <f t="shared" si="37"/>
        <v/>
      </c>
      <c r="Y79" s="310" t="str">
        <f t="shared" si="26"/>
        <v/>
      </c>
      <c r="Z79" s="220" t="str">
        <f t="shared" si="38"/>
        <v/>
      </c>
      <c r="AA79" s="218" t="str">
        <f t="shared" si="39"/>
        <v/>
      </c>
      <c r="AB79" s="221"/>
      <c r="AC79" s="311" t="str">
        <f t="shared" si="40"/>
        <v/>
      </c>
      <c r="AD79" s="222"/>
      <c r="AE79" s="312" t="str" cm="1">
        <f t="array" ref="AE79">_xlfn.IFS(N79="","",(IFERROR(VALUE(TRIM(SUBSTITUTE(AC79,CHAR(160),""))),0))=0,"Attention : montant présenté entièrement écarté",ROUND(Z79,2)&lt;ROUND(15%,2),"Attention : Montant temps d’affectation inférieur à 15%. La dépense doit être rejetée, ou vérifier que le personnel est affecté sur un autre type d'action",ROUND(AC79,2)&gt;ROUND(N79,2),"KO : Le montant retenu est supérieur au montant présenté. Merci de revoir la ligne de dépense ou plafonner son montant.",N79=0,"",ROUND(AC79,2)=ROUND(N79,2),"OK",ROUND(AC79,2)&lt;ROUND(N79,2),"Attention : Montant présenté partiellement écarté",TRUE,"")</f>
        <v/>
      </c>
      <c r="AF79" s="313" t="str">
        <f t="shared" si="27"/>
        <v/>
      </c>
    </row>
    <row r="80" spans="1:32" s="183" customFormat="1" ht="15.95">
      <c r="A80" s="211">
        <v>72</v>
      </c>
      <c r="B80" s="72"/>
      <c r="C80" s="71"/>
      <c r="D80" s="72"/>
      <c r="E80" s="71"/>
      <c r="F80" s="73"/>
      <c r="G80" s="73"/>
      <c r="H80" s="77"/>
      <c r="I80" s="77"/>
      <c r="J80" s="214" t="str">
        <f t="shared" si="28"/>
        <v/>
      </c>
      <c r="K80" s="307"/>
      <c r="L80" s="304"/>
      <c r="M80" s="71"/>
      <c r="N80" s="215" t="str">
        <f t="shared" si="29"/>
        <v/>
      </c>
      <c r="O80" s="83"/>
      <c r="P80" s="216" t="str">
        <f t="shared" si="41"/>
        <v/>
      </c>
      <c r="Q80" s="217" t="str">
        <f t="shared" si="30"/>
        <v/>
      </c>
      <c r="R80" s="217" t="str">
        <f t="shared" si="31"/>
        <v/>
      </c>
      <c r="S80" s="218" t="str">
        <f t="shared" si="32"/>
        <v/>
      </c>
      <c r="T80" s="218" t="str">
        <f t="shared" si="33"/>
        <v/>
      </c>
      <c r="U80" s="218" t="str">
        <f t="shared" si="34"/>
        <v/>
      </c>
      <c r="V80" s="219" t="str">
        <f t="shared" si="35"/>
        <v/>
      </c>
      <c r="W80" s="219" t="str">
        <f t="shared" si="36"/>
        <v/>
      </c>
      <c r="X80" s="219" t="str">
        <f t="shared" si="37"/>
        <v/>
      </c>
      <c r="Y80" s="310" t="str">
        <f t="shared" si="26"/>
        <v/>
      </c>
      <c r="Z80" s="220" t="str">
        <f t="shared" si="38"/>
        <v/>
      </c>
      <c r="AA80" s="218" t="str">
        <f t="shared" si="39"/>
        <v/>
      </c>
      <c r="AB80" s="221"/>
      <c r="AC80" s="311" t="str">
        <f t="shared" si="40"/>
        <v/>
      </c>
      <c r="AD80" s="222"/>
      <c r="AE80" s="312" t="str" cm="1">
        <f t="array" ref="AE80">_xlfn.IFS(N80="","",(IFERROR(VALUE(TRIM(SUBSTITUTE(AC80,CHAR(160),""))),0))=0,"Attention : montant présenté entièrement écarté",ROUND(Z80,2)&lt;ROUND(15%,2),"Attention : Montant temps d’affectation inférieur à 15%. La dépense doit être rejetée, ou vérifier que le personnel est affecté sur un autre type d'action",ROUND(AC80,2)&gt;ROUND(N80,2),"KO : Le montant retenu est supérieur au montant présenté. Merci de revoir la ligne de dépense ou plafonner son montant.",N80=0,"",ROUND(AC80,2)=ROUND(N80,2),"OK",ROUND(AC80,2)&lt;ROUND(N80,2),"Attention : Montant présenté partiellement écarté",TRUE,"")</f>
        <v/>
      </c>
      <c r="AF80" s="313" t="str">
        <f t="shared" si="27"/>
        <v/>
      </c>
    </row>
    <row r="81" spans="1:32" s="183" customFormat="1" ht="15.95">
      <c r="A81" s="211">
        <v>73</v>
      </c>
      <c r="B81" s="72"/>
      <c r="C81" s="71"/>
      <c r="D81" s="72"/>
      <c r="E81" s="71"/>
      <c r="F81" s="73"/>
      <c r="G81" s="73"/>
      <c r="H81" s="77"/>
      <c r="I81" s="77"/>
      <c r="J81" s="214" t="str">
        <f t="shared" si="28"/>
        <v/>
      </c>
      <c r="K81" s="307"/>
      <c r="L81" s="304"/>
      <c r="M81" s="71"/>
      <c r="N81" s="215" t="str">
        <f t="shared" si="29"/>
        <v/>
      </c>
      <c r="O81" s="83"/>
      <c r="P81" s="216" t="str">
        <f t="shared" si="41"/>
        <v/>
      </c>
      <c r="Q81" s="217" t="str">
        <f t="shared" si="30"/>
        <v/>
      </c>
      <c r="R81" s="217" t="str">
        <f t="shared" si="31"/>
        <v/>
      </c>
      <c r="S81" s="218" t="str">
        <f t="shared" si="32"/>
        <v/>
      </c>
      <c r="T81" s="218" t="str">
        <f t="shared" si="33"/>
        <v/>
      </c>
      <c r="U81" s="218" t="str">
        <f t="shared" si="34"/>
        <v/>
      </c>
      <c r="V81" s="219" t="str">
        <f t="shared" si="35"/>
        <v/>
      </c>
      <c r="W81" s="219" t="str">
        <f t="shared" si="36"/>
        <v/>
      </c>
      <c r="X81" s="219" t="str">
        <f t="shared" si="37"/>
        <v/>
      </c>
      <c r="Y81" s="310" t="str">
        <f t="shared" si="26"/>
        <v/>
      </c>
      <c r="Z81" s="220" t="str">
        <f t="shared" si="38"/>
        <v/>
      </c>
      <c r="AA81" s="218" t="str">
        <f t="shared" si="39"/>
        <v/>
      </c>
      <c r="AB81" s="221"/>
      <c r="AC81" s="311" t="str">
        <f t="shared" si="40"/>
        <v/>
      </c>
      <c r="AD81" s="222"/>
      <c r="AE81" s="312" t="str" cm="1">
        <f t="array" ref="AE81">_xlfn.IFS(N81="","",(IFERROR(VALUE(TRIM(SUBSTITUTE(AC81,CHAR(160),""))),0))=0,"Attention : montant présenté entièrement écarté",ROUND(Z81,2)&lt;ROUND(15%,2),"Attention : Montant temps d’affectation inférieur à 15%. La dépense doit être rejetée, ou vérifier que le personnel est affecté sur un autre type d'action",ROUND(AC81,2)&gt;ROUND(N81,2),"KO : Le montant retenu est supérieur au montant présenté. Merci de revoir la ligne de dépense ou plafonner son montant.",N81=0,"",ROUND(AC81,2)=ROUND(N81,2),"OK",ROUND(AC81,2)&lt;ROUND(N81,2),"Attention : Montant présenté partiellement écarté",TRUE,"")</f>
        <v/>
      </c>
      <c r="AF81" s="313" t="str">
        <f t="shared" si="27"/>
        <v/>
      </c>
    </row>
    <row r="82" spans="1:32" s="183" customFormat="1" ht="15.95">
      <c r="A82" s="211">
        <v>74</v>
      </c>
      <c r="B82" s="72"/>
      <c r="C82" s="71"/>
      <c r="D82" s="72"/>
      <c r="E82" s="71"/>
      <c r="F82" s="73"/>
      <c r="G82" s="73"/>
      <c r="H82" s="77"/>
      <c r="I82" s="77"/>
      <c r="J82" s="214" t="str">
        <f t="shared" si="28"/>
        <v/>
      </c>
      <c r="K82" s="307"/>
      <c r="L82" s="304"/>
      <c r="M82" s="71"/>
      <c r="N82" s="215" t="str">
        <f t="shared" si="29"/>
        <v/>
      </c>
      <c r="O82" s="83"/>
      <c r="P82" s="216" t="str">
        <f t="shared" si="41"/>
        <v/>
      </c>
      <c r="Q82" s="217" t="str">
        <f t="shared" si="30"/>
        <v/>
      </c>
      <c r="R82" s="217" t="str">
        <f t="shared" si="31"/>
        <v/>
      </c>
      <c r="S82" s="218" t="str">
        <f t="shared" si="32"/>
        <v/>
      </c>
      <c r="T82" s="218" t="str">
        <f t="shared" si="33"/>
        <v/>
      </c>
      <c r="U82" s="218" t="str">
        <f t="shared" si="34"/>
        <v/>
      </c>
      <c r="V82" s="219" t="str">
        <f t="shared" si="35"/>
        <v/>
      </c>
      <c r="W82" s="219" t="str">
        <f t="shared" si="36"/>
        <v/>
      </c>
      <c r="X82" s="219" t="str">
        <f t="shared" si="37"/>
        <v/>
      </c>
      <c r="Y82" s="310" t="str">
        <f t="shared" si="26"/>
        <v/>
      </c>
      <c r="Z82" s="220" t="str">
        <f t="shared" si="38"/>
        <v/>
      </c>
      <c r="AA82" s="218" t="str">
        <f t="shared" si="39"/>
        <v/>
      </c>
      <c r="AB82" s="221"/>
      <c r="AC82" s="311" t="str">
        <f t="shared" si="40"/>
        <v/>
      </c>
      <c r="AD82" s="222"/>
      <c r="AE82" s="312" t="str" cm="1">
        <f t="array" ref="AE82">_xlfn.IFS(N82="","",(IFERROR(VALUE(TRIM(SUBSTITUTE(AC82,CHAR(160),""))),0))=0,"Attention : montant présenté entièrement écarté",ROUND(Z82,2)&lt;ROUND(15%,2),"Attention : Montant temps d’affectation inférieur à 15%. La dépense doit être rejetée, ou vérifier que le personnel est affecté sur un autre type d'action",ROUND(AC82,2)&gt;ROUND(N82,2),"KO : Le montant retenu est supérieur au montant présenté. Merci de revoir la ligne de dépense ou plafonner son montant.",N82=0,"",ROUND(AC82,2)=ROUND(N82,2),"OK",ROUND(AC82,2)&lt;ROUND(N82,2),"Attention : Montant présenté partiellement écarté",TRUE,"")</f>
        <v/>
      </c>
      <c r="AF82" s="313" t="str">
        <f t="shared" si="27"/>
        <v/>
      </c>
    </row>
    <row r="83" spans="1:32" s="183" customFormat="1" ht="15.95">
      <c r="A83" s="211">
        <v>75</v>
      </c>
      <c r="B83" s="72"/>
      <c r="C83" s="71"/>
      <c r="D83" s="72"/>
      <c r="E83" s="71"/>
      <c r="F83" s="73"/>
      <c r="G83" s="73"/>
      <c r="H83" s="77"/>
      <c r="I83" s="77"/>
      <c r="J83" s="214" t="str">
        <f t="shared" si="28"/>
        <v/>
      </c>
      <c r="K83" s="307"/>
      <c r="L83" s="304"/>
      <c r="M83" s="71"/>
      <c r="N83" s="215" t="str">
        <f t="shared" si="29"/>
        <v/>
      </c>
      <c r="O83" s="83"/>
      <c r="P83" s="216" t="str">
        <f t="shared" si="41"/>
        <v/>
      </c>
      <c r="Q83" s="217" t="str">
        <f t="shared" si="30"/>
        <v/>
      </c>
      <c r="R83" s="217" t="str">
        <f t="shared" si="31"/>
        <v/>
      </c>
      <c r="S83" s="218" t="str">
        <f t="shared" si="32"/>
        <v/>
      </c>
      <c r="T83" s="218" t="str">
        <f t="shared" si="33"/>
        <v/>
      </c>
      <c r="U83" s="218" t="str">
        <f t="shared" si="34"/>
        <v/>
      </c>
      <c r="V83" s="219" t="str">
        <f t="shared" si="35"/>
        <v/>
      </c>
      <c r="W83" s="219" t="str">
        <f t="shared" si="36"/>
        <v/>
      </c>
      <c r="X83" s="219" t="str">
        <f t="shared" si="37"/>
        <v/>
      </c>
      <c r="Y83" s="310" t="str">
        <f t="shared" si="26"/>
        <v/>
      </c>
      <c r="Z83" s="220" t="str">
        <f t="shared" si="38"/>
        <v/>
      </c>
      <c r="AA83" s="218" t="str">
        <f t="shared" si="39"/>
        <v/>
      </c>
      <c r="AB83" s="221"/>
      <c r="AC83" s="311" t="str">
        <f t="shared" si="40"/>
        <v/>
      </c>
      <c r="AD83" s="222"/>
      <c r="AE83" s="312" t="str" cm="1">
        <f t="array" ref="AE83">_xlfn.IFS(N83="","",(IFERROR(VALUE(TRIM(SUBSTITUTE(AC83,CHAR(160),""))),0))=0,"Attention : montant présenté entièrement écarté",ROUND(Z83,2)&lt;ROUND(15%,2),"Attention : Montant temps d’affectation inférieur à 15%. La dépense doit être rejetée, ou vérifier que le personnel est affecté sur un autre type d'action",ROUND(AC83,2)&gt;ROUND(N83,2),"KO : Le montant retenu est supérieur au montant présenté. Merci de revoir la ligne de dépense ou plafonner son montant.",N83=0,"",ROUND(AC83,2)=ROUND(N83,2),"OK",ROUND(AC83,2)&lt;ROUND(N83,2),"Attention : Montant présenté partiellement écarté",TRUE,"")</f>
        <v/>
      </c>
      <c r="AF83" s="313" t="str">
        <f t="shared" si="27"/>
        <v/>
      </c>
    </row>
    <row r="84" spans="1:32" s="183" customFormat="1" ht="15.95">
      <c r="A84" s="211">
        <v>76</v>
      </c>
      <c r="B84" s="72"/>
      <c r="C84" s="71"/>
      <c r="D84" s="72"/>
      <c r="E84" s="71"/>
      <c r="F84" s="73"/>
      <c r="G84" s="73"/>
      <c r="H84" s="77"/>
      <c r="I84" s="77"/>
      <c r="J84" s="214" t="str">
        <f t="shared" si="28"/>
        <v/>
      </c>
      <c r="K84" s="307"/>
      <c r="L84" s="304"/>
      <c r="M84" s="71"/>
      <c r="N84" s="215" t="str">
        <f t="shared" si="29"/>
        <v/>
      </c>
      <c r="O84" s="83"/>
      <c r="P84" s="216" t="str">
        <f t="shared" si="41"/>
        <v/>
      </c>
      <c r="Q84" s="217" t="str">
        <f t="shared" si="30"/>
        <v/>
      </c>
      <c r="R84" s="217" t="str">
        <f t="shared" si="31"/>
        <v/>
      </c>
      <c r="S84" s="218" t="str">
        <f t="shared" si="32"/>
        <v/>
      </c>
      <c r="T84" s="218" t="str">
        <f t="shared" si="33"/>
        <v/>
      </c>
      <c r="U84" s="218" t="str">
        <f t="shared" si="34"/>
        <v/>
      </c>
      <c r="V84" s="219" t="str">
        <f t="shared" si="35"/>
        <v/>
      </c>
      <c r="W84" s="219" t="str">
        <f t="shared" si="36"/>
        <v/>
      </c>
      <c r="X84" s="219" t="str">
        <f t="shared" si="37"/>
        <v/>
      </c>
      <c r="Y84" s="310" t="str">
        <f t="shared" si="26"/>
        <v/>
      </c>
      <c r="Z84" s="220" t="str">
        <f t="shared" si="38"/>
        <v/>
      </c>
      <c r="AA84" s="218" t="str">
        <f t="shared" si="39"/>
        <v/>
      </c>
      <c r="AB84" s="221"/>
      <c r="AC84" s="311" t="str">
        <f t="shared" si="40"/>
        <v/>
      </c>
      <c r="AD84" s="222"/>
      <c r="AE84" s="312" t="str" cm="1">
        <f t="array" ref="AE84">_xlfn.IFS(N84="","",(IFERROR(VALUE(TRIM(SUBSTITUTE(AC84,CHAR(160),""))),0))=0,"Attention : montant présenté entièrement écarté",ROUND(Z84,2)&lt;ROUND(15%,2),"Attention : Montant temps d’affectation inférieur à 15%. La dépense doit être rejetée, ou vérifier que le personnel est affecté sur un autre type d'action",ROUND(AC84,2)&gt;ROUND(N84,2),"KO : Le montant retenu est supérieur au montant présenté. Merci de revoir la ligne de dépense ou plafonner son montant.",N84=0,"",ROUND(AC84,2)=ROUND(N84,2),"OK",ROUND(AC84,2)&lt;ROUND(N84,2),"Attention : Montant présenté partiellement écarté",TRUE,"")</f>
        <v/>
      </c>
      <c r="AF84" s="313" t="str">
        <f t="shared" si="27"/>
        <v/>
      </c>
    </row>
    <row r="85" spans="1:32" s="183" customFormat="1" ht="15.95">
      <c r="A85" s="211">
        <v>77</v>
      </c>
      <c r="B85" s="72"/>
      <c r="C85" s="71"/>
      <c r="D85" s="72"/>
      <c r="E85" s="71"/>
      <c r="F85" s="73"/>
      <c r="G85" s="73"/>
      <c r="H85" s="77"/>
      <c r="I85" s="77"/>
      <c r="J85" s="214" t="str">
        <f t="shared" si="28"/>
        <v/>
      </c>
      <c r="K85" s="307"/>
      <c r="L85" s="304"/>
      <c r="M85" s="71"/>
      <c r="N85" s="215" t="str">
        <f t="shared" si="29"/>
        <v/>
      </c>
      <c r="O85" s="83"/>
      <c r="P85" s="216" t="str">
        <f t="shared" si="41"/>
        <v/>
      </c>
      <c r="Q85" s="217" t="str">
        <f t="shared" si="30"/>
        <v/>
      </c>
      <c r="R85" s="217" t="str">
        <f t="shared" si="31"/>
        <v/>
      </c>
      <c r="S85" s="218" t="str">
        <f t="shared" si="32"/>
        <v/>
      </c>
      <c r="T85" s="218" t="str">
        <f t="shared" si="33"/>
        <v/>
      </c>
      <c r="U85" s="218" t="str">
        <f t="shared" si="34"/>
        <v/>
      </c>
      <c r="V85" s="219" t="str">
        <f t="shared" si="35"/>
        <v/>
      </c>
      <c r="W85" s="219" t="str">
        <f t="shared" si="36"/>
        <v/>
      </c>
      <c r="X85" s="219" t="str">
        <f t="shared" si="37"/>
        <v/>
      </c>
      <c r="Y85" s="310" t="str">
        <f t="shared" si="26"/>
        <v/>
      </c>
      <c r="Z85" s="220" t="str">
        <f t="shared" si="38"/>
        <v/>
      </c>
      <c r="AA85" s="218" t="str">
        <f t="shared" si="39"/>
        <v/>
      </c>
      <c r="AB85" s="221"/>
      <c r="AC85" s="311" t="str">
        <f t="shared" si="40"/>
        <v/>
      </c>
      <c r="AD85" s="222"/>
      <c r="AE85" s="312" t="str" cm="1">
        <f t="array" ref="AE85">_xlfn.IFS(N85="","",(IFERROR(VALUE(TRIM(SUBSTITUTE(AC85,CHAR(160),""))),0))=0,"Attention : montant présenté entièrement écarté",ROUND(Z85,2)&lt;ROUND(15%,2),"Attention : Montant temps d’affectation inférieur à 15%. La dépense doit être rejetée, ou vérifier que le personnel est affecté sur un autre type d'action",ROUND(AC85,2)&gt;ROUND(N85,2),"KO : Le montant retenu est supérieur au montant présenté. Merci de revoir la ligne de dépense ou plafonner son montant.",N85=0,"",ROUND(AC85,2)=ROUND(N85,2),"OK",ROUND(AC85,2)&lt;ROUND(N85,2),"Attention : Montant présenté partiellement écarté",TRUE,"")</f>
        <v/>
      </c>
      <c r="AF85" s="313" t="str">
        <f t="shared" si="27"/>
        <v/>
      </c>
    </row>
    <row r="86" spans="1:32" s="183" customFormat="1" ht="15.95">
      <c r="A86" s="211">
        <v>78</v>
      </c>
      <c r="B86" s="72"/>
      <c r="C86" s="71"/>
      <c r="D86" s="72"/>
      <c r="E86" s="71"/>
      <c r="F86" s="73"/>
      <c r="G86" s="73"/>
      <c r="H86" s="77"/>
      <c r="I86" s="77"/>
      <c r="J86" s="214" t="str">
        <f t="shared" si="28"/>
        <v/>
      </c>
      <c r="K86" s="307"/>
      <c r="L86" s="304"/>
      <c r="M86" s="71"/>
      <c r="N86" s="215" t="str">
        <f t="shared" si="29"/>
        <v/>
      </c>
      <c r="O86" s="83"/>
      <c r="P86" s="216" t="str">
        <f t="shared" si="41"/>
        <v/>
      </c>
      <c r="Q86" s="217" t="str">
        <f t="shared" si="30"/>
        <v/>
      </c>
      <c r="R86" s="217" t="str">
        <f t="shared" si="31"/>
        <v/>
      </c>
      <c r="S86" s="218" t="str">
        <f t="shared" si="32"/>
        <v/>
      </c>
      <c r="T86" s="218" t="str">
        <f t="shared" si="33"/>
        <v/>
      </c>
      <c r="U86" s="218" t="str">
        <f t="shared" si="34"/>
        <v/>
      </c>
      <c r="V86" s="219" t="str">
        <f t="shared" si="35"/>
        <v/>
      </c>
      <c r="W86" s="219" t="str">
        <f t="shared" si="36"/>
        <v/>
      </c>
      <c r="X86" s="219" t="str">
        <f t="shared" si="37"/>
        <v/>
      </c>
      <c r="Y86" s="310" t="str">
        <f t="shared" si="26"/>
        <v/>
      </c>
      <c r="Z86" s="220" t="str">
        <f t="shared" si="38"/>
        <v/>
      </c>
      <c r="AA86" s="218" t="str">
        <f t="shared" si="39"/>
        <v/>
      </c>
      <c r="AB86" s="221"/>
      <c r="AC86" s="311" t="str">
        <f t="shared" si="40"/>
        <v/>
      </c>
      <c r="AD86" s="222"/>
      <c r="AE86" s="312" t="str" cm="1">
        <f t="array" ref="AE86">_xlfn.IFS(N86="","",(IFERROR(VALUE(TRIM(SUBSTITUTE(AC86,CHAR(160),""))),0))=0,"Attention : montant présenté entièrement écarté",ROUND(Z86,2)&lt;ROUND(15%,2),"Attention : Montant temps d’affectation inférieur à 15%. La dépense doit être rejetée, ou vérifier que le personnel est affecté sur un autre type d'action",ROUND(AC86,2)&gt;ROUND(N86,2),"KO : Le montant retenu est supérieur au montant présenté. Merci de revoir la ligne de dépense ou plafonner son montant.",N86=0,"",ROUND(AC86,2)=ROUND(N86,2),"OK",ROUND(AC86,2)&lt;ROUND(N86,2),"Attention : Montant présenté partiellement écarté",TRUE,"")</f>
        <v/>
      </c>
      <c r="AF86" s="313" t="str">
        <f t="shared" si="27"/>
        <v/>
      </c>
    </row>
    <row r="87" spans="1:32" s="183" customFormat="1" ht="15.95">
      <c r="A87" s="211">
        <v>79</v>
      </c>
      <c r="B87" s="72"/>
      <c r="C87" s="71"/>
      <c r="D87" s="72"/>
      <c r="E87" s="71"/>
      <c r="F87" s="73"/>
      <c r="G87" s="73"/>
      <c r="H87" s="77"/>
      <c r="I87" s="77"/>
      <c r="J87" s="214" t="str">
        <f t="shared" si="28"/>
        <v/>
      </c>
      <c r="K87" s="307"/>
      <c r="L87" s="304"/>
      <c r="M87" s="71"/>
      <c r="N87" s="215" t="str">
        <f t="shared" si="29"/>
        <v/>
      </c>
      <c r="O87" s="83"/>
      <c r="P87" s="216" t="str">
        <f t="shared" si="41"/>
        <v/>
      </c>
      <c r="Q87" s="217" t="str">
        <f t="shared" si="30"/>
        <v/>
      </c>
      <c r="R87" s="217" t="str">
        <f t="shared" si="31"/>
        <v/>
      </c>
      <c r="S87" s="218" t="str">
        <f t="shared" si="32"/>
        <v/>
      </c>
      <c r="T87" s="218" t="str">
        <f t="shared" si="33"/>
        <v/>
      </c>
      <c r="U87" s="218" t="str">
        <f t="shared" si="34"/>
        <v/>
      </c>
      <c r="V87" s="219" t="str">
        <f t="shared" si="35"/>
        <v/>
      </c>
      <c r="W87" s="219" t="str">
        <f t="shared" si="36"/>
        <v/>
      </c>
      <c r="X87" s="219" t="str">
        <f t="shared" si="37"/>
        <v/>
      </c>
      <c r="Y87" s="310" t="str">
        <f t="shared" si="26"/>
        <v/>
      </c>
      <c r="Z87" s="220" t="str">
        <f t="shared" si="38"/>
        <v/>
      </c>
      <c r="AA87" s="218" t="str">
        <f t="shared" si="39"/>
        <v/>
      </c>
      <c r="AB87" s="221"/>
      <c r="AC87" s="311" t="str">
        <f t="shared" si="40"/>
        <v/>
      </c>
      <c r="AD87" s="222"/>
      <c r="AE87" s="312" t="str" cm="1">
        <f t="array" ref="AE87">_xlfn.IFS(N87="","",(IFERROR(VALUE(TRIM(SUBSTITUTE(AC87,CHAR(160),""))),0))=0,"Attention : montant présenté entièrement écarté",ROUND(Z87,2)&lt;ROUND(15%,2),"Attention : Montant temps d’affectation inférieur à 15%. La dépense doit être rejetée, ou vérifier que le personnel est affecté sur un autre type d'action",ROUND(AC87,2)&gt;ROUND(N87,2),"KO : Le montant retenu est supérieur au montant présenté. Merci de revoir la ligne de dépense ou plafonner son montant.",N87=0,"",ROUND(AC87,2)=ROUND(N87,2),"OK",ROUND(AC87,2)&lt;ROUND(N87,2),"Attention : Montant présenté partiellement écarté",TRUE,"")</f>
        <v/>
      </c>
      <c r="AF87" s="313" t="str">
        <f t="shared" si="27"/>
        <v/>
      </c>
    </row>
    <row r="88" spans="1:32" s="183" customFormat="1" ht="15.95">
      <c r="A88" s="211">
        <v>80</v>
      </c>
      <c r="B88" s="72"/>
      <c r="C88" s="71"/>
      <c r="D88" s="72"/>
      <c r="E88" s="71"/>
      <c r="F88" s="73"/>
      <c r="G88" s="73"/>
      <c r="H88" s="77"/>
      <c r="I88" s="77"/>
      <c r="J88" s="214" t="str">
        <f t="shared" si="28"/>
        <v/>
      </c>
      <c r="K88" s="307"/>
      <c r="L88" s="304"/>
      <c r="M88" s="71"/>
      <c r="N88" s="215" t="str">
        <f t="shared" si="29"/>
        <v/>
      </c>
      <c r="O88" s="83"/>
      <c r="P88" s="216" t="str">
        <f t="shared" si="41"/>
        <v/>
      </c>
      <c r="Q88" s="217" t="str">
        <f t="shared" si="30"/>
        <v/>
      </c>
      <c r="R88" s="217" t="str">
        <f t="shared" si="31"/>
        <v/>
      </c>
      <c r="S88" s="218" t="str">
        <f t="shared" si="32"/>
        <v/>
      </c>
      <c r="T88" s="218" t="str">
        <f t="shared" si="33"/>
        <v/>
      </c>
      <c r="U88" s="218" t="str">
        <f t="shared" si="34"/>
        <v/>
      </c>
      <c r="V88" s="219" t="str">
        <f t="shared" si="35"/>
        <v/>
      </c>
      <c r="W88" s="219" t="str">
        <f t="shared" si="36"/>
        <v/>
      </c>
      <c r="X88" s="219" t="str">
        <f t="shared" si="37"/>
        <v/>
      </c>
      <c r="Y88" s="310" t="str">
        <f t="shared" si="26"/>
        <v/>
      </c>
      <c r="Z88" s="220" t="str">
        <f t="shared" si="38"/>
        <v/>
      </c>
      <c r="AA88" s="218" t="str">
        <f t="shared" si="39"/>
        <v/>
      </c>
      <c r="AB88" s="221"/>
      <c r="AC88" s="311" t="str">
        <f t="shared" si="40"/>
        <v/>
      </c>
      <c r="AD88" s="222"/>
      <c r="AE88" s="312" t="str" cm="1">
        <f t="array" ref="AE88">_xlfn.IFS(N88="","",(IFERROR(VALUE(TRIM(SUBSTITUTE(AC88,CHAR(160),""))),0))=0,"Attention : montant présenté entièrement écarté",ROUND(Z88,2)&lt;ROUND(15%,2),"Attention : Montant temps d’affectation inférieur à 15%. La dépense doit être rejetée, ou vérifier que le personnel est affecté sur un autre type d'action",ROUND(AC88,2)&gt;ROUND(N88,2),"KO : Le montant retenu est supérieur au montant présenté. Merci de revoir la ligne de dépense ou plafonner son montant.",N88=0,"",ROUND(AC88,2)=ROUND(N88,2),"OK",ROUND(AC88,2)&lt;ROUND(N88,2),"Attention : Montant présenté partiellement écarté",TRUE,"")</f>
        <v/>
      </c>
      <c r="AF88" s="313" t="str">
        <f t="shared" si="27"/>
        <v/>
      </c>
    </row>
    <row r="89" spans="1:32" s="183" customFormat="1" ht="15.95">
      <c r="A89" s="211">
        <v>81</v>
      </c>
      <c r="B89" s="72"/>
      <c r="C89" s="71"/>
      <c r="D89" s="72"/>
      <c r="E89" s="71"/>
      <c r="F89" s="73"/>
      <c r="G89" s="73"/>
      <c r="H89" s="77"/>
      <c r="I89" s="77"/>
      <c r="J89" s="214" t="str">
        <f t="shared" si="28"/>
        <v/>
      </c>
      <c r="K89" s="307"/>
      <c r="L89" s="304"/>
      <c r="M89" s="71"/>
      <c r="N89" s="215" t="str">
        <f t="shared" si="29"/>
        <v/>
      </c>
      <c r="O89" s="83"/>
      <c r="P89" s="216" t="str">
        <f t="shared" si="41"/>
        <v/>
      </c>
      <c r="Q89" s="217" t="str">
        <f t="shared" si="30"/>
        <v/>
      </c>
      <c r="R89" s="217" t="str">
        <f t="shared" si="31"/>
        <v/>
      </c>
      <c r="S89" s="218" t="str">
        <f t="shared" si="32"/>
        <v/>
      </c>
      <c r="T89" s="218" t="str">
        <f t="shared" si="33"/>
        <v/>
      </c>
      <c r="U89" s="218" t="str">
        <f t="shared" si="34"/>
        <v/>
      </c>
      <c r="V89" s="219" t="str">
        <f t="shared" si="35"/>
        <v/>
      </c>
      <c r="W89" s="219" t="str">
        <f t="shared" si="36"/>
        <v/>
      </c>
      <c r="X89" s="219" t="str">
        <f t="shared" si="37"/>
        <v/>
      </c>
      <c r="Y89" s="310" t="str">
        <f t="shared" si="26"/>
        <v/>
      </c>
      <c r="Z89" s="220" t="str">
        <f t="shared" si="38"/>
        <v/>
      </c>
      <c r="AA89" s="218" t="str">
        <f t="shared" si="39"/>
        <v/>
      </c>
      <c r="AB89" s="221"/>
      <c r="AC89" s="311" t="str">
        <f t="shared" si="40"/>
        <v/>
      </c>
      <c r="AD89" s="222"/>
      <c r="AE89" s="312" t="str" cm="1">
        <f t="array" ref="AE89">_xlfn.IFS(N89="","",(IFERROR(VALUE(TRIM(SUBSTITUTE(AC89,CHAR(160),""))),0))=0,"Attention : montant présenté entièrement écarté",ROUND(Z89,2)&lt;ROUND(15%,2),"Attention : Montant temps d’affectation inférieur à 15%. La dépense doit être rejetée, ou vérifier que le personnel est affecté sur un autre type d'action",ROUND(AC89,2)&gt;ROUND(N89,2),"KO : Le montant retenu est supérieur au montant présenté. Merci de revoir la ligne de dépense ou plafonner son montant.",N89=0,"",ROUND(AC89,2)=ROUND(N89,2),"OK",ROUND(AC89,2)&lt;ROUND(N89,2),"Attention : Montant présenté partiellement écarté",TRUE,"")</f>
        <v/>
      </c>
      <c r="AF89" s="313" t="str">
        <f t="shared" si="27"/>
        <v/>
      </c>
    </row>
    <row r="90" spans="1:32" s="183" customFormat="1" ht="15.95">
      <c r="A90" s="211">
        <v>82</v>
      </c>
      <c r="B90" s="72"/>
      <c r="C90" s="71"/>
      <c r="D90" s="72"/>
      <c r="E90" s="71"/>
      <c r="F90" s="73"/>
      <c r="G90" s="73"/>
      <c r="H90" s="77"/>
      <c r="I90" s="77"/>
      <c r="J90" s="214" t="str">
        <f t="shared" si="28"/>
        <v/>
      </c>
      <c r="K90" s="307"/>
      <c r="L90" s="304"/>
      <c r="M90" s="71"/>
      <c r="N90" s="215" t="str">
        <f t="shared" si="29"/>
        <v/>
      </c>
      <c r="O90" s="83"/>
      <c r="P90" s="216" t="str">
        <f t="shared" si="41"/>
        <v/>
      </c>
      <c r="Q90" s="217" t="str">
        <f t="shared" si="30"/>
        <v/>
      </c>
      <c r="R90" s="217" t="str">
        <f t="shared" si="31"/>
        <v/>
      </c>
      <c r="S90" s="218" t="str">
        <f t="shared" si="32"/>
        <v/>
      </c>
      <c r="T90" s="218" t="str">
        <f t="shared" si="33"/>
        <v/>
      </c>
      <c r="U90" s="218" t="str">
        <f t="shared" si="34"/>
        <v/>
      </c>
      <c r="V90" s="219" t="str">
        <f t="shared" si="35"/>
        <v/>
      </c>
      <c r="W90" s="219" t="str">
        <f t="shared" si="36"/>
        <v/>
      </c>
      <c r="X90" s="219" t="str">
        <f t="shared" si="37"/>
        <v/>
      </c>
      <c r="Y90" s="310" t="str">
        <f t="shared" si="26"/>
        <v/>
      </c>
      <c r="Z90" s="220" t="str">
        <f t="shared" si="38"/>
        <v/>
      </c>
      <c r="AA90" s="218" t="str">
        <f t="shared" si="39"/>
        <v/>
      </c>
      <c r="AB90" s="221"/>
      <c r="AC90" s="311" t="str">
        <f t="shared" si="40"/>
        <v/>
      </c>
      <c r="AD90" s="222"/>
      <c r="AE90" s="312" t="str" cm="1">
        <f t="array" ref="AE90">_xlfn.IFS(N90="","",(IFERROR(VALUE(TRIM(SUBSTITUTE(AC90,CHAR(160),""))),0))=0,"Attention : montant présenté entièrement écarté",ROUND(Z90,2)&lt;ROUND(15%,2),"Attention : Montant temps d’affectation inférieur à 15%. La dépense doit être rejetée, ou vérifier que le personnel est affecté sur un autre type d'action",ROUND(AC90,2)&gt;ROUND(N90,2),"KO : Le montant retenu est supérieur au montant présenté. Merci de revoir la ligne de dépense ou plafonner son montant.",N90=0,"",ROUND(AC90,2)=ROUND(N90,2),"OK",ROUND(AC90,2)&lt;ROUND(N90,2),"Attention : Montant présenté partiellement écarté",TRUE,"")</f>
        <v/>
      </c>
      <c r="AF90" s="313" t="str">
        <f t="shared" si="27"/>
        <v/>
      </c>
    </row>
    <row r="91" spans="1:32" s="183" customFormat="1" ht="15.95">
      <c r="A91" s="211">
        <v>83</v>
      </c>
      <c r="B91" s="72"/>
      <c r="C91" s="71"/>
      <c r="D91" s="72"/>
      <c r="E91" s="71"/>
      <c r="F91" s="73"/>
      <c r="G91" s="73"/>
      <c r="H91" s="77"/>
      <c r="I91" s="77"/>
      <c r="J91" s="214" t="str">
        <f t="shared" si="28"/>
        <v/>
      </c>
      <c r="K91" s="307"/>
      <c r="L91" s="304"/>
      <c r="M91" s="71"/>
      <c r="N91" s="215" t="str">
        <f t="shared" si="29"/>
        <v/>
      </c>
      <c r="O91" s="83"/>
      <c r="P91" s="216" t="str">
        <f t="shared" si="41"/>
        <v/>
      </c>
      <c r="Q91" s="217" t="str">
        <f t="shared" si="30"/>
        <v/>
      </c>
      <c r="R91" s="217" t="str">
        <f t="shared" si="31"/>
        <v/>
      </c>
      <c r="S91" s="218" t="str">
        <f t="shared" si="32"/>
        <v/>
      </c>
      <c r="T91" s="218" t="str">
        <f t="shared" si="33"/>
        <v/>
      </c>
      <c r="U91" s="218" t="str">
        <f t="shared" si="34"/>
        <v/>
      </c>
      <c r="V91" s="219" t="str">
        <f t="shared" si="35"/>
        <v/>
      </c>
      <c r="W91" s="219" t="str">
        <f t="shared" si="36"/>
        <v/>
      </c>
      <c r="X91" s="219" t="str">
        <f t="shared" si="37"/>
        <v/>
      </c>
      <c r="Y91" s="310" t="str">
        <f t="shared" si="26"/>
        <v/>
      </c>
      <c r="Z91" s="220" t="str">
        <f t="shared" si="38"/>
        <v/>
      </c>
      <c r="AA91" s="218" t="str">
        <f t="shared" si="39"/>
        <v/>
      </c>
      <c r="AB91" s="221"/>
      <c r="AC91" s="311" t="str">
        <f t="shared" si="40"/>
        <v/>
      </c>
      <c r="AD91" s="222"/>
      <c r="AE91" s="312" t="str" cm="1">
        <f t="array" ref="AE91">_xlfn.IFS(N91="","",(IFERROR(VALUE(TRIM(SUBSTITUTE(AC91,CHAR(160),""))),0))=0,"Attention : montant présenté entièrement écarté",ROUND(Z91,2)&lt;ROUND(15%,2),"Attention : Montant temps d’affectation inférieur à 15%. La dépense doit être rejetée, ou vérifier que le personnel est affecté sur un autre type d'action",ROUND(AC91,2)&gt;ROUND(N91,2),"KO : Le montant retenu est supérieur au montant présenté. Merci de revoir la ligne de dépense ou plafonner son montant.",N91=0,"",ROUND(AC91,2)=ROUND(N91,2),"OK",ROUND(AC91,2)&lt;ROUND(N91,2),"Attention : Montant présenté partiellement écarté",TRUE,"")</f>
        <v/>
      </c>
      <c r="AF91" s="313" t="str">
        <f t="shared" si="27"/>
        <v/>
      </c>
    </row>
    <row r="92" spans="1:32" s="183" customFormat="1" ht="15.95">
      <c r="A92" s="211">
        <v>84</v>
      </c>
      <c r="B92" s="72"/>
      <c r="C92" s="71"/>
      <c r="D92" s="72"/>
      <c r="E92" s="71"/>
      <c r="F92" s="73"/>
      <c r="G92" s="73"/>
      <c r="H92" s="77"/>
      <c r="I92" s="77"/>
      <c r="J92" s="214" t="str">
        <f t="shared" si="28"/>
        <v/>
      </c>
      <c r="K92" s="307"/>
      <c r="L92" s="304"/>
      <c r="M92" s="71"/>
      <c r="N92" s="215" t="str">
        <f t="shared" si="29"/>
        <v/>
      </c>
      <c r="O92" s="83"/>
      <c r="P92" s="216" t="str">
        <f t="shared" si="41"/>
        <v/>
      </c>
      <c r="Q92" s="217" t="str">
        <f t="shared" si="30"/>
        <v/>
      </c>
      <c r="R92" s="217" t="str">
        <f t="shared" si="31"/>
        <v/>
      </c>
      <c r="S92" s="218" t="str">
        <f t="shared" si="32"/>
        <v/>
      </c>
      <c r="T92" s="218" t="str">
        <f t="shared" si="33"/>
        <v/>
      </c>
      <c r="U92" s="218" t="str">
        <f t="shared" si="34"/>
        <v/>
      </c>
      <c r="V92" s="219" t="str">
        <f t="shared" si="35"/>
        <v/>
      </c>
      <c r="W92" s="219" t="str">
        <f t="shared" si="36"/>
        <v/>
      </c>
      <c r="X92" s="219" t="str">
        <f t="shared" si="37"/>
        <v/>
      </c>
      <c r="Y92" s="310" t="str">
        <f t="shared" si="26"/>
        <v/>
      </c>
      <c r="Z92" s="220" t="str">
        <f t="shared" si="38"/>
        <v/>
      </c>
      <c r="AA92" s="218" t="str">
        <f t="shared" si="39"/>
        <v/>
      </c>
      <c r="AB92" s="221"/>
      <c r="AC92" s="311" t="str">
        <f t="shared" si="40"/>
        <v/>
      </c>
      <c r="AD92" s="222"/>
      <c r="AE92" s="312" t="str" cm="1">
        <f t="array" ref="AE92">_xlfn.IFS(N92="","",(IFERROR(VALUE(TRIM(SUBSTITUTE(AC92,CHAR(160),""))),0))=0,"Attention : montant présenté entièrement écarté",ROUND(Z92,2)&lt;ROUND(15%,2),"Attention : Montant temps d’affectation inférieur à 15%. La dépense doit être rejetée, ou vérifier que le personnel est affecté sur un autre type d'action",ROUND(AC92,2)&gt;ROUND(N92,2),"KO : Le montant retenu est supérieur au montant présenté. Merci de revoir la ligne de dépense ou plafonner son montant.",N92=0,"",ROUND(AC92,2)=ROUND(N92,2),"OK",ROUND(AC92,2)&lt;ROUND(N92,2),"Attention : Montant présenté partiellement écarté",TRUE,"")</f>
        <v/>
      </c>
      <c r="AF92" s="313" t="str">
        <f t="shared" si="27"/>
        <v/>
      </c>
    </row>
    <row r="93" spans="1:32" s="183" customFormat="1" ht="15.95">
      <c r="A93" s="211">
        <v>85</v>
      </c>
      <c r="B93" s="72"/>
      <c r="C93" s="71"/>
      <c r="D93" s="72"/>
      <c r="E93" s="71"/>
      <c r="F93" s="73"/>
      <c r="G93" s="73"/>
      <c r="H93" s="77"/>
      <c r="I93" s="77"/>
      <c r="J93" s="214" t="str">
        <f t="shared" si="28"/>
        <v/>
      </c>
      <c r="K93" s="307"/>
      <c r="L93" s="304"/>
      <c r="M93" s="71"/>
      <c r="N93" s="215" t="str">
        <f t="shared" si="29"/>
        <v/>
      </c>
      <c r="O93" s="83"/>
      <c r="P93" s="216" t="str">
        <f t="shared" si="41"/>
        <v/>
      </c>
      <c r="Q93" s="217" t="str">
        <f t="shared" si="30"/>
        <v/>
      </c>
      <c r="R93" s="217" t="str">
        <f t="shared" si="31"/>
        <v/>
      </c>
      <c r="S93" s="218" t="str">
        <f t="shared" si="32"/>
        <v/>
      </c>
      <c r="T93" s="218" t="str">
        <f t="shared" si="33"/>
        <v/>
      </c>
      <c r="U93" s="218" t="str">
        <f t="shared" si="34"/>
        <v/>
      </c>
      <c r="V93" s="219" t="str">
        <f t="shared" si="35"/>
        <v/>
      </c>
      <c r="W93" s="219" t="str">
        <f t="shared" si="36"/>
        <v/>
      </c>
      <c r="X93" s="219" t="str">
        <f t="shared" si="37"/>
        <v/>
      </c>
      <c r="Y93" s="310" t="str">
        <f t="shared" si="26"/>
        <v/>
      </c>
      <c r="Z93" s="220" t="str">
        <f t="shared" si="38"/>
        <v/>
      </c>
      <c r="AA93" s="218" t="str">
        <f t="shared" si="39"/>
        <v/>
      </c>
      <c r="AB93" s="221"/>
      <c r="AC93" s="311" t="str">
        <f t="shared" si="40"/>
        <v/>
      </c>
      <c r="AD93" s="222"/>
      <c r="AE93" s="312" t="str" cm="1">
        <f t="array" ref="AE93">_xlfn.IFS(N93="","",(IFERROR(VALUE(TRIM(SUBSTITUTE(AC93,CHAR(160),""))),0))=0,"Attention : montant présenté entièrement écarté",ROUND(Z93,2)&lt;ROUND(15%,2),"Attention : Montant temps d’affectation inférieur à 15%. La dépense doit être rejetée, ou vérifier que le personnel est affecté sur un autre type d'action",ROUND(AC93,2)&gt;ROUND(N93,2),"KO : Le montant retenu est supérieur au montant présenté. Merci de revoir la ligne de dépense ou plafonner son montant.",N93=0,"",ROUND(AC93,2)=ROUND(N93,2),"OK",ROUND(AC93,2)&lt;ROUND(N93,2),"Attention : Montant présenté partiellement écarté",TRUE,"")</f>
        <v/>
      </c>
      <c r="AF93" s="313" t="str">
        <f t="shared" si="27"/>
        <v/>
      </c>
    </row>
    <row r="94" spans="1:32" s="183" customFormat="1" ht="15.95">
      <c r="A94" s="211">
        <v>86</v>
      </c>
      <c r="B94" s="72"/>
      <c r="C94" s="71"/>
      <c r="D94" s="72"/>
      <c r="E94" s="71"/>
      <c r="F94" s="73"/>
      <c r="G94" s="73"/>
      <c r="H94" s="77"/>
      <c r="I94" s="77"/>
      <c r="J94" s="214" t="str">
        <f t="shared" si="28"/>
        <v/>
      </c>
      <c r="K94" s="307"/>
      <c r="L94" s="304"/>
      <c r="M94" s="71"/>
      <c r="N94" s="215" t="str">
        <f t="shared" si="29"/>
        <v/>
      </c>
      <c r="O94" s="83"/>
      <c r="P94" s="216" t="str">
        <f t="shared" si="41"/>
        <v/>
      </c>
      <c r="Q94" s="217" t="str">
        <f t="shared" si="30"/>
        <v/>
      </c>
      <c r="R94" s="217" t="str">
        <f t="shared" si="31"/>
        <v/>
      </c>
      <c r="S94" s="218" t="str">
        <f t="shared" si="32"/>
        <v/>
      </c>
      <c r="T94" s="218" t="str">
        <f t="shared" si="33"/>
        <v/>
      </c>
      <c r="U94" s="218" t="str">
        <f t="shared" si="34"/>
        <v/>
      </c>
      <c r="V94" s="219" t="str">
        <f t="shared" si="35"/>
        <v/>
      </c>
      <c r="W94" s="219" t="str">
        <f t="shared" si="36"/>
        <v/>
      </c>
      <c r="X94" s="219" t="str">
        <f t="shared" si="37"/>
        <v/>
      </c>
      <c r="Y94" s="310" t="str">
        <f t="shared" si="26"/>
        <v/>
      </c>
      <c r="Z94" s="220" t="str">
        <f t="shared" si="38"/>
        <v/>
      </c>
      <c r="AA94" s="218" t="str">
        <f t="shared" si="39"/>
        <v/>
      </c>
      <c r="AB94" s="221"/>
      <c r="AC94" s="311" t="str">
        <f t="shared" si="40"/>
        <v/>
      </c>
      <c r="AD94" s="222"/>
      <c r="AE94" s="312" t="str" cm="1">
        <f t="array" ref="AE94">_xlfn.IFS(N94="","",(IFERROR(VALUE(TRIM(SUBSTITUTE(AC94,CHAR(160),""))),0))=0,"Attention : montant présenté entièrement écarté",ROUND(Z94,2)&lt;ROUND(15%,2),"Attention : Montant temps d’affectation inférieur à 15%. La dépense doit être rejetée, ou vérifier que le personnel est affecté sur un autre type d'action",ROUND(AC94,2)&gt;ROUND(N94,2),"KO : Le montant retenu est supérieur au montant présenté. Merci de revoir la ligne de dépense ou plafonner son montant.",N94=0,"",ROUND(AC94,2)=ROUND(N94,2),"OK",ROUND(AC94,2)&lt;ROUND(N94,2),"Attention : Montant présenté partiellement écarté",TRUE,"")</f>
        <v/>
      </c>
      <c r="AF94" s="313" t="str">
        <f t="shared" si="27"/>
        <v/>
      </c>
    </row>
    <row r="95" spans="1:32" s="183" customFormat="1" ht="15.95">
      <c r="A95" s="211">
        <v>87</v>
      </c>
      <c r="B95" s="72"/>
      <c r="C95" s="71"/>
      <c r="D95" s="72"/>
      <c r="E95" s="71"/>
      <c r="F95" s="73"/>
      <c r="G95" s="73"/>
      <c r="H95" s="77"/>
      <c r="I95" s="77"/>
      <c r="J95" s="214" t="str">
        <f t="shared" si="28"/>
        <v/>
      </c>
      <c r="K95" s="307"/>
      <c r="L95" s="304"/>
      <c r="M95" s="71"/>
      <c r="N95" s="215" t="str">
        <f t="shared" si="29"/>
        <v/>
      </c>
      <c r="O95" s="83"/>
      <c r="P95" s="216" t="str">
        <f t="shared" si="41"/>
        <v/>
      </c>
      <c r="Q95" s="217" t="str">
        <f t="shared" si="30"/>
        <v/>
      </c>
      <c r="R95" s="217" t="str">
        <f t="shared" si="31"/>
        <v/>
      </c>
      <c r="S95" s="218" t="str">
        <f t="shared" si="32"/>
        <v/>
      </c>
      <c r="T95" s="218" t="str">
        <f t="shared" si="33"/>
        <v/>
      </c>
      <c r="U95" s="218" t="str">
        <f t="shared" si="34"/>
        <v/>
      </c>
      <c r="V95" s="219" t="str">
        <f t="shared" si="35"/>
        <v/>
      </c>
      <c r="W95" s="219" t="str">
        <f t="shared" si="36"/>
        <v/>
      </c>
      <c r="X95" s="219" t="str">
        <f t="shared" si="37"/>
        <v/>
      </c>
      <c r="Y95" s="310" t="str">
        <f t="shared" si="26"/>
        <v/>
      </c>
      <c r="Z95" s="220" t="str">
        <f t="shared" si="38"/>
        <v/>
      </c>
      <c r="AA95" s="218" t="str">
        <f t="shared" si="39"/>
        <v/>
      </c>
      <c r="AB95" s="221"/>
      <c r="AC95" s="311" t="str">
        <f t="shared" si="40"/>
        <v/>
      </c>
      <c r="AD95" s="222"/>
      <c r="AE95" s="312" t="str" cm="1">
        <f t="array" ref="AE95">_xlfn.IFS(N95="","",(IFERROR(VALUE(TRIM(SUBSTITUTE(AC95,CHAR(160),""))),0))=0,"Attention : montant présenté entièrement écarté",ROUND(Z95,2)&lt;ROUND(15%,2),"Attention : Montant temps d’affectation inférieur à 15%. La dépense doit être rejetée, ou vérifier que le personnel est affecté sur un autre type d'action",ROUND(AC95,2)&gt;ROUND(N95,2),"KO : Le montant retenu est supérieur au montant présenté. Merci de revoir la ligne de dépense ou plafonner son montant.",N95=0,"",ROUND(AC95,2)=ROUND(N95,2),"OK",ROUND(AC95,2)&lt;ROUND(N95,2),"Attention : Montant présenté partiellement écarté",TRUE,"")</f>
        <v/>
      </c>
      <c r="AF95" s="313" t="str">
        <f t="shared" si="27"/>
        <v/>
      </c>
    </row>
    <row r="96" spans="1:32" s="183" customFormat="1" ht="15.95">
      <c r="A96" s="211">
        <v>88</v>
      </c>
      <c r="B96" s="72"/>
      <c r="C96" s="71"/>
      <c r="D96" s="72"/>
      <c r="E96" s="71"/>
      <c r="F96" s="73"/>
      <c r="G96" s="73"/>
      <c r="H96" s="77"/>
      <c r="I96" s="77"/>
      <c r="J96" s="214" t="str">
        <f t="shared" si="28"/>
        <v/>
      </c>
      <c r="K96" s="307"/>
      <c r="L96" s="304"/>
      <c r="M96" s="71"/>
      <c r="N96" s="215" t="str">
        <f t="shared" si="29"/>
        <v/>
      </c>
      <c r="O96" s="83"/>
      <c r="P96" s="216" t="str">
        <f t="shared" si="41"/>
        <v/>
      </c>
      <c r="Q96" s="217" t="str">
        <f t="shared" si="30"/>
        <v/>
      </c>
      <c r="R96" s="217" t="str">
        <f t="shared" si="31"/>
        <v/>
      </c>
      <c r="S96" s="218" t="str">
        <f t="shared" si="32"/>
        <v/>
      </c>
      <c r="T96" s="218" t="str">
        <f t="shared" si="33"/>
        <v/>
      </c>
      <c r="U96" s="218" t="str">
        <f t="shared" si="34"/>
        <v/>
      </c>
      <c r="V96" s="219" t="str">
        <f t="shared" si="35"/>
        <v/>
      </c>
      <c r="W96" s="219" t="str">
        <f t="shared" si="36"/>
        <v/>
      </c>
      <c r="X96" s="219" t="str">
        <f t="shared" si="37"/>
        <v/>
      </c>
      <c r="Y96" s="310" t="str">
        <f t="shared" si="26"/>
        <v/>
      </c>
      <c r="Z96" s="220" t="str">
        <f t="shared" si="38"/>
        <v/>
      </c>
      <c r="AA96" s="218" t="str">
        <f t="shared" si="39"/>
        <v/>
      </c>
      <c r="AB96" s="221"/>
      <c r="AC96" s="311" t="str">
        <f t="shared" si="40"/>
        <v/>
      </c>
      <c r="AD96" s="222"/>
      <c r="AE96" s="312" t="str" cm="1">
        <f t="array" ref="AE96">_xlfn.IFS(N96="","",(IFERROR(VALUE(TRIM(SUBSTITUTE(AC96,CHAR(160),""))),0))=0,"Attention : montant présenté entièrement écarté",ROUND(Z96,2)&lt;ROUND(15%,2),"Attention : Montant temps d’affectation inférieur à 15%. La dépense doit être rejetée, ou vérifier que le personnel est affecté sur un autre type d'action",ROUND(AC96,2)&gt;ROUND(N96,2),"KO : Le montant retenu est supérieur au montant présenté. Merci de revoir la ligne de dépense ou plafonner son montant.",N96=0,"",ROUND(AC96,2)=ROUND(N96,2),"OK",ROUND(AC96,2)&lt;ROUND(N96,2),"Attention : Montant présenté partiellement écarté",TRUE,"")</f>
        <v/>
      </c>
      <c r="AF96" s="313" t="str">
        <f t="shared" si="27"/>
        <v/>
      </c>
    </row>
    <row r="97" spans="1:32" s="183" customFormat="1" ht="15.95">
      <c r="A97" s="211">
        <v>89</v>
      </c>
      <c r="B97" s="72"/>
      <c r="C97" s="71"/>
      <c r="D97" s="72"/>
      <c r="E97" s="71"/>
      <c r="F97" s="73"/>
      <c r="G97" s="73"/>
      <c r="H97" s="77"/>
      <c r="I97" s="77"/>
      <c r="J97" s="214" t="str">
        <f t="shared" si="28"/>
        <v/>
      </c>
      <c r="K97" s="307"/>
      <c r="L97" s="304"/>
      <c r="M97" s="71"/>
      <c r="N97" s="215" t="str">
        <f t="shared" si="29"/>
        <v/>
      </c>
      <c r="O97" s="83"/>
      <c r="P97" s="216" t="str">
        <f t="shared" si="41"/>
        <v/>
      </c>
      <c r="Q97" s="217" t="str">
        <f t="shared" si="30"/>
        <v/>
      </c>
      <c r="R97" s="217" t="str">
        <f t="shared" si="31"/>
        <v/>
      </c>
      <c r="S97" s="218" t="str">
        <f t="shared" si="32"/>
        <v/>
      </c>
      <c r="T97" s="218" t="str">
        <f t="shared" si="33"/>
        <v/>
      </c>
      <c r="U97" s="218" t="str">
        <f t="shared" si="34"/>
        <v/>
      </c>
      <c r="V97" s="219" t="str">
        <f t="shared" si="35"/>
        <v/>
      </c>
      <c r="W97" s="219" t="str">
        <f t="shared" si="36"/>
        <v/>
      </c>
      <c r="X97" s="219" t="str">
        <f t="shared" si="37"/>
        <v/>
      </c>
      <c r="Y97" s="310" t="str">
        <f t="shared" si="26"/>
        <v/>
      </c>
      <c r="Z97" s="220" t="str">
        <f t="shared" si="38"/>
        <v/>
      </c>
      <c r="AA97" s="218" t="str">
        <f t="shared" si="39"/>
        <v/>
      </c>
      <c r="AB97" s="221"/>
      <c r="AC97" s="311" t="str">
        <f t="shared" si="40"/>
        <v/>
      </c>
      <c r="AD97" s="222"/>
      <c r="AE97" s="312" t="str" cm="1">
        <f t="array" ref="AE97">_xlfn.IFS(N97="","",(IFERROR(VALUE(TRIM(SUBSTITUTE(AC97,CHAR(160),""))),0))=0,"Attention : montant présenté entièrement écarté",ROUND(Z97,2)&lt;ROUND(15%,2),"Attention : Montant temps d’affectation inférieur à 15%. La dépense doit être rejetée, ou vérifier que le personnel est affecté sur un autre type d'action",ROUND(AC97,2)&gt;ROUND(N97,2),"KO : Le montant retenu est supérieur au montant présenté. Merci de revoir la ligne de dépense ou plafonner son montant.",N97=0,"",ROUND(AC97,2)=ROUND(N97,2),"OK",ROUND(AC97,2)&lt;ROUND(N97,2),"Attention : Montant présenté partiellement écarté",TRUE,"")</f>
        <v/>
      </c>
      <c r="AF97" s="313" t="str">
        <f t="shared" si="27"/>
        <v/>
      </c>
    </row>
    <row r="98" spans="1:32" s="183" customFormat="1" ht="15.95">
      <c r="A98" s="211">
        <v>90</v>
      </c>
      <c r="B98" s="72"/>
      <c r="C98" s="71"/>
      <c r="D98" s="72"/>
      <c r="E98" s="71"/>
      <c r="F98" s="73"/>
      <c r="G98" s="73"/>
      <c r="H98" s="77"/>
      <c r="I98" s="77"/>
      <c r="J98" s="214" t="str">
        <f t="shared" si="28"/>
        <v/>
      </c>
      <c r="K98" s="307"/>
      <c r="L98" s="304"/>
      <c r="M98" s="71"/>
      <c r="N98" s="215" t="str">
        <f t="shared" si="29"/>
        <v/>
      </c>
      <c r="O98" s="83"/>
      <c r="P98" s="216" t="str">
        <f t="shared" si="41"/>
        <v/>
      </c>
      <c r="Q98" s="217" t="str">
        <f t="shared" si="30"/>
        <v/>
      </c>
      <c r="R98" s="217" t="str">
        <f t="shared" si="31"/>
        <v/>
      </c>
      <c r="S98" s="218" t="str">
        <f t="shared" si="32"/>
        <v/>
      </c>
      <c r="T98" s="218" t="str">
        <f t="shared" si="33"/>
        <v/>
      </c>
      <c r="U98" s="218" t="str">
        <f t="shared" si="34"/>
        <v/>
      </c>
      <c r="V98" s="219" t="str">
        <f t="shared" si="35"/>
        <v/>
      </c>
      <c r="W98" s="219" t="str">
        <f t="shared" si="36"/>
        <v/>
      </c>
      <c r="X98" s="219" t="str">
        <f>IF(OR(V98="",W98=""), "",IFERROR(VALUE(TRIM(SUBSTITUTE(V98,CHAR(160),""))),0) + IFERROR(VALUE(TRIM(SUBSTITUTE(W98,CHAR(160),""))),0))</f>
        <v/>
      </c>
      <c r="Y98" s="310" t="str">
        <f t="shared" si="26"/>
        <v/>
      </c>
      <c r="Z98" s="220" t="str">
        <f t="shared" si="38"/>
        <v/>
      </c>
      <c r="AA98" s="218" t="str">
        <f t="shared" si="39"/>
        <v/>
      </c>
      <c r="AB98" s="221"/>
      <c r="AC98" s="311" t="str">
        <f t="shared" si="40"/>
        <v/>
      </c>
      <c r="AD98" s="222"/>
      <c r="AE98" s="312" t="str" cm="1">
        <f t="array" ref="AE98">_xlfn.IFS(N98="","",(IFERROR(VALUE(TRIM(SUBSTITUTE(AC98,CHAR(160),""))),0))=0,"Attention : montant présenté entièrement écarté",ROUND(Z98,2)&lt;ROUND(15%,2),"Attention : Montant temps d’affectation inférieur à 15%. La dépense doit être rejetée, ou vérifier que le personnel est affecté sur un autre type d'action",ROUND(AC98,2)&gt;ROUND(N98,2),"KO : Le montant retenu est supérieur au montant présenté. Merci de revoir la ligne de dépense ou plafonner son montant.",N98=0,"",ROUND(AC98,2)=ROUND(N98,2),"OK",ROUND(AC98,2)&lt;ROUND(N98,2),"Attention : Montant présenté partiellement écarté",TRUE,"")</f>
        <v/>
      </c>
      <c r="AF98" s="313" t="str">
        <f t="shared" si="27"/>
        <v/>
      </c>
    </row>
    <row r="99" spans="1:32" s="183" customFormat="1" ht="15.95">
      <c r="A99" s="211">
        <v>91</v>
      </c>
      <c r="B99" s="72"/>
      <c r="C99" s="71"/>
      <c r="D99" s="72"/>
      <c r="E99" s="71"/>
      <c r="F99" s="73"/>
      <c r="G99" s="73"/>
      <c r="H99" s="77"/>
      <c r="I99" s="77"/>
      <c r="J99" s="214" t="str">
        <f t="shared" si="28"/>
        <v/>
      </c>
      <c r="K99" s="307"/>
      <c r="L99" s="304"/>
      <c r="M99" s="71"/>
      <c r="N99" s="215" t="str">
        <f t="shared" si="29"/>
        <v/>
      </c>
      <c r="O99" s="83"/>
      <c r="P99" s="216" t="str">
        <f t="shared" si="41"/>
        <v/>
      </c>
      <c r="Q99" s="217" t="str">
        <f t="shared" si="30"/>
        <v/>
      </c>
      <c r="R99" s="217" t="str">
        <f t="shared" si="31"/>
        <v/>
      </c>
      <c r="S99" s="218" t="str">
        <f t="shared" si="32"/>
        <v/>
      </c>
      <c r="T99" s="218" t="str">
        <f t="shared" si="33"/>
        <v/>
      </c>
      <c r="U99" s="218" t="str">
        <f t="shared" si="34"/>
        <v/>
      </c>
      <c r="V99" s="219" t="str">
        <f t="shared" si="35"/>
        <v/>
      </c>
      <c r="W99" s="219" t="str">
        <f t="shared" si="36"/>
        <v/>
      </c>
      <c r="X99" s="219" t="str">
        <f t="shared" si="37"/>
        <v/>
      </c>
      <c r="Y99" s="310" t="str">
        <f t="shared" si="26"/>
        <v/>
      </c>
      <c r="Z99" s="220" t="str">
        <f t="shared" si="38"/>
        <v/>
      </c>
      <c r="AA99" s="218" t="str">
        <f t="shared" si="39"/>
        <v/>
      </c>
      <c r="AB99" s="221"/>
      <c r="AC99" s="311" t="str">
        <f t="shared" si="40"/>
        <v/>
      </c>
      <c r="AD99" s="222"/>
      <c r="AE99" s="312" t="str" cm="1">
        <f t="array" ref="AE99">_xlfn.IFS(N99="","",(IFERROR(VALUE(TRIM(SUBSTITUTE(AC99,CHAR(160),""))),0))=0,"Attention : montant présenté entièrement écarté",ROUND(Z99,2)&lt;ROUND(15%,2),"Attention : Montant temps d’affectation inférieur à 15%. La dépense doit être rejetée, ou vérifier que le personnel est affecté sur un autre type d'action",ROUND(AC99,2)&gt;ROUND(N99,2),"KO : Le montant retenu est supérieur au montant présenté. Merci de revoir la ligne de dépense ou plafonner son montant.",N99=0,"",ROUND(AC99,2)=ROUND(N99,2),"OK",ROUND(AC99,2)&lt;ROUND(N99,2),"Attention : Montant présenté partiellement écarté",TRUE,"")</f>
        <v/>
      </c>
      <c r="AF99" s="313" t="str">
        <f t="shared" si="27"/>
        <v/>
      </c>
    </row>
    <row r="100" spans="1:32" s="183" customFormat="1" ht="15.95">
      <c r="A100" s="211">
        <v>92</v>
      </c>
      <c r="B100" s="72"/>
      <c r="C100" s="71"/>
      <c r="D100" s="72"/>
      <c r="E100" s="71"/>
      <c r="F100" s="73"/>
      <c r="G100" s="73"/>
      <c r="H100" s="77"/>
      <c r="I100" s="77"/>
      <c r="J100" s="214" t="str">
        <f t="shared" si="28"/>
        <v/>
      </c>
      <c r="K100" s="307"/>
      <c r="L100" s="304"/>
      <c r="M100" s="71"/>
      <c r="N100" s="215" t="str">
        <f t="shared" si="29"/>
        <v/>
      </c>
      <c r="O100" s="83"/>
      <c r="P100" s="216" t="str">
        <f t="shared" si="41"/>
        <v/>
      </c>
      <c r="Q100" s="217" t="str">
        <f t="shared" si="30"/>
        <v/>
      </c>
      <c r="R100" s="217" t="str">
        <f t="shared" si="31"/>
        <v/>
      </c>
      <c r="S100" s="218" t="str">
        <f t="shared" si="32"/>
        <v/>
      </c>
      <c r="T100" s="218" t="str">
        <f t="shared" si="33"/>
        <v/>
      </c>
      <c r="U100" s="218" t="str">
        <f t="shared" si="34"/>
        <v/>
      </c>
      <c r="V100" s="219" t="str">
        <f t="shared" si="35"/>
        <v/>
      </c>
      <c r="W100" s="219" t="str">
        <f t="shared" si="36"/>
        <v/>
      </c>
      <c r="X100" s="219" t="str">
        <f t="shared" si="37"/>
        <v/>
      </c>
      <c r="Y100" s="310" t="str">
        <f t="shared" si="26"/>
        <v/>
      </c>
      <c r="Z100" s="220" t="str">
        <f t="shared" si="38"/>
        <v/>
      </c>
      <c r="AA100" s="218" t="str">
        <f t="shared" si="39"/>
        <v/>
      </c>
      <c r="AB100" s="221"/>
      <c r="AC100" s="311" t="str">
        <f t="shared" si="40"/>
        <v/>
      </c>
      <c r="AD100" s="222"/>
      <c r="AE100" s="312" t="str" cm="1">
        <f t="array" ref="AE100">_xlfn.IFS(N100="","",(IFERROR(VALUE(TRIM(SUBSTITUTE(AC100,CHAR(160),""))),0))=0,"Attention : montant présenté entièrement écarté",ROUND(Z100,2)&lt;ROUND(15%,2),"Attention : Montant temps d’affectation inférieur à 15%. La dépense doit être rejetée, ou vérifier que le personnel est affecté sur un autre type d'action",ROUND(AC100,2)&gt;ROUND(N100,2),"KO : Le montant retenu est supérieur au montant présenté. Merci de revoir la ligne de dépense ou plafonner son montant.",N100=0,"",ROUND(AC100,2)=ROUND(N100,2),"OK",ROUND(AC100,2)&lt;ROUND(N100,2),"Attention : Montant présenté partiellement écarté",TRUE,"")</f>
        <v/>
      </c>
      <c r="AF100" s="313" t="str">
        <f t="shared" si="27"/>
        <v/>
      </c>
    </row>
    <row r="101" spans="1:32" s="183" customFormat="1" ht="15.95">
      <c r="A101" s="211">
        <v>93</v>
      </c>
      <c r="B101" s="72"/>
      <c r="C101" s="71"/>
      <c r="D101" s="72"/>
      <c r="E101" s="71"/>
      <c r="F101" s="73"/>
      <c r="G101" s="73"/>
      <c r="H101" s="77"/>
      <c r="I101" s="77"/>
      <c r="J101" s="214" t="str">
        <f t="shared" si="28"/>
        <v/>
      </c>
      <c r="K101" s="307"/>
      <c r="L101" s="304"/>
      <c r="M101" s="71"/>
      <c r="N101" s="215" t="str">
        <f t="shared" si="29"/>
        <v/>
      </c>
      <c r="O101" s="83"/>
      <c r="P101" s="216" t="str">
        <f t="shared" si="41"/>
        <v/>
      </c>
      <c r="Q101" s="217" t="str">
        <f t="shared" si="30"/>
        <v/>
      </c>
      <c r="R101" s="217" t="str">
        <f t="shared" si="31"/>
        <v/>
      </c>
      <c r="S101" s="218" t="str">
        <f t="shared" si="32"/>
        <v/>
      </c>
      <c r="T101" s="218" t="str">
        <f t="shared" si="33"/>
        <v/>
      </c>
      <c r="U101" s="218" t="str">
        <f t="shared" si="34"/>
        <v/>
      </c>
      <c r="V101" s="219" t="str">
        <f t="shared" si="35"/>
        <v/>
      </c>
      <c r="W101" s="219" t="str">
        <f t="shared" si="36"/>
        <v/>
      </c>
      <c r="X101" s="219" t="str">
        <f t="shared" si="37"/>
        <v/>
      </c>
      <c r="Y101" s="310" t="str">
        <f t="shared" si="26"/>
        <v/>
      </c>
      <c r="Z101" s="220" t="str">
        <f t="shared" si="38"/>
        <v/>
      </c>
      <c r="AA101" s="218" t="str">
        <f t="shared" si="39"/>
        <v/>
      </c>
      <c r="AB101" s="221"/>
      <c r="AC101" s="311" t="str">
        <f t="shared" si="40"/>
        <v/>
      </c>
      <c r="AD101" s="222"/>
      <c r="AE101" s="312" t="str" cm="1">
        <f t="array" ref="AE101">_xlfn.IFS(N101="","",(IFERROR(VALUE(TRIM(SUBSTITUTE(AC101,CHAR(160),""))),0))=0,"Attention : montant présenté entièrement écarté",ROUND(Z101,2)&lt;ROUND(15%,2),"Attention : Montant temps d’affectation inférieur à 15%. La dépense doit être rejetée, ou vérifier que le personnel est affecté sur un autre type d'action",ROUND(AC101,2)&gt;ROUND(N101,2),"KO : Le montant retenu est supérieur au montant présenté. Merci de revoir la ligne de dépense ou plafonner son montant.",N101=0,"",ROUND(AC101,2)=ROUND(N101,2),"OK",ROUND(AC101,2)&lt;ROUND(N101,2),"Attention : Montant présenté partiellement écarté",TRUE,"")</f>
        <v/>
      </c>
      <c r="AF101" s="313" t="str">
        <f t="shared" si="27"/>
        <v/>
      </c>
    </row>
    <row r="102" spans="1:32" s="183" customFormat="1" ht="15.95">
      <c r="A102" s="211">
        <v>94</v>
      </c>
      <c r="B102" s="72"/>
      <c r="C102" s="71"/>
      <c r="D102" s="72"/>
      <c r="E102" s="71"/>
      <c r="F102" s="73"/>
      <c r="G102" s="73"/>
      <c r="H102" s="77"/>
      <c r="I102" s="77"/>
      <c r="J102" s="214" t="str">
        <f t="shared" si="28"/>
        <v/>
      </c>
      <c r="K102" s="307"/>
      <c r="L102" s="304"/>
      <c r="M102" s="71"/>
      <c r="N102" s="215" t="str">
        <f t="shared" si="29"/>
        <v/>
      </c>
      <c r="O102" s="83"/>
      <c r="P102" s="216" t="str">
        <f t="shared" si="41"/>
        <v/>
      </c>
      <c r="Q102" s="217" t="str">
        <f t="shared" si="30"/>
        <v/>
      </c>
      <c r="R102" s="217" t="str">
        <f t="shared" si="31"/>
        <v/>
      </c>
      <c r="S102" s="218" t="str">
        <f t="shared" si="32"/>
        <v/>
      </c>
      <c r="T102" s="218" t="str">
        <f t="shared" si="33"/>
        <v/>
      </c>
      <c r="U102" s="218" t="str">
        <f t="shared" si="34"/>
        <v/>
      </c>
      <c r="V102" s="219" t="str">
        <f t="shared" si="35"/>
        <v/>
      </c>
      <c r="W102" s="219" t="str">
        <f t="shared" si="36"/>
        <v/>
      </c>
      <c r="X102" s="219" t="str">
        <f t="shared" si="37"/>
        <v/>
      </c>
      <c r="Y102" s="310" t="str">
        <f t="shared" si="26"/>
        <v/>
      </c>
      <c r="Z102" s="220" t="str">
        <f t="shared" si="38"/>
        <v/>
      </c>
      <c r="AA102" s="218" t="str">
        <f t="shared" si="39"/>
        <v/>
      </c>
      <c r="AB102" s="221"/>
      <c r="AC102" s="311" t="str">
        <f t="shared" si="40"/>
        <v/>
      </c>
      <c r="AD102" s="222"/>
      <c r="AE102" s="312" t="str" cm="1">
        <f t="array" ref="AE102">_xlfn.IFS(N102="","",(IFERROR(VALUE(TRIM(SUBSTITUTE(AC102,CHAR(160),""))),0))=0,"Attention : montant présenté entièrement écarté",ROUND(Z102,2)&lt;ROUND(15%,2),"Attention : Montant temps d’affectation inférieur à 15%. La dépense doit être rejetée, ou vérifier que le personnel est affecté sur un autre type d'action",ROUND(AC102,2)&gt;ROUND(N102,2),"KO : Le montant retenu est supérieur au montant présenté. Merci de revoir la ligne de dépense ou plafonner son montant.",N102=0,"",ROUND(AC102,2)=ROUND(N102,2),"OK",ROUND(AC102,2)&lt;ROUND(N102,2),"Attention : Montant présenté partiellement écarté",TRUE,"")</f>
        <v/>
      </c>
      <c r="AF102" s="313" t="str">
        <f t="shared" si="27"/>
        <v/>
      </c>
    </row>
    <row r="103" spans="1:32" s="183" customFormat="1" ht="15.95">
      <c r="A103" s="211">
        <v>95</v>
      </c>
      <c r="B103" s="72"/>
      <c r="C103" s="71"/>
      <c r="D103" s="72"/>
      <c r="E103" s="71"/>
      <c r="F103" s="73"/>
      <c r="G103" s="73"/>
      <c r="H103" s="77"/>
      <c r="I103" s="77"/>
      <c r="J103" s="214" t="str">
        <f t="shared" si="28"/>
        <v/>
      </c>
      <c r="K103" s="307"/>
      <c r="L103" s="304"/>
      <c r="M103" s="71"/>
      <c r="N103" s="215" t="str">
        <f t="shared" si="29"/>
        <v/>
      </c>
      <c r="O103" s="83"/>
      <c r="P103" s="216" t="str">
        <f t="shared" si="41"/>
        <v/>
      </c>
      <c r="Q103" s="217" t="str">
        <f t="shared" si="30"/>
        <v/>
      </c>
      <c r="R103" s="217" t="str">
        <f t="shared" si="31"/>
        <v/>
      </c>
      <c r="S103" s="218" t="str">
        <f t="shared" si="32"/>
        <v/>
      </c>
      <c r="T103" s="218" t="str">
        <f t="shared" si="33"/>
        <v/>
      </c>
      <c r="U103" s="218" t="str">
        <f t="shared" si="34"/>
        <v/>
      </c>
      <c r="V103" s="219" t="str">
        <f t="shared" si="35"/>
        <v/>
      </c>
      <c r="W103" s="219" t="str">
        <f t="shared" si="36"/>
        <v/>
      </c>
      <c r="X103" s="219" t="str">
        <f t="shared" si="37"/>
        <v/>
      </c>
      <c r="Y103" s="310" t="str">
        <f t="shared" si="26"/>
        <v/>
      </c>
      <c r="Z103" s="220" t="str">
        <f t="shared" si="38"/>
        <v/>
      </c>
      <c r="AA103" s="218" t="str">
        <f t="shared" si="39"/>
        <v/>
      </c>
      <c r="AB103" s="221"/>
      <c r="AC103" s="311" t="str">
        <f t="shared" si="40"/>
        <v/>
      </c>
      <c r="AD103" s="222"/>
      <c r="AE103" s="312" t="str" cm="1">
        <f t="array" ref="AE103">_xlfn.IFS(N103="","",(IFERROR(VALUE(TRIM(SUBSTITUTE(AC103,CHAR(160),""))),0))=0,"Attention : montant présenté entièrement écarté",ROUND(Z103,2)&lt;ROUND(15%,2),"Attention : Montant temps d’affectation inférieur à 15%. La dépense doit être rejetée, ou vérifier que le personnel est affecté sur un autre type d'action",ROUND(AC103,2)&gt;ROUND(N103,2),"KO : Le montant retenu est supérieur au montant présenté. Merci de revoir la ligne de dépense ou plafonner son montant.",N103=0,"",ROUND(AC103,2)=ROUND(N103,2),"OK",ROUND(AC103,2)&lt;ROUND(N103,2),"Attention : Montant présenté partiellement écarté",TRUE,"")</f>
        <v/>
      </c>
      <c r="AF103" s="313" t="str">
        <f t="shared" si="27"/>
        <v/>
      </c>
    </row>
    <row r="104" spans="1:32" s="183" customFormat="1" ht="15.95">
      <c r="A104" s="211">
        <v>96</v>
      </c>
      <c r="B104" s="72"/>
      <c r="C104" s="71"/>
      <c r="D104" s="72"/>
      <c r="E104" s="71"/>
      <c r="F104" s="73"/>
      <c r="G104" s="73"/>
      <c r="H104" s="77"/>
      <c r="I104" s="77"/>
      <c r="J104" s="214" t="str">
        <f t="shared" si="28"/>
        <v/>
      </c>
      <c r="K104" s="307"/>
      <c r="L104" s="304"/>
      <c r="M104" s="71"/>
      <c r="N104" s="215" t="str">
        <f t="shared" si="29"/>
        <v/>
      </c>
      <c r="O104" s="83"/>
      <c r="P104" s="216" t="str">
        <f t="shared" si="41"/>
        <v/>
      </c>
      <c r="Q104" s="217" t="str">
        <f t="shared" si="30"/>
        <v/>
      </c>
      <c r="R104" s="217" t="str">
        <f t="shared" si="31"/>
        <v/>
      </c>
      <c r="S104" s="218" t="str">
        <f t="shared" si="32"/>
        <v/>
      </c>
      <c r="T104" s="218" t="str">
        <f t="shared" si="33"/>
        <v/>
      </c>
      <c r="U104" s="218" t="str">
        <f t="shared" si="34"/>
        <v/>
      </c>
      <c r="V104" s="219" t="str">
        <f t="shared" si="35"/>
        <v/>
      </c>
      <c r="W104" s="219" t="str">
        <f t="shared" si="36"/>
        <v/>
      </c>
      <c r="X104" s="219" t="str">
        <f t="shared" si="37"/>
        <v/>
      </c>
      <c r="Y104" s="310" t="str">
        <f t="shared" si="26"/>
        <v/>
      </c>
      <c r="Z104" s="220" t="str">
        <f t="shared" si="38"/>
        <v/>
      </c>
      <c r="AA104" s="218" t="str">
        <f t="shared" si="39"/>
        <v/>
      </c>
      <c r="AB104" s="221"/>
      <c r="AC104" s="311" t="str">
        <f t="shared" si="40"/>
        <v/>
      </c>
      <c r="AD104" s="222"/>
      <c r="AE104" s="312" t="str" cm="1">
        <f t="array" ref="AE104">_xlfn.IFS(N104="","",(IFERROR(VALUE(TRIM(SUBSTITUTE(AC104,CHAR(160),""))),0))=0,"Attention : montant présenté entièrement écarté",ROUND(Z104,2)&lt;ROUND(15%,2),"Attention : Montant temps d’affectation inférieur à 15%. La dépense doit être rejetée, ou vérifier que le personnel est affecté sur un autre type d'action",ROUND(AC104,2)&gt;ROUND(N104,2),"KO : Le montant retenu est supérieur au montant présenté. Merci de revoir la ligne de dépense ou plafonner son montant.",N104=0,"",ROUND(AC104,2)=ROUND(N104,2),"OK",ROUND(AC104,2)&lt;ROUND(N104,2),"Attention : Montant présenté partiellement écarté",TRUE,"")</f>
        <v/>
      </c>
      <c r="AF104" s="313" t="str">
        <f t="shared" si="27"/>
        <v/>
      </c>
    </row>
    <row r="105" spans="1:32" s="183" customFormat="1" ht="15.95">
      <c r="A105" s="211">
        <v>97</v>
      </c>
      <c r="B105" s="72"/>
      <c r="C105" s="71"/>
      <c r="D105" s="72"/>
      <c r="E105" s="71"/>
      <c r="F105" s="73"/>
      <c r="G105" s="73"/>
      <c r="H105" s="77"/>
      <c r="I105" s="77"/>
      <c r="J105" s="214" t="str">
        <f t="shared" si="28"/>
        <v/>
      </c>
      <c r="K105" s="307"/>
      <c r="L105" s="304"/>
      <c r="M105" s="71"/>
      <c r="N105" s="215" t="str">
        <f t="shared" si="29"/>
        <v/>
      </c>
      <c r="O105" s="83"/>
      <c r="P105" s="216" t="str">
        <f t="shared" si="41"/>
        <v/>
      </c>
      <c r="Q105" s="217" t="str">
        <f t="shared" si="30"/>
        <v/>
      </c>
      <c r="R105" s="217" t="str">
        <f t="shared" si="31"/>
        <v/>
      </c>
      <c r="S105" s="218" t="str">
        <f t="shared" si="32"/>
        <v/>
      </c>
      <c r="T105" s="218" t="str">
        <f t="shared" si="33"/>
        <v/>
      </c>
      <c r="U105" s="218" t="str">
        <f t="shared" si="34"/>
        <v/>
      </c>
      <c r="V105" s="219" t="str">
        <f t="shared" si="35"/>
        <v/>
      </c>
      <c r="W105" s="219" t="str">
        <f t="shared" si="36"/>
        <v/>
      </c>
      <c r="X105" s="219" t="str">
        <f t="shared" si="37"/>
        <v/>
      </c>
      <c r="Y105" s="310" t="str">
        <f t="shared" si="26"/>
        <v/>
      </c>
      <c r="Z105" s="220" t="str">
        <f t="shared" si="38"/>
        <v/>
      </c>
      <c r="AA105" s="218" t="str">
        <f t="shared" si="39"/>
        <v/>
      </c>
      <c r="AB105" s="221"/>
      <c r="AC105" s="311" t="str">
        <f t="shared" si="40"/>
        <v/>
      </c>
      <c r="AD105" s="222"/>
      <c r="AE105" s="312" t="str" cm="1">
        <f t="array" ref="AE105">_xlfn.IFS(N105="","",(IFERROR(VALUE(TRIM(SUBSTITUTE(AC105,CHAR(160),""))),0))=0,"Attention : montant présenté entièrement écarté",ROUND(Z105,2)&lt;ROUND(15%,2),"Attention : Montant temps d’affectation inférieur à 15%. La dépense doit être rejetée, ou vérifier que le personnel est affecté sur un autre type d'action",ROUND(AC105,2)&gt;ROUND(N105,2),"KO : Le montant retenu est supérieur au montant présenté. Merci de revoir la ligne de dépense ou plafonner son montant.",N105=0,"",ROUND(AC105,2)=ROUND(N105,2),"OK",ROUND(AC105,2)&lt;ROUND(N105,2),"Attention : Montant présenté partiellement écarté",TRUE,"")</f>
        <v/>
      </c>
      <c r="AF105" s="313" t="str">
        <f t="shared" si="27"/>
        <v/>
      </c>
    </row>
    <row r="106" spans="1:32" s="183" customFormat="1" ht="15.95">
      <c r="A106" s="211">
        <v>98</v>
      </c>
      <c r="B106" s="72"/>
      <c r="C106" s="71"/>
      <c r="D106" s="72"/>
      <c r="E106" s="71"/>
      <c r="F106" s="73"/>
      <c r="G106" s="73"/>
      <c r="H106" s="77"/>
      <c r="I106" s="77"/>
      <c r="J106" s="214" t="str">
        <f t="shared" si="28"/>
        <v/>
      </c>
      <c r="K106" s="307"/>
      <c r="L106" s="304"/>
      <c r="M106" s="71"/>
      <c r="N106" s="215" t="str">
        <f t="shared" si="29"/>
        <v/>
      </c>
      <c r="O106" s="83"/>
      <c r="P106" s="216" t="str">
        <f t="shared" si="41"/>
        <v/>
      </c>
      <c r="Q106" s="217" t="str">
        <f t="shared" si="30"/>
        <v/>
      </c>
      <c r="R106" s="217" t="str">
        <f t="shared" si="31"/>
        <v/>
      </c>
      <c r="S106" s="218" t="str">
        <f t="shared" si="32"/>
        <v/>
      </c>
      <c r="T106" s="218" t="str">
        <f t="shared" si="33"/>
        <v/>
      </c>
      <c r="U106" s="218" t="str">
        <f t="shared" si="34"/>
        <v/>
      </c>
      <c r="V106" s="219" t="str">
        <f t="shared" si="35"/>
        <v/>
      </c>
      <c r="W106" s="219" t="str">
        <f t="shared" si="36"/>
        <v/>
      </c>
      <c r="X106" s="219" t="str">
        <f t="shared" si="37"/>
        <v/>
      </c>
      <c r="Y106" s="310" t="str">
        <f t="shared" si="26"/>
        <v/>
      </c>
      <c r="Z106" s="220" t="str">
        <f t="shared" si="38"/>
        <v/>
      </c>
      <c r="AA106" s="218" t="str">
        <f t="shared" si="39"/>
        <v/>
      </c>
      <c r="AB106" s="221"/>
      <c r="AC106" s="311" t="str">
        <f t="shared" si="40"/>
        <v/>
      </c>
      <c r="AD106" s="222"/>
      <c r="AE106" s="312" t="str" cm="1">
        <f t="array" ref="AE106">_xlfn.IFS(N106="","",(IFERROR(VALUE(TRIM(SUBSTITUTE(AC106,CHAR(160),""))),0))=0,"Attention : montant présenté entièrement écarté",ROUND(Z106,2)&lt;ROUND(15%,2),"Attention : Montant temps d’affectation inférieur à 15%. La dépense doit être rejetée, ou vérifier que le personnel est affecté sur un autre type d'action",ROUND(AC106,2)&gt;ROUND(N106,2),"KO : Le montant retenu est supérieur au montant présenté. Merci de revoir la ligne de dépense ou plafonner son montant.",N106=0,"",ROUND(AC106,2)=ROUND(N106,2),"OK",ROUND(AC106,2)&lt;ROUND(N106,2),"Attention : Montant présenté partiellement écarté",TRUE,"")</f>
        <v/>
      </c>
      <c r="AF106" s="313" t="str">
        <f t="shared" si="27"/>
        <v/>
      </c>
    </row>
    <row r="107" spans="1:32" s="183" customFormat="1" ht="15.95">
      <c r="A107" s="211">
        <v>99</v>
      </c>
      <c r="B107" s="72"/>
      <c r="C107" s="71"/>
      <c r="D107" s="72"/>
      <c r="E107" s="71"/>
      <c r="F107" s="73"/>
      <c r="G107" s="73"/>
      <c r="H107" s="77"/>
      <c r="I107" s="77"/>
      <c r="J107" s="214" t="str">
        <f t="shared" si="28"/>
        <v/>
      </c>
      <c r="K107" s="307"/>
      <c r="L107" s="304"/>
      <c r="M107" s="71"/>
      <c r="N107" s="215" t="str">
        <f t="shared" si="29"/>
        <v/>
      </c>
      <c r="O107" s="83"/>
      <c r="P107" s="216" t="str">
        <f t="shared" si="41"/>
        <v/>
      </c>
      <c r="Q107" s="217" t="str">
        <f t="shared" si="30"/>
        <v/>
      </c>
      <c r="R107" s="217" t="str">
        <f t="shared" si="31"/>
        <v/>
      </c>
      <c r="S107" s="218" t="str">
        <f t="shared" si="32"/>
        <v/>
      </c>
      <c r="T107" s="218" t="str">
        <f t="shared" si="33"/>
        <v/>
      </c>
      <c r="U107" s="218" t="str">
        <f t="shared" si="34"/>
        <v/>
      </c>
      <c r="V107" s="219" t="str">
        <f t="shared" si="35"/>
        <v/>
      </c>
      <c r="W107" s="219" t="str">
        <f t="shared" si="36"/>
        <v/>
      </c>
      <c r="X107" s="219" t="str">
        <f t="shared" si="37"/>
        <v/>
      </c>
      <c r="Y107" s="310" t="str">
        <f t="shared" si="26"/>
        <v/>
      </c>
      <c r="Z107" s="220" t="str">
        <f t="shared" si="38"/>
        <v/>
      </c>
      <c r="AA107" s="218" t="str">
        <f t="shared" si="39"/>
        <v/>
      </c>
      <c r="AB107" s="221"/>
      <c r="AC107" s="311" t="str">
        <f t="shared" si="40"/>
        <v/>
      </c>
      <c r="AD107" s="222"/>
      <c r="AE107" s="312" t="str" cm="1">
        <f t="array" ref="AE107">_xlfn.IFS(N107="","",(IFERROR(VALUE(TRIM(SUBSTITUTE(AC107,CHAR(160),""))),0))=0,"Attention : montant présenté entièrement écarté",ROUND(Z107,2)&lt;ROUND(15%,2),"Attention : Montant temps d’affectation inférieur à 15%. La dépense doit être rejetée, ou vérifier que le personnel est affecté sur un autre type d'action",ROUND(AC107,2)&gt;ROUND(N107,2),"KO : Le montant retenu est supérieur au montant présenté. Merci de revoir la ligne de dépense ou plafonner son montant.",N107=0,"",ROUND(AC107,2)=ROUND(N107,2),"OK",ROUND(AC107,2)&lt;ROUND(N107,2),"Attention : Montant présenté partiellement écarté",TRUE,"")</f>
        <v/>
      </c>
      <c r="AF107" s="313" t="str">
        <f t="shared" si="27"/>
        <v/>
      </c>
    </row>
    <row r="108" spans="1:32" s="183" customFormat="1" ht="15.95">
      <c r="A108" s="211">
        <v>100</v>
      </c>
      <c r="B108" s="72"/>
      <c r="C108" s="71"/>
      <c r="D108" s="72"/>
      <c r="E108" s="71"/>
      <c r="F108" s="73"/>
      <c r="G108" s="73"/>
      <c r="H108" s="77"/>
      <c r="I108" s="77"/>
      <c r="J108" s="214" t="str">
        <f t="shared" si="28"/>
        <v/>
      </c>
      <c r="K108" s="307"/>
      <c r="L108" s="304"/>
      <c r="M108" s="71"/>
      <c r="N108" s="215" t="str">
        <f t="shared" si="29"/>
        <v/>
      </c>
      <c r="O108" s="83"/>
      <c r="P108" s="216" t="str">
        <f t="shared" si="41"/>
        <v/>
      </c>
      <c r="Q108" s="217" t="str">
        <f t="shared" si="30"/>
        <v/>
      </c>
      <c r="R108" s="217" t="str">
        <f t="shared" si="31"/>
        <v/>
      </c>
      <c r="S108" s="218" t="str">
        <f t="shared" si="32"/>
        <v/>
      </c>
      <c r="T108" s="218" t="str">
        <f t="shared" si="33"/>
        <v/>
      </c>
      <c r="U108" s="218" t="str">
        <f t="shared" si="34"/>
        <v/>
      </c>
      <c r="V108" s="219" t="str">
        <f t="shared" si="35"/>
        <v/>
      </c>
      <c r="W108" s="219" t="str">
        <f t="shared" si="36"/>
        <v/>
      </c>
      <c r="X108" s="219" t="str">
        <f t="shared" si="37"/>
        <v/>
      </c>
      <c r="Y108" s="310" t="str">
        <f t="shared" si="26"/>
        <v/>
      </c>
      <c r="Z108" s="220" t="str">
        <f t="shared" si="38"/>
        <v/>
      </c>
      <c r="AA108" s="218" t="str">
        <f t="shared" si="39"/>
        <v/>
      </c>
      <c r="AB108" s="221"/>
      <c r="AC108" s="311" t="str">
        <f t="shared" si="40"/>
        <v/>
      </c>
      <c r="AD108" s="222"/>
      <c r="AE108" s="312" t="str" cm="1">
        <f t="array" ref="AE108">_xlfn.IFS(N108="","",(IFERROR(VALUE(TRIM(SUBSTITUTE(AC108,CHAR(160),""))),0))=0,"Attention : montant présenté entièrement écarté",ROUND(Z108,2)&lt;ROUND(15%,2),"Attention : Montant temps d’affectation inférieur à 15%. La dépense doit être rejetée, ou vérifier que le personnel est affecté sur un autre type d'action",ROUND(AC108,2)&gt;ROUND(N108,2),"KO : Le montant retenu est supérieur au montant présenté. Merci de revoir la ligne de dépense ou plafonner son montant.",N108=0,"",ROUND(AC108,2)=ROUND(N108,2),"OK",ROUND(AC108,2)&lt;ROUND(N108,2),"Attention : Montant présenté partiellement écarté",TRUE,"")</f>
        <v/>
      </c>
      <c r="AF108" s="313" t="str">
        <f t="shared" si="27"/>
        <v/>
      </c>
    </row>
    <row r="109" spans="1:32" ht="17.100000000000001" thickBot="1">
      <c r="A109" s="622"/>
      <c r="B109" s="623"/>
      <c r="C109" s="623"/>
      <c r="D109" s="623"/>
      <c r="E109" s="623"/>
      <c r="F109" s="623"/>
      <c r="G109" s="623"/>
      <c r="H109" s="623"/>
      <c r="I109" s="623"/>
      <c r="J109" s="623"/>
      <c r="K109" s="623"/>
      <c r="L109" s="623"/>
      <c r="M109" s="224" t="s">
        <v>102</v>
      </c>
      <c r="N109" s="225">
        <f>SUM(N9:N108)</f>
        <v>0</v>
      </c>
      <c r="O109" s="226"/>
      <c r="P109" s="227"/>
      <c r="Q109" s="228"/>
      <c r="R109" s="228"/>
      <c r="S109" s="228"/>
      <c r="T109" s="228"/>
      <c r="U109" s="228"/>
      <c r="V109" s="228"/>
      <c r="W109" s="228"/>
      <c r="X109" s="228"/>
      <c r="Y109" s="228"/>
      <c r="Z109" s="228"/>
      <c r="AA109" s="229"/>
      <c r="AB109" s="224" t="s">
        <v>103</v>
      </c>
      <c r="AC109" s="225">
        <f>SUM(AC9:AC108)</f>
        <v>0</v>
      </c>
      <c r="AD109" s="602"/>
      <c r="AE109" s="603"/>
      <c r="AF109" s="230">
        <f>SUM(AF9:AF108)</f>
        <v>0</v>
      </c>
    </row>
    <row r="113" spans="14:14">
      <c r="N113" s="231"/>
    </row>
  </sheetData>
  <sheetProtection algorithmName="SHA-512" hashValue="lXVynG+yLLYquoafbr9UHorrl8wgXFlZDultiEXpdx8uVjbFZNRPSo32Dg0yQ5UPY7FGMeGCbBIwtd422KZRFw==" saltValue="AtJ/eAOXjz9yfnY5+kYm5w==" spinCount="100000" sheet="1" objects="1" scenarios="1" formatColumns="0"/>
  <mergeCells count="9">
    <mergeCell ref="AD109:AE109"/>
    <mergeCell ref="H6:J6"/>
    <mergeCell ref="P5:AF5"/>
    <mergeCell ref="V6:X6"/>
    <mergeCell ref="C2:H2"/>
    <mergeCell ref="C3:H3"/>
    <mergeCell ref="A5:O5"/>
    <mergeCell ref="A109:L109"/>
    <mergeCell ref="A6:A7"/>
  </mergeCells>
  <conditionalFormatting sqref="L9:L108">
    <cfRule type="expression" dxfId="17" priority="5" stopIfTrue="1">
      <formula>AND(L9&lt;&gt;0,L9&lt;15%)</formula>
    </cfRule>
  </conditionalFormatting>
  <conditionalFormatting sqref="P9:AA108">
    <cfRule type="expression" dxfId="16" priority="18">
      <formula>P9&lt;&gt;B9</formula>
    </cfRule>
  </conditionalFormatting>
  <conditionalFormatting sqref="AB9:AB108">
    <cfRule type="containsText" dxfId="15" priority="2" stopIfTrue="1" operator="containsText" text="Non">
      <formula>NOT(ISERROR(SEARCH("Non",AB9)))</formula>
    </cfRule>
  </conditionalFormatting>
  <conditionalFormatting sqref="AE8:AE108">
    <cfRule type="containsText" dxfId="14" priority="14" operator="containsText" text="OK">
      <formula>NOT(ISERROR(SEARCH("OK",AE8)))</formula>
    </cfRule>
    <cfRule type="containsText" dxfId="13" priority="15" operator="containsText" text="KO">
      <formula>NOT(ISERROR(SEARCH("KO",AE8)))</formula>
    </cfRule>
    <cfRule type="containsText" dxfId="12" priority="16" stopIfTrue="1" operator="containsText" text="Attention">
      <formula>NOT(ISERROR(SEARCH("Attention",AE8)))</formula>
    </cfRule>
  </conditionalFormatting>
  <dataValidations count="6">
    <dataValidation type="list" allowBlank="1" showInputMessage="1" showErrorMessage="1" promptTitle="Sélectionnez un type d'action" prompt="Cliquez sur le menu déroulant et associez un type d'action au poste choisi tel que présenté dans les lignes 4 à 12 de l'onglet 0_x000a_" sqref="C10:C108 C9" xr:uid="{00000000-0002-0000-0200-000001000000}">
      <formula1>"Conseil technique ateliers,Conseil vision globale,Conseil réduction pollution sol,Conseil réduction déchet"</formula1>
    </dataValidation>
    <dataValidation type="list" allowBlank="1" showInputMessage="1" showErrorMessage="1" sqref="F9:F108" xr:uid="{00000000-0002-0000-0200-000002000000}">
      <formula1>"Oui,Non"</formula1>
    </dataValidation>
    <dataValidation type="list" allowBlank="1" showInputMessage="1" showErrorMessage="1" sqref="G9:G108" xr:uid="{00000000-0002-0000-0200-000003000000}">
      <formula1>"Fiche de paie,Journal de paie,Déclaration sociale nominative,Autre document probant"</formula1>
    </dataValidation>
    <dataValidation type="list" allowBlank="1" showInputMessage="1" showErrorMessage="1" sqref="M9:M108" xr:uid="{00000000-0002-0000-0200-000004000000}">
      <formula1>"Fiche de poste,Lettre de mission,Contrat de travail,Autres"</formula1>
    </dataValidation>
    <dataValidation type="list" allowBlank="1" showInputMessage="1" showErrorMessage="1" sqref="AB9:AB108" xr:uid="{42E7445F-5D9C-184C-8308-A4353D6823E2}">
      <formula1>"Oui,Non,Sans objet"</formula1>
    </dataValidation>
    <dataValidation type="list" allowBlank="1" showInputMessage="1" showErrorMessage="1" sqref="Q9:Q108" xr:uid="{33C6F17B-711B-C845-8E99-D2A4BECCD563}">
      <formula1>"Conseil technique ateliers,Conseil vision globale,Conseil réduction pollution sol,Conseil réduction déchet"</formula1>
    </dataValidation>
  </dataValidations>
  <pageMargins left="0.7" right="0.7" top="0.75" bottom="0.75" header="0.3" footer="0.3"/>
  <pageSetup paperSize="9" scale="1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tabColor rgb="FFFFC000"/>
  </sheetPr>
  <dimension ref="A1:R17"/>
  <sheetViews>
    <sheetView showGridLines="0" zoomScale="64" zoomScaleNormal="100" workbookViewId="0">
      <selection activeCell="R24" sqref="R24"/>
    </sheetView>
  </sheetViews>
  <sheetFormatPr defaultColWidth="11.42578125" defaultRowHeight="15" outlineLevelCol="1"/>
  <cols>
    <col min="1" max="1" width="11.42578125" customWidth="1"/>
    <col min="2" max="4" width="27.42578125" customWidth="1"/>
    <col min="5" max="5" width="37.85546875" customWidth="1"/>
    <col min="6" max="6" width="29.85546875" customWidth="1"/>
    <col min="7" max="7" width="33.140625" customWidth="1"/>
    <col min="8" max="8" width="27.42578125" customWidth="1"/>
    <col min="9" max="9" width="24.85546875" hidden="1" customWidth="1" outlineLevel="1"/>
    <col min="10" max="10" width="26.7109375" hidden="1" customWidth="1" outlineLevel="1"/>
    <col min="11" max="11" width="35.28515625" hidden="1" customWidth="1" outlineLevel="1"/>
    <col min="12" max="12" width="27.42578125" hidden="1" customWidth="1" outlineLevel="1"/>
    <col min="13" max="13" width="20" hidden="1" customWidth="1" outlineLevel="1"/>
    <col min="14" max="14" width="22.7109375" hidden="1" customWidth="1" outlineLevel="1"/>
    <col min="15" max="15" width="36.85546875" hidden="1" customWidth="1" outlineLevel="1"/>
    <col min="16" max="16" width="35.140625" hidden="1" customWidth="1" outlineLevel="1"/>
    <col min="17" max="17" width="24.85546875" hidden="1" customWidth="1" outlineLevel="1"/>
    <col min="18" max="18" width="11.42578125" collapsed="1"/>
  </cols>
  <sheetData>
    <row r="1" spans="1:17" ht="75.95" customHeight="1" thickTop="1">
      <c r="A1" s="630" t="s">
        <v>104</v>
      </c>
      <c r="B1" s="631"/>
      <c r="C1" s="631"/>
      <c r="D1" s="631"/>
      <c r="E1" s="631"/>
      <c r="F1" s="631"/>
      <c r="G1" s="631"/>
      <c r="H1" s="632"/>
      <c r="I1" s="636" t="s">
        <v>105</v>
      </c>
      <c r="J1" s="637"/>
      <c r="K1" s="637"/>
      <c r="L1" s="637"/>
      <c r="M1" s="637"/>
      <c r="N1" s="637"/>
      <c r="O1" s="637"/>
      <c r="P1" s="637"/>
      <c r="Q1" s="638"/>
    </row>
    <row r="2" spans="1:17" ht="57" customHeight="1" thickBot="1">
      <c r="A2" s="633" t="s">
        <v>106</v>
      </c>
      <c r="B2" s="634"/>
      <c r="C2" s="634"/>
      <c r="D2" s="634"/>
      <c r="E2" s="634"/>
      <c r="F2" s="634"/>
      <c r="G2" s="634"/>
      <c r="H2" s="635"/>
      <c r="I2" s="639" t="s">
        <v>107</v>
      </c>
      <c r="J2" s="640"/>
      <c r="K2" s="640"/>
      <c r="L2" s="640"/>
      <c r="M2" s="640"/>
      <c r="N2" s="640"/>
      <c r="O2" s="640"/>
      <c r="P2" s="640"/>
      <c r="Q2" s="641"/>
    </row>
    <row r="3" spans="1:17" s="19" customFormat="1" ht="65.099999999999994" thickTop="1">
      <c r="A3" s="628" t="s">
        <v>53</v>
      </c>
      <c r="B3" s="174" t="s">
        <v>108</v>
      </c>
      <c r="C3" s="174" t="s">
        <v>109</v>
      </c>
      <c r="D3" s="232" t="s">
        <v>110</v>
      </c>
      <c r="E3" s="232" t="s">
        <v>111</v>
      </c>
      <c r="F3" s="233" t="s">
        <v>112</v>
      </c>
      <c r="G3" s="232" t="s">
        <v>113</v>
      </c>
      <c r="H3" s="175" t="s">
        <v>114</v>
      </c>
      <c r="I3" s="234" t="s">
        <v>115</v>
      </c>
      <c r="J3" s="179" t="s">
        <v>109</v>
      </c>
      <c r="K3" s="235" t="s">
        <v>116</v>
      </c>
      <c r="L3" s="235" t="s">
        <v>117</v>
      </c>
      <c r="M3" s="235" t="s">
        <v>118</v>
      </c>
      <c r="N3" s="235" t="s">
        <v>119</v>
      </c>
      <c r="O3" s="179" t="s">
        <v>69</v>
      </c>
      <c r="P3" s="179" t="s">
        <v>70</v>
      </c>
      <c r="Q3" s="179" t="s">
        <v>71</v>
      </c>
    </row>
    <row r="4" spans="1:17" s="19" customFormat="1" ht="144">
      <c r="A4" s="629"/>
      <c r="B4" s="184" t="s">
        <v>120</v>
      </c>
      <c r="C4" s="185" t="s">
        <v>73</v>
      </c>
      <c r="D4" s="236" t="s">
        <v>121</v>
      </c>
      <c r="E4" s="185" t="s">
        <v>122</v>
      </c>
      <c r="F4" s="237" t="s">
        <v>123</v>
      </c>
      <c r="G4" s="238" t="s">
        <v>124</v>
      </c>
      <c r="H4" s="186" t="s">
        <v>125</v>
      </c>
      <c r="I4" s="239" t="s">
        <v>86</v>
      </c>
      <c r="J4" s="240" t="s">
        <v>86</v>
      </c>
      <c r="K4" s="241" t="s">
        <v>86</v>
      </c>
      <c r="L4" s="191" t="s">
        <v>92</v>
      </c>
      <c r="M4" s="241" t="s">
        <v>126</v>
      </c>
      <c r="N4" s="241" t="s">
        <v>84</v>
      </c>
      <c r="O4" s="191" t="s">
        <v>93</v>
      </c>
      <c r="P4" s="191" t="s">
        <v>94</v>
      </c>
      <c r="Q4" s="191" t="s">
        <v>84</v>
      </c>
    </row>
    <row r="5" spans="1:17" ht="15.95">
      <c r="A5" s="195" t="s">
        <v>95</v>
      </c>
      <c r="B5" s="242" t="s">
        <v>127</v>
      </c>
      <c r="C5" s="243" t="s">
        <v>41</v>
      </c>
      <c r="D5" s="82">
        <v>29700.86</v>
      </c>
      <c r="E5" s="244">
        <v>11880.34</v>
      </c>
      <c r="F5" s="245" t="s">
        <v>99</v>
      </c>
      <c r="G5" s="244">
        <v>11880.34</v>
      </c>
      <c r="H5" s="246"/>
      <c r="I5" s="242" t="s">
        <v>127</v>
      </c>
      <c r="J5" s="247" t="str">
        <f>C5</f>
        <v>Conseil technique ateliers</v>
      </c>
      <c r="K5" s="82">
        <v>29700.86</v>
      </c>
      <c r="L5" s="244">
        <v>11880.34</v>
      </c>
      <c r="M5" s="244" t="s">
        <v>99</v>
      </c>
      <c r="N5" s="244">
        <v>11880.34</v>
      </c>
      <c r="O5" s="247"/>
      <c r="P5" s="314" t="str" cm="1">
        <f t="array" ref="P5">IF(OR(N5="",G5=""),"",_xlfn.IFS(
ROUND(IFERROR(VALUE(TRIM(SUBSTITUTE(N5,CHAR(160),""))),0),2)&gt;
ROUND(IFERROR(VALUE(TRIM(SUBSTITUTE(G5,CHAR(160),""))),0),2),
"KO : Le montant retenu est supérieur au montant présenté.",
ROUND(IFERROR(VALUE(TRIM(SUBSTITUTE(G5,CHAR(160),""))),0),2)=0,
"",
ROUND(IFERROR(VALUE(TRIM(SUBSTITUTE(N5,CHAR(160),""))),0),2)=
ROUND(IFERROR(VALUE(TRIM(SUBSTITUTE(G5,CHAR(160),""))),0),2),
"OK",
ROUND(IFERROR(VALUE(TRIM(SUBSTITUTE(N5,CHAR(160),""))),0),2)=0,
"Attention : Montant présenté entièrement rejeté.",
ROUND(IFERROR(VALUE(TRIM(SUBSTITUTE(N5,CHAR(160),""))),0),2)&lt;
ROUND(IFERROR(VALUE(TRIM(SUBSTITUTE(G5,CHAR(160),""))),0),2),
"Attention : Montant présenté partiellement rejeté.",
TRUE,""
))</f>
        <v>OK</v>
      </c>
      <c r="Q5" s="248">
        <v>0</v>
      </c>
    </row>
    <row r="6" spans="1:17" ht="15.95">
      <c r="A6" s="249">
        <v>1</v>
      </c>
      <c r="B6" s="71" t="s">
        <v>127</v>
      </c>
      <c r="C6" s="70" t="s">
        <v>34</v>
      </c>
      <c r="D6" s="81">
        <f>IF(C6="","",SUMIFS('1 - Frais de personnel'!$N$9:$N$108,'1 - Frais de personnel'!$C$9:$C$108,'2 - Taux forfaitaire'!C6))</f>
        <v>0</v>
      </c>
      <c r="E6" s="250" t="str">
        <f>IF(D6=0,"",IFERROR(0.4*D6,""))</f>
        <v/>
      </c>
      <c r="F6" s="73"/>
      <c r="G6" s="250" t="str">
        <f>IF(AND(E6&lt;&gt;"",F6="Oui"),E6,"")</f>
        <v/>
      </c>
      <c r="H6" s="79"/>
      <c r="I6" s="216" t="str">
        <f>IF(B6="","",B6)</f>
        <v>Frais de personnel</v>
      </c>
      <c r="J6" s="218" t="str">
        <f>IF(C6="","",C6)</f>
        <v>Conseil vision globale</v>
      </c>
      <c r="K6" s="219">
        <f>SUMIFS('1 - Frais de personnel'!$AC$9:$AC$108,'1 - Frais de personnel'!$Q$9:$Q$108,'2 - Taux forfaitaire'!J6)</f>
        <v>0</v>
      </c>
      <c r="L6" s="219" t="str">
        <f>IF(K6=0,"",IFERROR(0.4*K6,""))</f>
        <v/>
      </c>
      <c r="M6" s="219" t="str">
        <f>IF(F6="","",F6)</f>
        <v/>
      </c>
      <c r="N6" s="215" t="str">
        <f>IF(AND(L6&lt;&gt;"",M6="Oui"),L6,"")</f>
        <v/>
      </c>
      <c r="O6" s="212"/>
      <c r="P6" s="314" t="str" cm="1">
        <f t="array" ref="P6">IF(OR(N6="",G6=""),"",_xlfn.IFS(
ROUND(IFERROR(VALUE(TRIM(SUBSTITUTE(N6,CHAR(160),""))),0),2)&gt;
ROUND(IFERROR(VALUE(TRIM(SUBSTITUTE(G6,CHAR(160),""))),0),2),
"KO : Le montant retenu est supérieur au montant présenté.",
ROUND(IFERROR(VALUE(TRIM(SUBSTITUTE(G6,CHAR(160),""))),0),2)=0,
"",
ROUND(IFERROR(VALUE(TRIM(SUBSTITUTE(N6,CHAR(160),""))),0),2)=
ROUND(IFERROR(VALUE(TRIM(SUBSTITUTE(G6,CHAR(160),""))),0),2),
"OK",
ROUND(IFERROR(VALUE(TRIM(SUBSTITUTE(N6,CHAR(160),""))),0),2)=0,
"Attention : Montant présenté entièrement rejeté.",
ROUND(IFERROR(VALUE(TRIM(SUBSTITUTE(N6,CHAR(160),""))),0),2)&lt;
ROUND(IFERROR(VALUE(TRIM(SUBSTITUTE(G6,CHAR(160),""))),0),2),
"Attention : Montant présenté partiellement rejeté.",
TRUE,""
))</f>
        <v/>
      </c>
      <c r="Q6" s="78" t="str">
        <f>IF(OR(G6="",N6=""),"",(IFERROR(VALUE(TRIM(SUBSTITUTE(G6,CHAR(160),""))),0))-(IFERROR(VALUE(TRIM(SUBSTITUTE(N6,CHAR(160),""))),0)))</f>
        <v/>
      </c>
    </row>
    <row r="7" spans="1:17" ht="33" customHeight="1">
      <c r="A7" s="249">
        <v>2</v>
      </c>
      <c r="B7" s="71" t="s">
        <v>127</v>
      </c>
      <c r="C7" s="70" t="s">
        <v>41</v>
      </c>
      <c r="D7" s="81">
        <f>IF(C7="","",SUMIFS('1 - Frais de personnel'!$N$9:$N$108,'1 - Frais de personnel'!$C$9:$C$108,'2 - Taux forfaitaire'!C7))</f>
        <v>0</v>
      </c>
      <c r="E7" s="250" t="str">
        <f t="shared" ref="E7:E9" si="0">IF(D7=0,"",IFERROR(0.4*D7,""))</f>
        <v/>
      </c>
      <c r="F7" s="73"/>
      <c r="G7" s="250" t="str">
        <f>IF(AND(E7&lt;&gt;"",F7="Oui"),E7,"")</f>
        <v/>
      </c>
      <c r="H7" s="79"/>
      <c r="I7" s="216" t="str">
        <f t="shared" ref="I7:I9" si="1">IF(B7="","",B7)</f>
        <v>Frais de personnel</v>
      </c>
      <c r="J7" s="218" t="str">
        <f t="shared" ref="J7:J9" si="2">IF(C7="","",C7)</f>
        <v>Conseil technique ateliers</v>
      </c>
      <c r="K7" s="219">
        <f>SUMIFS('1 - Frais de personnel'!$AC$9:$AC$108,'1 - Frais de personnel'!$Q$9:$Q$108,'2 - Taux forfaitaire'!J7)</f>
        <v>0</v>
      </c>
      <c r="L7" s="219" t="str">
        <f t="shared" ref="L7:L9" si="3">IF(K7=0,"",IFERROR(0.4*K7,""))</f>
        <v/>
      </c>
      <c r="M7" s="219" t="str">
        <f t="shared" ref="M7:M9" si="4">IF(F7="","",F7)</f>
        <v/>
      </c>
      <c r="N7" s="215" t="str">
        <f t="shared" ref="N7:N9" si="5">IF(AND(L7&lt;&gt;"",M7="Oui"),L7,"")</f>
        <v/>
      </c>
      <c r="O7" s="212"/>
      <c r="P7" s="314" t="str" cm="1">
        <f t="array" ref="P7">IF(OR(N7="",G7=""),"",_xlfn.IFS(
ROUND(IFERROR(VALUE(TRIM(SUBSTITUTE(N7,CHAR(160),""))),0),2)&gt;
ROUND(IFERROR(VALUE(TRIM(SUBSTITUTE(G7,CHAR(160),""))),0),2),
"KO : Le montant retenu est supérieur au montant présenté.",
ROUND(IFERROR(VALUE(TRIM(SUBSTITUTE(G7,CHAR(160),""))),0),2)=0,
"",
ROUND(IFERROR(VALUE(TRIM(SUBSTITUTE(N7,CHAR(160),""))),0),2)=
ROUND(IFERROR(VALUE(TRIM(SUBSTITUTE(G7,CHAR(160),""))),0),2),
"OK",
ROUND(IFERROR(VALUE(TRIM(SUBSTITUTE(N7,CHAR(160),""))),0),2)=0,
"Attention : Montant présenté entièrement rejeté.",
ROUND(IFERROR(VALUE(TRIM(SUBSTITUTE(N7,CHAR(160),""))),0),2)&lt;
ROUND(IFERROR(VALUE(TRIM(SUBSTITUTE(G7,CHAR(160),""))),0),2),
"Attention : Montant présenté partiellement rejeté.",
TRUE,""
))</f>
        <v/>
      </c>
      <c r="Q7" s="78" t="str">
        <f t="shared" ref="Q7:Q9" si="6">IF(OR(G7="",N7=""),"",(IFERROR(VALUE(TRIM(SUBSTITUTE(G7,CHAR(160),""))),0))-(IFERROR(VALUE(TRIM(SUBSTITUTE(N7,CHAR(160),""))),0)))</f>
        <v/>
      </c>
    </row>
    <row r="8" spans="1:17" ht="15.95">
      <c r="A8" s="249">
        <v>3</v>
      </c>
      <c r="B8" s="71" t="s">
        <v>127</v>
      </c>
      <c r="C8" s="70" t="s">
        <v>38</v>
      </c>
      <c r="D8" s="81">
        <f>IF(C8="","",SUMIFS('1 - Frais de personnel'!$N$9:$N$108,'1 - Frais de personnel'!$C$9:$C$108,'2 - Taux forfaitaire'!C8))</f>
        <v>0</v>
      </c>
      <c r="E8" s="250" t="str">
        <f t="shared" si="0"/>
        <v/>
      </c>
      <c r="F8" s="73"/>
      <c r="G8" s="250" t="str">
        <f t="shared" ref="G8:G9" si="7">IF(AND(E8&lt;&gt;"",F8="Oui"),E8,"")</f>
        <v/>
      </c>
      <c r="H8" s="79"/>
      <c r="I8" s="216" t="str">
        <f t="shared" si="1"/>
        <v>Frais de personnel</v>
      </c>
      <c r="J8" s="218" t="str">
        <f t="shared" si="2"/>
        <v>Conseil réduction déchet</v>
      </c>
      <c r="K8" s="219">
        <f>SUMIFS('1 - Frais de personnel'!$AC$9:$AC$108,'1 - Frais de personnel'!$Q$9:$Q$108,'2 - Taux forfaitaire'!J8)</f>
        <v>0</v>
      </c>
      <c r="L8" s="219" t="str">
        <f t="shared" si="3"/>
        <v/>
      </c>
      <c r="M8" s="219" t="str">
        <f t="shared" si="4"/>
        <v/>
      </c>
      <c r="N8" s="215" t="str">
        <f t="shared" si="5"/>
        <v/>
      </c>
      <c r="O8" s="212"/>
      <c r="P8" s="314" t="str" cm="1">
        <f t="array" ref="P8">IF(OR(N8="",G8=""),"",_xlfn.IFS(
ROUND(IFERROR(VALUE(TRIM(SUBSTITUTE(N8,CHAR(160),""))),0),2)&gt;
ROUND(IFERROR(VALUE(TRIM(SUBSTITUTE(G8,CHAR(160),""))),0),2),
"KO : Le montant retenu est supérieur au montant présenté.",
ROUND(IFERROR(VALUE(TRIM(SUBSTITUTE(G8,CHAR(160),""))),0),2)=0,
"",
ROUND(IFERROR(VALUE(TRIM(SUBSTITUTE(N8,CHAR(160),""))),0),2)=
ROUND(IFERROR(VALUE(TRIM(SUBSTITUTE(G8,CHAR(160),""))),0),2),
"OK",
ROUND(IFERROR(VALUE(TRIM(SUBSTITUTE(N8,CHAR(160),""))),0),2)=0,
"Attention : Montant présenté entièrement rejeté.",
ROUND(IFERROR(VALUE(TRIM(SUBSTITUTE(N8,CHAR(160),""))),0),2)&lt;
ROUND(IFERROR(VALUE(TRIM(SUBSTITUTE(G8,CHAR(160),""))),0),2),
"Attention : Montant présenté partiellement rejeté.",
TRUE,""
))</f>
        <v/>
      </c>
      <c r="Q8" s="78" t="str">
        <f t="shared" si="6"/>
        <v/>
      </c>
    </row>
    <row r="9" spans="1:17" ht="15.95">
      <c r="A9" s="249">
        <v>4</v>
      </c>
      <c r="B9" s="71" t="s">
        <v>127</v>
      </c>
      <c r="C9" s="70" t="s">
        <v>37</v>
      </c>
      <c r="D9" s="81">
        <f>IF(C9="","",SUMIFS('1 - Frais de personnel'!$N$9:$N$108,'1 - Frais de personnel'!$C$9:$C$108,'2 - Taux forfaitaire'!C9))</f>
        <v>0</v>
      </c>
      <c r="E9" s="250" t="str">
        <f t="shared" si="0"/>
        <v/>
      </c>
      <c r="F9" s="73"/>
      <c r="G9" s="250" t="str">
        <f t="shared" si="7"/>
        <v/>
      </c>
      <c r="H9" s="80"/>
      <c r="I9" s="216" t="str">
        <f t="shared" si="1"/>
        <v>Frais de personnel</v>
      </c>
      <c r="J9" s="218" t="str">
        <f t="shared" si="2"/>
        <v>Conseil réduction pollution sol</v>
      </c>
      <c r="K9" s="219">
        <f>SUMIFS('1 - Frais de personnel'!$AC$9:$AC$108,'1 - Frais de personnel'!$Q$9:$Q$108,'2 - Taux forfaitaire'!J9)</f>
        <v>0</v>
      </c>
      <c r="L9" s="219" t="str">
        <f t="shared" si="3"/>
        <v/>
      </c>
      <c r="M9" s="219" t="str">
        <f t="shared" si="4"/>
        <v/>
      </c>
      <c r="N9" s="215" t="str">
        <f t="shared" si="5"/>
        <v/>
      </c>
      <c r="O9" s="251"/>
      <c r="P9" s="314" t="str" cm="1">
        <f t="array" ref="P9">IF(OR(N9="",G9=""),"",_xlfn.IFS(
ROUND(IFERROR(VALUE(TRIM(SUBSTITUTE(N9,CHAR(160),""))),0),2)&gt;
ROUND(IFERROR(VALUE(TRIM(SUBSTITUTE(G9,CHAR(160),""))),0),2),
"KO : Le montant retenu est supérieur au montant présenté.",
ROUND(IFERROR(VALUE(TRIM(SUBSTITUTE(G9,CHAR(160),""))),0),2)=0,
"",
ROUND(IFERROR(VALUE(TRIM(SUBSTITUTE(N9,CHAR(160),""))),0),2)=
ROUND(IFERROR(VALUE(TRIM(SUBSTITUTE(G9,CHAR(160),""))),0),2),
"OK",
ROUND(IFERROR(VALUE(TRIM(SUBSTITUTE(N9,CHAR(160),""))),0),2)=0,
"Attention : Montant présenté entièrement rejeté.",
ROUND(IFERROR(VALUE(TRIM(SUBSTITUTE(N9,CHAR(160),""))),0),2)&lt;
ROUND(IFERROR(VALUE(TRIM(SUBSTITUTE(G9,CHAR(160),""))),0),2),
"Attention : Montant présenté partiellement rejeté.",
TRUE,""
))</f>
        <v/>
      </c>
      <c r="Q9" s="78" t="str">
        <f t="shared" si="6"/>
        <v/>
      </c>
    </row>
    <row r="10" spans="1:17">
      <c r="A10" s="626"/>
      <c r="B10" s="627"/>
      <c r="C10" s="252" t="s">
        <v>102</v>
      </c>
      <c r="D10" s="253">
        <f>SUM(D6:D9)</f>
        <v>0</v>
      </c>
      <c r="E10" s="254"/>
      <c r="F10" s="254"/>
      <c r="G10" s="255">
        <f>SUM(G6:G9)</f>
        <v>0</v>
      </c>
      <c r="H10" s="256"/>
      <c r="I10" s="252"/>
      <c r="J10" s="254"/>
      <c r="K10" s="257"/>
      <c r="L10" s="254"/>
      <c r="M10" s="258" t="s">
        <v>128</v>
      </c>
      <c r="N10" s="259">
        <f>SUM(N6:N9)</f>
        <v>0</v>
      </c>
      <c r="O10" s="254"/>
      <c r="P10" s="254"/>
      <c r="Q10" s="260">
        <f>SUM(Q6:Q9)</f>
        <v>0</v>
      </c>
    </row>
    <row r="17" spans="5:5">
      <c r="E17" s="84"/>
    </row>
  </sheetData>
  <sheetProtection algorithmName="SHA-512" hashValue="jzRnaW7UekDjO3IDLbV9hXm/S9npMRNvAjMbBZmZS5v49vXeKZhDVprYBCQeDSHKHJVs/VEqgvKakW5k4FViNQ==" saltValue="qo0kFYFl5cvB9QbfE3pUJg==" spinCount="100000" sheet="1" objects="1" scenarios="1" formatColumns="0"/>
  <mergeCells count="6">
    <mergeCell ref="A10:B10"/>
    <mergeCell ref="A3:A4"/>
    <mergeCell ref="A1:H1"/>
    <mergeCell ref="A2:H2"/>
    <mergeCell ref="I1:Q1"/>
    <mergeCell ref="I2:Q2"/>
  </mergeCells>
  <conditionalFormatting sqref="I6:N9">
    <cfRule type="expression" dxfId="11" priority="1">
      <formula>I6&lt;&gt;B6</formula>
    </cfRule>
  </conditionalFormatting>
  <conditionalFormatting sqref="P5:P9">
    <cfRule type="containsText" dxfId="10" priority="12" operator="containsText" text="OK">
      <formula>NOT(ISERROR(SEARCH("OK",P5)))</formula>
    </cfRule>
    <cfRule type="containsText" dxfId="9" priority="13" operator="containsText" text="KO">
      <formula>NOT(ISERROR(SEARCH("KO",P5)))</formula>
    </cfRule>
    <cfRule type="containsText" dxfId="8" priority="14" operator="containsText" text="Attention">
      <formula>NOT(ISERROR(SEARCH("Attention",P5)))</formula>
    </cfRule>
  </conditionalFormatting>
  <dataValidations count="2">
    <dataValidation type="list" allowBlank="1" showInputMessage="1" showErrorMessage="1" sqref="C5:C9 J6:J9" xr:uid="{00000000-0002-0000-0300-000000000000}">
      <formula1>"Conseil technique ateliers,Conseil vision globale,Conseil réduction pollution sol,Conseil réduction déchet"</formula1>
    </dataValidation>
    <dataValidation type="list" allowBlank="1" showInputMessage="1" showErrorMessage="1" sqref="F6:F9" xr:uid="{5170E156-FFF6-9F40-8C99-6BD916C97704}">
      <formula1>"Oui,Non"</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X105"/>
  <sheetViews>
    <sheetView showGridLines="0" zoomScale="50" zoomScaleNormal="75" workbookViewId="0">
      <selection activeCell="AB38" sqref="AB38"/>
    </sheetView>
  </sheetViews>
  <sheetFormatPr defaultColWidth="11.42578125" defaultRowHeight="15" outlineLevelCol="1"/>
  <cols>
    <col min="2" max="2" width="22.42578125" customWidth="1"/>
    <col min="3" max="3" width="19.42578125" customWidth="1"/>
    <col min="4" max="5" width="19" customWidth="1"/>
    <col min="6" max="6" width="25.140625" customWidth="1"/>
    <col min="7" max="7" width="24.140625" customWidth="1"/>
    <col min="8" max="9" width="26.7109375" customWidth="1"/>
    <col min="10" max="10" width="36.7109375" customWidth="1"/>
    <col min="11" max="11" width="22.140625" hidden="1" customWidth="1" outlineLevel="1"/>
    <col min="12" max="12" width="24.42578125" hidden="1" customWidth="1" outlineLevel="1"/>
    <col min="13" max="14" width="22.42578125" hidden="1" customWidth="1" outlineLevel="1"/>
    <col min="15" max="15" width="23.85546875" hidden="1" customWidth="1" outlineLevel="1"/>
    <col min="16" max="17" width="28.42578125" hidden="1" customWidth="1" outlineLevel="1"/>
    <col min="18" max="18" width="22" hidden="1" customWidth="1" outlineLevel="1"/>
    <col min="19" max="19" width="41.85546875" hidden="1" customWidth="1" outlineLevel="1"/>
    <col min="20" max="20" width="44.42578125" hidden="1" customWidth="1" outlineLevel="1"/>
    <col min="21" max="21" width="15.42578125" hidden="1" customWidth="1" outlineLevel="1"/>
    <col min="22" max="22" width="11.42578125" collapsed="1"/>
  </cols>
  <sheetData>
    <row r="1" spans="1:24" ht="143.25" customHeight="1" thickBot="1">
      <c r="A1" s="642" t="s">
        <v>129</v>
      </c>
      <c r="B1" s="643"/>
      <c r="C1" s="643"/>
      <c r="D1" s="643"/>
      <c r="E1" s="643"/>
      <c r="F1" s="643"/>
      <c r="G1" s="643"/>
      <c r="H1" s="643"/>
      <c r="I1" s="643"/>
      <c r="J1" s="643"/>
      <c r="K1" s="645" t="s">
        <v>130</v>
      </c>
      <c r="L1" s="646"/>
      <c r="M1" s="646"/>
      <c r="N1" s="646"/>
      <c r="O1" s="646"/>
      <c r="P1" s="646"/>
      <c r="Q1" s="646"/>
      <c r="R1" s="646"/>
      <c r="S1" s="646"/>
      <c r="T1" s="646"/>
      <c r="U1" s="647"/>
      <c r="V1" s="145"/>
      <c r="W1" s="145"/>
      <c r="X1" s="145"/>
    </row>
    <row r="2" spans="1:24" s="19" customFormat="1" ht="65.45" customHeight="1">
      <c r="A2" s="644" t="s">
        <v>131</v>
      </c>
      <c r="B2" s="174" t="s">
        <v>132</v>
      </c>
      <c r="C2" s="174" t="s">
        <v>19</v>
      </c>
      <c r="D2" s="174" t="s">
        <v>133</v>
      </c>
      <c r="E2" s="174" t="s">
        <v>134</v>
      </c>
      <c r="F2" s="174" t="s">
        <v>135</v>
      </c>
      <c r="G2" s="174" t="s">
        <v>136</v>
      </c>
      <c r="H2" s="174" t="s">
        <v>137</v>
      </c>
      <c r="I2" s="175" t="s">
        <v>138</v>
      </c>
      <c r="J2" s="261" t="s">
        <v>139</v>
      </c>
      <c r="K2" s="262" t="s">
        <v>132</v>
      </c>
      <c r="L2" s="263" t="s">
        <v>19</v>
      </c>
      <c r="M2" s="263" t="s">
        <v>140</v>
      </c>
      <c r="N2" s="263" t="s">
        <v>134</v>
      </c>
      <c r="O2" s="263" t="s">
        <v>141</v>
      </c>
      <c r="P2" s="263" t="s">
        <v>136</v>
      </c>
      <c r="Q2" s="263" t="s">
        <v>142</v>
      </c>
      <c r="R2" s="263" t="s">
        <v>143</v>
      </c>
      <c r="S2" s="263" t="s">
        <v>69</v>
      </c>
      <c r="T2" s="263" t="s">
        <v>70</v>
      </c>
      <c r="U2" s="264" t="s">
        <v>71</v>
      </c>
    </row>
    <row r="3" spans="1:24" s="19" customFormat="1" ht="111.95">
      <c r="A3" s="625"/>
      <c r="B3" s="184"/>
      <c r="C3" s="184" t="s">
        <v>73</v>
      </c>
      <c r="D3" s="184" t="s">
        <v>144</v>
      </c>
      <c r="E3" s="184" t="s">
        <v>145</v>
      </c>
      <c r="F3" s="184" t="s">
        <v>146</v>
      </c>
      <c r="G3" s="184" t="s">
        <v>147</v>
      </c>
      <c r="H3" s="184" t="s">
        <v>145</v>
      </c>
      <c r="I3" s="184" t="s">
        <v>145</v>
      </c>
      <c r="J3" s="187" t="s">
        <v>148</v>
      </c>
      <c r="K3" s="265" t="s">
        <v>92</v>
      </c>
      <c r="L3" s="266" t="s">
        <v>92</v>
      </c>
      <c r="M3" s="266" t="s">
        <v>92</v>
      </c>
      <c r="N3" s="266" t="s">
        <v>145</v>
      </c>
      <c r="O3" s="266" t="s">
        <v>92</v>
      </c>
      <c r="P3" s="266" t="s">
        <v>92</v>
      </c>
      <c r="Q3" s="266" t="s">
        <v>92</v>
      </c>
      <c r="R3" s="266" t="s">
        <v>92</v>
      </c>
      <c r="S3" s="266" t="s">
        <v>93</v>
      </c>
      <c r="T3" s="266" t="s">
        <v>94</v>
      </c>
      <c r="U3" s="267" t="s">
        <v>84</v>
      </c>
    </row>
    <row r="4" spans="1:24" s="69" customFormat="1" ht="15.95">
      <c r="A4" s="268" t="s">
        <v>95</v>
      </c>
      <c r="B4" s="247" t="s">
        <v>149</v>
      </c>
      <c r="C4" s="247" t="s">
        <v>26</v>
      </c>
      <c r="D4" s="247">
        <v>2</v>
      </c>
      <c r="E4" s="247">
        <v>500</v>
      </c>
      <c r="F4" s="247">
        <v>12</v>
      </c>
      <c r="G4" s="247" t="s">
        <v>26</v>
      </c>
      <c r="H4" s="82">
        <f>D4*E4</f>
        <v>1000</v>
      </c>
      <c r="I4" s="269">
        <f>F4*H4</f>
        <v>12000</v>
      </c>
      <c r="J4" s="270"/>
      <c r="K4" s="268" t="str">
        <f t="shared" ref="K4" si="0">B4</f>
        <v>Consulting SA</v>
      </c>
      <c r="L4" s="247" t="str">
        <f t="shared" ref="L4" si="1">C4</f>
        <v>Etude de faisabilité</v>
      </c>
      <c r="M4" s="247">
        <f>D4</f>
        <v>2</v>
      </c>
      <c r="N4" s="247">
        <v>500</v>
      </c>
      <c r="O4" s="247">
        <f>F4</f>
        <v>12</v>
      </c>
      <c r="P4" s="247" t="str">
        <f>G4</f>
        <v>Etude de faisabilité</v>
      </c>
      <c r="Q4" s="271">
        <f>H4</f>
        <v>1000</v>
      </c>
      <c r="R4" s="271">
        <f>IF(I4="","",O4*Q4)</f>
        <v>12000</v>
      </c>
      <c r="S4" s="247"/>
      <c r="T4" s="212" t="str" cm="1">
        <f t="array" ref="T4">IF(OR(R4="",I4=""),"",_xlfn.IFS(
ROUND(IFERROR(VALUE(TRIM(SUBSTITUTE(R4,CHAR(160),""))),0),2)&gt;
ROUND(IFERROR(VALUE(TRIM(SUBSTITUTE(I4,CHAR(160),""))),0),2),
"KO : Le montant retenu est supérieur au montant présenté. Merci de revoir la ligne de contributions ou plafonner son montant.",
ROUND(IFERROR(VALUE(TRIM(SUBSTITUTE(I4,CHAR(160),""))),0),2)=0,
"",
ROUND(IFERROR(VALUE(TRIM(SUBSTITUTE(R4,CHAR(160),""))),0),2)=
ROUND(IFERROR(VALUE(TRIM(SUBSTITUTE(I4,CHAR(160),""))),0),2),
"OK",
ROUND(IFERROR(VALUE(TRIM(SUBSTITUTE(R4,CHAR(160),""))),0),2)=0,
"Attention : Montant présenté entièrement rejeté.",
ROUND(IFERROR(VALUE(TRIM(SUBSTITUTE(R4,CHAR(160),""))),0),2)&lt;
ROUND(IFERROR(VALUE(TRIM(SUBSTITUTE(I4,CHAR(160),""))),0),2),
"Attention : Montant présenté partiellement rejeté.",
TRUE,""
))</f>
        <v>OK</v>
      </c>
      <c r="U4" s="272">
        <f>I4-R4</f>
        <v>0</v>
      </c>
    </row>
    <row r="5" spans="1:24" ht="14.45" customHeight="1">
      <c r="A5" s="273">
        <v>1</v>
      </c>
      <c r="B5" s="73"/>
      <c r="C5" s="71"/>
      <c r="D5" s="73"/>
      <c r="E5" s="73"/>
      <c r="F5" s="73"/>
      <c r="G5" s="73"/>
      <c r="H5" s="274" t="str">
        <f>IF(E5="","",D5*E5)</f>
        <v/>
      </c>
      <c r="I5" s="275" t="str">
        <f>IF(F5="","",H5*F5)</f>
        <v/>
      </c>
      <c r="J5" s="76"/>
      <c r="K5" s="276" t="str">
        <f>IF(B5="","",B5)</f>
        <v/>
      </c>
      <c r="L5" s="277" t="str">
        <f>IF(C5="","",C5)</f>
        <v/>
      </c>
      <c r="M5" s="277" t="str">
        <f t="shared" ref="M5:M69" si="2">IF(D5="","",D5)</f>
        <v/>
      </c>
      <c r="N5" s="277" t="str">
        <f>IF(E5="","",E5)</f>
        <v/>
      </c>
      <c r="O5" s="277" t="str">
        <f>IF(F5="","",F5)</f>
        <v/>
      </c>
      <c r="P5" s="277" t="str">
        <f>IF(G5="","",G5)</f>
        <v/>
      </c>
      <c r="Q5" s="278" t="str">
        <f t="shared" ref="Q5:Q69" si="3">IF(N5="","",M5*N5)</f>
        <v/>
      </c>
      <c r="R5" s="279" t="str">
        <f>IF(I5="","",O5*Q5)</f>
        <v/>
      </c>
      <c r="S5" s="213"/>
      <c r="T5" s="218" t="str" cm="1">
        <f t="array" ref="T5">IF(OR(R5="",I5=""),"",_xlfn.IFS(
ROUND(IFERROR(VALUE(TRIM(SUBSTITUTE(R5,CHAR(160),""))),0),2)&gt;
ROUND(IFERROR(VALUE(TRIM(SUBSTITUTE(I5,CHAR(160),""))),0),2),
"KO : Le montant retenu est supérieur au montant présenté. Merci de revoir la ligne de contributions ou plafonner son montant.",
ROUND(IFERROR(VALUE(TRIM(SUBSTITUTE(I5,CHAR(160),""))),0),2)=0,
"",
ROUND(IFERROR(VALUE(TRIM(SUBSTITUTE(R5,CHAR(160),""))),0),2)=
ROUND(IFERROR(VALUE(TRIM(SUBSTITUTE(I5,CHAR(160),""))),0),2),
"OK",
ROUND(IFERROR(VALUE(TRIM(SUBSTITUTE(R5,CHAR(160),""))),0),2)=0,
"Attention : Montant présenté entièrement rejeté.",
ROUND(IFERROR(VALUE(TRIM(SUBSTITUTE(R5,CHAR(160),""))),0),2)&lt;
ROUND(IFERROR(VALUE(TRIM(SUBSTITUTE(I5,CHAR(160),""))),0),2),
"Attention : Montant présenté partiellement rejeté.",
TRUE,""
))</f>
        <v/>
      </c>
      <c r="U5" s="313" t="str">
        <f t="shared" ref="U5:U36" si="4">IF(OR(I5="",R5=""),"",(IFERROR(VALUE(TRIM(SUBSTITUTE(I5,CHAR(160),""))),0))-(IFERROR(VALUE(TRIM(SUBSTITUTE(R5,CHAR(160),""))),0)))</f>
        <v/>
      </c>
    </row>
    <row r="6" spans="1:24" ht="14.45" customHeight="1">
      <c r="A6" s="273">
        <v>2</v>
      </c>
      <c r="B6" s="73"/>
      <c r="C6" s="71"/>
      <c r="D6" s="73"/>
      <c r="E6" s="73"/>
      <c r="F6" s="73"/>
      <c r="G6" s="73"/>
      <c r="H6" s="274" t="str">
        <f t="shared" ref="H6:H9" si="5">IF(E6="","",D6*E6)</f>
        <v/>
      </c>
      <c r="I6" s="275" t="str">
        <f t="shared" ref="I6:I69" si="6">IF(F6="","",H6*F6)</f>
        <v/>
      </c>
      <c r="J6" s="76"/>
      <c r="K6" s="276" t="str">
        <f>IF(B6="","",B6)</f>
        <v/>
      </c>
      <c r="L6" s="277" t="str">
        <f t="shared" ref="L6:L69" si="7">IF(C6="","",C6)</f>
        <v/>
      </c>
      <c r="M6" s="277" t="str">
        <f t="shared" si="2"/>
        <v/>
      </c>
      <c r="N6" s="277" t="str">
        <f t="shared" ref="N6:N69" si="8">IF(E6="","",E6)</f>
        <v/>
      </c>
      <c r="O6" s="277" t="str">
        <f t="shared" ref="O6:O69" si="9">IF(F6="","",F6)</f>
        <v/>
      </c>
      <c r="P6" s="277" t="str">
        <f t="shared" ref="P6:P69" si="10">IF(G6="","",G6)</f>
        <v/>
      </c>
      <c r="Q6" s="278" t="str">
        <f t="shared" si="3"/>
        <v/>
      </c>
      <c r="R6" s="279" t="str">
        <f t="shared" ref="R6:R69" si="11">IF(I6="","",O6*Q6)</f>
        <v/>
      </c>
      <c r="S6" s="213"/>
      <c r="T6" s="218" t="str" cm="1">
        <f t="array" ref="T6">IF(OR(R6="",I6=""),"",_xlfn.IFS(
ROUND(IFERROR(VALUE(TRIM(SUBSTITUTE(R6,CHAR(160),""))),0),2)&gt;
ROUND(IFERROR(VALUE(TRIM(SUBSTITUTE(I6,CHAR(160),""))),0),2),
"KO : Le montant retenu est supérieur au montant présenté. Merci de revoir la ligne de contributions ou plafonner son montant.",
ROUND(IFERROR(VALUE(TRIM(SUBSTITUTE(I6,CHAR(160),""))),0),2)=0,
"",
ROUND(IFERROR(VALUE(TRIM(SUBSTITUTE(R6,CHAR(160),""))),0),2)=
ROUND(IFERROR(VALUE(TRIM(SUBSTITUTE(I6,CHAR(160),""))),0),2),
"OK",
ROUND(IFERROR(VALUE(TRIM(SUBSTITUTE(R6,CHAR(160),""))),0),2)=0,
"Attention : Montant présenté entièrement rejeté.",
ROUND(IFERROR(VALUE(TRIM(SUBSTITUTE(R6,CHAR(160),""))),0),2)&lt;
ROUND(IFERROR(VALUE(TRIM(SUBSTITUTE(I6,CHAR(160),""))),0),2),
"Attention : Montant présenté partiellement rejeté.",
TRUE,""
))</f>
        <v/>
      </c>
      <c r="U6" s="313" t="str">
        <f t="shared" si="4"/>
        <v/>
      </c>
    </row>
    <row r="7" spans="1:24" ht="14.45" customHeight="1">
      <c r="A7" s="273">
        <v>3</v>
      </c>
      <c r="B7" s="73"/>
      <c r="C7" s="71"/>
      <c r="D7" s="73"/>
      <c r="E7" s="73"/>
      <c r="F7" s="73"/>
      <c r="G7" s="73"/>
      <c r="H7" s="274" t="str">
        <f t="shared" si="5"/>
        <v/>
      </c>
      <c r="I7" s="275" t="str">
        <f t="shared" si="6"/>
        <v/>
      </c>
      <c r="J7" s="76"/>
      <c r="K7" s="276" t="str">
        <f t="shared" ref="K7:K70" si="12">IF(B7="","",B7)</f>
        <v/>
      </c>
      <c r="L7" s="277" t="str">
        <f t="shared" si="7"/>
        <v/>
      </c>
      <c r="M7" s="277" t="str">
        <f t="shared" si="2"/>
        <v/>
      </c>
      <c r="N7" s="277" t="str">
        <f t="shared" si="8"/>
        <v/>
      </c>
      <c r="O7" s="277" t="str">
        <f t="shared" si="9"/>
        <v/>
      </c>
      <c r="P7" s="277" t="str">
        <f t="shared" si="10"/>
        <v/>
      </c>
      <c r="Q7" s="278" t="str">
        <f t="shared" si="3"/>
        <v/>
      </c>
      <c r="R7" s="279" t="str">
        <f t="shared" si="11"/>
        <v/>
      </c>
      <c r="S7" s="213"/>
      <c r="T7" s="218" t="str" cm="1">
        <f t="array" ref="T7">IF(OR(R7="",I7=""),"",_xlfn.IFS(
ROUND(IFERROR(VALUE(TRIM(SUBSTITUTE(R7,CHAR(160),""))),0),2)&gt;
ROUND(IFERROR(VALUE(TRIM(SUBSTITUTE(I7,CHAR(160),""))),0),2),
"KO : Le montant retenu est supérieur au montant présenté. Merci de revoir la ligne de contributions ou plafonner son montant.",
ROUND(IFERROR(VALUE(TRIM(SUBSTITUTE(I7,CHAR(160),""))),0),2)=0,
"",
ROUND(IFERROR(VALUE(TRIM(SUBSTITUTE(R7,CHAR(160),""))),0),2)=
ROUND(IFERROR(VALUE(TRIM(SUBSTITUTE(I7,CHAR(160),""))),0),2),
"OK",
ROUND(IFERROR(VALUE(TRIM(SUBSTITUTE(R7,CHAR(160),""))),0),2)=0,
"Attention : Montant présenté entièrement rejeté.",
ROUND(IFERROR(VALUE(TRIM(SUBSTITUTE(R7,CHAR(160),""))),0),2)&lt;
ROUND(IFERROR(VALUE(TRIM(SUBSTITUTE(I7,CHAR(160),""))),0),2),
"Attention : Montant présenté partiellement rejeté.",
TRUE,""
))</f>
        <v/>
      </c>
      <c r="U7" s="313" t="str">
        <f t="shared" si="4"/>
        <v/>
      </c>
    </row>
    <row r="8" spans="1:24" ht="14.45" customHeight="1">
      <c r="A8" s="273">
        <v>4</v>
      </c>
      <c r="B8" s="73"/>
      <c r="C8" s="71"/>
      <c r="D8" s="73"/>
      <c r="E8" s="73"/>
      <c r="F8" s="73"/>
      <c r="G8" s="73"/>
      <c r="H8" s="274" t="str">
        <f t="shared" si="5"/>
        <v/>
      </c>
      <c r="I8" s="275" t="str">
        <f t="shared" si="6"/>
        <v/>
      </c>
      <c r="J8" s="76"/>
      <c r="K8" s="276" t="str">
        <f t="shared" si="12"/>
        <v/>
      </c>
      <c r="L8" s="277" t="str">
        <f t="shared" si="7"/>
        <v/>
      </c>
      <c r="M8" s="277" t="str">
        <f t="shared" si="2"/>
        <v/>
      </c>
      <c r="N8" s="277" t="str">
        <f t="shared" si="8"/>
        <v/>
      </c>
      <c r="O8" s="277" t="str">
        <f t="shared" si="9"/>
        <v/>
      </c>
      <c r="P8" s="277" t="str">
        <f t="shared" si="10"/>
        <v/>
      </c>
      <c r="Q8" s="278" t="str">
        <f t="shared" si="3"/>
        <v/>
      </c>
      <c r="R8" s="279" t="str">
        <f t="shared" si="11"/>
        <v/>
      </c>
      <c r="S8" s="213"/>
      <c r="T8" s="218" t="str" cm="1">
        <f t="array" ref="T8">IF(OR(R8="",I8=""),"",_xlfn.IFS(
ROUND(IFERROR(VALUE(TRIM(SUBSTITUTE(R8,CHAR(160),""))),0),2)&gt;
ROUND(IFERROR(VALUE(TRIM(SUBSTITUTE(I8,CHAR(160),""))),0),2),
"KO : Le montant retenu est supérieur au montant présenté. Merci de revoir la ligne de contributions ou plafonner son montant.",
ROUND(IFERROR(VALUE(TRIM(SUBSTITUTE(I8,CHAR(160),""))),0),2)=0,
"",
ROUND(IFERROR(VALUE(TRIM(SUBSTITUTE(R8,CHAR(160),""))),0),2)=
ROUND(IFERROR(VALUE(TRIM(SUBSTITUTE(I8,CHAR(160),""))),0),2),
"OK",
ROUND(IFERROR(VALUE(TRIM(SUBSTITUTE(R8,CHAR(160),""))),0),2)=0,
"Attention : Montant présenté entièrement rejeté.",
ROUND(IFERROR(VALUE(TRIM(SUBSTITUTE(R8,CHAR(160),""))),0),2)&lt;
ROUND(IFERROR(VALUE(TRIM(SUBSTITUTE(I8,CHAR(160),""))),0),2),
"Attention : Montant présenté partiellement rejeté.",
TRUE,""
))</f>
        <v/>
      </c>
      <c r="U8" s="313" t="str">
        <f t="shared" si="4"/>
        <v/>
      </c>
    </row>
    <row r="9" spans="1:24" ht="15.95">
      <c r="A9" s="273">
        <v>5</v>
      </c>
      <c r="B9" s="73"/>
      <c r="C9" s="71"/>
      <c r="D9" s="73"/>
      <c r="E9" s="73"/>
      <c r="F9" s="73"/>
      <c r="G9" s="73"/>
      <c r="H9" s="274" t="str">
        <f t="shared" si="5"/>
        <v/>
      </c>
      <c r="I9" s="275" t="str">
        <f t="shared" si="6"/>
        <v/>
      </c>
      <c r="J9" s="76"/>
      <c r="K9" s="276" t="str">
        <f t="shared" si="12"/>
        <v/>
      </c>
      <c r="L9" s="277" t="str">
        <f t="shared" si="7"/>
        <v/>
      </c>
      <c r="M9" s="277" t="str">
        <f t="shared" si="2"/>
        <v/>
      </c>
      <c r="N9" s="277" t="str">
        <f t="shared" si="8"/>
        <v/>
      </c>
      <c r="O9" s="277" t="str">
        <f t="shared" si="9"/>
        <v/>
      </c>
      <c r="P9" s="277" t="str">
        <f t="shared" si="10"/>
        <v/>
      </c>
      <c r="Q9" s="278" t="str">
        <f t="shared" si="3"/>
        <v/>
      </c>
      <c r="R9" s="279" t="str">
        <f t="shared" si="11"/>
        <v/>
      </c>
      <c r="S9" s="213"/>
      <c r="T9" s="218" t="str" cm="1">
        <f t="array" ref="T9">IF(OR(R9="",I9=""),"",_xlfn.IFS(
ROUND(IFERROR(VALUE(TRIM(SUBSTITUTE(R9,CHAR(160),""))),0),2)&gt;
ROUND(IFERROR(VALUE(TRIM(SUBSTITUTE(I9,CHAR(160),""))),0),2),
"KO : Le montant retenu est supérieur au montant présenté. Merci de revoir la ligne de contributions ou plafonner son montant.",
ROUND(IFERROR(VALUE(TRIM(SUBSTITUTE(I9,CHAR(160),""))),0),2)=0,
"",
ROUND(IFERROR(VALUE(TRIM(SUBSTITUTE(R9,CHAR(160),""))),0),2)=
ROUND(IFERROR(VALUE(TRIM(SUBSTITUTE(I9,CHAR(160),""))),0),2),
"OK",
ROUND(IFERROR(VALUE(TRIM(SUBSTITUTE(R9,CHAR(160),""))),0),2)=0,
"Attention : Montant présenté entièrement rejeté.",
ROUND(IFERROR(VALUE(TRIM(SUBSTITUTE(R9,CHAR(160),""))),0),2)&lt;
ROUND(IFERROR(VALUE(TRIM(SUBSTITUTE(I9,CHAR(160),""))),0),2),
"Attention : Montant présenté partiellement rejeté.",
TRUE,""
))</f>
        <v/>
      </c>
      <c r="U9" s="313" t="str">
        <f t="shared" si="4"/>
        <v/>
      </c>
    </row>
    <row r="10" spans="1:24" ht="15.95">
      <c r="A10" s="273">
        <v>6</v>
      </c>
      <c r="B10" s="73"/>
      <c r="C10" s="71"/>
      <c r="D10" s="73"/>
      <c r="E10" s="73"/>
      <c r="F10" s="73"/>
      <c r="G10" s="73"/>
      <c r="H10" s="274" t="str">
        <f t="shared" ref="H10:H69" si="13">IF(E10="","",D10*E10)</f>
        <v/>
      </c>
      <c r="I10" s="275" t="str">
        <f t="shared" si="6"/>
        <v/>
      </c>
      <c r="J10" s="76"/>
      <c r="K10" s="276" t="str">
        <f t="shared" si="12"/>
        <v/>
      </c>
      <c r="L10" s="277" t="str">
        <f t="shared" si="7"/>
        <v/>
      </c>
      <c r="M10" s="277" t="str">
        <f t="shared" si="2"/>
        <v/>
      </c>
      <c r="N10" s="277" t="str">
        <f t="shared" si="8"/>
        <v/>
      </c>
      <c r="O10" s="277" t="str">
        <f t="shared" si="9"/>
        <v/>
      </c>
      <c r="P10" s="277" t="str">
        <f t="shared" si="10"/>
        <v/>
      </c>
      <c r="Q10" s="278" t="str">
        <f t="shared" si="3"/>
        <v/>
      </c>
      <c r="R10" s="279" t="str">
        <f t="shared" si="11"/>
        <v/>
      </c>
      <c r="S10" s="213"/>
      <c r="T10" s="218" t="str" cm="1">
        <f t="array" ref="T10">IF(OR(R10="",I10=""),"",_xlfn.IFS(
ROUND(IFERROR(VALUE(TRIM(SUBSTITUTE(R10,CHAR(160),""))),0),2)&gt;
ROUND(IFERROR(VALUE(TRIM(SUBSTITUTE(I10,CHAR(160),""))),0),2),
"KO : Le montant retenu est supérieur au montant présenté. Merci de revoir la ligne de contributions ou plafonner son montant.",
ROUND(IFERROR(VALUE(TRIM(SUBSTITUTE(I10,CHAR(160),""))),0),2)=0,
"",
ROUND(IFERROR(VALUE(TRIM(SUBSTITUTE(R10,CHAR(160),""))),0),2)=
ROUND(IFERROR(VALUE(TRIM(SUBSTITUTE(I10,CHAR(160),""))),0),2),
"OK",
ROUND(IFERROR(VALUE(TRIM(SUBSTITUTE(R10,CHAR(160),""))),0),2)=0,
"Attention : Montant présenté entièrement rejeté.",
ROUND(IFERROR(VALUE(TRIM(SUBSTITUTE(R10,CHAR(160),""))),0),2)&lt;
ROUND(IFERROR(VALUE(TRIM(SUBSTITUTE(I10,CHAR(160),""))),0),2),
"Attention : Montant présenté partiellement rejeté.",
TRUE,""
))</f>
        <v/>
      </c>
      <c r="U10" s="313" t="str">
        <f t="shared" si="4"/>
        <v/>
      </c>
    </row>
    <row r="11" spans="1:24" ht="15.95">
      <c r="A11" s="273">
        <v>7</v>
      </c>
      <c r="B11" s="73"/>
      <c r="C11" s="71"/>
      <c r="D11" s="73"/>
      <c r="E11" s="73"/>
      <c r="F11" s="73"/>
      <c r="G11" s="73"/>
      <c r="H11" s="274" t="str">
        <f t="shared" si="13"/>
        <v/>
      </c>
      <c r="I11" s="275" t="str">
        <f t="shared" si="6"/>
        <v/>
      </c>
      <c r="J11" s="76"/>
      <c r="K11" s="276" t="str">
        <f t="shared" si="12"/>
        <v/>
      </c>
      <c r="L11" s="277" t="str">
        <f t="shared" si="7"/>
        <v/>
      </c>
      <c r="M11" s="277" t="str">
        <f t="shared" si="2"/>
        <v/>
      </c>
      <c r="N11" s="277" t="str">
        <f t="shared" si="8"/>
        <v/>
      </c>
      <c r="O11" s="277" t="str">
        <f t="shared" si="9"/>
        <v/>
      </c>
      <c r="P11" s="277" t="str">
        <f t="shared" si="10"/>
        <v/>
      </c>
      <c r="Q11" s="278" t="str">
        <f t="shared" si="3"/>
        <v/>
      </c>
      <c r="R11" s="279" t="str">
        <f t="shared" si="11"/>
        <v/>
      </c>
      <c r="S11" s="213"/>
      <c r="T11" s="218" t="str" cm="1">
        <f t="array" ref="T11">IF(OR(R11="",I11=""),"",_xlfn.IFS(
ROUND(IFERROR(VALUE(TRIM(SUBSTITUTE(R11,CHAR(160),""))),0),2)&gt;
ROUND(IFERROR(VALUE(TRIM(SUBSTITUTE(I11,CHAR(160),""))),0),2),
"KO : Le montant retenu est supérieur au montant présenté. Merci de revoir la ligne de contributions ou plafonner son montant.",
ROUND(IFERROR(VALUE(TRIM(SUBSTITUTE(I11,CHAR(160),""))),0),2)=0,
"",
ROUND(IFERROR(VALUE(TRIM(SUBSTITUTE(R11,CHAR(160),""))),0),2)=
ROUND(IFERROR(VALUE(TRIM(SUBSTITUTE(I11,CHAR(160),""))),0),2),
"OK",
ROUND(IFERROR(VALUE(TRIM(SUBSTITUTE(R11,CHAR(160),""))),0),2)=0,
"Attention : Montant présenté entièrement rejeté.",
ROUND(IFERROR(VALUE(TRIM(SUBSTITUTE(R11,CHAR(160),""))),0),2)&lt;
ROUND(IFERROR(VALUE(TRIM(SUBSTITUTE(I11,CHAR(160),""))),0),2),
"Attention : Montant présenté partiellement rejeté.",
TRUE,""
))</f>
        <v/>
      </c>
      <c r="U11" s="313" t="str">
        <f t="shared" si="4"/>
        <v/>
      </c>
    </row>
    <row r="12" spans="1:24" ht="15.95">
      <c r="A12" s="273">
        <v>8</v>
      </c>
      <c r="B12" s="73"/>
      <c r="C12" s="71"/>
      <c r="D12" s="73"/>
      <c r="E12" s="73"/>
      <c r="F12" s="73"/>
      <c r="G12" s="73"/>
      <c r="H12" s="274" t="str">
        <f t="shared" si="13"/>
        <v/>
      </c>
      <c r="I12" s="275" t="str">
        <f t="shared" si="6"/>
        <v/>
      </c>
      <c r="J12" s="76"/>
      <c r="K12" s="276" t="str">
        <f t="shared" si="12"/>
        <v/>
      </c>
      <c r="L12" s="277" t="str">
        <f t="shared" si="7"/>
        <v/>
      </c>
      <c r="M12" s="277" t="str">
        <f t="shared" si="2"/>
        <v/>
      </c>
      <c r="N12" s="277" t="str">
        <f t="shared" si="8"/>
        <v/>
      </c>
      <c r="O12" s="277" t="str">
        <f t="shared" si="9"/>
        <v/>
      </c>
      <c r="P12" s="277" t="str">
        <f t="shared" si="10"/>
        <v/>
      </c>
      <c r="Q12" s="278" t="str">
        <f t="shared" si="3"/>
        <v/>
      </c>
      <c r="R12" s="279" t="str">
        <f t="shared" si="11"/>
        <v/>
      </c>
      <c r="S12" s="213"/>
      <c r="T12" s="218" t="str" cm="1">
        <f t="array" ref="T12">IF(OR(R12="",I12=""),"",_xlfn.IFS(
ROUND(IFERROR(VALUE(TRIM(SUBSTITUTE(R12,CHAR(160),""))),0),2)&gt;
ROUND(IFERROR(VALUE(TRIM(SUBSTITUTE(I12,CHAR(160),""))),0),2),
"KO : Le montant retenu est supérieur au montant présenté. Merci de revoir la ligne de contributions ou plafonner son montant.",
ROUND(IFERROR(VALUE(TRIM(SUBSTITUTE(I12,CHAR(160),""))),0),2)=0,
"",
ROUND(IFERROR(VALUE(TRIM(SUBSTITUTE(R12,CHAR(160),""))),0),2)=
ROUND(IFERROR(VALUE(TRIM(SUBSTITUTE(I12,CHAR(160),""))),0),2),
"OK",
ROUND(IFERROR(VALUE(TRIM(SUBSTITUTE(R12,CHAR(160),""))),0),2)=0,
"Attention : Montant présenté entièrement rejeté.",
ROUND(IFERROR(VALUE(TRIM(SUBSTITUTE(R12,CHAR(160),""))),0),2)&lt;
ROUND(IFERROR(VALUE(TRIM(SUBSTITUTE(I12,CHAR(160),""))),0),2),
"Attention : Montant présenté partiellement rejeté.",
TRUE,""
))</f>
        <v/>
      </c>
      <c r="U12" s="313" t="str">
        <f t="shared" si="4"/>
        <v/>
      </c>
    </row>
    <row r="13" spans="1:24" ht="15.95">
      <c r="A13" s="273">
        <v>9</v>
      </c>
      <c r="B13" s="73"/>
      <c r="C13" s="71"/>
      <c r="D13" s="73"/>
      <c r="E13" s="73"/>
      <c r="F13" s="73"/>
      <c r="G13" s="73"/>
      <c r="H13" s="274" t="str">
        <f t="shared" si="13"/>
        <v/>
      </c>
      <c r="I13" s="275" t="str">
        <f t="shared" si="6"/>
        <v/>
      </c>
      <c r="J13" s="76"/>
      <c r="K13" s="276" t="str">
        <f t="shared" si="12"/>
        <v/>
      </c>
      <c r="L13" s="277" t="str">
        <f t="shared" si="7"/>
        <v/>
      </c>
      <c r="M13" s="277" t="str">
        <f t="shared" si="2"/>
        <v/>
      </c>
      <c r="N13" s="277" t="str">
        <f t="shared" si="8"/>
        <v/>
      </c>
      <c r="O13" s="277" t="str">
        <f t="shared" si="9"/>
        <v/>
      </c>
      <c r="P13" s="277" t="str">
        <f t="shared" si="10"/>
        <v/>
      </c>
      <c r="Q13" s="278" t="str">
        <f t="shared" si="3"/>
        <v/>
      </c>
      <c r="R13" s="279" t="str">
        <f t="shared" si="11"/>
        <v/>
      </c>
      <c r="S13" s="213"/>
      <c r="T13" s="218" t="str" cm="1">
        <f t="array" ref="T13">IF(OR(R13="",I13=""),"",_xlfn.IFS(
ROUND(IFERROR(VALUE(TRIM(SUBSTITUTE(R13,CHAR(160),""))),0),2)&gt;
ROUND(IFERROR(VALUE(TRIM(SUBSTITUTE(I13,CHAR(160),""))),0),2),
"KO : Le montant retenu est supérieur au montant présenté. Merci de revoir la ligne de contributions ou plafonner son montant.",
ROUND(IFERROR(VALUE(TRIM(SUBSTITUTE(I13,CHAR(160),""))),0),2)=0,
"",
ROUND(IFERROR(VALUE(TRIM(SUBSTITUTE(R13,CHAR(160),""))),0),2)=
ROUND(IFERROR(VALUE(TRIM(SUBSTITUTE(I13,CHAR(160),""))),0),2),
"OK",
ROUND(IFERROR(VALUE(TRIM(SUBSTITUTE(R13,CHAR(160),""))),0),2)=0,
"Attention : Montant présenté entièrement rejeté.",
ROUND(IFERROR(VALUE(TRIM(SUBSTITUTE(R13,CHAR(160),""))),0),2)&lt;
ROUND(IFERROR(VALUE(TRIM(SUBSTITUTE(I13,CHAR(160),""))),0),2),
"Attention : Montant présenté partiellement rejeté.",
TRUE,""
))</f>
        <v/>
      </c>
      <c r="U13" s="313" t="str">
        <f t="shared" si="4"/>
        <v/>
      </c>
    </row>
    <row r="14" spans="1:24" ht="15.95">
      <c r="A14" s="273">
        <v>10</v>
      </c>
      <c r="B14" s="73"/>
      <c r="C14" s="71"/>
      <c r="D14" s="73"/>
      <c r="E14" s="73"/>
      <c r="F14" s="73"/>
      <c r="G14" s="73"/>
      <c r="H14" s="274" t="str">
        <f t="shared" si="13"/>
        <v/>
      </c>
      <c r="I14" s="275" t="str">
        <f t="shared" si="6"/>
        <v/>
      </c>
      <c r="J14" s="76"/>
      <c r="K14" s="276" t="str">
        <f t="shared" si="12"/>
        <v/>
      </c>
      <c r="L14" s="277" t="str">
        <f t="shared" si="7"/>
        <v/>
      </c>
      <c r="M14" s="277" t="str">
        <f t="shared" si="2"/>
        <v/>
      </c>
      <c r="N14" s="277" t="str">
        <f t="shared" si="8"/>
        <v/>
      </c>
      <c r="O14" s="277" t="str">
        <f t="shared" si="9"/>
        <v/>
      </c>
      <c r="P14" s="277" t="str">
        <f t="shared" si="10"/>
        <v/>
      </c>
      <c r="Q14" s="278" t="str">
        <f t="shared" si="3"/>
        <v/>
      </c>
      <c r="R14" s="279" t="str">
        <f t="shared" si="11"/>
        <v/>
      </c>
      <c r="S14" s="213"/>
      <c r="T14" s="218" t="str" cm="1">
        <f t="array" ref="T14">IF(OR(R14="",I14=""),"",_xlfn.IFS(
ROUND(IFERROR(VALUE(TRIM(SUBSTITUTE(R14,CHAR(160),""))),0),2)&gt;
ROUND(IFERROR(VALUE(TRIM(SUBSTITUTE(I14,CHAR(160),""))),0),2),
"KO : Le montant retenu est supérieur au montant présenté. Merci de revoir la ligne de contributions ou plafonner son montant.",
ROUND(IFERROR(VALUE(TRIM(SUBSTITUTE(I14,CHAR(160),""))),0),2)=0,
"",
ROUND(IFERROR(VALUE(TRIM(SUBSTITUTE(R14,CHAR(160),""))),0),2)=
ROUND(IFERROR(VALUE(TRIM(SUBSTITUTE(I14,CHAR(160),""))),0),2),
"OK",
ROUND(IFERROR(VALUE(TRIM(SUBSTITUTE(R14,CHAR(160),""))),0),2)=0,
"Attention : Montant présenté entièrement rejeté.",
ROUND(IFERROR(VALUE(TRIM(SUBSTITUTE(R14,CHAR(160),""))),0),2)&lt;
ROUND(IFERROR(VALUE(TRIM(SUBSTITUTE(I14,CHAR(160),""))),0),2),
"Attention : Montant présenté partiellement rejeté.",
TRUE,""
))</f>
        <v/>
      </c>
      <c r="U14" s="313" t="str">
        <f t="shared" si="4"/>
        <v/>
      </c>
    </row>
    <row r="15" spans="1:24" ht="15.95">
      <c r="A15" s="273">
        <v>11</v>
      </c>
      <c r="B15" s="73"/>
      <c r="C15" s="71"/>
      <c r="D15" s="73"/>
      <c r="E15" s="73"/>
      <c r="F15" s="73"/>
      <c r="G15" s="73"/>
      <c r="H15" s="274" t="str">
        <f t="shared" si="13"/>
        <v/>
      </c>
      <c r="I15" s="275" t="str">
        <f t="shared" si="6"/>
        <v/>
      </c>
      <c r="J15" s="76"/>
      <c r="K15" s="276" t="str">
        <f t="shared" si="12"/>
        <v/>
      </c>
      <c r="L15" s="277" t="str">
        <f t="shared" si="7"/>
        <v/>
      </c>
      <c r="M15" s="277" t="str">
        <f t="shared" si="2"/>
        <v/>
      </c>
      <c r="N15" s="277" t="str">
        <f t="shared" si="8"/>
        <v/>
      </c>
      <c r="O15" s="277" t="str">
        <f t="shared" si="9"/>
        <v/>
      </c>
      <c r="P15" s="277" t="str">
        <f t="shared" si="10"/>
        <v/>
      </c>
      <c r="Q15" s="278" t="str">
        <f t="shared" si="3"/>
        <v/>
      </c>
      <c r="R15" s="279" t="str">
        <f t="shared" si="11"/>
        <v/>
      </c>
      <c r="S15" s="213"/>
      <c r="T15" s="218" t="str" cm="1">
        <f t="array" ref="T15">IF(OR(R15="",I15=""),"",_xlfn.IFS(
ROUND(IFERROR(VALUE(TRIM(SUBSTITUTE(R15,CHAR(160),""))),0),2)&gt;
ROUND(IFERROR(VALUE(TRIM(SUBSTITUTE(I15,CHAR(160),""))),0),2),
"KO : Le montant retenu est supérieur au montant présenté. Merci de revoir la ligne de contributions ou plafonner son montant.",
ROUND(IFERROR(VALUE(TRIM(SUBSTITUTE(I15,CHAR(160),""))),0),2)=0,
"",
ROUND(IFERROR(VALUE(TRIM(SUBSTITUTE(R15,CHAR(160),""))),0),2)=
ROUND(IFERROR(VALUE(TRIM(SUBSTITUTE(I15,CHAR(160),""))),0),2),
"OK",
ROUND(IFERROR(VALUE(TRIM(SUBSTITUTE(R15,CHAR(160),""))),0),2)=0,
"Attention : Montant présenté entièrement rejeté.",
ROUND(IFERROR(VALUE(TRIM(SUBSTITUTE(R15,CHAR(160),""))),0),2)&lt;
ROUND(IFERROR(VALUE(TRIM(SUBSTITUTE(I15,CHAR(160),""))),0),2),
"Attention : Montant présenté partiellement rejeté.",
TRUE,""
))</f>
        <v/>
      </c>
      <c r="U15" s="313" t="str">
        <f t="shared" si="4"/>
        <v/>
      </c>
    </row>
    <row r="16" spans="1:24" ht="15.95">
      <c r="A16" s="273">
        <v>12</v>
      </c>
      <c r="B16" s="73"/>
      <c r="C16" s="71"/>
      <c r="D16" s="73"/>
      <c r="E16" s="73"/>
      <c r="F16" s="73"/>
      <c r="G16" s="73"/>
      <c r="H16" s="274" t="str">
        <f t="shared" si="13"/>
        <v/>
      </c>
      <c r="I16" s="275" t="str">
        <f t="shared" si="6"/>
        <v/>
      </c>
      <c r="J16" s="76"/>
      <c r="K16" s="276" t="str">
        <f t="shared" si="12"/>
        <v/>
      </c>
      <c r="L16" s="277" t="str">
        <f t="shared" si="7"/>
        <v/>
      </c>
      <c r="M16" s="277" t="str">
        <f t="shared" si="2"/>
        <v/>
      </c>
      <c r="N16" s="277" t="str">
        <f t="shared" si="8"/>
        <v/>
      </c>
      <c r="O16" s="277" t="str">
        <f t="shared" si="9"/>
        <v/>
      </c>
      <c r="P16" s="277" t="str">
        <f t="shared" si="10"/>
        <v/>
      </c>
      <c r="Q16" s="278" t="str">
        <f t="shared" si="3"/>
        <v/>
      </c>
      <c r="R16" s="279" t="str">
        <f t="shared" si="11"/>
        <v/>
      </c>
      <c r="S16" s="213"/>
      <c r="T16" s="218" t="str" cm="1">
        <f t="array" ref="T16">IF(OR(R16="",I16=""),"",_xlfn.IFS(
ROUND(IFERROR(VALUE(TRIM(SUBSTITUTE(R16,CHAR(160),""))),0),2)&gt;
ROUND(IFERROR(VALUE(TRIM(SUBSTITUTE(I16,CHAR(160),""))),0),2),
"KO : Le montant retenu est supérieur au montant présenté. Merci de revoir la ligne de contributions ou plafonner son montant.",
ROUND(IFERROR(VALUE(TRIM(SUBSTITUTE(I16,CHAR(160),""))),0),2)=0,
"",
ROUND(IFERROR(VALUE(TRIM(SUBSTITUTE(R16,CHAR(160),""))),0),2)=
ROUND(IFERROR(VALUE(TRIM(SUBSTITUTE(I16,CHAR(160),""))),0),2),
"OK",
ROUND(IFERROR(VALUE(TRIM(SUBSTITUTE(R16,CHAR(160),""))),0),2)=0,
"Attention : Montant présenté entièrement rejeté.",
ROUND(IFERROR(VALUE(TRIM(SUBSTITUTE(R16,CHAR(160),""))),0),2)&lt;
ROUND(IFERROR(VALUE(TRIM(SUBSTITUTE(I16,CHAR(160),""))),0),2),
"Attention : Montant présenté partiellement rejeté.",
TRUE,""
))</f>
        <v/>
      </c>
      <c r="U16" s="313" t="str">
        <f t="shared" si="4"/>
        <v/>
      </c>
    </row>
    <row r="17" spans="1:21" ht="15.95">
      <c r="A17" s="273">
        <v>13</v>
      </c>
      <c r="B17" s="73"/>
      <c r="C17" s="71"/>
      <c r="D17" s="73"/>
      <c r="E17" s="73"/>
      <c r="F17" s="73"/>
      <c r="G17" s="73"/>
      <c r="H17" s="274" t="str">
        <f t="shared" si="13"/>
        <v/>
      </c>
      <c r="I17" s="275" t="str">
        <f t="shared" si="6"/>
        <v/>
      </c>
      <c r="J17" s="76"/>
      <c r="K17" s="276" t="str">
        <f t="shared" si="12"/>
        <v/>
      </c>
      <c r="L17" s="277" t="str">
        <f t="shared" si="7"/>
        <v/>
      </c>
      <c r="M17" s="277" t="str">
        <f t="shared" si="2"/>
        <v/>
      </c>
      <c r="N17" s="277" t="str">
        <f t="shared" si="8"/>
        <v/>
      </c>
      <c r="O17" s="277" t="str">
        <f t="shared" si="9"/>
        <v/>
      </c>
      <c r="P17" s="277" t="str">
        <f t="shared" si="10"/>
        <v/>
      </c>
      <c r="Q17" s="278" t="str">
        <f t="shared" si="3"/>
        <v/>
      </c>
      <c r="R17" s="279" t="str">
        <f t="shared" si="11"/>
        <v/>
      </c>
      <c r="S17" s="213"/>
      <c r="T17" s="218" t="str" cm="1">
        <f t="array" ref="T17">IF(OR(R17="",I17=""),"",_xlfn.IFS(
ROUND(IFERROR(VALUE(TRIM(SUBSTITUTE(R17,CHAR(160),""))),0),2)&gt;
ROUND(IFERROR(VALUE(TRIM(SUBSTITUTE(I17,CHAR(160),""))),0),2),
"KO : Le montant retenu est supérieur au montant présenté. Merci de revoir la ligne de contributions ou plafonner son montant.",
ROUND(IFERROR(VALUE(TRIM(SUBSTITUTE(I17,CHAR(160),""))),0),2)=0,
"",
ROUND(IFERROR(VALUE(TRIM(SUBSTITUTE(R17,CHAR(160),""))),0),2)=
ROUND(IFERROR(VALUE(TRIM(SUBSTITUTE(I17,CHAR(160),""))),0),2),
"OK",
ROUND(IFERROR(VALUE(TRIM(SUBSTITUTE(R17,CHAR(160),""))),0),2)=0,
"Attention : Montant présenté entièrement rejeté.",
ROUND(IFERROR(VALUE(TRIM(SUBSTITUTE(R17,CHAR(160),""))),0),2)&lt;
ROUND(IFERROR(VALUE(TRIM(SUBSTITUTE(I17,CHAR(160),""))),0),2),
"Attention : Montant présenté partiellement rejeté.",
TRUE,""
))</f>
        <v/>
      </c>
      <c r="U17" s="313" t="str">
        <f t="shared" si="4"/>
        <v/>
      </c>
    </row>
    <row r="18" spans="1:21" ht="15.95">
      <c r="A18" s="273">
        <v>14</v>
      </c>
      <c r="B18" s="73"/>
      <c r="C18" s="71"/>
      <c r="D18" s="73"/>
      <c r="E18" s="73"/>
      <c r="F18" s="73"/>
      <c r="G18" s="73"/>
      <c r="H18" s="274" t="str">
        <f t="shared" si="13"/>
        <v/>
      </c>
      <c r="I18" s="275" t="str">
        <f t="shared" si="6"/>
        <v/>
      </c>
      <c r="J18" s="76"/>
      <c r="K18" s="276" t="str">
        <f t="shared" si="12"/>
        <v/>
      </c>
      <c r="L18" s="277" t="str">
        <f t="shared" si="7"/>
        <v/>
      </c>
      <c r="M18" s="277" t="str">
        <f t="shared" si="2"/>
        <v/>
      </c>
      <c r="N18" s="277" t="str">
        <f t="shared" si="8"/>
        <v/>
      </c>
      <c r="O18" s="277" t="str">
        <f t="shared" si="9"/>
        <v/>
      </c>
      <c r="P18" s="277" t="str">
        <f t="shared" si="10"/>
        <v/>
      </c>
      <c r="Q18" s="278" t="str">
        <f t="shared" si="3"/>
        <v/>
      </c>
      <c r="R18" s="279" t="str">
        <f t="shared" si="11"/>
        <v/>
      </c>
      <c r="S18" s="213"/>
      <c r="T18" s="218" t="str" cm="1">
        <f t="array" ref="T18">IF(OR(R18="",I18=""),"",_xlfn.IFS(
ROUND(IFERROR(VALUE(TRIM(SUBSTITUTE(R18,CHAR(160),""))),0),2)&gt;
ROUND(IFERROR(VALUE(TRIM(SUBSTITUTE(I18,CHAR(160),""))),0),2),
"KO : Le montant retenu est supérieur au montant présenté. Merci de revoir la ligne de contributions ou plafonner son montant.",
ROUND(IFERROR(VALUE(TRIM(SUBSTITUTE(I18,CHAR(160),""))),0),2)=0,
"",
ROUND(IFERROR(VALUE(TRIM(SUBSTITUTE(R18,CHAR(160),""))),0),2)=
ROUND(IFERROR(VALUE(TRIM(SUBSTITUTE(I18,CHAR(160),""))),0),2),
"OK",
ROUND(IFERROR(VALUE(TRIM(SUBSTITUTE(R18,CHAR(160),""))),0),2)=0,
"Attention : Montant présenté entièrement rejeté.",
ROUND(IFERROR(VALUE(TRIM(SUBSTITUTE(R18,CHAR(160),""))),0),2)&lt;
ROUND(IFERROR(VALUE(TRIM(SUBSTITUTE(I18,CHAR(160),""))),0),2),
"Attention : Montant présenté partiellement rejeté.",
TRUE,""
))</f>
        <v/>
      </c>
      <c r="U18" s="313" t="str">
        <f t="shared" si="4"/>
        <v/>
      </c>
    </row>
    <row r="19" spans="1:21" ht="15.95">
      <c r="A19" s="273">
        <v>15</v>
      </c>
      <c r="B19" s="73"/>
      <c r="C19" s="71"/>
      <c r="D19" s="73"/>
      <c r="E19" s="73"/>
      <c r="F19" s="73"/>
      <c r="G19" s="73"/>
      <c r="H19" s="274" t="str">
        <f t="shared" si="13"/>
        <v/>
      </c>
      <c r="I19" s="275" t="str">
        <f t="shared" si="6"/>
        <v/>
      </c>
      <c r="J19" s="76"/>
      <c r="K19" s="276" t="str">
        <f t="shared" si="12"/>
        <v/>
      </c>
      <c r="L19" s="277" t="str">
        <f t="shared" si="7"/>
        <v/>
      </c>
      <c r="M19" s="277" t="str">
        <f t="shared" si="2"/>
        <v/>
      </c>
      <c r="N19" s="277" t="str">
        <f t="shared" si="8"/>
        <v/>
      </c>
      <c r="O19" s="277" t="str">
        <f t="shared" si="9"/>
        <v/>
      </c>
      <c r="P19" s="277" t="str">
        <f t="shared" si="10"/>
        <v/>
      </c>
      <c r="Q19" s="278" t="str">
        <f t="shared" si="3"/>
        <v/>
      </c>
      <c r="R19" s="279" t="str">
        <f t="shared" si="11"/>
        <v/>
      </c>
      <c r="S19" s="213"/>
      <c r="T19" s="218" t="str" cm="1">
        <f t="array" ref="T19">IF(OR(R19="",I19=""),"",_xlfn.IFS(
ROUND(IFERROR(VALUE(TRIM(SUBSTITUTE(R19,CHAR(160),""))),0),2)&gt;
ROUND(IFERROR(VALUE(TRIM(SUBSTITUTE(I19,CHAR(160),""))),0),2),
"KO : Le montant retenu est supérieur au montant présenté. Merci de revoir la ligne de contributions ou plafonner son montant.",
ROUND(IFERROR(VALUE(TRIM(SUBSTITUTE(I19,CHAR(160),""))),0),2)=0,
"",
ROUND(IFERROR(VALUE(TRIM(SUBSTITUTE(R19,CHAR(160),""))),0),2)=
ROUND(IFERROR(VALUE(TRIM(SUBSTITUTE(I19,CHAR(160),""))),0),2),
"OK",
ROUND(IFERROR(VALUE(TRIM(SUBSTITUTE(R19,CHAR(160),""))),0),2)=0,
"Attention : Montant présenté entièrement rejeté.",
ROUND(IFERROR(VALUE(TRIM(SUBSTITUTE(R19,CHAR(160),""))),0),2)&lt;
ROUND(IFERROR(VALUE(TRIM(SUBSTITUTE(I19,CHAR(160),""))),0),2),
"Attention : Montant présenté partiellement rejeté.",
TRUE,""
))</f>
        <v/>
      </c>
      <c r="U19" s="313" t="str">
        <f t="shared" si="4"/>
        <v/>
      </c>
    </row>
    <row r="20" spans="1:21" ht="15.95">
      <c r="A20" s="273">
        <v>16</v>
      </c>
      <c r="B20" s="73"/>
      <c r="C20" s="71"/>
      <c r="D20" s="73"/>
      <c r="E20" s="73"/>
      <c r="F20" s="73"/>
      <c r="G20" s="73"/>
      <c r="H20" s="274" t="str">
        <f t="shared" si="13"/>
        <v/>
      </c>
      <c r="I20" s="275" t="str">
        <f t="shared" si="6"/>
        <v/>
      </c>
      <c r="J20" s="76"/>
      <c r="K20" s="276" t="str">
        <f t="shared" si="12"/>
        <v/>
      </c>
      <c r="L20" s="277" t="str">
        <f t="shared" si="7"/>
        <v/>
      </c>
      <c r="M20" s="277" t="str">
        <f t="shared" si="2"/>
        <v/>
      </c>
      <c r="N20" s="277" t="str">
        <f t="shared" si="8"/>
        <v/>
      </c>
      <c r="O20" s="277" t="str">
        <f t="shared" si="9"/>
        <v/>
      </c>
      <c r="P20" s="277" t="str">
        <f t="shared" si="10"/>
        <v/>
      </c>
      <c r="Q20" s="278" t="str">
        <f t="shared" si="3"/>
        <v/>
      </c>
      <c r="R20" s="279" t="str">
        <f t="shared" si="11"/>
        <v/>
      </c>
      <c r="S20" s="213"/>
      <c r="T20" s="218" t="str" cm="1">
        <f t="array" ref="T20">IF(OR(R20="",I20=""),"",_xlfn.IFS(
ROUND(IFERROR(VALUE(TRIM(SUBSTITUTE(R20,CHAR(160),""))),0),2)&gt;
ROUND(IFERROR(VALUE(TRIM(SUBSTITUTE(I20,CHAR(160),""))),0),2),
"KO : Le montant retenu est supérieur au montant présenté. Merci de revoir la ligne de contributions ou plafonner son montant.",
ROUND(IFERROR(VALUE(TRIM(SUBSTITUTE(I20,CHAR(160),""))),0),2)=0,
"",
ROUND(IFERROR(VALUE(TRIM(SUBSTITUTE(R20,CHAR(160),""))),0),2)=
ROUND(IFERROR(VALUE(TRIM(SUBSTITUTE(I20,CHAR(160),""))),0),2),
"OK",
ROUND(IFERROR(VALUE(TRIM(SUBSTITUTE(R20,CHAR(160),""))),0),2)=0,
"Attention : Montant présenté entièrement rejeté.",
ROUND(IFERROR(VALUE(TRIM(SUBSTITUTE(R20,CHAR(160),""))),0),2)&lt;
ROUND(IFERROR(VALUE(TRIM(SUBSTITUTE(I20,CHAR(160),""))),0),2),
"Attention : Montant présenté partiellement rejeté.",
TRUE,""
))</f>
        <v/>
      </c>
      <c r="U20" s="313" t="str">
        <f t="shared" si="4"/>
        <v/>
      </c>
    </row>
    <row r="21" spans="1:21" ht="15.95">
      <c r="A21" s="273">
        <v>17</v>
      </c>
      <c r="B21" s="73"/>
      <c r="C21" s="71"/>
      <c r="D21" s="73"/>
      <c r="E21" s="73"/>
      <c r="F21" s="73"/>
      <c r="G21" s="73"/>
      <c r="H21" s="274" t="str">
        <f t="shared" si="13"/>
        <v/>
      </c>
      <c r="I21" s="275" t="str">
        <f t="shared" si="6"/>
        <v/>
      </c>
      <c r="J21" s="76"/>
      <c r="K21" s="276" t="str">
        <f t="shared" si="12"/>
        <v/>
      </c>
      <c r="L21" s="277" t="str">
        <f t="shared" si="7"/>
        <v/>
      </c>
      <c r="M21" s="277" t="str">
        <f t="shared" si="2"/>
        <v/>
      </c>
      <c r="N21" s="277" t="str">
        <f t="shared" si="8"/>
        <v/>
      </c>
      <c r="O21" s="277" t="str">
        <f t="shared" si="9"/>
        <v/>
      </c>
      <c r="P21" s="277" t="str">
        <f t="shared" si="10"/>
        <v/>
      </c>
      <c r="Q21" s="278" t="str">
        <f t="shared" si="3"/>
        <v/>
      </c>
      <c r="R21" s="279" t="str">
        <f t="shared" si="11"/>
        <v/>
      </c>
      <c r="S21" s="213"/>
      <c r="T21" s="218" t="str" cm="1">
        <f t="array" ref="T21">IF(OR(R21="",I21=""),"",_xlfn.IFS(
ROUND(IFERROR(VALUE(TRIM(SUBSTITUTE(R21,CHAR(160),""))),0),2)&gt;
ROUND(IFERROR(VALUE(TRIM(SUBSTITUTE(I21,CHAR(160),""))),0),2),
"KO : Le montant retenu est supérieur au montant présenté. Merci de revoir la ligne de contributions ou plafonner son montant.",
ROUND(IFERROR(VALUE(TRIM(SUBSTITUTE(I21,CHAR(160),""))),0),2)=0,
"",
ROUND(IFERROR(VALUE(TRIM(SUBSTITUTE(R21,CHAR(160),""))),0),2)=
ROUND(IFERROR(VALUE(TRIM(SUBSTITUTE(I21,CHAR(160),""))),0),2),
"OK",
ROUND(IFERROR(VALUE(TRIM(SUBSTITUTE(R21,CHAR(160),""))),0),2)=0,
"Attention : Montant présenté entièrement rejeté.",
ROUND(IFERROR(VALUE(TRIM(SUBSTITUTE(R21,CHAR(160),""))),0),2)&lt;
ROUND(IFERROR(VALUE(TRIM(SUBSTITUTE(I21,CHAR(160),""))),0),2),
"Attention : Montant présenté partiellement rejeté.",
TRUE,""
))</f>
        <v/>
      </c>
      <c r="U21" s="313" t="str">
        <f t="shared" si="4"/>
        <v/>
      </c>
    </row>
    <row r="22" spans="1:21" ht="15.95">
      <c r="A22" s="273">
        <v>18</v>
      </c>
      <c r="B22" s="73"/>
      <c r="C22" s="71"/>
      <c r="D22" s="73"/>
      <c r="E22" s="73"/>
      <c r="F22" s="73"/>
      <c r="G22" s="73"/>
      <c r="H22" s="274" t="str">
        <f t="shared" si="13"/>
        <v/>
      </c>
      <c r="I22" s="275" t="str">
        <f t="shared" si="6"/>
        <v/>
      </c>
      <c r="J22" s="76"/>
      <c r="K22" s="276" t="str">
        <f t="shared" si="12"/>
        <v/>
      </c>
      <c r="L22" s="277" t="str">
        <f t="shared" si="7"/>
        <v/>
      </c>
      <c r="M22" s="277" t="str">
        <f t="shared" si="2"/>
        <v/>
      </c>
      <c r="N22" s="277" t="str">
        <f t="shared" si="8"/>
        <v/>
      </c>
      <c r="O22" s="277" t="str">
        <f t="shared" si="9"/>
        <v/>
      </c>
      <c r="P22" s="277" t="str">
        <f t="shared" si="10"/>
        <v/>
      </c>
      <c r="Q22" s="278" t="str">
        <f t="shared" si="3"/>
        <v/>
      </c>
      <c r="R22" s="279" t="str">
        <f t="shared" si="11"/>
        <v/>
      </c>
      <c r="S22" s="213"/>
      <c r="T22" s="218" t="str" cm="1">
        <f t="array" ref="T22">IF(OR(R22="",I22=""),"",_xlfn.IFS(
ROUND(IFERROR(VALUE(TRIM(SUBSTITUTE(R22,CHAR(160),""))),0),2)&gt;
ROUND(IFERROR(VALUE(TRIM(SUBSTITUTE(I22,CHAR(160),""))),0),2),
"KO : Le montant retenu est supérieur au montant présenté. Merci de revoir la ligne de contributions ou plafonner son montant.",
ROUND(IFERROR(VALUE(TRIM(SUBSTITUTE(I22,CHAR(160),""))),0),2)=0,
"",
ROUND(IFERROR(VALUE(TRIM(SUBSTITUTE(R22,CHAR(160),""))),0),2)=
ROUND(IFERROR(VALUE(TRIM(SUBSTITUTE(I22,CHAR(160),""))),0),2),
"OK",
ROUND(IFERROR(VALUE(TRIM(SUBSTITUTE(R22,CHAR(160),""))),0),2)=0,
"Attention : Montant présenté entièrement rejeté.",
ROUND(IFERROR(VALUE(TRIM(SUBSTITUTE(R22,CHAR(160),""))),0),2)&lt;
ROUND(IFERROR(VALUE(TRIM(SUBSTITUTE(I22,CHAR(160),""))),0),2),
"Attention : Montant présenté partiellement rejeté.",
TRUE,""
))</f>
        <v/>
      </c>
      <c r="U22" s="313" t="str">
        <f t="shared" si="4"/>
        <v/>
      </c>
    </row>
    <row r="23" spans="1:21" ht="15.95">
      <c r="A23" s="273">
        <v>19</v>
      </c>
      <c r="B23" s="73"/>
      <c r="C23" s="71"/>
      <c r="D23" s="73"/>
      <c r="E23" s="73"/>
      <c r="F23" s="73"/>
      <c r="G23" s="73"/>
      <c r="H23" s="274" t="str">
        <f t="shared" si="13"/>
        <v/>
      </c>
      <c r="I23" s="275" t="str">
        <f t="shared" si="6"/>
        <v/>
      </c>
      <c r="J23" s="76"/>
      <c r="K23" s="276" t="str">
        <f t="shared" si="12"/>
        <v/>
      </c>
      <c r="L23" s="277" t="str">
        <f t="shared" si="7"/>
        <v/>
      </c>
      <c r="M23" s="277" t="str">
        <f t="shared" si="2"/>
        <v/>
      </c>
      <c r="N23" s="277" t="str">
        <f t="shared" si="8"/>
        <v/>
      </c>
      <c r="O23" s="277" t="str">
        <f t="shared" si="9"/>
        <v/>
      </c>
      <c r="P23" s="277" t="str">
        <f t="shared" si="10"/>
        <v/>
      </c>
      <c r="Q23" s="278" t="str">
        <f t="shared" si="3"/>
        <v/>
      </c>
      <c r="R23" s="279" t="str">
        <f t="shared" si="11"/>
        <v/>
      </c>
      <c r="S23" s="213"/>
      <c r="T23" s="218" t="str" cm="1">
        <f t="array" ref="T23">IF(OR(R23="",I23=""),"",_xlfn.IFS(
ROUND(IFERROR(VALUE(TRIM(SUBSTITUTE(R23,CHAR(160),""))),0),2)&gt;
ROUND(IFERROR(VALUE(TRIM(SUBSTITUTE(I23,CHAR(160),""))),0),2),
"KO : Le montant retenu est supérieur au montant présenté. Merci de revoir la ligne de contributions ou plafonner son montant.",
ROUND(IFERROR(VALUE(TRIM(SUBSTITUTE(I23,CHAR(160),""))),0),2)=0,
"",
ROUND(IFERROR(VALUE(TRIM(SUBSTITUTE(R23,CHAR(160),""))),0),2)=
ROUND(IFERROR(VALUE(TRIM(SUBSTITUTE(I23,CHAR(160),""))),0),2),
"OK",
ROUND(IFERROR(VALUE(TRIM(SUBSTITUTE(R23,CHAR(160),""))),0),2)=0,
"Attention : Montant présenté entièrement rejeté.",
ROUND(IFERROR(VALUE(TRIM(SUBSTITUTE(R23,CHAR(160),""))),0),2)&lt;
ROUND(IFERROR(VALUE(TRIM(SUBSTITUTE(I23,CHAR(160),""))),0),2),
"Attention : Montant présenté partiellement rejeté.",
TRUE,""
))</f>
        <v/>
      </c>
      <c r="U23" s="313" t="str">
        <f t="shared" si="4"/>
        <v/>
      </c>
    </row>
    <row r="24" spans="1:21" ht="15.95">
      <c r="A24" s="273">
        <v>20</v>
      </c>
      <c r="B24" s="73"/>
      <c r="C24" s="71"/>
      <c r="D24" s="73"/>
      <c r="E24" s="73"/>
      <c r="F24" s="73"/>
      <c r="G24" s="73"/>
      <c r="H24" s="274" t="str">
        <f t="shared" si="13"/>
        <v/>
      </c>
      <c r="I24" s="275" t="str">
        <f t="shared" si="6"/>
        <v/>
      </c>
      <c r="J24" s="76"/>
      <c r="K24" s="276" t="str">
        <f t="shared" si="12"/>
        <v/>
      </c>
      <c r="L24" s="277" t="str">
        <f t="shared" si="7"/>
        <v/>
      </c>
      <c r="M24" s="277" t="str">
        <f t="shared" si="2"/>
        <v/>
      </c>
      <c r="N24" s="277" t="str">
        <f t="shared" si="8"/>
        <v/>
      </c>
      <c r="O24" s="277" t="str">
        <f t="shared" si="9"/>
        <v/>
      </c>
      <c r="P24" s="277" t="str">
        <f t="shared" si="10"/>
        <v/>
      </c>
      <c r="Q24" s="278" t="str">
        <f t="shared" si="3"/>
        <v/>
      </c>
      <c r="R24" s="279" t="str">
        <f t="shared" si="11"/>
        <v/>
      </c>
      <c r="S24" s="213"/>
      <c r="T24" s="218" t="str" cm="1">
        <f t="array" ref="T24">IF(OR(R24="",I24=""),"",_xlfn.IFS(
ROUND(IFERROR(VALUE(TRIM(SUBSTITUTE(R24,CHAR(160),""))),0),2)&gt;
ROUND(IFERROR(VALUE(TRIM(SUBSTITUTE(I24,CHAR(160),""))),0),2),
"KO : Le montant retenu est supérieur au montant présenté. Merci de revoir la ligne de contributions ou plafonner son montant.",
ROUND(IFERROR(VALUE(TRIM(SUBSTITUTE(I24,CHAR(160),""))),0),2)=0,
"",
ROUND(IFERROR(VALUE(TRIM(SUBSTITUTE(R24,CHAR(160),""))),0),2)=
ROUND(IFERROR(VALUE(TRIM(SUBSTITUTE(I24,CHAR(160),""))),0),2),
"OK",
ROUND(IFERROR(VALUE(TRIM(SUBSTITUTE(R24,CHAR(160),""))),0),2)=0,
"Attention : Montant présenté entièrement rejeté.",
ROUND(IFERROR(VALUE(TRIM(SUBSTITUTE(R24,CHAR(160),""))),0),2)&lt;
ROUND(IFERROR(VALUE(TRIM(SUBSTITUTE(I24,CHAR(160),""))),0),2),
"Attention : Montant présenté partiellement rejeté.",
TRUE,""
))</f>
        <v/>
      </c>
      <c r="U24" s="313" t="str">
        <f t="shared" si="4"/>
        <v/>
      </c>
    </row>
    <row r="25" spans="1:21" ht="15.95">
      <c r="A25" s="273">
        <v>21</v>
      </c>
      <c r="B25" s="73"/>
      <c r="C25" s="71"/>
      <c r="D25" s="73"/>
      <c r="E25" s="73"/>
      <c r="F25" s="73"/>
      <c r="G25" s="73"/>
      <c r="H25" s="274" t="str">
        <f t="shared" si="13"/>
        <v/>
      </c>
      <c r="I25" s="275" t="str">
        <f t="shared" si="6"/>
        <v/>
      </c>
      <c r="J25" s="76"/>
      <c r="K25" s="276" t="str">
        <f t="shared" si="12"/>
        <v/>
      </c>
      <c r="L25" s="277" t="str">
        <f t="shared" si="7"/>
        <v/>
      </c>
      <c r="M25" s="277" t="str">
        <f t="shared" si="2"/>
        <v/>
      </c>
      <c r="N25" s="277" t="str">
        <f t="shared" si="8"/>
        <v/>
      </c>
      <c r="O25" s="277" t="str">
        <f t="shared" si="9"/>
        <v/>
      </c>
      <c r="P25" s="277" t="str">
        <f t="shared" si="10"/>
        <v/>
      </c>
      <c r="Q25" s="278" t="str">
        <f t="shared" si="3"/>
        <v/>
      </c>
      <c r="R25" s="279" t="str">
        <f t="shared" si="11"/>
        <v/>
      </c>
      <c r="S25" s="213"/>
      <c r="T25" s="218" t="str" cm="1">
        <f t="array" ref="T25">IF(OR(R25="",I25=""),"",_xlfn.IFS(
ROUND(IFERROR(VALUE(TRIM(SUBSTITUTE(R25,CHAR(160),""))),0),2)&gt;
ROUND(IFERROR(VALUE(TRIM(SUBSTITUTE(I25,CHAR(160),""))),0),2),
"KO : Le montant retenu est supérieur au montant présenté. Merci de revoir la ligne de contributions ou plafonner son montant.",
ROUND(IFERROR(VALUE(TRIM(SUBSTITUTE(I25,CHAR(160),""))),0),2)=0,
"",
ROUND(IFERROR(VALUE(TRIM(SUBSTITUTE(R25,CHAR(160),""))),0),2)=
ROUND(IFERROR(VALUE(TRIM(SUBSTITUTE(I25,CHAR(160),""))),0),2),
"OK",
ROUND(IFERROR(VALUE(TRIM(SUBSTITUTE(R25,CHAR(160),""))),0),2)=0,
"Attention : Montant présenté entièrement rejeté.",
ROUND(IFERROR(VALUE(TRIM(SUBSTITUTE(R25,CHAR(160),""))),0),2)&lt;
ROUND(IFERROR(VALUE(TRIM(SUBSTITUTE(I25,CHAR(160),""))),0),2),
"Attention : Montant présenté partiellement rejeté.",
TRUE,""
))</f>
        <v/>
      </c>
      <c r="U25" s="313" t="str">
        <f t="shared" si="4"/>
        <v/>
      </c>
    </row>
    <row r="26" spans="1:21" ht="15.95">
      <c r="A26" s="273">
        <v>22</v>
      </c>
      <c r="B26" s="73"/>
      <c r="C26" s="71"/>
      <c r="D26" s="73"/>
      <c r="E26" s="73"/>
      <c r="F26" s="73"/>
      <c r="G26" s="73"/>
      <c r="H26" s="274" t="str">
        <f t="shared" si="13"/>
        <v/>
      </c>
      <c r="I26" s="275" t="str">
        <f t="shared" si="6"/>
        <v/>
      </c>
      <c r="J26" s="76"/>
      <c r="K26" s="276" t="str">
        <f t="shared" si="12"/>
        <v/>
      </c>
      <c r="L26" s="277" t="str">
        <f t="shared" si="7"/>
        <v/>
      </c>
      <c r="M26" s="277" t="str">
        <f t="shared" si="2"/>
        <v/>
      </c>
      <c r="N26" s="277" t="str">
        <f t="shared" si="8"/>
        <v/>
      </c>
      <c r="O26" s="277" t="str">
        <f t="shared" si="9"/>
        <v/>
      </c>
      <c r="P26" s="277" t="str">
        <f t="shared" si="10"/>
        <v/>
      </c>
      <c r="Q26" s="278" t="str">
        <f t="shared" si="3"/>
        <v/>
      </c>
      <c r="R26" s="279" t="str">
        <f t="shared" si="11"/>
        <v/>
      </c>
      <c r="S26" s="213"/>
      <c r="T26" s="218" t="str" cm="1">
        <f t="array" ref="T26">IF(OR(R26="",I26=""),"",_xlfn.IFS(
ROUND(IFERROR(VALUE(TRIM(SUBSTITUTE(R26,CHAR(160),""))),0),2)&gt;
ROUND(IFERROR(VALUE(TRIM(SUBSTITUTE(I26,CHAR(160),""))),0),2),
"KO : Le montant retenu est supérieur au montant présenté. Merci de revoir la ligne de contributions ou plafonner son montant.",
ROUND(IFERROR(VALUE(TRIM(SUBSTITUTE(I26,CHAR(160),""))),0),2)=0,
"",
ROUND(IFERROR(VALUE(TRIM(SUBSTITUTE(R26,CHAR(160),""))),0),2)=
ROUND(IFERROR(VALUE(TRIM(SUBSTITUTE(I26,CHAR(160),""))),0),2),
"OK",
ROUND(IFERROR(VALUE(TRIM(SUBSTITUTE(R26,CHAR(160),""))),0),2)=0,
"Attention : Montant présenté entièrement rejeté.",
ROUND(IFERROR(VALUE(TRIM(SUBSTITUTE(R26,CHAR(160),""))),0),2)&lt;
ROUND(IFERROR(VALUE(TRIM(SUBSTITUTE(I26,CHAR(160),""))),0),2),
"Attention : Montant présenté partiellement rejeté.",
TRUE,""
))</f>
        <v/>
      </c>
      <c r="U26" s="313" t="str">
        <f t="shared" si="4"/>
        <v/>
      </c>
    </row>
    <row r="27" spans="1:21" ht="15.95">
      <c r="A27" s="273">
        <v>23</v>
      </c>
      <c r="B27" s="73"/>
      <c r="C27" s="71"/>
      <c r="D27" s="73"/>
      <c r="E27" s="73"/>
      <c r="F27" s="73"/>
      <c r="G27" s="73"/>
      <c r="H27" s="274" t="str">
        <f t="shared" si="13"/>
        <v/>
      </c>
      <c r="I27" s="275" t="str">
        <f t="shared" si="6"/>
        <v/>
      </c>
      <c r="J27" s="76"/>
      <c r="K27" s="276" t="str">
        <f t="shared" si="12"/>
        <v/>
      </c>
      <c r="L27" s="277" t="str">
        <f t="shared" si="7"/>
        <v/>
      </c>
      <c r="M27" s="277" t="str">
        <f t="shared" si="2"/>
        <v/>
      </c>
      <c r="N27" s="277" t="str">
        <f t="shared" si="8"/>
        <v/>
      </c>
      <c r="O27" s="277" t="str">
        <f t="shared" si="9"/>
        <v/>
      </c>
      <c r="P27" s="277" t="str">
        <f t="shared" si="10"/>
        <v/>
      </c>
      <c r="Q27" s="278" t="str">
        <f t="shared" si="3"/>
        <v/>
      </c>
      <c r="R27" s="279" t="str">
        <f t="shared" si="11"/>
        <v/>
      </c>
      <c r="S27" s="213"/>
      <c r="T27" s="218" t="str" cm="1">
        <f t="array" ref="T27">IF(OR(R27="",I27=""),"",_xlfn.IFS(
ROUND(IFERROR(VALUE(TRIM(SUBSTITUTE(R27,CHAR(160),""))),0),2)&gt;
ROUND(IFERROR(VALUE(TRIM(SUBSTITUTE(I27,CHAR(160),""))),0),2),
"KO : Le montant retenu est supérieur au montant présenté. Merci de revoir la ligne de contributions ou plafonner son montant.",
ROUND(IFERROR(VALUE(TRIM(SUBSTITUTE(I27,CHAR(160),""))),0),2)=0,
"",
ROUND(IFERROR(VALUE(TRIM(SUBSTITUTE(R27,CHAR(160),""))),0),2)=
ROUND(IFERROR(VALUE(TRIM(SUBSTITUTE(I27,CHAR(160),""))),0),2),
"OK",
ROUND(IFERROR(VALUE(TRIM(SUBSTITUTE(R27,CHAR(160),""))),0),2)=0,
"Attention : Montant présenté entièrement rejeté.",
ROUND(IFERROR(VALUE(TRIM(SUBSTITUTE(R27,CHAR(160),""))),0),2)&lt;
ROUND(IFERROR(VALUE(TRIM(SUBSTITUTE(I27,CHAR(160),""))),0),2),
"Attention : Montant présenté partiellement rejeté.",
TRUE,""
))</f>
        <v/>
      </c>
      <c r="U27" s="313" t="str">
        <f t="shared" si="4"/>
        <v/>
      </c>
    </row>
    <row r="28" spans="1:21" ht="15.95">
      <c r="A28" s="273">
        <v>24</v>
      </c>
      <c r="B28" s="73"/>
      <c r="C28" s="71"/>
      <c r="D28" s="73"/>
      <c r="E28" s="73"/>
      <c r="F28" s="73"/>
      <c r="G28" s="73"/>
      <c r="H28" s="274" t="str">
        <f t="shared" si="13"/>
        <v/>
      </c>
      <c r="I28" s="275" t="str">
        <f t="shared" si="6"/>
        <v/>
      </c>
      <c r="J28" s="76"/>
      <c r="K28" s="276" t="str">
        <f t="shared" si="12"/>
        <v/>
      </c>
      <c r="L28" s="277" t="str">
        <f t="shared" si="7"/>
        <v/>
      </c>
      <c r="M28" s="277" t="str">
        <f t="shared" si="2"/>
        <v/>
      </c>
      <c r="N28" s="277" t="str">
        <f t="shared" si="8"/>
        <v/>
      </c>
      <c r="O28" s="277" t="str">
        <f t="shared" si="9"/>
        <v/>
      </c>
      <c r="P28" s="277" t="str">
        <f t="shared" si="10"/>
        <v/>
      </c>
      <c r="Q28" s="278" t="str">
        <f t="shared" si="3"/>
        <v/>
      </c>
      <c r="R28" s="279" t="str">
        <f t="shared" si="11"/>
        <v/>
      </c>
      <c r="S28" s="213"/>
      <c r="T28" s="218" t="str" cm="1">
        <f t="array" ref="T28">IF(OR(R28="",I28=""),"",_xlfn.IFS(
ROUND(IFERROR(VALUE(TRIM(SUBSTITUTE(R28,CHAR(160),""))),0),2)&gt;
ROUND(IFERROR(VALUE(TRIM(SUBSTITUTE(I28,CHAR(160),""))),0),2),
"KO : Le montant retenu est supérieur au montant présenté. Merci de revoir la ligne de contributions ou plafonner son montant.",
ROUND(IFERROR(VALUE(TRIM(SUBSTITUTE(I28,CHAR(160),""))),0),2)=0,
"",
ROUND(IFERROR(VALUE(TRIM(SUBSTITUTE(R28,CHAR(160),""))),0),2)=
ROUND(IFERROR(VALUE(TRIM(SUBSTITUTE(I28,CHAR(160),""))),0),2),
"OK",
ROUND(IFERROR(VALUE(TRIM(SUBSTITUTE(R28,CHAR(160),""))),0),2)=0,
"Attention : Montant présenté entièrement rejeté.",
ROUND(IFERROR(VALUE(TRIM(SUBSTITUTE(R28,CHAR(160),""))),0),2)&lt;
ROUND(IFERROR(VALUE(TRIM(SUBSTITUTE(I28,CHAR(160),""))),0),2),
"Attention : Montant présenté partiellement rejeté.",
TRUE,""
))</f>
        <v/>
      </c>
      <c r="U28" s="313" t="str">
        <f t="shared" si="4"/>
        <v/>
      </c>
    </row>
    <row r="29" spans="1:21" ht="15.95">
      <c r="A29" s="273">
        <v>25</v>
      </c>
      <c r="B29" s="73"/>
      <c r="C29" s="71"/>
      <c r="D29" s="73"/>
      <c r="E29" s="73"/>
      <c r="F29" s="73"/>
      <c r="G29" s="73"/>
      <c r="H29" s="274" t="str">
        <f t="shared" si="13"/>
        <v/>
      </c>
      <c r="I29" s="275" t="str">
        <f t="shared" si="6"/>
        <v/>
      </c>
      <c r="J29" s="76"/>
      <c r="K29" s="276" t="str">
        <f t="shared" si="12"/>
        <v/>
      </c>
      <c r="L29" s="277" t="str">
        <f t="shared" si="7"/>
        <v/>
      </c>
      <c r="M29" s="277" t="str">
        <f t="shared" si="2"/>
        <v/>
      </c>
      <c r="N29" s="277" t="str">
        <f t="shared" si="8"/>
        <v/>
      </c>
      <c r="O29" s="277" t="str">
        <f t="shared" si="9"/>
        <v/>
      </c>
      <c r="P29" s="277" t="str">
        <f t="shared" si="10"/>
        <v/>
      </c>
      <c r="Q29" s="278" t="str">
        <f t="shared" si="3"/>
        <v/>
      </c>
      <c r="R29" s="279" t="str">
        <f t="shared" si="11"/>
        <v/>
      </c>
      <c r="S29" s="213"/>
      <c r="T29" s="218" t="str" cm="1">
        <f t="array" ref="T29">IF(OR(R29="",I29=""),"",_xlfn.IFS(
ROUND(IFERROR(VALUE(TRIM(SUBSTITUTE(R29,CHAR(160),""))),0),2)&gt;
ROUND(IFERROR(VALUE(TRIM(SUBSTITUTE(I29,CHAR(160),""))),0),2),
"KO : Le montant retenu est supérieur au montant présenté. Merci de revoir la ligne de contributions ou plafonner son montant.",
ROUND(IFERROR(VALUE(TRIM(SUBSTITUTE(I29,CHAR(160),""))),0),2)=0,
"",
ROUND(IFERROR(VALUE(TRIM(SUBSTITUTE(R29,CHAR(160),""))),0),2)=
ROUND(IFERROR(VALUE(TRIM(SUBSTITUTE(I29,CHAR(160),""))),0),2),
"OK",
ROUND(IFERROR(VALUE(TRIM(SUBSTITUTE(R29,CHAR(160),""))),0),2)=0,
"Attention : Montant présenté entièrement rejeté.",
ROUND(IFERROR(VALUE(TRIM(SUBSTITUTE(R29,CHAR(160),""))),0),2)&lt;
ROUND(IFERROR(VALUE(TRIM(SUBSTITUTE(I29,CHAR(160),""))),0),2),
"Attention : Montant présenté partiellement rejeté.",
TRUE,""
))</f>
        <v/>
      </c>
      <c r="U29" s="313" t="str">
        <f t="shared" si="4"/>
        <v/>
      </c>
    </row>
    <row r="30" spans="1:21" ht="15.95">
      <c r="A30" s="273">
        <v>26</v>
      </c>
      <c r="B30" s="73"/>
      <c r="C30" s="71"/>
      <c r="D30" s="73"/>
      <c r="E30" s="73"/>
      <c r="F30" s="73"/>
      <c r="G30" s="73"/>
      <c r="H30" s="274" t="str">
        <f t="shared" si="13"/>
        <v/>
      </c>
      <c r="I30" s="275" t="str">
        <f t="shared" si="6"/>
        <v/>
      </c>
      <c r="J30" s="76"/>
      <c r="K30" s="276" t="str">
        <f t="shared" si="12"/>
        <v/>
      </c>
      <c r="L30" s="277" t="str">
        <f t="shared" si="7"/>
        <v/>
      </c>
      <c r="M30" s="277" t="str">
        <f t="shared" si="2"/>
        <v/>
      </c>
      <c r="N30" s="277" t="str">
        <f t="shared" si="8"/>
        <v/>
      </c>
      <c r="O30" s="277" t="str">
        <f t="shared" si="9"/>
        <v/>
      </c>
      <c r="P30" s="277" t="str">
        <f t="shared" si="10"/>
        <v/>
      </c>
      <c r="Q30" s="278" t="str">
        <f t="shared" si="3"/>
        <v/>
      </c>
      <c r="R30" s="279" t="str">
        <f t="shared" si="11"/>
        <v/>
      </c>
      <c r="S30" s="213"/>
      <c r="T30" s="218" t="str" cm="1">
        <f t="array" ref="T30">IF(OR(R30="",I30=""),"",_xlfn.IFS(
ROUND(IFERROR(VALUE(TRIM(SUBSTITUTE(R30,CHAR(160),""))),0),2)&gt;
ROUND(IFERROR(VALUE(TRIM(SUBSTITUTE(I30,CHAR(160),""))),0),2),
"KO : Le montant retenu est supérieur au montant présenté. Merci de revoir la ligne de contributions ou plafonner son montant.",
ROUND(IFERROR(VALUE(TRIM(SUBSTITUTE(I30,CHAR(160),""))),0),2)=0,
"",
ROUND(IFERROR(VALUE(TRIM(SUBSTITUTE(R30,CHAR(160),""))),0),2)=
ROUND(IFERROR(VALUE(TRIM(SUBSTITUTE(I30,CHAR(160),""))),0),2),
"OK",
ROUND(IFERROR(VALUE(TRIM(SUBSTITUTE(R30,CHAR(160),""))),0),2)=0,
"Attention : Montant présenté entièrement rejeté.",
ROUND(IFERROR(VALUE(TRIM(SUBSTITUTE(R30,CHAR(160),""))),0),2)&lt;
ROUND(IFERROR(VALUE(TRIM(SUBSTITUTE(I30,CHAR(160),""))),0),2),
"Attention : Montant présenté partiellement rejeté.",
TRUE,""
))</f>
        <v/>
      </c>
      <c r="U30" s="313" t="str">
        <f t="shared" si="4"/>
        <v/>
      </c>
    </row>
    <row r="31" spans="1:21" ht="15.95">
      <c r="A31" s="273">
        <v>27</v>
      </c>
      <c r="B31" s="73"/>
      <c r="C31" s="71"/>
      <c r="D31" s="73"/>
      <c r="E31" s="73"/>
      <c r="F31" s="73"/>
      <c r="G31" s="73"/>
      <c r="H31" s="274" t="str">
        <f t="shared" si="13"/>
        <v/>
      </c>
      <c r="I31" s="275" t="str">
        <f t="shared" si="6"/>
        <v/>
      </c>
      <c r="J31" s="76"/>
      <c r="K31" s="276" t="str">
        <f t="shared" si="12"/>
        <v/>
      </c>
      <c r="L31" s="277" t="str">
        <f t="shared" si="7"/>
        <v/>
      </c>
      <c r="M31" s="277" t="str">
        <f t="shared" si="2"/>
        <v/>
      </c>
      <c r="N31" s="277" t="str">
        <f t="shared" si="8"/>
        <v/>
      </c>
      <c r="O31" s="277" t="str">
        <f t="shared" si="9"/>
        <v/>
      </c>
      <c r="P31" s="277" t="str">
        <f t="shared" si="10"/>
        <v/>
      </c>
      <c r="Q31" s="278" t="str">
        <f t="shared" si="3"/>
        <v/>
      </c>
      <c r="R31" s="279" t="str">
        <f t="shared" si="11"/>
        <v/>
      </c>
      <c r="S31" s="213"/>
      <c r="T31" s="218" t="str" cm="1">
        <f t="array" ref="T31">IF(OR(R31="",I31=""),"",_xlfn.IFS(
ROUND(IFERROR(VALUE(TRIM(SUBSTITUTE(R31,CHAR(160),""))),0),2)&gt;
ROUND(IFERROR(VALUE(TRIM(SUBSTITUTE(I31,CHAR(160),""))),0),2),
"KO : Le montant retenu est supérieur au montant présenté. Merci de revoir la ligne de contributions ou plafonner son montant.",
ROUND(IFERROR(VALUE(TRIM(SUBSTITUTE(I31,CHAR(160),""))),0),2)=0,
"",
ROUND(IFERROR(VALUE(TRIM(SUBSTITUTE(R31,CHAR(160),""))),0),2)=
ROUND(IFERROR(VALUE(TRIM(SUBSTITUTE(I31,CHAR(160),""))),0),2),
"OK",
ROUND(IFERROR(VALUE(TRIM(SUBSTITUTE(R31,CHAR(160),""))),0),2)=0,
"Attention : Montant présenté entièrement rejeté.",
ROUND(IFERROR(VALUE(TRIM(SUBSTITUTE(R31,CHAR(160),""))),0),2)&lt;
ROUND(IFERROR(VALUE(TRIM(SUBSTITUTE(I31,CHAR(160),""))),0),2),
"Attention : Montant présenté partiellement rejeté.",
TRUE,""
))</f>
        <v/>
      </c>
      <c r="U31" s="313" t="str">
        <f t="shared" si="4"/>
        <v/>
      </c>
    </row>
    <row r="32" spans="1:21" ht="15.95">
      <c r="A32" s="273">
        <v>28</v>
      </c>
      <c r="B32" s="73"/>
      <c r="C32" s="71"/>
      <c r="D32" s="73"/>
      <c r="E32" s="73"/>
      <c r="F32" s="73"/>
      <c r="G32" s="73"/>
      <c r="H32" s="274" t="str">
        <f t="shared" si="13"/>
        <v/>
      </c>
      <c r="I32" s="275" t="str">
        <f t="shared" si="6"/>
        <v/>
      </c>
      <c r="J32" s="76"/>
      <c r="K32" s="276" t="str">
        <f t="shared" si="12"/>
        <v/>
      </c>
      <c r="L32" s="277" t="str">
        <f t="shared" si="7"/>
        <v/>
      </c>
      <c r="M32" s="277" t="str">
        <f t="shared" si="2"/>
        <v/>
      </c>
      <c r="N32" s="277" t="str">
        <f t="shared" si="8"/>
        <v/>
      </c>
      <c r="O32" s="277" t="str">
        <f t="shared" si="9"/>
        <v/>
      </c>
      <c r="P32" s="277" t="str">
        <f t="shared" si="10"/>
        <v/>
      </c>
      <c r="Q32" s="278" t="str">
        <f t="shared" si="3"/>
        <v/>
      </c>
      <c r="R32" s="279" t="str">
        <f t="shared" si="11"/>
        <v/>
      </c>
      <c r="S32" s="213"/>
      <c r="T32" s="218" t="str" cm="1">
        <f t="array" ref="T32">IF(OR(R32="",I32=""),"",_xlfn.IFS(
ROUND(IFERROR(VALUE(TRIM(SUBSTITUTE(R32,CHAR(160),""))),0),2)&gt;
ROUND(IFERROR(VALUE(TRIM(SUBSTITUTE(I32,CHAR(160),""))),0),2),
"KO : Le montant retenu est supérieur au montant présenté. Merci de revoir la ligne de contributions ou plafonner son montant.",
ROUND(IFERROR(VALUE(TRIM(SUBSTITUTE(I32,CHAR(160),""))),0),2)=0,
"",
ROUND(IFERROR(VALUE(TRIM(SUBSTITUTE(R32,CHAR(160),""))),0),2)=
ROUND(IFERROR(VALUE(TRIM(SUBSTITUTE(I32,CHAR(160),""))),0),2),
"OK",
ROUND(IFERROR(VALUE(TRIM(SUBSTITUTE(R32,CHAR(160),""))),0),2)=0,
"Attention : Montant présenté entièrement rejeté.",
ROUND(IFERROR(VALUE(TRIM(SUBSTITUTE(R32,CHAR(160),""))),0),2)&lt;
ROUND(IFERROR(VALUE(TRIM(SUBSTITUTE(I32,CHAR(160),""))),0),2),
"Attention : Montant présenté partiellement rejeté.",
TRUE,""
))</f>
        <v/>
      </c>
      <c r="U32" s="313" t="str">
        <f t="shared" si="4"/>
        <v/>
      </c>
    </row>
    <row r="33" spans="1:21" ht="15.95">
      <c r="A33" s="273">
        <v>29</v>
      </c>
      <c r="B33" s="73"/>
      <c r="C33" s="71"/>
      <c r="D33" s="73"/>
      <c r="E33" s="73"/>
      <c r="F33" s="73"/>
      <c r="G33" s="73"/>
      <c r="H33" s="274" t="str">
        <f t="shared" si="13"/>
        <v/>
      </c>
      <c r="I33" s="275" t="str">
        <f t="shared" si="6"/>
        <v/>
      </c>
      <c r="J33" s="76"/>
      <c r="K33" s="276" t="str">
        <f t="shared" si="12"/>
        <v/>
      </c>
      <c r="L33" s="277" t="str">
        <f t="shared" si="7"/>
        <v/>
      </c>
      <c r="M33" s="277" t="str">
        <f t="shared" si="2"/>
        <v/>
      </c>
      <c r="N33" s="277" t="str">
        <f t="shared" si="8"/>
        <v/>
      </c>
      <c r="O33" s="277" t="str">
        <f t="shared" si="9"/>
        <v/>
      </c>
      <c r="P33" s="277" t="str">
        <f t="shared" si="10"/>
        <v/>
      </c>
      <c r="Q33" s="278" t="str">
        <f t="shared" si="3"/>
        <v/>
      </c>
      <c r="R33" s="279" t="str">
        <f t="shared" si="11"/>
        <v/>
      </c>
      <c r="S33" s="213"/>
      <c r="T33" s="218" t="str" cm="1">
        <f t="array" ref="T33">IF(OR(R33="",I33=""),"",_xlfn.IFS(
ROUND(IFERROR(VALUE(TRIM(SUBSTITUTE(R33,CHAR(160),""))),0),2)&gt;
ROUND(IFERROR(VALUE(TRIM(SUBSTITUTE(I33,CHAR(160),""))),0),2),
"KO : Le montant retenu est supérieur au montant présenté. Merci de revoir la ligne de contributions ou plafonner son montant.",
ROUND(IFERROR(VALUE(TRIM(SUBSTITUTE(I33,CHAR(160),""))),0),2)=0,
"",
ROUND(IFERROR(VALUE(TRIM(SUBSTITUTE(R33,CHAR(160),""))),0),2)=
ROUND(IFERROR(VALUE(TRIM(SUBSTITUTE(I33,CHAR(160),""))),0),2),
"OK",
ROUND(IFERROR(VALUE(TRIM(SUBSTITUTE(R33,CHAR(160),""))),0),2)=0,
"Attention : Montant présenté entièrement rejeté.",
ROUND(IFERROR(VALUE(TRIM(SUBSTITUTE(R33,CHAR(160),""))),0),2)&lt;
ROUND(IFERROR(VALUE(TRIM(SUBSTITUTE(I33,CHAR(160),""))),0),2),
"Attention : Montant présenté partiellement rejeté.",
TRUE,""
))</f>
        <v/>
      </c>
      <c r="U33" s="313" t="str">
        <f t="shared" si="4"/>
        <v/>
      </c>
    </row>
    <row r="34" spans="1:21" ht="15.95">
      <c r="A34" s="273">
        <v>30</v>
      </c>
      <c r="B34" s="73"/>
      <c r="C34" s="71"/>
      <c r="D34" s="73"/>
      <c r="E34" s="73"/>
      <c r="F34" s="73"/>
      <c r="G34" s="73"/>
      <c r="H34" s="274" t="str">
        <f t="shared" si="13"/>
        <v/>
      </c>
      <c r="I34" s="275" t="str">
        <f t="shared" si="6"/>
        <v/>
      </c>
      <c r="J34" s="76"/>
      <c r="K34" s="276" t="str">
        <f t="shared" si="12"/>
        <v/>
      </c>
      <c r="L34" s="277" t="str">
        <f t="shared" si="7"/>
        <v/>
      </c>
      <c r="M34" s="277" t="str">
        <f t="shared" si="2"/>
        <v/>
      </c>
      <c r="N34" s="277" t="str">
        <f t="shared" si="8"/>
        <v/>
      </c>
      <c r="O34" s="277" t="str">
        <f t="shared" si="9"/>
        <v/>
      </c>
      <c r="P34" s="277" t="str">
        <f t="shared" si="10"/>
        <v/>
      </c>
      <c r="Q34" s="278" t="str">
        <f t="shared" si="3"/>
        <v/>
      </c>
      <c r="R34" s="279" t="str">
        <f t="shared" si="11"/>
        <v/>
      </c>
      <c r="S34" s="213"/>
      <c r="T34" s="218" t="str" cm="1">
        <f t="array" ref="T34">IF(OR(R34="",I34=""),"",_xlfn.IFS(
ROUND(IFERROR(VALUE(TRIM(SUBSTITUTE(R34,CHAR(160),""))),0),2)&gt;
ROUND(IFERROR(VALUE(TRIM(SUBSTITUTE(I34,CHAR(160),""))),0),2),
"KO : Le montant retenu est supérieur au montant présenté. Merci de revoir la ligne de contributions ou plafonner son montant.",
ROUND(IFERROR(VALUE(TRIM(SUBSTITUTE(I34,CHAR(160),""))),0),2)=0,
"",
ROUND(IFERROR(VALUE(TRIM(SUBSTITUTE(R34,CHAR(160),""))),0),2)=
ROUND(IFERROR(VALUE(TRIM(SUBSTITUTE(I34,CHAR(160),""))),0),2),
"OK",
ROUND(IFERROR(VALUE(TRIM(SUBSTITUTE(R34,CHAR(160),""))),0),2)=0,
"Attention : Montant présenté entièrement rejeté.",
ROUND(IFERROR(VALUE(TRIM(SUBSTITUTE(R34,CHAR(160),""))),0),2)&lt;
ROUND(IFERROR(VALUE(TRIM(SUBSTITUTE(I34,CHAR(160),""))),0),2),
"Attention : Montant présenté partiellement rejeté.",
TRUE,""
))</f>
        <v/>
      </c>
      <c r="U34" s="313" t="str">
        <f t="shared" si="4"/>
        <v/>
      </c>
    </row>
    <row r="35" spans="1:21" ht="15.95">
      <c r="A35" s="273">
        <v>31</v>
      </c>
      <c r="B35" s="73"/>
      <c r="C35" s="71"/>
      <c r="D35" s="73"/>
      <c r="E35" s="73"/>
      <c r="F35" s="73"/>
      <c r="G35" s="73"/>
      <c r="H35" s="274" t="str">
        <f t="shared" si="13"/>
        <v/>
      </c>
      <c r="I35" s="275" t="str">
        <f t="shared" si="6"/>
        <v/>
      </c>
      <c r="J35" s="76"/>
      <c r="K35" s="276" t="str">
        <f t="shared" si="12"/>
        <v/>
      </c>
      <c r="L35" s="277" t="str">
        <f t="shared" si="7"/>
        <v/>
      </c>
      <c r="M35" s="277" t="str">
        <f t="shared" si="2"/>
        <v/>
      </c>
      <c r="N35" s="277" t="str">
        <f t="shared" si="8"/>
        <v/>
      </c>
      <c r="O35" s="277" t="str">
        <f t="shared" si="9"/>
        <v/>
      </c>
      <c r="P35" s="277" t="str">
        <f t="shared" si="10"/>
        <v/>
      </c>
      <c r="Q35" s="278" t="str">
        <f t="shared" si="3"/>
        <v/>
      </c>
      <c r="R35" s="279" t="str">
        <f t="shared" si="11"/>
        <v/>
      </c>
      <c r="S35" s="213"/>
      <c r="T35" s="218" t="str" cm="1">
        <f t="array" ref="T35">IF(OR(R35="",I35=""),"",_xlfn.IFS(
ROUND(IFERROR(VALUE(TRIM(SUBSTITUTE(R35,CHAR(160),""))),0),2)&gt;
ROUND(IFERROR(VALUE(TRIM(SUBSTITUTE(I35,CHAR(160),""))),0),2),
"KO : Le montant retenu est supérieur au montant présenté. Merci de revoir la ligne de contributions ou plafonner son montant.",
ROUND(IFERROR(VALUE(TRIM(SUBSTITUTE(I35,CHAR(160),""))),0),2)=0,
"",
ROUND(IFERROR(VALUE(TRIM(SUBSTITUTE(R35,CHAR(160),""))),0),2)=
ROUND(IFERROR(VALUE(TRIM(SUBSTITUTE(I35,CHAR(160),""))),0),2),
"OK",
ROUND(IFERROR(VALUE(TRIM(SUBSTITUTE(R35,CHAR(160),""))),0),2)=0,
"Attention : Montant présenté entièrement rejeté.",
ROUND(IFERROR(VALUE(TRIM(SUBSTITUTE(R35,CHAR(160),""))),0),2)&lt;
ROUND(IFERROR(VALUE(TRIM(SUBSTITUTE(I35,CHAR(160),""))),0),2),
"Attention : Montant présenté partiellement rejeté.",
TRUE,""
))</f>
        <v/>
      </c>
      <c r="U35" s="313" t="str">
        <f t="shared" si="4"/>
        <v/>
      </c>
    </row>
    <row r="36" spans="1:21" ht="15.95">
      <c r="A36" s="273">
        <v>32</v>
      </c>
      <c r="B36" s="73"/>
      <c r="C36" s="71"/>
      <c r="D36" s="73"/>
      <c r="E36" s="73"/>
      <c r="F36" s="73"/>
      <c r="G36" s="73"/>
      <c r="H36" s="274" t="str">
        <f t="shared" si="13"/>
        <v/>
      </c>
      <c r="I36" s="275" t="str">
        <f t="shared" si="6"/>
        <v/>
      </c>
      <c r="J36" s="76"/>
      <c r="K36" s="276" t="str">
        <f t="shared" si="12"/>
        <v/>
      </c>
      <c r="L36" s="277" t="str">
        <f t="shared" si="7"/>
        <v/>
      </c>
      <c r="M36" s="277" t="str">
        <f t="shared" si="2"/>
        <v/>
      </c>
      <c r="N36" s="277" t="str">
        <f t="shared" si="8"/>
        <v/>
      </c>
      <c r="O36" s="277" t="str">
        <f t="shared" si="9"/>
        <v/>
      </c>
      <c r="P36" s="277" t="str">
        <f t="shared" si="10"/>
        <v/>
      </c>
      <c r="Q36" s="278" t="str">
        <f t="shared" si="3"/>
        <v/>
      </c>
      <c r="R36" s="279" t="str">
        <f t="shared" si="11"/>
        <v/>
      </c>
      <c r="S36" s="213"/>
      <c r="T36" s="218" t="str" cm="1">
        <f t="array" ref="T36">IF(OR(R36="",I36=""),"",_xlfn.IFS(
ROUND(IFERROR(VALUE(TRIM(SUBSTITUTE(R36,CHAR(160),""))),0),2)&gt;
ROUND(IFERROR(VALUE(TRIM(SUBSTITUTE(I36,CHAR(160),""))),0),2),
"KO : Le montant retenu est supérieur au montant présenté. Merci de revoir la ligne de contributions ou plafonner son montant.",
ROUND(IFERROR(VALUE(TRIM(SUBSTITUTE(I36,CHAR(160),""))),0),2)=0,
"",
ROUND(IFERROR(VALUE(TRIM(SUBSTITUTE(R36,CHAR(160),""))),0),2)=
ROUND(IFERROR(VALUE(TRIM(SUBSTITUTE(I36,CHAR(160),""))),0),2),
"OK",
ROUND(IFERROR(VALUE(TRIM(SUBSTITUTE(R36,CHAR(160),""))),0),2)=0,
"Attention : Montant présenté entièrement rejeté.",
ROUND(IFERROR(VALUE(TRIM(SUBSTITUTE(R36,CHAR(160),""))),0),2)&lt;
ROUND(IFERROR(VALUE(TRIM(SUBSTITUTE(I36,CHAR(160),""))),0),2),
"Attention : Montant présenté partiellement rejeté.",
TRUE,""
))</f>
        <v/>
      </c>
      <c r="U36" s="313" t="str">
        <f t="shared" si="4"/>
        <v/>
      </c>
    </row>
    <row r="37" spans="1:21" ht="15.95">
      <c r="A37" s="273">
        <v>33</v>
      </c>
      <c r="B37" s="73"/>
      <c r="C37" s="71"/>
      <c r="D37" s="73"/>
      <c r="E37" s="73"/>
      <c r="F37" s="73"/>
      <c r="G37" s="73"/>
      <c r="H37" s="274" t="str">
        <f t="shared" si="13"/>
        <v/>
      </c>
      <c r="I37" s="275" t="str">
        <f t="shared" si="6"/>
        <v/>
      </c>
      <c r="J37" s="76"/>
      <c r="K37" s="276" t="str">
        <f t="shared" si="12"/>
        <v/>
      </c>
      <c r="L37" s="277" t="str">
        <f t="shared" si="7"/>
        <v/>
      </c>
      <c r="M37" s="277" t="str">
        <f t="shared" si="2"/>
        <v/>
      </c>
      <c r="N37" s="277" t="str">
        <f t="shared" si="8"/>
        <v/>
      </c>
      <c r="O37" s="277" t="str">
        <f t="shared" si="9"/>
        <v/>
      </c>
      <c r="P37" s="277" t="str">
        <f t="shared" si="10"/>
        <v/>
      </c>
      <c r="Q37" s="278" t="str">
        <f t="shared" si="3"/>
        <v/>
      </c>
      <c r="R37" s="279" t="str">
        <f t="shared" si="11"/>
        <v/>
      </c>
      <c r="S37" s="213"/>
      <c r="T37" s="218" t="str" cm="1">
        <f t="array" ref="T37">IF(OR(R37="",I37=""),"",_xlfn.IFS(
ROUND(IFERROR(VALUE(TRIM(SUBSTITUTE(R37,CHAR(160),""))),0),2)&gt;
ROUND(IFERROR(VALUE(TRIM(SUBSTITUTE(I37,CHAR(160),""))),0),2),
"KO : Le montant retenu est supérieur au montant présenté. Merci de revoir la ligne de contributions ou plafonner son montant.",
ROUND(IFERROR(VALUE(TRIM(SUBSTITUTE(I37,CHAR(160),""))),0),2)=0,
"",
ROUND(IFERROR(VALUE(TRIM(SUBSTITUTE(R37,CHAR(160),""))),0),2)=
ROUND(IFERROR(VALUE(TRIM(SUBSTITUTE(I37,CHAR(160),""))),0),2),
"OK",
ROUND(IFERROR(VALUE(TRIM(SUBSTITUTE(R37,CHAR(160),""))),0),2)=0,
"Attention : Montant présenté entièrement rejeté.",
ROUND(IFERROR(VALUE(TRIM(SUBSTITUTE(R37,CHAR(160),""))),0),2)&lt;
ROUND(IFERROR(VALUE(TRIM(SUBSTITUTE(I37,CHAR(160),""))),0),2),
"Attention : Montant présenté partiellement rejeté.",
TRUE,""
))</f>
        <v/>
      </c>
      <c r="U37" s="313" t="str">
        <f t="shared" ref="U37:U68" si="14">IF(OR(I37="",R37=""),"",(IFERROR(VALUE(TRIM(SUBSTITUTE(I37,CHAR(160),""))),0))-(IFERROR(VALUE(TRIM(SUBSTITUTE(R37,CHAR(160),""))),0)))</f>
        <v/>
      </c>
    </row>
    <row r="38" spans="1:21" ht="15.95">
      <c r="A38" s="273">
        <v>34</v>
      </c>
      <c r="B38" s="73"/>
      <c r="C38" s="71"/>
      <c r="D38" s="73"/>
      <c r="E38" s="73"/>
      <c r="F38" s="73"/>
      <c r="G38" s="73"/>
      <c r="H38" s="274" t="str">
        <f t="shared" si="13"/>
        <v/>
      </c>
      <c r="I38" s="275" t="str">
        <f t="shared" si="6"/>
        <v/>
      </c>
      <c r="J38" s="76"/>
      <c r="K38" s="276" t="str">
        <f t="shared" si="12"/>
        <v/>
      </c>
      <c r="L38" s="277" t="str">
        <f t="shared" si="7"/>
        <v/>
      </c>
      <c r="M38" s="277" t="str">
        <f t="shared" si="2"/>
        <v/>
      </c>
      <c r="N38" s="277" t="str">
        <f t="shared" si="8"/>
        <v/>
      </c>
      <c r="O38" s="277" t="str">
        <f t="shared" si="9"/>
        <v/>
      </c>
      <c r="P38" s="277" t="str">
        <f t="shared" si="10"/>
        <v/>
      </c>
      <c r="Q38" s="278" t="str">
        <f t="shared" si="3"/>
        <v/>
      </c>
      <c r="R38" s="279" t="str">
        <f t="shared" si="11"/>
        <v/>
      </c>
      <c r="S38" s="213"/>
      <c r="T38" s="218" t="str" cm="1">
        <f t="array" ref="T38">IF(OR(R38="",I38=""),"",_xlfn.IFS(
ROUND(IFERROR(VALUE(TRIM(SUBSTITUTE(R38,CHAR(160),""))),0),2)&gt;
ROUND(IFERROR(VALUE(TRIM(SUBSTITUTE(I38,CHAR(160),""))),0),2),
"KO : Le montant retenu est supérieur au montant présenté. Merci de revoir la ligne de contributions ou plafonner son montant.",
ROUND(IFERROR(VALUE(TRIM(SUBSTITUTE(I38,CHAR(160),""))),0),2)=0,
"",
ROUND(IFERROR(VALUE(TRIM(SUBSTITUTE(R38,CHAR(160),""))),0),2)=
ROUND(IFERROR(VALUE(TRIM(SUBSTITUTE(I38,CHAR(160),""))),0),2),
"OK",
ROUND(IFERROR(VALUE(TRIM(SUBSTITUTE(R38,CHAR(160),""))),0),2)=0,
"Attention : Montant présenté entièrement rejeté.",
ROUND(IFERROR(VALUE(TRIM(SUBSTITUTE(R38,CHAR(160),""))),0),2)&lt;
ROUND(IFERROR(VALUE(TRIM(SUBSTITUTE(I38,CHAR(160),""))),0),2),
"Attention : Montant présenté partiellement rejeté.",
TRUE,""
))</f>
        <v/>
      </c>
      <c r="U38" s="313" t="str">
        <f t="shared" si="14"/>
        <v/>
      </c>
    </row>
    <row r="39" spans="1:21" ht="15.95">
      <c r="A39" s="273">
        <v>35</v>
      </c>
      <c r="B39" s="73"/>
      <c r="C39" s="71"/>
      <c r="D39" s="73"/>
      <c r="E39" s="73"/>
      <c r="F39" s="73"/>
      <c r="G39" s="73"/>
      <c r="H39" s="274" t="str">
        <f t="shared" si="13"/>
        <v/>
      </c>
      <c r="I39" s="275" t="str">
        <f t="shared" si="6"/>
        <v/>
      </c>
      <c r="J39" s="76"/>
      <c r="K39" s="276" t="str">
        <f t="shared" si="12"/>
        <v/>
      </c>
      <c r="L39" s="277" t="str">
        <f t="shared" si="7"/>
        <v/>
      </c>
      <c r="M39" s="277" t="str">
        <f t="shared" si="2"/>
        <v/>
      </c>
      <c r="N39" s="277" t="str">
        <f t="shared" si="8"/>
        <v/>
      </c>
      <c r="O39" s="277" t="str">
        <f t="shared" si="9"/>
        <v/>
      </c>
      <c r="P39" s="277" t="str">
        <f t="shared" si="10"/>
        <v/>
      </c>
      <c r="Q39" s="278" t="str">
        <f t="shared" si="3"/>
        <v/>
      </c>
      <c r="R39" s="279" t="str">
        <f t="shared" si="11"/>
        <v/>
      </c>
      <c r="S39" s="213"/>
      <c r="T39" s="218" t="str" cm="1">
        <f t="array" ref="T39">IF(OR(R39="",I39=""),"",_xlfn.IFS(
ROUND(IFERROR(VALUE(TRIM(SUBSTITUTE(R39,CHAR(160),""))),0),2)&gt;
ROUND(IFERROR(VALUE(TRIM(SUBSTITUTE(I39,CHAR(160),""))),0),2),
"KO : Le montant retenu est supérieur au montant présenté. Merci de revoir la ligne de contributions ou plafonner son montant.",
ROUND(IFERROR(VALUE(TRIM(SUBSTITUTE(I39,CHAR(160),""))),0),2)=0,
"",
ROUND(IFERROR(VALUE(TRIM(SUBSTITUTE(R39,CHAR(160),""))),0),2)=
ROUND(IFERROR(VALUE(TRIM(SUBSTITUTE(I39,CHAR(160),""))),0),2),
"OK",
ROUND(IFERROR(VALUE(TRIM(SUBSTITUTE(R39,CHAR(160),""))),0),2)=0,
"Attention : Montant présenté entièrement rejeté.",
ROUND(IFERROR(VALUE(TRIM(SUBSTITUTE(R39,CHAR(160),""))),0),2)&lt;
ROUND(IFERROR(VALUE(TRIM(SUBSTITUTE(I39,CHAR(160),""))),0),2),
"Attention : Montant présenté partiellement rejeté.",
TRUE,""
))</f>
        <v/>
      </c>
      <c r="U39" s="313" t="str">
        <f t="shared" si="14"/>
        <v/>
      </c>
    </row>
    <row r="40" spans="1:21" ht="15.95">
      <c r="A40" s="273">
        <v>36</v>
      </c>
      <c r="B40" s="73"/>
      <c r="C40" s="71"/>
      <c r="D40" s="73"/>
      <c r="E40" s="73"/>
      <c r="F40" s="73"/>
      <c r="G40" s="73"/>
      <c r="H40" s="274" t="str">
        <f t="shared" si="13"/>
        <v/>
      </c>
      <c r="I40" s="275" t="str">
        <f t="shared" si="6"/>
        <v/>
      </c>
      <c r="J40" s="76"/>
      <c r="K40" s="276" t="str">
        <f t="shared" si="12"/>
        <v/>
      </c>
      <c r="L40" s="277" t="str">
        <f t="shared" si="7"/>
        <v/>
      </c>
      <c r="M40" s="277" t="str">
        <f t="shared" si="2"/>
        <v/>
      </c>
      <c r="N40" s="277" t="str">
        <f t="shared" si="8"/>
        <v/>
      </c>
      <c r="O40" s="277" t="str">
        <f t="shared" si="9"/>
        <v/>
      </c>
      <c r="P40" s="277" t="str">
        <f t="shared" si="10"/>
        <v/>
      </c>
      <c r="Q40" s="278" t="str">
        <f t="shared" si="3"/>
        <v/>
      </c>
      <c r="R40" s="279" t="str">
        <f t="shared" si="11"/>
        <v/>
      </c>
      <c r="S40" s="213"/>
      <c r="T40" s="218" t="str" cm="1">
        <f t="array" ref="T40">IF(OR(R40="",I40=""),"",_xlfn.IFS(
ROUND(IFERROR(VALUE(TRIM(SUBSTITUTE(R40,CHAR(160),""))),0),2)&gt;
ROUND(IFERROR(VALUE(TRIM(SUBSTITUTE(I40,CHAR(160),""))),0),2),
"KO : Le montant retenu est supérieur au montant présenté. Merci de revoir la ligne de contributions ou plafonner son montant.",
ROUND(IFERROR(VALUE(TRIM(SUBSTITUTE(I40,CHAR(160),""))),0),2)=0,
"",
ROUND(IFERROR(VALUE(TRIM(SUBSTITUTE(R40,CHAR(160),""))),0),2)=
ROUND(IFERROR(VALUE(TRIM(SUBSTITUTE(I40,CHAR(160),""))),0),2),
"OK",
ROUND(IFERROR(VALUE(TRIM(SUBSTITUTE(R40,CHAR(160),""))),0),2)=0,
"Attention : Montant présenté entièrement rejeté.",
ROUND(IFERROR(VALUE(TRIM(SUBSTITUTE(R40,CHAR(160),""))),0),2)&lt;
ROUND(IFERROR(VALUE(TRIM(SUBSTITUTE(I40,CHAR(160),""))),0),2),
"Attention : Montant présenté partiellement rejeté.",
TRUE,""
))</f>
        <v/>
      </c>
      <c r="U40" s="313" t="str">
        <f t="shared" si="14"/>
        <v/>
      </c>
    </row>
    <row r="41" spans="1:21" ht="15.95">
      <c r="A41" s="273">
        <v>37</v>
      </c>
      <c r="B41" s="73"/>
      <c r="C41" s="71"/>
      <c r="D41" s="73"/>
      <c r="E41" s="73"/>
      <c r="F41" s="73"/>
      <c r="G41" s="73"/>
      <c r="H41" s="274" t="str">
        <f t="shared" si="13"/>
        <v/>
      </c>
      <c r="I41" s="275" t="str">
        <f t="shared" si="6"/>
        <v/>
      </c>
      <c r="J41" s="76"/>
      <c r="K41" s="276" t="str">
        <f t="shared" si="12"/>
        <v/>
      </c>
      <c r="L41" s="277" t="str">
        <f t="shared" si="7"/>
        <v/>
      </c>
      <c r="M41" s="277" t="str">
        <f t="shared" si="2"/>
        <v/>
      </c>
      <c r="N41" s="277" t="str">
        <f t="shared" si="8"/>
        <v/>
      </c>
      <c r="O41" s="277" t="str">
        <f t="shared" si="9"/>
        <v/>
      </c>
      <c r="P41" s="277" t="str">
        <f t="shared" si="10"/>
        <v/>
      </c>
      <c r="Q41" s="278" t="str">
        <f t="shared" si="3"/>
        <v/>
      </c>
      <c r="R41" s="279" t="str">
        <f t="shared" si="11"/>
        <v/>
      </c>
      <c r="S41" s="213"/>
      <c r="T41" s="218" t="str" cm="1">
        <f t="array" ref="T41">IF(OR(R41="",I41=""),"",_xlfn.IFS(
ROUND(IFERROR(VALUE(TRIM(SUBSTITUTE(R41,CHAR(160),""))),0),2)&gt;
ROUND(IFERROR(VALUE(TRIM(SUBSTITUTE(I41,CHAR(160),""))),0),2),
"KO : Le montant retenu est supérieur au montant présenté. Merci de revoir la ligne de contributions ou plafonner son montant.",
ROUND(IFERROR(VALUE(TRIM(SUBSTITUTE(I41,CHAR(160),""))),0),2)=0,
"",
ROUND(IFERROR(VALUE(TRIM(SUBSTITUTE(R41,CHAR(160),""))),0),2)=
ROUND(IFERROR(VALUE(TRIM(SUBSTITUTE(I41,CHAR(160),""))),0),2),
"OK",
ROUND(IFERROR(VALUE(TRIM(SUBSTITUTE(R41,CHAR(160),""))),0),2)=0,
"Attention : Montant présenté entièrement rejeté.",
ROUND(IFERROR(VALUE(TRIM(SUBSTITUTE(R41,CHAR(160),""))),0),2)&lt;
ROUND(IFERROR(VALUE(TRIM(SUBSTITUTE(I41,CHAR(160),""))),0),2),
"Attention : Montant présenté partiellement rejeté.",
TRUE,""
))</f>
        <v/>
      </c>
      <c r="U41" s="313" t="str">
        <f t="shared" si="14"/>
        <v/>
      </c>
    </row>
    <row r="42" spans="1:21" ht="15.95">
      <c r="A42" s="273">
        <v>38</v>
      </c>
      <c r="B42" s="73"/>
      <c r="C42" s="71"/>
      <c r="D42" s="73"/>
      <c r="E42" s="73"/>
      <c r="F42" s="73"/>
      <c r="G42" s="73"/>
      <c r="H42" s="274" t="str">
        <f t="shared" si="13"/>
        <v/>
      </c>
      <c r="I42" s="275" t="str">
        <f t="shared" si="6"/>
        <v/>
      </c>
      <c r="J42" s="76"/>
      <c r="K42" s="276" t="str">
        <f t="shared" si="12"/>
        <v/>
      </c>
      <c r="L42" s="277" t="str">
        <f t="shared" si="7"/>
        <v/>
      </c>
      <c r="M42" s="277" t="str">
        <f t="shared" si="2"/>
        <v/>
      </c>
      <c r="N42" s="277" t="str">
        <f t="shared" si="8"/>
        <v/>
      </c>
      <c r="O42" s="277" t="str">
        <f t="shared" si="9"/>
        <v/>
      </c>
      <c r="P42" s="277" t="str">
        <f t="shared" si="10"/>
        <v/>
      </c>
      <c r="Q42" s="278" t="str">
        <f t="shared" si="3"/>
        <v/>
      </c>
      <c r="R42" s="279" t="str">
        <f t="shared" si="11"/>
        <v/>
      </c>
      <c r="S42" s="213"/>
      <c r="T42" s="218" t="str" cm="1">
        <f t="array" ref="T42">IF(OR(R42="",I42=""),"",_xlfn.IFS(
ROUND(IFERROR(VALUE(TRIM(SUBSTITUTE(R42,CHAR(160),""))),0),2)&gt;
ROUND(IFERROR(VALUE(TRIM(SUBSTITUTE(I42,CHAR(160),""))),0),2),
"KO : Le montant retenu est supérieur au montant présenté. Merci de revoir la ligne de contributions ou plafonner son montant.",
ROUND(IFERROR(VALUE(TRIM(SUBSTITUTE(I42,CHAR(160),""))),0),2)=0,
"",
ROUND(IFERROR(VALUE(TRIM(SUBSTITUTE(R42,CHAR(160),""))),0),2)=
ROUND(IFERROR(VALUE(TRIM(SUBSTITUTE(I42,CHAR(160),""))),0),2),
"OK",
ROUND(IFERROR(VALUE(TRIM(SUBSTITUTE(R42,CHAR(160),""))),0),2)=0,
"Attention : Montant présenté entièrement rejeté.",
ROUND(IFERROR(VALUE(TRIM(SUBSTITUTE(R42,CHAR(160),""))),0),2)&lt;
ROUND(IFERROR(VALUE(TRIM(SUBSTITUTE(I42,CHAR(160),""))),0),2),
"Attention : Montant présenté partiellement rejeté.",
TRUE,""
))</f>
        <v/>
      </c>
      <c r="U42" s="313" t="str">
        <f t="shared" si="14"/>
        <v/>
      </c>
    </row>
    <row r="43" spans="1:21" ht="15.95">
      <c r="A43" s="273">
        <v>39</v>
      </c>
      <c r="B43" s="73"/>
      <c r="C43" s="71"/>
      <c r="D43" s="73"/>
      <c r="E43" s="73"/>
      <c r="F43" s="73"/>
      <c r="G43" s="73"/>
      <c r="H43" s="274" t="str">
        <f t="shared" si="13"/>
        <v/>
      </c>
      <c r="I43" s="275" t="str">
        <f t="shared" si="6"/>
        <v/>
      </c>
      <c r="J43" s="76"/>
      <c r="K43" s="276" t="str">
        <f t="shared" si="12"/>
        <v/>
      </c>
      <c r="L43" s="277" t="str">
        <f t="shared" si="7"/>
        <v/>
      </c>
      <c r="M43" s="277" t="str">
        <f t="shared" si="2"/>
        <v/>
      </c>
      <c r="N43" s="277" t="str">
        <f t="shared" si="8"/>
        <v/>
      </c>
      <c r="O43" s="277" t="str">
        <f t="shared" si="9"/>
        <v/>
      </c>
      <c r="P43" s="277" t="str">
        <f t="shared" si="10"/>
        <v/>
      </c>
      <c r="Q43" s="278" t="str">
        <f t="shared" si="3"/>
        <v/>
      </c>
      <c r="R43" s="279" t="str">
        <f t="shared" si="11"/>
        <v/>
      </c>
      <c r="S43" s="213"/>
      <c r="T43" s="218" t="str" cm="1">
        <f t="array" ref="T43">IF(OR(R43="",I43=""),"",_xlfn.IFS(
ROUND(IFERROR(VALUE(TRIM(SUBSTITUTE(R43,CHAR(160),""))),0),2)&gt;
ROUND(IFERROR(VALUE(TRIM(SUBSTITUTE(I43,CHAR(160),""))),0),2),
"KO : Le montant retenu est supérieur au montant présenté. Merci de revoir la ligne de contributions ou plafonner son montant.",
ROUND(IFERROR(VALUE(TRIM(SUBSTITUTE(I43,CHAR(160),""))),0),2)=0,
"",
ROUND(IFERROR(VALUE(TRIM(SUBSTITUTE(R43,CHAR(160),""))),0),2)=
ROUND(IFERROR(VALUE(TRIM(SUBSTITUTE(I43,CHAR(160),""))),0),2),
"OK",
ROUND(IFERROR(VALUE(TRIM(SUBSTITUTE(R43,CHAR(160),""))),0),2)=0,
"Attention : Montant présenté entièrement rejeté.",
ROUND(IFERROR(VALUE(TRIM(SUBSTITUTE(R43,CHAR(160),""))),0),2)&lt;
ROUND(IFERROR(VALUE(TRIM(SUBSTITUTE(I43,CHAR(160),""))),0),2),
"Attention : Montant présenté partiellement rejeté.",
TRUE,""
))</f>
        <v/>
      </c>
      <c r="U43" s="313" t="str">
        <f t="shared" si="14"/>
        <v/>
      </c>
    </row>
    <row r="44" spans="1:21" ht="15.95">
      <c r="A44" s="273">
        <v>40</v>
      </c>
      <c r="B44" s="73"/>
      <c r="C44" s="71"/>
      <c r="D44" s="73"/>
      <c r="E44" s="73"/>
      <c r="F44" s="73"/>
      <c r="G44" s="73"/>
      <c r="H44" s="274" t="str">
        <f t="shared" si="13"/>
        <v/>
      </c>
      <c r="I44" s="275" t="str">
        <f t="shared" si="6"/>
        <v/>
      </c>
      <c r="J44" s="76"/>
      <c r="K44" s="276" t="str">
        <f t="shared" si="12"/>
        <v/>
      </c>
      <c r="L44" s="277" t="str">
        <f t="shared" si="7"/>
        <v/>
      </c>
      <c r="M44" s="277" t="str">
        <f t="shared" si="2"/>
        <v/>
      </c>
      <c r="N44" s="277" t="str">
        <f t="shared" si="8"/>
        <v/>
      </c>
      <c r="O44" s="277" t="str">
        <f t="shared" si="9"/>
        <v/>
      </c>
      <c r="P44" s="277" t="str">
        <f t="shared" si="10"/>
        <v/>
      </c>
      <c r="Q44" s="278" t="str">
        <f t="shared" si="3"/>
        <v/>
      </c>
      <c r="R44" s="279" t="str">
        <f t="shared" si="11"/>
        <v/>
      </c>
      <c r="S44" s="213"/>
      <c r="T44" s="218" t="str" cm="1">
        <f t="array" ref="T44">IF(OR(R44="",I44=""),"",_xlfn.IFS(
ROUND(IFERROR(VALUE(TRIM(SUBSTITUTE(R44,CHAR(160),""))),0),2)&gt;
ROUND(IFERROR(VALUE(TRIM(SUBSTITUTE(I44,CHAR(160),""))),0),2),
"KO : Le montant retenu est supérieur au montant présenté. Merci de revoir la ligne de contributions ou plafonner son montant.",
ROUND(IFERROR(VALUE(TRIM(SUBSTITUTE(I44,CHAR(160),""))),0),2)=0,
"",
ROUND(IFERROR(VALUE(TRIM(SUBSTITUTE(R44,CHAR(160),""))),0),2)=
ROUND(IFERROR(VALUE(TRIM(SUBSTITUTE(I44,CHAR(160),""))),0),2),
"OK",
ROUND(IFERROR(VALUE(TRIM(SUBSTITUTE(R44,CHAR(160),""))),0),2)=0,
"Attention : Montant présenté entièrement rejeté.",
ROUND(IFERROR(VALUE(TRIM(SUBSTITUTE(R44,CHAR(160),""))),0),2)&lt;
ROUND(IFERROR(VALUE(TRIM(SUBSTITUTE(I44,CHAR(160),""))),0),2),
"Attention : Montant présenté partiellement rejeté.",
TRUE,""
))</f>
        <v/>
      </c>
      <c r="U44" s="313" t="str">
        <f t="shared" si="14"/>
        <v/>
      </c>
    </row>
    <row r="45" spans="1:21" ht="15.95">
      <c r="A45" s="273">
        <v>41</v>
      </c>
      <c r="B45" s="73"/>
      <c r="C45" s="71"/>
      <c r="D45" s="73"/>
      <c r="E45" s="73"/>
      <c r="F45" s="73"/>
      <c r="G45" s="73"/>
      <c r="H45" s="274" t="str">
        <f t="shared" si="13"/>
        <v/>
      </c>
      <c r="I45" s="275" t="str">
        <f t="shared" si="6"/>
        <v/>
      </c>
      <c r="J45" s="76"/>
      <c r="K45" s="276" t="str">
        <f t="shared" si="12"/>
        <v/>
      </c>
      <c r="L45" s="277" t="str">
        <f t="shared" si="7"/>
        <v/>
      </c>
      <c r="M45" s="277" t="str">
        <f t="shared" si="2"/>
        <v/>
      </c>
      <c r="N45" s="277" t="str">
        <f t="shared" si="8"/>
        <v/>
      </c>
      <c r="O45" s="277" t="str">
        <f t="shared" si="9"/>
        <v/>
      </c>
      <c r="P45" s="277" t="str">
        <f t="shared" si="10"/>
        <v/>
      </c>
      <c r="Q45" s="278" t="str">
        <f t="shared" si="3"/>
        <v/>
      </c>
      <c r="R45" s="279" t="str">
        <f t="shared" si="11"/>
        <v/>
      </c>
      <c r="S45" s="213"/>
      <c r="T45" s="218" t="str" cm="1">
        <f t="array" ref="T45">IF(OR(R45="",I45=""),"",_xlfn.IFS(
ROUND(IFERROR(VALUE(TRIM(SUBSTITUTE(R45,CHAR(160),""))),0),2)&gt;
ROUND(IFERROR(VALUE(TRIM(SUBSTITUTE(I45,CHAR(160),""))),0),2),
"KO : Le montant retenu est supérieur au montant présenté. Merci de revoir la ligne de contributions ou plafonner son montant.",
ROUND(IFERROR(VALUE(TRIM(SUBSTITUTE(I45,CHAR(160),""))),0),2)=0,
"",
ROUND(IFERROR(VALUE(TRIM(SUBSTITUTE(R45,CHAR(160),""))),0),2)=
ROUND(IFERROR(VALUE(TRIM(SUBSTITUTE(I45,CHAR(160),""))),0),2),
"OK",
ROUND(IFERROR(VALUE(TRIM(SUBSTITUTE(R45,CHAR(160),""))),0),2)=0,
"Attention : Montant présenté entièrement rejeté.",
ROUND(IFERROR(VALUE(TRIM(SUBSTITUTE(R45,CHAR(160),""))),0),2)&lt;
ROUND(IFERROR(VALUE(TRIM(SUBSTITUTE(I45,CHAR(160),""))),0),2),
"Attention : Montant présenté partiellement rejeté.",
TRUE,""
))</f>
        <v/>
      </c>
      <c r="U45" s="313" t="str">
        <f t="shared" si="14"/>
        <v/>
      </c>
    </row>
    <row r="46" spans="1:21" ht="15.95">
      <c r="A46" s="273">
        <v>42</v>
      </c>
      <c r="B46" s="73"/>
      <c r="C46" s="71"/>
      <c r="D46" s="73"/>
      <c r="E46" s="73"/>
      <c r="F46" s="73"/>
      <c r="G46" s="73"/>
      <c r="H46" s="274" t="str">
        <f t="shared" si="13"/>
        <v/>
      </c>
      <c r="I46" s="275" t="str">
        <f t="shared" si="6"/>
        <v/>
      </c>
      <c r="J46" s="76"/>
      <c r="K46" s="276" t="str">
        <f t="shared" si="12"/>
        <v/>
      </c>
      <c r="L46" s="277" t="str">
        <f t="shared" si="7"/>
        <v/>
      </c>
      <c r="M46" s="277" t="str">
        <f t="shared" si="2"/>
        <v/>
      </c>
      <c r="N46" s="277" t="str">
        <f t="shared" si="8"/>
        <v/>
      </c>
      <c r="O46" s="277" t="str">
        <f t="shared" si="9"/>
        <v/>
      </c>
      <c r="P46" s="277" t="str">
        <f t="shared" si="10"/>
        <v/>
      </c>
      <c r="Q46" s="278" t="str">
        <f t="shared" si="3"/>
        <v/>
      </c>
      <c r="R46" s="279" t="str">
        <f t="shared" si="11"/>
        <v/>
      </c>
      <c r="S46" s="213"/>
      <c r="T46" s="218" t="str" cm="1">
        <f t="array" ref="T46">IF(OR(R46="",I46=""),"",_xlfn.IFS(
ROUND(IFERROR(VALUE(TRIM(SUBSTITUTE(R46,CHAR(160),""))),0),2)&gt;
ROUND(IFERROR(VALUE(TRIM(SUBSTITUTE(I46,CHAR(160),""))),0),2),
"KO : Le montant retenu est supérieur au montant présenté. Merci de revoir la ligne de contributions ou plafonner son montant.",
ROUND(IFERROR(VALUE(TRIM(SUBSTITUTE(I46,CHAR(160),""))),0),2)=0,
"",
ROUND(IFERROR(VALUE(TRIM(SUBSTITUTE(R46,CHAR(160),""))),0),2)=
ROUND(IFERROR(VALUE(TRIM(SUBSTITUTE(I46,CHAR(160),""))),0),2),
"OK",
ROUND(IFERROR(VALUE(TRIM(SUBSTITUTE(R46,CHAR(160),""))),0),2)=0,
"Attention : Montant présenté entièrement rejeté.",
ROUND(IFERROR(VALUE(TRIM(SUBSTITUTE(R46,CHAR(160),""))),0),2)&lt;
ROUND(IFERROR(VALUE(TRIM(SUBSTITUTE(I46,CHAR(160),""))),0),2),
"Attention : Montant présenté partiellement rejeté.",
TRUE,""
))</f>
        <v/>
      </c>
      <c r="U46" s="313" t="str">
        <f t="shared" si="14"/>
        <v/>
      </c>
    </row>
    <row r="47" spans="1:21" ht="15.95">
      <c r="A47" s="273">
        <v>43</v>
      </c>
      <c r="B47" s="73"/>
      <c r="C47" s="71"/>
      <c r="D47" s="73"/>
      <c r="E47" s="73"/>
      <c r="F47" s="73"/>
      <c r="G47" s="73"/>
      <c r="H47" s="274" t="str">
        <f t="shared" si="13"/>
        <v/>
      </c>
      <c r="I47" s="275" t="str">
        <f t="shared" si="6"/>
        <v/>
      </c>
      <c r="J47" s="76"/>
      <c r="K47" s="276" t="str">
        <f t="shared" si="12"/>
        <v/>
      </c>
      <c r="L47" s="277" t="str">
        <f t="shared" si="7"/>
        <v/>
      </c>
      <c r="M47" s="277" t="str">
        <f t="shared" si="2"/>
        <v/>
      </c>
      <c r="N47" s="277" t="str">
        <f t="shared" si="8"/>
        <v/>
      </c>
      <c r="O47" s="277" t="str">
        <f t="shared" si="9"/>
        <v/>
      </c>
      <c r="P47" s="277" t="str">
        <f t="shared" si="10"/>
        <v/>
      </c>
      <c r="Q47" s="278" t="str">
        <f t="shared" si="3"/>
        <v/>
      </c>
      <c r="R47" s="279" t="str">
        <f t="shared" si="11"/>
        <v/>
      </c>
      <c r="S47" s="213"/>
      <c r="T47" s="218" t="str" cm="1">
        <f t="array" ref="T47">IF(OR(R47="",I47=""),"",_xlfn.IFS(
ROUND(IFERROR(VALUE(TRIM(SUBSTITUTE(R47,CHAR(160),""))),0),2)&gt;
ROUND(IFERROR(VALUE(TRIM(SUBSTITUTE(I47,CHAR(160),""))),0),2),
"KO : Le montant retenu est supérieur au montant présenté. Merci de revoir la ligne de contributions ou plafonner son montant.",
ROUND(IFERROR(VALUE(TRIM(SUBSTITUTE(I47,CHAR(160),""))),0),2)=0,
"",
ROUND(IFERROR(VALUE(TRIM(SUBSTITUTE(R47,CHAR(160),""))),0),2)=
ROUND(IFERROR(VALUE(TRIM(SUBSTITUTE(I47,CHAR(160),""))),0),2),
"OK",
ROUND(IFERROR(VALUE(TRIM(SUBSTITUTE(R47,CHAR(160),""))),0),2)=0,
"Attention : Montant présenté entièrement rejeté.",
ROUND(IFERROR(VALUE(TRIM(SUBSTITUTE(R47,CHAR(160),""))),0),2)&lt;
ROUND(IFERROR(VALUE(TRIM(SUBSTITUTE(I47,CHAR(160),""))),0),2),
"Attention : Montant présenté partiellement rejeté.",
TRUE,""
))</f>
        <v/>
      </c>
      <c r="U47" s="313" t="str">
        <f t="shared" si="14"/>
        <v/>
      </c>
    </row>
    <row r="48" spans="1:21" ht="15.95">
      <c r="A48" s="273">
        <v>44</v>
      </c>
      <c r="B48" s="73"/>
      <c r="C48" s="71"/>
      <c r="D48" s="73"/>
      <c r="E48" s="73"/>
      <c r="F48" s="73"/>
      <c r="G48" s="73"/>
      <c r="H48" s="274" t="str">
        <f t="shared" si="13"/>
        <v/>
      </c>
      <c r="I48" s="275" t="str">
        <f t="shared" si="6"/>
        <v/>
      </c>
      <c r="J48" s="76"/>
      <c r="K48" s="276" t="str">
        <f t="shared" si="12"/>
        <v/>
      </c>
      <c r="L48" s="277" t="str">
        <f t="shared" si="7"/>
        <v/>
      </c>
      <c r="M48" s="277" t="str">
        <f t="shared" si="2"/>
        <v/>
      </c>
      <c r="N48" s="277" t="str">
        <f t="shared" si="8"/>
        <v/>
      </c>
      <c r="O48" s="277" t="str">
        <f t="shared" si="9"/>
        <v/>
      </c>
      <c r="P48" s="277" t="str">
        <f t="shared" si="10"/>
        <v/>
      </c>
      <c r="Q48" s="278" t="str">
        <f t="shared" si="3"/>
        <v/>
      </c>
      <c r="R48" s="279" t="str">
        <f t="shared" si="11"/>
        <v/>
      </c>
      <c r="S48" s="213"/>
      <c r="T48" s="218" t="str" cm="1">
        <f t="array" ref="T48">IF(OR(R48="",I48=""),"",_xlfn.IFS(
ROUND(IFERROR(VALUE(TRIM(SUBSTITUTE(R48,CHAR(160),""))),0),2)&gt;
ROUND(IFERROR(VALUE(TRIM(SUBSTITUTE(I48,CHAR(160),""))),0),2),
"KO : Le montant retenu est supérieur au montant présenté. Merci de revoir la ligne de contributions ou plafonner son montant.",
ROUND(IFERROR(VALUE(TRIM(SUBSTITUTE(I48,CHAR(160),""))),0),2)=0,
"",
ROUND(IFERROR(VALUE(TRIM(SUBSTITUTE(R48,CHAR(160),""))),0),2)=
ROUND(IFERROR(VALUE(TRIM(SUBSTITUTE(I48,CHAR(160),""))),0),2),
"OK",
ROUND(IFERROR(VALUE(TRIM(SUBSTITUTE(R48,CHAR(160),""))),0),2)=0,
"Attention : Montant présenté entièrement rejeté.",
ROUND(IFERROR(VALUE(TRIM(SUBSTITUTE(R48,CHAR(160),""))),0),2)&lt;
ROUND(IFERROR(VALUE(TRIM(SUBSTITUTE(I48,CHAR(160),""))),0),2),
"Attention : Montant présenté partiellement rejeté.",
TRUE,""
))</f>
        <v/>
      </c>
      <c r="U48" s="313" t="str">
        <f t="shared" si="14"/>
        <v/>
      </c>
    </row>
    <row r="49" spans="1:21" ht="15.95">
      <c r="A49" s="273">
        <v>45</v>
      </c>
      <c r="B49" s="73"/>
      <c r="C49" s="71"/>
      <c r="D49" s="73"/>
      <c r="E49" s="73"/>
      <c r="F49" s="73"/>
      <c r="G49" s="73"/>
      <c r="H49" s="274" t="str">
        <f t="shared" si="13"/>
        <v/>
      </c>
      <c r="I49" s="275" t="str">
        <f t="shared" si="6"/>
        <v/>
      </c>
      <c r="J49" s="76"/>
      <c r="K49" s="276" t="str">
        <f t="shared" si="12"/>
        <v/>
      </c>
      <c r="L49" s="277" t="str">
        <f t="shared" si="7"/>
        <v/>
      </c>
      <c r="M49" s="277" t="str">
        <f t="shared" si="2"/>
        <v/>
      </c>
      <c r="N49" s="277" t="str">
        <f t="shared" si="8"/>
        <v/>
      </c>
      <c r="O49" s="277" t="str">
        <f t="shared" si="9"/>
        <v/>
      </c>
      <c r="P49" s="277" t="str">
        <f t="shared" si="10"/>
        <v/>
      </c>
      <c r="Q49" s="278" t="str">
        <f t="shared" si="3"/>
        <v/>
      </c>
      <c r="R49" s="279" t="str">
        <f t="shared" si="11"/>
        <v/>
      </c>
      <c r="S49" s="213"/>
      <c r="T49" s="218" t="str" cm="1">
        <f t="array" ref="T49">IF(OR(R49="",I49=""),"",_xlfn.IFS(
ROUND(IFERROR(VALUE(TRIM(SUBSTITUTE(R49,CHAR(160),""))),0),2)&gt;
ROUND(IFERROR(VALUE(TRIM(SUBSTITUTE(I49,CHAR(160),""))),0),2),
"KO : Le montant retenu est supérieur au montant présenté. Merci de revoir la ligne de contributions ou plafonner son montant.",
ROUND(IFERROR(VALUE(TRIM(SUBSTITUTE(I49,CHAR(160),""))),0),2)=0,
"",
ROUND(IFERROR(VALUE(TRIM(SUBSTITUTE(R49,CHAR(160),""))),0),2)=
ROUND(IFERROR(VALUE(TRIM(SUBSTITUTE(I49,CHAR(160),""))),0),2),
"OK",
ROUND(IFERROR(VALUE(TRIM(SUBSTITUTE(R49,CHAR(160),""))),0),2)=0,
"Attention : Montant présenté entièrement rejeté.",
ROUND(IFERROR(VALUE(TRIM(SUBSTITUTE(R49,CHAR(160),""))),0),2)&lt;
ROUND(IFERROR(VALUE(TRIM(SUBSTITUTE(I49,CHAR(160),""))),0),2),
"Attention : Montant présenté partiellement rejeté.",
TRUE,""
))</f>
        <v/>
      </c>
      <c r="U49" s="313" t="str">
        <f t="shared" si="14"/>
        <v/>
      </c>
    </row>
    <row r="50" spans="1:21" ht="15.95">
      <c r="A50" s="273">
        <v>46</v>
      </c>
      <c r="B50" s="73"/>
      <c r="C50" s="71"/>
      <c r="D50" s="73"/>
      <c r="E50" s="73"/>
      <c r="F50" s="73"/>
      <c r="G50" s="73"/>
      <c r="H50" s="274" t="str">
        <f t="shared" si="13"/>
        <v/>
      </c>
      <c r="I50" s="275" t="str">
        <f t="shared" si="6"/>
        <v/>
      </c>
      <c r="J50" s="76"/>
      <c r="K50" s="276" t="str">
        <f t="shared" si="12"/>
        <v/>
      </c>
      <c r="L50" s="277" t="str">
        <f t="shared" si="7"/>
        <v/>
      </c>
      <c r="M50" s="277" t="str">
        <f t="shared" si="2"/>
        <v/>
      </c>
      <c r="N50" s="277" t="str">
        <f t="shared" si="8"/>
        <v/>
      </c>
      <c r="O50" s="277" t="str">
        <f t="shared" si="9"/>
        <v/>
      </c>
      <c r="P50" s="277" t="str">
        <f t="shared" si="10"/>
        <v/>
      </c>
      <c r="Q50" s="278" t="str">
        <f t="shared" si="3"/>
        <v/>
      </c>
      <c r="R50" s="279" t="str">
        <f t="shared" si="11"/>
        <v/>
      </c>
      <c r="S50" s="213"/>
      <c r="T50" s="218" t="str" cm="1">
        <f t="array" ref="T50">IF(OR(R50="",I50=""),"",_xlfn.IFS(
ROUND(IFERROR(VALUE(TRIM(SUBSTITUTE(R50,CHAR(160),""))),0),2)&gt;
ROUND(IFERROR(VALUE(TRIM(SUBSTITUTE(I50,CHAR(160),""))),0),2),
"KO : Le montant retenu est supérieur au montant présenté. Merci de revoir la ligne de contributions ou plafonner son montant.",
ROUND(IFERROR(VALUE(TRIM(SUBSTITUTE(I50,CHAR(160),""))),0),2)=0,
"",
ROUND(IFERROR(VALUE(TRIM(SUBSTITUTE(R50,CHAR(160),""))),0),2)=
ROUND(IFERROR(VALUE(TRIM(SUBSTITUTE(I50,CHAR(160),""))),0),2),
"OK",
ROUND(IFERROR(VALUE(TRIM(SUBSTITUTE(R50,CHAR(160),""))),0),2)=0,
"Attention : Montant présenté entièrement rejeté.",
ROUND(IFERROR(VALUE(TRIM(SUBSTITUTE(R50,CHAR(160),""))),0),2)&lt;
ROUND(IFERROR(VALUE(TRIM(SUBSTITUTE(I50,CHAR(160),""))),0),2),
"Attention : Montant présenté partiellement rejeté.",
TRUE,""
))</f>
        <v/>
      </c>
      <c r="U50" s="313" t="str">
        <f t="shared" si="14"/>
        <v/>
      </c>
    </row>
    <row r="51" spans="1:21" ht="15.95">
      <c r="A51" s="273">
        <v>47</v>
      </c>
      <c r="B51" s="73"/>
      <c r="C51" s="71"/>
      <c r="D51" s="73"/>
      <c r="E51" s="73"/>
      <c r="F51" s="73"/>
      <c r="G51" s="73"/>
      <c r="H51" s="274" t="str">
        <f t="shared" si="13"/>
        <v/>
      </c>
      <c r="I51" s="275" t="str">
        <f t="shared" si="6"/>
        <v/>
      </c>
      <c r="J51" s="76"/>
      <c r="K51" s="276" t="str">
        <f t="shared" si="12"/>
        <v/>
      </c>
      <c r="L51" s="277" t="str">
        <f t="shared" si="7"/>
        <v/>
      </c>
      <c r="M51" s="277" t="str">
        <f t="shared" si="2"/>
        <v/>
      </c>
      <c r="N51" s="277" t="str">
        <f t="shared" si="8"/>
        <v/>
      </c>
      <c r="O51" s="277" t="str">
        <f t="shared" si="9"/>
        <v/>
      </c>
      <c r="P51" s="277" t="str">
        <f t="shared" si="10"/>
        <v/>
      </c>
      <c r="Q51" s="278" t="str">
        <f t="shared" si="3"/>
        <v/>
      </c>
      <c r="R51" s="279" t="str">
        <f t="shared" si="11"/>
        <v/>
      </c>
      <c r="S51" s="213"/>
      <c r="T51" s="218" t="str" cm="1">
        <f t="array" ref="T51">IF(OR(R51="",I51=""),"",_xlfn.IFS(
ROUND(IFERROR(VALUE(TRIM(SUBSTITUTE(R51,CHAR(160),""))),0),2)&gt;
ROUND(IFERROR(VALUE(TRIM(SUBSTITUTE(I51,CHAR(160),""))),0),2),
"KO : Le montant retenu est supérieur au montant présenté. Merci de revoir la ligne de contributions ou plafonner son montant.",
ROUND(IFERROR(VALUE(TRIM(SUBSTITUTE(I51,CHAR(160),""))),0),2)=0,
"",
ROUND(IFERROR(VALUE(TRIM(SUBSTITUTE(R51,CHAR(160),""))),0),2)=
ROUND(IFERROR(VALUE(TRIM(SUBSTITUTE(I51,CHAR(160),""))),0),2),
"OK",
ROUND(IFERROR(VALUE(TRIM(SUBSTITUTE(R51,CHAR(160),""))),0),2)=0,
"Attention : Montant présenté entièrement rejeté.",
ROUND(IFERROR(VALUE(TRIM(SUBSTITUTE(R51,CHAR(160),""))),0),2)&lt;
ROUND(IFERROR(VALUE(TRIM(SUBSTITUTE(I51,CHAR(160),""))),0),2),
"Attention : Montant présenté partiellement rejeté.",
TRUE,""
))</f>
        <v/>
      </c>
      <c r="U51" s="313" t="str">
        <f t="shared" si="14"/>
        <v/>
      </c>
    </row>
    <row r="52" spans="1:21" ht="15.95">
      <c r="A52" s="273">
        <v>48</v>
      </c>
      <c r="B52" s="73"/>
      <c r="C52" s="71"/>
      <c r="D52" s="73"/>
      <c r="E52" s="73"/>
      <c r="F52" s="73"/>
      <c r="G52" s="73"/>
      <c r="H52" s="274" t="str">
        <f t="shared" si="13"/>
        <v/>
      </c>
      <c r="I52" s="275" t="str">
        <f t="shared" si="6"/>
        <v/>
      </c>
      <c r="J52" s="76"/>
      <c r="K52" s="276" t="str">
        <f t="shared" si="12"/>
        <v/>
      </c>
      <c r="L52" s="277" t="str">
        <f t="shared" si="7"/>
        <v/>
      </c>
      <c r="M52" s="277" t="str">
        <f t="shared" si="2"/>
        <v/>
      </c>
      <c r="N52" s="277" t="str">
        <f t="shared" si="8"/>
        <v/>
      </c>
      <c r="O52" s="277" t="str">
        <f t="shared" si="9"/>
        <v/>
      </c>
      <c r="P52" s="277" t="str">
        <f t="shared" si="10"/>
        <v/>
      </c>
      <c r="Q52" s="278" t="str">
        <f t="shared" si="3"/>
        <v/>
      </c>
      <c r="R52" s="279" t="str">
        <f t="shared" si="11"/>
        <v/>
      </c>
      <c r="S52" s="213"/>
      <c r="T52" s="218" t="str" cm="1">
        <f t="array" ref="T52">IF(OR(R52="",I52=""),"",_xlfn.IFS(
ROUND(IFERROR(VALUE(TRIM(SUBSTITUTE(R52,CHAR(160),""))),0),2)&gt;
ROUND(IFERROR(VALUE(TRIM(SUBSTITUTE(I52,CHAR(160),""))),0),2),
"KO : Le montant retenu est supérieur au montant présenté. Merci de revoir la ligne de contributions ou plafonner son montant.",
ROUND(IFERROR(VALUE(TRIM(SUBSTITUTE(I52,CHAR(160),""))),0),2)=0,
"",
ROUND(IFERROR(VALUE(TRIM(SUBSTITUTE(R52,CHAR(160),""))),0),2)=
ROUND(IFERROR(VALUE(TRIM(SUBSTITUTE(I52,CHAR(160),""))),0),2),
"OK",
ROUND(IFERROR(VALUE(TRIM(SUBSTITUTE(R52,CHAR(160),""))),0),2)=0,
"Attention : Montant présenté entièrement rejeté.",
ROUND(IFERROR(VALUE(TRIM(SUBSTITUTE(R52,CHAR(160),""))),0),2)&lt;
ROUND(IFERROR(VALUE(TRIM(SUBSTITUTE(I52,CHAR(160),""))),0),2),
"Attention : Montant présenté partiellement rejeté.",
TRUE,""
))</f>
        <v/>
      </c>
      <c r="U52" s="313" t="str">
        <f t="shared" si="14"/>
        <v/>
      </c>
    </row>
    <row r="53" spans="1:21" ht="15.95">
      <c r="A53" s="273">
        <v>49</v>
      </c>
      <c r="B53" s="73"/>
      <c r="C53" s="71"/>
      <c r="D53" s="73"/>
      <c r="E53" s="73"/>
      <c r="F53" s="73"/>
      <c r="G53" s="73"/>
      <c r="H53" s="274" t="str">
        <f t="shared" si="13"/>
        <v/>
      </c>
      <c r="I53" s="275" t="str">
        <f t="shared" si="6"/>
        <v/>
      </c>
      <c r="J53" s="76"/>
      <c r="K53" s="276" t="str">
        <f t="shared" si="12"/>
        <v/>
      </c>
      <c r="L53" s="277" t="str">
        <f t="shared" si="7"/>
        <v/>
      </c>
      <c r="M53" s="277" t="str">
        <f t="shared" si="2"/>
        <v/>
      </c>
      <c r="N53" s="277" t="str">
        <f t="shared" si="8"/>
        <v/>
      </c>
      <c r="O53" s="277" t="str">
        <f t="shared" si="9"/>
        <v/>
      </c>
      <c r="P53" s="277" t="str">
        <f t="shared" si="10"/>
        <v/>
      </c>
      <c r="Q53" s="278" t="str">
        <f t="shared" si="3"/>
        <v/>
      </c>
      <c r="R53" s="279" t="str">
        <f t="shared" si="11"/>
        <v/>
      </c>
      <c r="S53" s="213"/>
      <c r="T53" s="218" t="str" cm="1">
        <f t="array" ref="T53">IF(OR(R53="",I53=""),"",_xlfn.IFS(
ROUND(IFERROR(VALUE(TRIM(SUBSTITUTE(R53,CHAR(160),""))),0),2)&gt;
ROUND(IFERROR(VALUE(TRIM(SUBSTITUTE(I53,CHAR(160),""))),0),2),
"KO : Le montant retenu est supérieur au montant présenté. Merci de revoir la ligne de contributions ou plafonner son montant.",
ROUND(IFERROR(VALUE(TRIM(SUBSTITUTE(I53,CHAR(160),""))),0),2)=0,
"",
ROUND(IFERROR(VALUE(TRIM(SUBSTITUTE(R53,CHAR(160),""))),0),2)=
ROUND(IFERROR(VALUE(TRIM(SUBSTITUTE(I53,CHAR(160),""))),0),2),
"OK",
ROUND(IFERROR(VALUE(TRIM(SUBSTITUTE(R53,CHAR(160),""))),0),2)=0,
"Attention : Montant présenté entièrement rejeté.",
ROUND(IFERROR(VALUE(TRIM(SUBSTITUTE(R53,CHAR(160),""))),0),2)&lt;
ROUND(IFERROR(VALUE(TRIM(SUBSTITUTE(I53,CHAR(160),""))),0),2),
"Attention : Montant présenté partiellement rejeté.",
TRUE,""
))</f>
        <v/>
      </c>
      <c r="U53" s="313" t="str">
        <f t="shared" si="14"/>
        <v/>
      </c>
    </row>
    <row r="54" spans="1:21" ht="15.95">
      <c r="A54" s="273">
        <v>50</v>
      </c>
      <c r="B54" s="73"/>
      <c r="C54" s="71"/>
      <c r="D54" s="73"/>
      <c r="E54" s="73"/>
      <c r="F54" s="73"/>
      <c r="G54" s="73"/>
      <c r="H54" s="274" t="str">
        <f t="shared" si="13"/>
        <v/>
      </c>
      <c r="I54" s="275" t="str">
        <f t="shared" si="6"/>
        <v/>
      </c>
      <c r="J54" s="76"/>
      <c r="K54" s="276" t="str">
        <f t="shared" si="12"/>
        <v/>
      </c>
      <c r="L54" s="277" t="str">
        <f t="shared" si="7"/>
        <v/>
      </c>
      <c r="M54" s="277" t="str">
        <f t="shared" si="2"/>
        <v/>
      </c>
      <c r="N54" s="277" t="str">
        <f t="shared" si="8"/>
        <v/>
      </c>
      <c r="O54" s="277" t="str">
        <f t="shared" si="9"/>
        <v/>
      </c>
      <c r="P54" s="277" t="str">
        <f t="shared" si="10"/>
        <v/>
      </c>
      <c r="Q54" s="278" t="str">
        <f t="shared" si="3"/>
        <v/>
      </c>
      <c r="R54" s="279" t="str">
        <f t="shared" si="11"/>
        <v/>
      </c>
      <c r="S54" s="213"/>
      <c r="T54" s="218" t="str" cm="1">
        <f t="array" ref="T54">IF(OR(R54="",I54=""),"",_xlfn.IFS(
ROUND(IFERROR(VALUE(TRIM(SUBSTITUTE(R54,CHAR(160),""))),0),2)&gt;
ROUND(IFERROR(VALUE(TRIM(SUBSTITUTE(I54,CHAR(160),""))),0),2),
"KO : Le montant retenu est supérieur au montant présenté. Merci de revoir la ligne de contributions ou plafonner son montant.",
ROUND(IFERROR(VALUE(TRIM(SUBSTITUTE(I54,CHAR(160),""))),0),2)=0,
"",
ROUND(IFERROR(VALUE(TRIM(SUBSTITUTE(R54,CHAR(160),""))),0),2)=
ROUND(IFERROR(VALUE(TRIM(SUBSTITUTE(I54,CHAR(160),""))),0),2),
"OK",
ROUND(IFERROR(VALUE(TRIM(SUBSTITUTE(R54,CHAR(160),""))),0),2)=0,
"Attention : Montant présenté entièrement rejeté.",
ROUND(IFERROR(VALUE(TRIM(SUBSTITUTE(R54,CHAR(160),""))),0),2)&lt;
ROUND(IFERROR(VALUE(TRIM(SUBSTITUTE(I54,CHAR(160),""))),0),2),
"Attention : Montant présenté partiellement rejeté.",
TRUE,""
))</f>
        <v/>
      </c>
      <c r="U54" s="313" t="str">
        <f t="shared" si="14"/>
        <v/>
      </c>
    </row>
    <row r="55" spans="1:21" ht="15.95">
      <c r="A55" s="273">
        <v>51</v>
      </c>
      <c r="B55" s="73"/>
      <c r="C55" s="71"/>
      <c r="D55" s="73"/>
      <c r="E55" s="73"/>
      <c r="F55" s="73"/>
      <c r="G55" s="73"/>
      <c r="H55" s="274" t="str">
        <f t="shared" si="13"/>
        <v/>
      </c>
      <c r="I55" s="275" t="str">
        <f t="shared" si="6"/>
        <v/>
      </c>
      <c r="J55" s="76"/>
      <c r="K55" s="276" t="str">
        <f t="shared" si="12"/>
        <v/>
      </c>
      <c r="L55" s="277" t="str">
        <f t="shared" si="7"/>
        <v/>
      </c>
      <c r="M55" s="277" t="str">
        <f t="shared" si="2"/>
        <v/>
      </c>
      <c r="N55" s="277" t="str">
        <f t="shared" si="8"/>
        <v/>
      </c>
      <c r="O55" s="277" t="str">
        <f t="shared" si="9"/>
        <v/>
      </c>
      <c r="P55" s="277" t="str">
        <f t="shared" si="10"/>
        <v/>
      </c>
      <c r="Q55" s="278" t="str">
        <f t="shared" si="3"/>
        <v/>
      </c>
      <c r="R55" s="279" t="str">
        <f t="shared" si="11"/>
        <v/>
      </c>
      <c r="S55" s="213"/>
      <c r="T55" s="218" t="str" cm="1">
        <f t="array" ref="T55">IF(OR(R55="",I55=""),"",_xlfn.IFS(
ROUND(IFERROR(VALUE(TRIM(SUBSTITUTE(R55,CHAR(160),""))),0),2)&gt;
ROUND(IFERROR(VALUE(TRIM(SUBSTITUTE(I55,CHAR(160),""))),0),2),
"KO : Le montant retenu est supérieur au montant présenté. Merci de revoir la ligne de contributions ou plafonner son montant.",
ROUND(IFERROR(VALUE(TRIM(SUBSTITUTE(I55,CHAR(160),""))),0),2)=0,
"",
ROUND(IFERROR(VALUE(TRIM(SUBSTITUTE(R55,CHAR(160),""))),0),2)=
ROUND(IFERROR(VALUE(TRIM(SUBSTITUTE(I55,CHAR(160),""))),0),2),
"OK",
ROUND(IFERROR(VALUE(TRIM(SUBSTITUTE(R55,CHAR(160),""))),0),2)=0,
"Attention : Montant présenté entièrement rejeté.",
ROUND(IFERROR(VALUE(TRIM(SUBSTITUTE(R55,CHAR(160),""))),0),2)&lt;
ROUND(IFERROR(VALUE(TRIM(SUBSTITUTE(I55,CHAR(160),""))),0),2),
"Attention : Montant présenté partiellement rejeté.",
TRUE,""
))</f>
        <v/>
      </c>
      <c r="U55" s="313" t="str">
        <f t="shared" si="14"/>
        <v/>
      </c>
    </row>
    <row r="56" spans="1:21" ht="15.95">
      <c r="A56" s="273">
        <v>52</v>
      </c>
      <c r="B56" s="73"/>
      <c r="C56" s="71"/>
      <c r="D56" s="73"/>
      <c r="E56" s="73"/>
      <c r="F56" s="73"/>
      <c r="G56" s="73"/>
      <c r="H56" s="274" t="str">
        <f t="shared" si="13"/>
        <v/>
      </c>
      <c r="I56" s="275" t="str">
        <f t="shared" si="6"/>
        <v/>
      </c>
      <c r="J56" s="76"/>
      <c r="K56" s="276" t="str">
        <f t="shared" si="12"/>
        <v/>
      </c>
      <c r="L56" s="277" t="str">
        <f t="shared" si="7"/>
        <v/>
      </c>
      <c r="M56" s="277" t="str">
        <f t="shared" si="2"/>
        <v/>
      </c>
      <c r="N56" s="277" t="str">
        <f t="shared" si="8"/>
        <v/>
      </c>
      <c r="O56" s="277" t="str">
        <f t="shared" si="9"/>
        <v/>
      </c>
      <c r="P56" s="277" t="str">
        <f t="shared" si="10"/>
        <v/>
      </c>
      <c r="Q56" s="278" t="str">
        <f t="shared" si="3"/>
        <v/>
      </c>
      <c r="R56" s="279" t="str">
        <f t="shared" si="11"/>
        <v/>
      </c>
      <c r="S56" s="213"/>
      <c r="T56" s="218" t="str" cm="1">
        <f t="array" ref="T56">IF(OR(R56="",I56=""),"",_xlfn.IFS(
ROUND(IFERROR(VALUE(TRIM(SUBSTITUTE(R56,CHAR(160),""))),0),2)&gt;
ROUND(IFERROR(VALUE(TRIM(SUBSTITUTE(I56,CHAR(160),""))),0),2),
"KO : Le montant retenu est supérieur au montant présenté. Merci de revoir la ligne de contributions ou plafonner son montant.",
ROUND(IFERROR(VALUE(TRIM(SUBSTITUTE(I56,CHAR(160),""))),0),2)=0,
"",
ROUND(IFERROR(VALUE(TRIM(SUBSTITUTE(R56,CHAR(160),""))),0),2)=
ROUND(IFERROR(VALUE(TRIM(SUBSTITUTE(I56,CHAR(160),""))),0),2),
"OK",
ROUND(IFERROR(VALUE(TRIM(SUBSTITUTE(R56,CHAR(160),""))),0),2)=0,
"Attention : Montant présenté entièrement rejeté.",
ROUND(IFERROR(VALUE(TRIM(SUBSTITUTE(R56,CHAR(160),""))),0),2)&lt;
ROUND(IFERROR(VALUE(TRIM(SUBSTITUTE(I56,CHAR(160),""))),0),2),
"Attention : Montant présenté partiellement rejeté.",
TRUE,""
))</f>
        <v/>
      </c>
      <c r="U56" s="313" t="str">
        <f t="shared" si="14"/>
        <v/>
      </c>
    </row>
    <row r="57" spans="1:21" ht="15.95">
      <c r="A57" s="273">
        <v>53</v>
      </c>
      <c r="B57" s="73"/>
      <c r="C57" s="71"/>
      <c r="D57" s="73"/>
      <c r="E57" s="73"/>
      <c r="F57" s="73"/>
      <c r="G57" s="73"/>
      <c r="H57" s="274" t="str">
        <f t="shared" si="13"/>
        <v/>
      </c>
      <c r="I57" s="275" t="str">
        <f t="shared" si="6"/>
        <v/>
      </c>
      <c r="J57" s="76"/>
      <c r="K57" s="276" t="str">
        <f t="shared" si="12"/>
        <v/>
      </c>
      <c r="L57" s="277" t="str">
        <f t="shared" si="7"/>
        <v/>
      </c>
      <c r="M57" s="277" t="str">
        <f t="shared" si="2"/>
        <v/>
      </c>
      <c r="N57" s="277" t="str">
        <f t="shared" si="8"/>
        <v/>
      </c>
      <c r="O57" s="277" t="str">
        <f t="shared" si="9"/>
        <v/>
      </c>
      <c r="P57" s="277" t="str">
        <f t="shared" si="10"/>
        <v/>
      </c>
      <c r="Q57" s="278" t="str">
        <f t="shared" si="3"/>
        <v/>
      </c>
      <c r="R57" s="279" t="str">
        <f t="shared" si="11"/>
        <v/>
      </c>
      <c r="S57" s="213"/>
      <c r="T57" s="218" t="str" cm="1">
        <f t="array" ref="T57">IF(OR(R57="",I57=""),"",_xlfn.IFS(
ROUND(IFERROR(VALUE(TRIM(SUBSTITUTE(R57,CHAR(160),""))),0),2)&gt;
ROUND(IFERROR(VALUE(TRIM(SUBSTITUTE(I57,CHAR(160),""))),0),2),
"KO : Le montant retenu est supérieur au montant présenté. Merci de revoir la ligne de contributions ou plafonner son montant.",
ROUND(IFERROR(VALUE(TRIM(SUBSTITUTE(I57,CHAR(160),""))),0),2)=0,
"",
ROUND(IFERROR(VALUE(TRIM(SUBSTITUTE(R57,CHAR(160),""))),0),2)=
ROUND(IFERROR(VALUE(TRIM(SUBSTITUTE(I57,CHAR(160),""))),0),2),
"OK",
ROUND(IFERROR(VALUE(TRIM(SUBSTITUTE(R57,CHAR(160),""))),0),2)=0,
"Attention : Montant présenté entièrement rejeté.",
ROUND(IFERROR(VALUE(TRIM(SUBSTITUTE(R57,CHAR(160),""))),0),2)&lt;
ROUND(IFERROR(VALUE(TRIM(SUBSTITUTE(I57,CHAR(160),""))),0),2),
"Attention : Montant présenté partiellement rejeté.",
TRUE,""
))</f>
        <v/>
      </c>
      <c r="U57" s="313" t="str">
        <f t="shared" si="14"/>
        <v/>
      </c>
    </row>
    <row r="58" spans="1:21" ht="15.95">
      <c r="A58" s="273">
        <v>54</v>
      </c>
      <c r="B58" s="73"/>
      <c r="C58" s="71"/>
      <c r="D58" s="73"/>
      <c r="E58" s="73"/>
      <c r="F58" s="73"/>
      <c r="G58" s="73"/>
      <c r="H58" s="274" t="str">
        <f t="shared" si="13"/>
        <v/>
      </c>
      <c r="I58" s="275" t="str">
        <f t="shared" si="6"/>
        <v/>
      </c>
      <c r="J58" s="76"/>
      <c r="K58" s="276" t="str">
        <f t="shared" si="12"/>
        <v/>
      </c>
      <c r="L58" s="277" t="str">
        <f t="shared" si="7"/>
        <v/>
      </c>
      <c r="M58" s="277" t="str">
        <f t="shared" si="2"/>
        <v/>
      </c>
      <c r="N58" s="277" t="str">
        <f t="shared" si="8"/>
        <v/>
      </c>
      <c r="O58" s="277" t="str">
        <f t="shared" si="9"/>
        <v/>
      </c>
      <c r="P58" s="277" t="str">
        <f t="shared" si="10"/>
        <v/>
      </c>
      <c r="Q58" s="278" t="str">
        <f t="shared" si="3"/>
        <v/>
      </c>
      <c r="R58" s="279" t="str">
        <f t="shared" si="11"/>
        <v/>
      </c>
      <c r="S58" s="213"/>
      <c r="T58" s="218" t="str" cm="1">
        <f t="array" ref="T58">IF(OR(R58="",I58=""),"",_xlfn.IFS(
ROUND(IFERROR(VALUE(TRIM(SUBSTITUTE(R58,CHAR(160),""))),0),2)&gt;
ROUND(IFERROR(VALUE(TRIM(SUBSTITUTE(I58,CHAR(160),""))),0),2),
"KO : Le montant retenu est supérieur au montant présenté. Merci de revoir la ligne de contributions ou plafonner son montant.",
ROUND(IFERROR(VALUE(TRIM(SUBSTITUTE(I58,CHAR(160),""))),0),2)=0,
"",
ROUND(IFERROR(VALUE(TRIM(SUBSTITUTE(R58,CHAR(160),""))),0),2)=
ROUND(IFERROR(VALUE(TRIM(SUBSTITUTE(I58,CHAR(160),""))),0),2),
"OK",
ROUND(IFERROR(VALUE(TRIM(SUBSTITUTE(R58,CHAR(160),""))),0),2)=0,
"Attention : Montant présenté entièrement rejeté.",
ROUND(IFERROR(VALUE(TRIM(SUBSTITUTE(R58,CHAR(160),""))),0),2)&lt;
ROUND(IFERROR(VALUE(TRIM(SUBSTITUTE(I58,CHAR(160),""))),0),2),
"Attention : Montant présenté partiellement rejeté.",
TRUE,""
))</f>
        <v/>
      </c>
      <c r="U58" s="313" t="str">
        <f t="shared" si="14"/>
        <v/>
      </c>
    </row>
    <row r="59" spans="1:21" ht="15.95">
      <c r="A59" s="273">
        <v>55</v>
      </c>
      <c r="B59" s="73"/>
      <c r="C59" s="71"/>
      <c r="D59" s="73"/>
      <c r="E59" s="73"/>
      <c r="F59" s="73"/>
      <c r="G59" s="73"/>
      <c r="H59" s="274" t="str">
        <f t="shared" si="13"/>
        <v/>
      </c>
      <c r="I59" s="275" t="str">
        <f t="shared" si="6"/>
        <v/>
      </c>
      <c r="J59" s="76"/>
      <c r="K59" s="276" t="str">
        <f t="shared" si="12"/>
        <v/>
      </c>
      <c r="L59" s="277" t="str">
        <f t="shared" si="7"/>
        <v/>
      </c>
      <c r="M59" s="277" t="str">
        <f t="shared" si="2"/>
        <v/>
      </c>
      <c r="N59" s="277" t="str">
        <f t="shared" si="8"/>
        <v/>
      </c>
      <c r="O59" s="277" t="str">
        <f t="shared" si="9"/>
        <v/>
      </c>
      <c r="P59" s="277" t="str">
        <f t="shared" si="10"/>
        <v/>
      </c>
      <c r="Q59" s="278" t="str">
        <f t="shared" si="3"/>
        <v/>
      </c>
      <c r="R59" s="279" t="str">
        <f t="shared" si="11"/>
        <v/>
      </c>
      <c r="S59" s="213"/>
      <c r="T59" s="218" t="str" cm="1">
        <f t="array" ref="T59">IF(OR(R59="",I59=""),"",_xlfn.IFS(
ROUND(IFERROR(VALUE(TRIM(SUBSTITUTE(R59,CHAR(160),""))),0),2)&gt;
ROUND(IFERROR(VALUE(TRIM(SUBSTITUTE(I59,CHAR(160),""))),0),2),
"KO : Le montant retenu est supérieur au montant présenté. Merci de revoir la ligne de contributions ou plafonner son montant.",
ROUND(IFERROR(VALUE(TRIM(SUBSTITUTE(I59,CHAR(160),""))),0),2)=0,
"",
ROUND(IFERROR(VALUE(TRIM(SUBSTITUTE(R59,CHAR(160),""))),0),2)=
ROUND(IFERROR(VALUE(TRIM(SUBSTITUTE(I59,CHAR(160),""))),0),2),
"OK",
ROUND(IFERROR(VALUE(TRIM(SUBSTITUTE(R59,CHAR(160),""))),0),2)=0,
"Attention : Montant présenté entièrement rejeté.",
ROUND(IFERROR(VALUE(TRIM(SUBSTITUTE(R59,CHAR(160),""))),0),2)&lt;
ROUND(IFERROR(VALUE(TRIM(SUBSTITUTE(I59,CHAR(160),""))),0),2),
"Attention : Montant présenté partiellement rejeté.",
TRUE,""
))</f>
        <v/>
      </c>
      <c r="U59" s="313" t="str">
        <f t="shared" si="14"/>
        <v/>
      </c>
    </row>
    <row r="60" spans="1:21" ht="15.95">
      <c r="A60" s="273">
        <v>56</v>
      </c>
      <c r="B60" s="73"/>
      <c r="C60" s="71"/>
      <c r="D60" s="73"/>
      <c r="E60" s="73"/>
      <c r="F60" s="73"/>
      <c r="G60" s="73"/>
      <c r="H60" s="274" t="str">
        <f t="shared" si="13"/>
        <v/>
      </c>
      <c r="I60" s="275" t="str">
        <f t="shared" si="6"/>
        <v/>
      </c>
      <c r="J60" s="76"/>
      <c r="K60" s="276" t="str">
        <f t="shared" si="12"/>
        <v/>
      </c>
      <c r="L60" s="277" t="str">
        <f t="shared" si="7"/>
        <v/>
      </c>
      <c r="M60" s="277" t="str">
        <f t="shared" si="2"/>
        <v/>
      </c>
      <c r="N60" s="277" t="str">
        <f t="shared" si="8"/>
        <v/>
      </c>
      <c r="O60" s="277" t="str">
        <f t="shared" si="9"/>
        <v/>
      </c>
      <c r="P60" s="277" t="str">
        <f t="shared" si="10"/>
        <v/>
      </c>
      <c r="Q60" s="278" t="str">
        <f t="shared" si="3"/>
        <v/>
      </c>
      <c r="R60" s="279" t="str">
        <f t="shared" si="11"/>
        <v/>
      </c>
      <c r="S60" s="213"/>
      <c r="T60" s="218" t="str" cm="1">
        <f t="array" ref="T60">IF(OR(R60="",I60=""),"",_xlfn.IFS(
ROUND(IFERROR(VALUE(TRIM(SUBSTITUTE(R60,CHAR(160),""))),0),2)&gt;
ROUND(IFERROR(VALUE(TRIM(SUBSTITUTE(I60,CHAR(160),""))),0),2),
"KO : Le montant retenu est supérieur au montant présenté. Merci de revoir la ligne de contributions ou plafonner son montant.",
ROUND(IFERROR(VALUE(TRIM(SUBSTITUTE(I60,CHAR(160),""))),0),2)=0,
"",
ROUND(IFERROR(VALUE(TRIM(SUBSTITUTE(R60,CHAR(160),""))),0),2)=
ROUND(IFERROR(VALUE(TRIM(SUBSTITUTE(I60,CHAR(160),""))),0),2),
"OK",
ROUND(IFERROR(VALUE(TRIM(SUBSTITUTE(R60,CHAR(160),""))),0),2)=0,
"Attention : Montant présenté entièrement rejeté.",
ROUND(IFERROR(VALUE(TRIM(SUBSTITUTE(R60,CHAR(160),""))),0),2)&lt;
ROUND(IFERROR(VALUE(TRIM(SUBSTITUTE(I60,CHAR(160),""))),0),2),
"Attention : Montant présenté partiellement rejeté.",
TRUE,""
))</f>
        <v/>
      </c>
      <c r="U60" s="313" t="str">
        <f t="shared" si="14"/>
        <v/>
      </c>
    </row>
    <row r="61" spans="1:21" ht="15.95">
      <c r="A61" s="273">
        <v>57</v>
      </c>
      <c r="B61" s="73"/>
      <c r="C61" s="71"/>
      <c r="D61" s="73"/>
      <c r="E61" s="73"/>
      <c r="F61" s="73"/>
      <c r="G61" s="73"/>
      <c r="H61" s="274" t="str">
        <f t="shared" si="13"/>
        <v/>
      </c>
      <c r="I61" s="275" t="str">
        <f t="shared" si="6"/>
        <v/>
      </c>
      <c r="J61" s="76"/>
      <c r="K61" s="276" t="str">
        <f t="shared" si="12"/>
        <v/>
      </c>
      <c r="L61" s="277" t="str">
        <f t="shared" si="7"/>
        <v/>
      </c>
      <c r="M61" s="277" t="str">
        <f t="shared" si="2"/>
        <v/>
      </c>
      <c r="N61" s="277" t="str">
        <f t="shared" si="8"/>
        <v/>
      </c>
      <c r="O61" s="277" t="str">
        <f t="shared" si="9"/>
        <v/>
      </c>
      <c r="P61" s="277" t="str">
        <f t="shared" si="10"/>
        <v/>
      </c>
      <c r="Q61" s="278" t="str">
        <f t="shared" si="3"/>
        <v/>
      </c>
      <c r="R61" s="279" t="str">
        <f t="shared" si="11"/>
        <v/>
      </c>
      <c r="S61" s="213"/>
      <c r="T61" s="218" t="str" cm="1">
        <f t="array" ref="T61">IF(OR(R61="",I61=""),"",_xlfn.IFS(
ROUND(IFERROR(VALUE(TRIM(SUBSTITUTE(R61,CHAR(160),""))),0),2)&gt;
ROUND(IFERROR(VALUE(TRIM(SUBSTITUTE(I61,CHAR(160),""))),0),2),
"KO : Le montant retenu est supérieur au montant présenté. Merci de revoir la ligne de contributions ou plafonner son montant.",
ROUND(IFERROR(VALUE(TRIM(SUBSTITUTE(I61,CHAR(160),""))),0),2)=0,
"",
ROUND(IFERROR(VALUE(TRIM(SUBSTITUTE(R61,CHAR(160),""))),0),2)=
ROUND(IFERROR(VALUE(TRIM(SUBSTITUTE(I61,CHAR(160),""))),0),2),
"OK",
ROUND(IFERROR(VALUE(TRIM(SUBSTITUTE(R61,CHAR(160),""))),0),2)=0,
"Attention : Montant présenté entièrement rejeté.",
ROUND(IFERROR(VALUE(TRIM(SUBSTITUTE(R61,CHAR(160),""))),0),2)&lt;
ROUND(IFERROR(VALUE(TRIM(SUBSTITUTE(I61,CHAR(160),""))),0),2),
"Attention : Montant présenté partiellement rejeté.",
TRUE,""
))</f>
        <v/>
      </c>
      <c r="U61" s="313" t="str">
        <f t="shared" si="14"/>
        <v/>
      </c>
    </row>
    <row r="62" spans="1:21" ht="15.95">
      <c r="A62" s="273">
        <v>58</v>
      </c>
      <c r="B62" s="73"/>
      <c r="C62" s="71"/>
      <c r="D62" s="73"/>
      <c r="E62" s="73"/>
      <c r="F62" s="73"/>
      <c r="G62" s="73"/>
      <c r="H62" s="274" t="str">
        <f t="shared" si="13"/>
        <v/>
      </c>
      <c r="I62" s="275" t="str">
        <f t="shared" si="6"/>
        <v/>
      </c>
      <c r="J62" s="76"/>
      <c r="K62" s="276" t="str">
        <f t="shared" si="12"/>
        <v/>
      </c>
      <c r="L62" s="277" t="str">
        <f t="shared" si="7"/>
        <v/>
      </c>
      <c r="M62" s="277" t="str">
        <f t="shared" si="2"/>
        <v/>
      </c>
      <c r="N62" s="277" t="str">
        <f t="shared" si="8"/>
        <v/>
      </c>
      <c r="O62" s="277" t="str">
        <f t="shared" si="9"/>
        <v/>
      </c>
      <c r="P62" s="277" t="str">
        <f t="shared" si="10"/>
        <v/>
      </c>
      <c r="Q62" s="278" t="str">
        <f t="shared" si="3"/>
        <v/>
      </c>
      <c r="R62" s="279" t="str">
        <f t="shared" si="11"/>
        <v/>
      </c>
      <c r="S62" s="213"/>
      <c r="T62" s="218" t="str" cm="1">
        <f t="array" ref="T62">IF(OR(R62="",I62=""),"",_xlfn.IFS(
ROUND(IFERROR(VALUE(TRIM(SUBSTITUTE(R62,CHAR(160),""))),0),2)&gt;
ROUND(IFERROR(VALUE(TRIM(SUBSTITUTE(I62,CHAR(160),""))),0),2),
"KO : Le montant retenu est supérieur au montant présenté. Merci de revoir la ligne de contributions ou plafonner son montant.",
ROUND(IFERROR(VALUE(TRIM(SUBSTITUTE(I62,CHAR(160),""))),0),2)=0,
"",
ROUND(IFERROR(VALUE(TRIM(SUBSTITUTE(R62,CHAR(160),""))),0),2)=
ROUND(IFERROR(VALUE(TRIM(SUBSTITUTE(I62,CHAR(160),""))),0),2),
"OK",
ROUND(IFERROR(VALUE(TRIM(SUBSTITUTE(R62,CHAR(160),""))),0),2)=0,
"Attention : Montant présenté entièrement rejeté.",
ROUND(IFERROR(VALUE(TRIM(SUBSTITUTE(R62,CHAR(160),""))),0),2)&lt;
ROUND(IFERROR(VALUE(TRIM(SUBSTITUTE(I62,CHAR(160),""))),0),2),
"Attention : Montant présenté partiellement rejeté.",
TRUE,""
))</f>
        <v/>
      </c>
      <c r="U62" s="313" t="str">
        <f t="shared" si="14"/>
        <v/>
      </c>
    </row>
    <row r="63" spans="1:21" ht="15.95">
      <c r="A63" s="273">
        <v>59</v>
      </c>
      <c r="B63" s="73"/>
      <c r="C63" s="71"/>
      <c r="D63" s="73"/>
      <c r="E63" s="73"/>
      <c r="F63" s="73"/>
      <c r="G63" s="73"/>
      <c r="H63" s="274" t="str">
        <f t="shared" si="13"/>
        <v/>
      </c>
      <c r="I63" s="275" t="str">
        <f t="shared" si="6"/>
        <v/>
      </c>
      <c r="J63" s="76"/>
      <c r="K63" s="276" t="str">
        <f t="shared" si="12"/>
        <v/>
      </c>
      <c r="L63" s="277" t="str">
        <f t="shared" si="7"/>
        <v/>
      </c>
      <c r="M63" s="277" t="str">
        <f t="shared" si="2"/>
        <v/>
      </c>
      <c r="N63" s="277" t="str">
        <f t="shared" si="8"/>
        <v/>
      </c>
      <c r="O63" s="277" t="str">
        <f t="shared" si="9"/>
        <v/>
      </c>
      <c r="P63" s="277" t="str">
        <f t="shared" si="10"/>
        <v/>
      </c>
      <c r="Q63" s="278" t="str">
        <f t="shared" si="3"/>
        <v/>
      </c>
      <c r="R63" s="279" t="str">
        <f t="shared" si="11"/>
        <v/>
      </c>
      <c r="S63" s="213"/>
      <c r="T63" s="218" t="str" cm="1">
        <f t="array" ref="T63">IF(OR(R63="",I63=""),"",_xlfn.IFS(
ROUND(IFERROR(VALUE(TRIM(SUBSTITUTE(R63,CHAR(160),""))),0),2)&gt;
ROUND(IFERROR(VALUE(TRIM(SUBSTITUTE(I63,CHAR(160),""))),0),2),
"KO : Le montant retenu est supérieur au montant présenté. Merci de revoir la ligne de contributions ou plafonner son montant.",
ROUND(IFERROR(VALUE(TRIM(SUBSTITUTE(I63,CHAR(160),""))),0),2)=0,
"",
ROUND(IFERROR(VALUE(TRIM(SUBSTITUTE(R63,CHAR(160),""))),0),2)=
ROUND(IFERROR(VALUE(TRIM(SUBSTITUTE(I63,CHAR(160),""))),0),2),
"OK",
ROUND(IFERROR(VALUE(TRIM(SUBSTITUTE(R63,CHAR(160),""))),0),2)=0,
"Attention : Montant présenté entièrement rejeté.",
ROUND(IFERROR(VALUE(TRIM(SUBSTITUTE(R63,CHAR(160),""))),0),2)&lt;
ROUND(IFERROR(VALUE(TRIM(SUBSTITUTE(I63,CHAR(160),""))),0),2),
"Attention : Montant présenté partiellement rejeté.",
TRUE,""
))</f>
        <v/>
      </c>
      <c r="U63" s="313" t="str">
        <f t="shared" si="14"/>
        <v/>
      </c>
    </row>
    <row r="64" spans="1:21" ht="15.95">
      <c r="A64" s="273">
        <v>60</v>
      </c>
      <c r="B64" s="73"/>
      <c r="C64" s="71"/>
      <c r="D64" s="73"/>
      <c r="E64" s="73"/>
      <c r="F64" s="73"/>
      <c r="G64" s="73"/>
      <c r="H64" s="274" t="str">
        <f t="shared" si="13"/>
        <v/>
      </c>
      <c r="I64" s="275" t="str">
        <f t="shared" si="6"/>
        <v/>
      </c>
      <c r="J64" s="76"/>
      <c r="K64" s="276" t="str">
        <f t="shared" si="12"/>
        <v/>
      </c>
      <c r="L64" s="277" t="str">
        <f t="shared" si="7"/>
        <v/>
      </c>
      <c r="M64" s="277" t="str">
        <f t="shared" si="2"/>
        <v/>
      </c>
      <c r="N64" s="277" t="str">
        <f t="shared" si="8"/>
        <v/>
      </c>
      <c r="O64" s="277" t="str">
        <f t="shared" si="9"/>
        <v/>
      </c>
      <c r="P64" s="277" t="str">
        <f t="shared" si="10"/>
        <v/>
      </c>
      <c r="Q64" s="278" t="str">
        <f t="shared" si="3"/>
        <v/>
      </c>
      <c r="R64" s="279" t="str">
        <f t="shared" si="11"/>
        <v/>
      </c>
      <c r="S64" s="213"/>
      <c r="T64" s="218" t="str" cm="1">
        <f t="array" ref="T64">IF(OR(R64="",I64=""),"",_xlfn.IFS(
ROUND(IFERROR(VALUE(TRIM(SUBSTITUTE(R64,CHAR(160),""))),0),2)&gt;
ROUND(IFERROR(VALUE(TRIM(SUBSTITUTE(I64,CHAR(160),""))),0),2),
"KO : Le montant retenu est supérieur au montant présenté. Merci de revoir la ligne de contributions ou plafonner son montant.",
ROUND(IFERROR(VALUE(TRIM(SUBSTITUTE(I64,CHAR(160),""))),0),2)=0,
"",
ROUND(IFERROR(VALUE(TRIM(SUBSTITUTE(R64,CHAR(160),""))),0),2)=
ROUND(IFERROR(VALUE(TRIM(SUBSTITUTE(I64,CHAR(160),""))),0),2),
"OK",
ROUND(IFERROR(VALUE(TRIM(SUBSTITUTE(R64,CHAR(160),""))),0),2)=0,
"Attention : Montant présenté entièrement rejeté.",
ROUND(IFERROR(VALUE(TRIM(SUBSTITUTE(R64,CHAR(160),""))),0),2)&lt;
ROUND(IFERROR(VALUE(TRIM(SUBSTITUTE(I64,CHAR(160),""))),0),2),
"Attention : Montant présenté partiellement rejeté.",
TRUE,""
))</f>
        <v/>
      </c>
      <c r="U64" s="313" t="str">
        <f t="shared" si="14"/>
        <v/>
      </c>
    </row>
    <row r="65" spans="1:21" ht="15.95">
      <c r="A65" s="273">
        <v>61</v>
      </c>
      <c r="B65" s="73"/>
      <c r="C65" s="71"/>
      <c r="D65" s="73"/>
      <c r="E65" s="73"/>
      <c r="F65" s="73"/>
      <c r="G65" s="73"/>
      <c r="H65" s="274" t="str">
        <f t="shared" si="13"/>
        <v/>
      </c>
      <c r="I65" s="275" t="str">
        <f t="shared" si="6"/>
        <v/>
      </c>
      <c r="J65" s="76"/>
      <c r="K65" s="276" t="str">
        <f t="shared" si="12"/>
        <v/>
      </c>
      <c r="L65" s="277" t="str">
        <f t="shared" si="7"/>
        <v/>
      </c>
      <c r="M65" s="277" t="str">
        <f t="shared" si="2"/>
        <v/>
      </c>
      <c r="N65" s="277" t="str">
        <f t="shared" si="8"/>
        <v/>
      </c>
      <c r="O65" s="277" t="str">
        <f t="shared" si="9"/>
        <v/>
      </c>
      <c r="P65" s="277" t="str">
        <f t="shared" si="10"/>
        <v/>
      </c>
      <c r="Q65" s="278" t="str">
        <f t="shared" si="3"/>
        <v/>
      </c>
      <c r="R65" s="279" t="str">
        <f t="shared" si="11"/>
        <v/>
      </c>
      <c r="S65" s="213"/>
      <c r="T65" s="218" t="str" cm="1">
        <f t="array" ref="T65">IF(OR(R65="",I65=""),"",_xlfn.IFS(
ROUND(IFERROR(VALUE(TRIM(SUBSTITUTE(R65,CHAR(160),""))),0),2)&gt;
ROUND(IFERROR(VALUE(TRIM(SUBSTITUTE(I65,CHAR(160),""))),0),2),
"KO : Le montant retenu est supérieur au montant présenté. Merci de revoir la ligne de contributions ou plafonner son montant.",
ROUND(IFERROR(VALUE(TRIM(SUBSTITUTE(I65,CHAR(160),""))),0),2)=0,
"",
ROUND(IFERROR(VALUE(TRIM(SUBSTITUTE(R65,CHAR(160),""))),0),2)=
ROUND(IFERROR(VALUE(TRIM(SUBSTITUTE(I65,CHAR(160),""))),0),2),
"OK",
ROUND(IFERROR(VALUE(TRIM(SUBSTITUTE(R65,CHAR(160),""))),0),2)=0,
"Attention : Montant présenté entièrement rejeté.",
ROUND(IFERROR(VALUE(TRIM(SUBSTITUTE(R65,CHAR(160),""))),0),2)&lt;
ROUND(IFERROR(VALUE(TRIM(SUBSTITUTE(I65,CHAR(160),""))),0),2),
"Attention : Montant présenté partiellement rejeté.",
TRUE,""
))</f>
        <v/>
      </c>
      <c r="U65" s="313" t="str">
        <f t="shared" si="14"/>
        <v/>
      </c>
    </row>
    <row r="66" spans="1:21" ht="15.95">
      <c r="A66" s="273">
        <v>62</v>
      </c>
      <c r="B66" s="73"/>
      <c r="C66" s="71"/>
      <c r="D66" s="73"/>
      <c r="E66" s="73"/>
      <c r="F66" s="73"/>
      <c r="G66" s="73"/>
      <c r="H66" s="274" t="str">
        <f t="shared" si="13"/>
        <v/>
      </c>
      <c r="I66" s="275" t="str">
        <f t="shared" si="6"/>
        <v/>
      </c>
      <c r="J66" s="76"/>
      <c r="K66" s="276" t="str">
        <f t="shared" si="12"/>
        <v/>
      </c>
      <c r="L66" s="277" t="str">
        <f t="shared" si="7"/>
        <v/>
      </c>
      <c r="M66" s="277" t="str">
        <f t="shared" si="2"/>
        <v/>
      </c>
      <c r="N66" s="277" t="str">
        <f t="shared" si="8"/>
        <v/>
      </c>
      <c r="O66" s="277" t="str">
        <f t="shared" si="9"/>
        <v/>
      </c>
      <c r="P66" s="277" t="str">
        <f t="shared" si="10"/>
        <v/>
      </c>
      <c r="Q66" s="278" t="str">
        <f t="shared" si="3"/>
        <v/>
      </c>
      <c r="R66" s="279" t="str">
        <f t="shared" si="11"/>
        <v/>
      </c>
      <c r="S66" s="213"/>
      <c r="T66" s="218" t="str" cm="1">
        <f t="array" ref="T66">IF(OR(R66="",I66=""),"",_xlfn.IFS(
ROUND(IFERROR(VALUE(TRIM(SUBSTITUTE(R66,CHAR(160),""))),0),2)&gt;
ROUND(IFERROR(VALUE(TRIM(SUBSTITUTE(I66,CHAR(160),""))),0),2),
"KO : Le montant retenu est supérieur au montant présenté. Merci de revoir la ligne de contributions ou plafonner son montant.",
ROUND(IFERROR(VALUE(TRIM(SUBSTITUTE(I66,CHAR(160),""))),0),2)=0,
"",
ROUND(IFERROR(VALUE(TRIM(SUBSTITUTE(R66,CHAR(160),""))),0),2)=
ROUND(IFERROR(VALUE(TRIM(SUBSTITUTE(I66,CHAR(160),""))),0),2),
"OK",
ROUND(IFERROR(VALUE(TRIM(SUBSTITUTE(R66,CHAR(160),""))),0),2)=0,
"Attention : Montant présenté entièrement rejeté.",
ROUND(IFERROR(VALUE(TRIM(SUBSTITUTE(R66,CHAR(160),""))),0),2)&lt;
ROUND(IFERROR(VALUE(TRIM(SUBSTITUTE(I66,CHAR(160),""))),0),2),
"Attention : Montant présenté partiellement rejeté.",
TRUE,""
))</f>
        <v/>
      </c>
      <c r="U66" s="313" t="str">
        <f t="shared" si="14"/>
        <v/>
      </c>
    </row>
    <row r="67" spans="1:21" ht="15.95">
      <c r="A67" s="273">
        <v>63</v>
      </c>
      <c r="B67" s="73"/>
      <c r="C67" s="71"/>
      <c r="D67" s="73"/>
      <c r="E67" s="73"/>
      <c r="F67" s="73"/>
      <c r="G67" s="73"/>
      <c r="H67" s="274" t="str">
        <f t="shared" si="13"/>
        <v/>
      </c>
      <c r="I67" s="275" t="str">
        <f t="shared" si="6"/>
        <v/>
      </c>
      <c r="J67" s="76"/>
      <c r="K67" s="276" t="str">
        <f t="shared" si="12"/>
        <v/>
      </c>
      <c r="L67" s="277" t="str">
        <f t="shared" si="7"/>
        <v/>
      </c>
      <c r="M67" s="277" t="str">
        <f t="shared" si="2"/>
        <v/>
      </c>
      <c r="N67" s="277" t="str">
        <f t="shared" si="8"/>
        <v/>
      </c>
      <c r="O67" s="277" t="str">
        <f t="shared" si="9"/>
        <v/>
      </c>
      <c r="P67" s="277" t="str">
        <f t="shared" si="10"/>
        <v/>
      </c>
      <c r="Q67" s="278" t="str">
        <f t="shared" si="3"/>
        <v/>
      </c>
      <c r="R67" s="279" t="str">
        <f t="shared" si="11"/>
        <v/>
      </c>
      <c r="S67" s="213"/>
      <c r="T67" s="218" t="str" cm="1">
        <f t="array" ref="T67">IF(OR(R67="",I67=""),"",_xlfn.IFS(
ROUND(IFERROR(VALUE(TRIM(SUBSTITUTE(R67,CHAR(160),""))),0),2)&gt;
ROUND(IFERROR(VALUE(TRIM(SUBSTITUTE(I67,CHAR(160),""))),0),2),
"KO : Le montant retenu est supérieur au montant présenté. Merci de revoir la ligne de contributions ou plafonner son montant.",
ROUND(IFERROR(VALUE(TRIM(SUBSTITUTE(I67,CHAR(160),""))),0),2)=0,
"",
ROUND(IFERROR(VALUE(TRIM(SUBSTITUTE(R67,CHAR(160),""))),0),2)=
ROUND(IFERROR(VALUE(TRIM(SUBSTITUTE(I67,CHAR(160),""))),0),2),
"OK",
ROUND(IFERROR(VALUE(TRIM(SUBSTITUTE(R67,CHAR(160),""))),0),2)=0,
"Attention : Montant présenté entièrement rejeté.",
ROUND(IFERROR(VALUE(TRIM(SUBSTITUTE(R67,CHAR(160),""))),0),2)&lt;
ROUND(IFERROR(VALUE(TRIM(SUBSTITUTE(I67,CHAR(160),""))),0),2),
"Attention : Montant présenté partiellement rejeté.",
TRUE,""
))</f>
        <v/>
      </c>
      <c r="U67" s="313" t="str">
        <f t="shared" si="14"/>
        <v/>
      </c>
    </row>
    <row r="68" spans="1:21" ht="15.95">
      <c r="A68" s="273">
        <v>64</v>
      </c>
      <c r="B68" s="73"/>
      <c r="C68" s="71"/>
      <c r="D68" s="73"/>
      <c r="E68" s="73"/>
      <c r="F68" s="73"/>
      <c r="G68" s="73"/>
      <c r="H68" s="274" t="str">
        <f t="shared" si="13"/>
        <v/>
      </c>
      <c r="I68" s="275" t="str">
        <f t="shared" si="6"/>
        <v/>
      </c>
      <c r="J68" s="76"/>
      <c r="K68" s="276" t="str">
        <f t="shared" si="12"/>
        <v/>
      </c>
      <c r="L68" s="277" t="str">
        <f t="shared" si="7"/>
        <v/>
      </c>
      <c r="M68" s="277" t="str">
        <f t="shared" si="2"/>
        <v/>
      </c>
      <c r="N68" s="277" t="str">
        <f t="shared" si="8"/>
        <v/>
      </c>
      <c r="O68" s="277" t="str">
        <f t="shared" si="9"/>
        <v/>
      </c>
      <c r="P68" s="277" t="str">
        <f t="shared" si="10"/>
        <v/>
      </c>
      <c r="Q68" s="278" t="str">
        <f t="shared" si="3"/>
        <v/>
      </c>
      <c r="R68" s="279" t="str">
        <f t="shared" si="11"/>
        <v/>
      </c>
      <c r="S68" s="213"/>
      <c r="T68" s="218" t="str" cm="1">
        <f t="array" ref="T68">IF(OR(R68="",I68=""),"",_xlfn.IFS(
ROUND(IFERROR(VALUE(TRIM(SUBSTITUTE(R68,CHAR(160),""))),0),2)&gt;
ROUND(IFERROR(VALUE(TRIM(SUBSTITUTE(I68,CHAR(160),""))),0),2),
"KO : Le montant retenu est supérieur au montant présenté. Merci de revoir la ligne de contributions ou plafonner son montant.",
ROUND(IFERROR(VALUE(TRIM(SUBSTITUTE(I68,CHAR(160),""))),0),2)=0,
"",
ROUND(IFERROR(VALUE(TRIM(SUBSTITUTE(R68,CHAR(160),""))),0),2)=
ROUND(IFERROR(VALUE(TRIM(SUBSTITUTE(I68,CHAR(160),""))),0),2),
"OK",
ROUND(IFERROR(VALUE(TRIM(SUBSTITUTE(R68,CHAR(160),""))),0),2)=0,
"Attention : Montant présenté entièrement rejeté.",
ROUND(IFERROR(VALUE(TRIM(SUBSTITUTE(R68,CHAR(160),""))),0),2)&lt;
ROUND(IFERROR(VALUE(TRIM(SUBSTITUTE(I68,CHAR(160),""))),0),2),
"Attention : Montant présenté partiellement rejeté.",
TRUE,""
))</f>
        <v/>
      </c>
      <c r="U68" s="313" t="str">
        <f t="shared" si="14"/>
        <v/>
      </c>
    </row>
    <row r="69" spans="1:21" ht="15.95">
      <c r="A69" s="273">
        <v>65</v>
      </c>
      <c r="B69" s="73"/>
      <c r="C69" s="71"/>
      <c r="D69" s="73"/>
      <c r="E69" s="73"/>
      <c r="F69" s="73"/>
      <c r="G69" s="73"/>
      <c r="H69" s="274" t="str">
        <f t="shared" si="13"/>
        <v/>
      </c>
      <c r="I69" s="275" t="str">
        <f t="shared" si="6"/>
        <v/>
      </c>
      <c r="J69" s="76"/>
      <c r="K69" s="276" t="str">
        <f t="shared" si="12"/>
        <v/>
      </c>
      <c r="L69" s="277" t="str">
        <f t="shared" si="7"/>
        <v/>
      </c>
      <c r="M69" s="277" t="str">
        <f t="shared" si="2"/>
        <v/>
      </c>
      <c r="N69" s="277" t="str">
        <f t="shared" si="8"/>
        <v/>
      </c>
      <c r="O69" s="277" t="str">
        <f t="shared" si="9"/>
        <v/>
      </c>
      <c r="P69" s="277" t="str">
        <f t="shared" si="10"/>
        <v/>
      </c>
      <c r="Q69" s="278" t="str">
        <f t="shared" si="3"/>
        <v/>
      </c>
      <c r="R69" s="279" t="str">
        <f t="shared" si="11"/>
        <v/>
      </c>
      <c r="S69" s="213"/>
      <c r="T69" s="218" t="str" cm="1">
        <f t="array" ref="T69">IF(OR(R69="",I69=""),"",_xlfn.IFS(
ROUND(IFERROR(VALUE(TRIM(SUBSTITUTE(R69,CHAR(160),""))),0),2)&gt;
ROUND(IFERROR(VALUE(TRIM(SUBSTITUTE(I69,CHAR(160),""))),0),2),
"KO : Le montant retenu est supérieur au montant présenté. Merci de revoir la ligne de contributions ou plafonner son montant.",
ROUND(IFERROR(VALUE(TRIM(SUBSTITUTE(I69,CHAR(160),""))),0),2)=0,
"",
ROUND(IFERROR(VALUE(TRIM(SUBSTITUTE(R69,CHAR(160),""))),0),2)=
ROUND(IFERROR(VALUE(TRIM(SUBSTITUTE(I69,CHAR(160),""))),0),2),
"OK",
ROUND(IFERROR(VALUE(TRIM(SUBSTITUTE(R69,CHAR(160),""))),0),2)=0,
"Attention : Montant présenté entièrement rejeté.",
ROUND(IFERROR(VALUE(TRIM(SUBSTITUTE(R69,CHAR(160),""))),0),2)&lt;
ROUND(IFERROR(VALUE(TRIM(SUBSTITUTE(I69,CHAR(160),""))),0),2),
"Attention : Montant présenté partiellement rejeté.",
TRUE,""
))</f>
        <v/>
      </c>
      <c r="U69" s="313" t="str">
        <f t="shared" ref="U69:U104" si="15">IF(OR(I69="",R69=""),"",(IFERROR(VALUE(TRIM(SUBSTITUTE(I69,CHAR(160),""))),0))-(IFERROR(VALUE(TRIM(SUBSTITUTE(R69,CHAR(160),""))),0)))</f>
        <v/>
      </c>
    </row>
    <row r="70" spans="1:21" ht="15.95">
      <c r="A70" s="273">
        <v>66</v>
      </c>
      <c r="B70" s="73"/>
      <c r="C70" s="71"/>
      <c r="D70" s="73"/>
      <c r="E70" s="73"/>
      <c r="F70" s="73"/>
      <c r="G70" s="73"/>
      <c r="H70" s="274" t="str">
        <f t="shared" ref="H70:H104" si="16">IF(E70="","",D70*E70)</f>
        <v/>
      </c>
      <c r="I70" s="275" t="str">
        <f t="shared" ref="I70:I104" si="17">IF(F70="","",H70*F70)</f>
        <v/>
      </c>
      <c r="J70" s="76"/>
      <c r="K70" s="276" t="str">
        <f t="shared" si="12"/>
        <v/>
      </c>
      <c r="L70" s="277" t="str">
        <f t="shared" ref="L70:L104" si="18">IF(C70="","",C70)</f>
        <v/>
      </c>
      <c r="M70" s="277" t="str">
        <f t="shared" ref="M70:M104" si="19">IF(D70="","",D70)</f>
        <v/>
      </c>
      <c r="N70" s="277" t="str">
        <f t="shared" ref="N70:N104" si="20">IF(E70="","",E70)</f>
        <v/>
      </c>
      <c r="O70" s="277" t="str">
        <f t="shared" ref="O70:O104" si="21">IF(F70="","",F70)</f>
        <v/>
      </c>
      <c r="P70" s="277" t="str">
        <f t="shared" ref="P70:P104" si="22">IF(G70="","",G70)</f>
        <v/>
      </c>
      <c r="Q70" s="278" t="str">
        <f t="shared" ref="Q70:Q104" si="23">IF(N70="","",M70*N70)</f>
        <v/>
      </c>
      <c r="R70" s="279" t="str">
        <f t="shared" ref="R70:R104" si="24">IF(I70="","",O70*Q70)</f>
        <v/>
      </c>
      <c r="S70" s="213"/>
      <c r="T70" s="218" t="str" cm="1">
        <f t="array" ref="T70">IF(OR(R70="",I70=""),"",_xlfn.IFS(
ROUND(IFERROR(VALUE(TRIM(SUBSTITUTE(R70,CHAR(160),""))),0),2)&gt;
ROUND(IFERROR(VALUE(TRIM(SUBSTITUTE(I70,CHAR(160),""))),0),2),
"KO : Le montant retenu est supérieur au montant présenté. Merci de revoir la ligne de contributions ou plafonner son montant.",
ROUND(IFERROR(VALUE(TRIM(SUBSTITUTE(I70,CHAR(160),""))),0),2)=0,
"",
ROUND(IFERROR(VALUE(TRIM(SUBSTITUTE(R70,CHAR(160),""))),0),2)=
ROUND(IFERROR(VALUE(TRIM(SUBSTITUTE(I70,CHAR(160),""))),0),2),
"OK",
ROUND(IFERROR(VALUE(TRIM(SUBSTITUTE(R70,CHAR(160),""))),0),2)=0,
"Attention : Montant présenté entièrement rejeté.",
ROUND(IFERROR(VALUE(TRIM(SUBSTITUTE(R70,CHAR(160),""))),0),2)&lt;
ROUND(IFERROR(VALUE(TRIM(SUBSTITUTE(I70,CHAR(160),""))),0),2),
"Attention : Montant présenté partiellement rejeté.",
TRUE,""
))</f>
        <v/>
      </c>
      <c r="U70" s="313" t="str">
        <f t="shared" si="15"/>
        <v/>
      </c>
    </row>
    <row r="71" spans="1:21" ht="15.95">
      <c r="A71" s="273">
        <v>67</v>
      </c>
      <c r="B71" s="73"/>
      <c r="C71" s="71"/>
      <c r="D71" s="73"/>
      <c r="E71" s="73"/>
      <c r="F71" s="73"/>
      <c r="G71" s="73"/>
      <c r="H71" s="274" t="str">
        <f t="shared" si="16"/>
        <v/>
      </c>
      <c r="I71" s="275" t="str">
        <f t="shared" si="17"/>
        <v/>
      </c>
      <c r="J71" s="76"/>
      <c r="K71" s="276" t="str">
        <f t="shared" ref="K71:K104" si="25">IF(B71="","",B71)</f>
        <v/>
      </c>
      <c r="L71" s="277" t="str">
        <f t="shared" si="18"/>
        <v/>
      </c>
      <c r="M71" s="277" t="str">
        <f t="shared" si="19"/>
        <v/>
      </c>
      <c r="N71" s="277" t="str">
        <f t="shared" si="20"/>
        <v/>
      </c>
      <c r="O71" s="277" t="str">
        <f t="shared" si="21"/>
        <v/>
      </c>
      <c r="P71" s="277" t="str">
        <f t="shared" si="22"/>
        <v/>
      </c>
      <c r="Q71" s="278" t="str">
        <f t="shared" si="23"/>
        <v/>
      </c>
      <c r="R71" s="279" t="str">
        <f t="shared" si="24"/>
        <v/>
      </c>
      <c r="S71" s="213"/>
      <c r="T71" s="218" t="str" cm="1">
        <f t="array" ref="T71">IF(OR(R71="",I71=""),"",_xlfn.IFS(
ROUND(IFERROR(VALUE(TRIM(SUBSTITUTE(R71,CHAR(160),""))),0),2)&gt;
ROUND(IFERROR(VALUE(TRIM(SUBSTITUTE(I71,CHAR(160),""))),0),2),
"KO : Le montant retenu est supérieur au montant présenté. Merci de revoir la ligne de contributions ou plafonner son montant.",
ROUND(IFERROR(VALUE(TRIM(SUBSTITUTE(I71,CHAR(160),""))),0),2)=0,
"",
ROUND(IFERROR(VALUE(TRIM(SUBSTITUTE(R71,CHAR(160),""))),0),2)=
ROUND(IFERROR(VALUE(TRIM(SUBSTITUTE(I71,CHAR(160),""))),0),2),
"OK",
ROUND(IFERROR(VALUE(TRIM(SUBSTITUTE(R71,CHAR(160),""))),0),2)=0,
"Attention : Montant présenté entièrement rejeté.",
ROUND(IFERROR(VALUE(TRIM(SUBSTITUTE(R71,CHAR(160),""))),0),2)&lt;
ROUND(IFERROR(VALUE(TRIM(SUBSTITUTE(I71,CHAR(160),""))),0),2),
"Attention : Montant présenté partiellement rejeté.",
TRUE,""
))</f>
        <v/>
      </c>
      <c r="U71" s="313" t="str">
        <f t="shared" si="15"/>
        <v/>
      </c>
    </row>
    <row r="72" spans="1:21" ht="15.95">
      <c r="A72" s="273">
        <v>68</v>
      </c>
      <c r="B72" s="73"/>
      <c r="C72" s="71"/>
      <c r="D72" s="73"/>
      <c r="E72" s="73"/>
      <c r="F72" s="73"/>
      <c r="G72" s="73"/>
      <c r="H72" s="274" t="str">
        <f t="shared" si="16"/>
        <v/>
      </c>
      <c r="I72" s="275" t="str">
        <f t="shared" si="17"/>
        <v/>
      </c>
      <c r="J72" s="76"/>
      <c r="K72" s="276" t="str">
        <f t="shared" si="25"/>
        <v/>
      </c>
      <c r="L72" s="277" t="str">
        <f t="shared" si="18"/>
        <v/>
      </c>
      <c r="M72" s="277" t="str">
        <f t="shared" si="19"/>
        <v/>
      </c>
      <c r="N72" s="277" t="str">
        <f t="shared" si="20"/>
        <v/>
      </c>
      <c r="O72" s="277" t="str">
        <f t="shared" si="21"/>
        <v/>
      </c>
      <c r="P72" s="277" t="str">
        <f t="shared" si="22"/>
        <v/>
      </c>
      <c r="Q72" s="278" t="str">
        <f t="shared" si="23"/>
        <v/>
      </c>
      <c r="R72" s="279" t="str">
        <f t="shared" si="24"/>
        <v/>
      </c>
      <c r="S72" s="213"/>
      <c r="T72" s="218" t="str" cm="1">
        <f t="array" ref="T72">IF(OR(R72="",I72=""),"",_xlfn.IFS(
ROUND(IFERROR(VALUE(TRIM(SUBSTITUTE(R72,CHAR(160),""))),0),2)&gt;
ROUND(IFERROR(VALUE(TRIM(SUBSTITUTE(I72,CHAR(160),""))),0),2),
"KO : Le montant retenu est supérieur au montant présenté. Merci de revoir la ligne de contributions ou plafonner son montant.",
ROUND(IFERROR(VALUE(TRIM(SUBSTITUTE(I72,CHAR(160),""))),0),2)=0,
"",
ROUND(IFERROR(VALUE(TRIM(SUBSTITUTE(R72,CHAR(160),""))),0),2)=
ROUND(IFERROR(VALUE(TRIM(SUBSTITUTE(I72,CHAR(160),""))),0),2),
"OK",
ROUND(IFERROR(VALUE(TRIM(SUBSTITUTE(R72,CHAR(160),""))),0),2)=0,
"Attention : Montant présenté entièrement rejeté.",
ROUND(IFERROR(VALUE(TRIM(SUBSTITUTE(R72,CHAR(160),""))),0),2)&lt;
ROUND(IFERROR(VALUE(TRIM(SUBSTITUTE(I72,CHAR(160),""))),0),2),
"Attention : Montant présenté partiellement rejeté.",
TRUE,""
))</f>
        <v/>
      </c>
      <c r="U72" s="313" t="str">
        <f t="shared" si="15"/>
        <v/>
      </c>
    </row>
    <row r="73" spans="1:21" ht="15.95">
      <c r="A73" s="273">
        <v>69</v>
      </c>
      <c r="B73" s="73"/>
      <c r="C73" s="71"/>
      <c r="D73" s="73"/>
      <c r="E73" s="73"/>
      <c r="F73" s="73"/>
      <c r="G73" s="73"/>
      <c r="H73" s="274" t="str">
        <f t="shared" si="16"/>
        <v/>
      </c>
      <c r="I73" s="275" t="str">
        <f t="shared" si="17"/>
        <v/>
      </c>
      <c r="J73" s="76"/>
      <c r="K73" s="276" t="str">
        <f t="shared" si="25"/>
        <v/>
      </c>
      <c r="L73" s="277" t="str">
        <f t="shared" si="18"/>
        <v/>
      </c>
      <c r="M73" s="277" t="str">
        <f t="shared" si="19"/>
        <v/>
      </c>
      <c r="N73" s="277" t="str">
        <f t="shared" si="20"/>
        <v/>
      </c>
      <c r="O73" s="277" t="str">
        <f t="shared" si="21"/>
        <v/>
      </c>
      <c r="P73" s="277" t="str">
        <f t="shared" si="22"/>
        <v/>
      </c>
      <c r="Q73" s="278" t="str">
        <f t="shared" si="23"/>
        <v/>
      </c>
      <c r="R73" s="279" t="str">
        <f t="shared" si="24"/>
        <v/>
      </c>
      <c r="S73" s="213"/>
      <c r="T73" s="218" t="str" cm="1">
        <f t="array" ref="T73">IF(OR(R73="",I73=""),"",_xlfn.IFS(
ROUND(IFERROR(VALUE(TRIM(SUBSTITUTE(R73,CHAR(160),""))),0),2)&gt;
ROUND(IFERROR(VALUE(TRIM(SUBSTITUTE(I73,CHAR(160),""))),0),2),
"KO : Le montant retenu est supérieur au montant présenté. Merci de revoir la ligne de contributions ou plafonner son montant.",
ROUND(IFERROR(VALUE(TRIM(SUBSTITUTE(I73,CHAR(160),""))),0),2)=0,
"",
ROUND(IFERROR(VALUE(TRIM(SUBSTITUTE(R73,CHAR(160),""))),0),2)=
ROUND(IFERROR(VALUE(TRIM(SUBSTITUTE(I73,CHAR(160),""))),0),2),
"OK",
ROUND(IFERROR(VALUE(TRIM(SUBSTITUTE(R73,CHAR(160),""))),0),2)=0,
"Attention : Montant présenté entièrement rejeté.",
ROUND(IFERROR(VALUE(TRIM(SUBSTITUTE(R73,CHAR(160),""))),0),2)&lt;
ROUND(IFERROR(VALUE(TRIM(SUBSTITUTE(I73,CHAR(160),""))),0),2),
"Attention : Montant présenté partiellement rejeté.",
TRUE,""
))</f>
        <v/>
      </c>
      <c r="U73" s="313" t="str">
        <f t="shared" si="15"/>
        <v/>
      </c>
    </row>
    <row r="74" spans="1:21" ht="15.95">
      <c r="A74" s="273">
        <v>70</v>
      </c>
      <c r="B74" s="73"/>
      <c r="C74" s="71"/>
      <c r="D74" s="73"/>
      <c r="E74" s="73"/>
      <c r="F74" s="73"/>
      <c r="G74" s="73"/>
      <c r="H74" s="274" t="str">
        <f t="shared" si="16"/>
        <v/>
      </c>
      <c r="I74" s="275" t="str">
        <f t="shared" si="17"/>
        <v/>
      </c>
      <c r="J74" s="76"/>
      <c r="K74" s="276" t="str">
        <f t="shared" si="25"/>
        <v/>
      </c>
      <c r="L74" s="277" t="str">
        <f t="shared" si="18"/>
        <v/>
      </c>
      <c r="M74" s="277" t="str">
        <f t="shared" si="19"/>
        <v/>
      </c>
      <c r="N74" s="277" t="str">
        <f t="shared" si="20"/>
        <v/>
      </c>
      <c r="O74" s="277" t="str">
        <f t="shared" si="21"/>
        <v/>
      </c>
      <c r="P74" s="277" t="str">
        <f t="shared" si="22"/>
        <v/>
      </c>
      <c r="Q74" s="278" t="str">
        <f t="shared" si="23"/>
        <v/>
      </c>
      <c r="R74" s="279" t="str">
        <f t="shared" si="24"/>
        <v/>
      </c>
      <c r="S74" s="213"/>
      <c r="T74" s="218" t="str" cm="1">
        <f t="array" ref="T74">IF(OR(R74="",I74=""),"",_xlfn.IFS(
ROUND(IFERROR(VALUE(TRIM(SUBSTITUTE(R74,CHAR(160),""))),0),2)&gt;
ROUND(IFERROR(VALUE(TRIM(SUBSTITUTE(I74,CHAR(160),""))),0),2),
"KO : Le montant retenu est supérieur au montant présenté. Merci de revoir la ligne de contributions ou plafonner son montant.",
ROUND(IFERROR(VALUE(TRIM(SUBSTITUTE(I74,CHAR(160),""))),0),2)=0,
"",
ROUND(IFERROR(VALUE(TRIM(SUBSTITUTE(R74,CHAR(160),""))),0),2)=
ROUND(IFERROR(VALUE(TRIM(SUBSTITUTE(I74,CHAR(160),""))),0),2),
"OK",
ROUND(IFERROR(VALUE(TRIM(SUBSTITUTE(R74,CHAR(160),""))),0),2)=0,
"Attention : Montant présenté entièrement rejeté.",
ROUND(IFERROR(VALUE(TRIM(SUBSTITUTE(R74,CHAR(160),""))),0),2)&lt;
ROUND(IFERROR(VALUE(TRIM(SUBSTITUTE(I74,CHAR(160),""))),0),2),
"Attention : Montant présenté partiellement rejeté.",
TRUE,""
))</f>
        <v/>
      </c>
      <c r="U74" s="313" t="str">
        <f t="shared" si="15"/>
        <v/>
      </c>
    </row>
    <row r="75" spans="1:21" ht="15.95">
      <c r="A75" s="273">
        <v>71</v>
      </c>
      <c r="B75" s="73"/>
      <c r="C75" s="71"/>
      <c r="D75" s="73"/>
      <c r="E75" s="73"/>
      <c r="F75" s="73"/>
      <c r="G75" s="73"/>
      <c r="H75" s="274" t="str">
        <f t="shared" si="16"/>
        <v/>
      </c>
      <c r="I75" s="275" t="str">
        <f t="shared" si="17"/>
        <v/>
      </c>
      <c r="J75" s="76"/>
      <c r="K75" s="276" t="str">
        <f t="shared" si="25"/>
        <v/>
      </c>
      <c r="L75" s="277" t="str">
        <f t="shared" si="18"/>
        <v/>
      </c>
      <c r="M75" s="277" t="str">
        <f t="shared" si="19"/>
        <v/>
      </c>
      <c r="N75" s="277" t="str">
        <f t="shared" si="20"/>
        <v/>
      </c>
      <c r="O75" s="277" t="str">
        <f t="shared" si="21"/>
        <v/>
      </c>
      <c r="P75" s="277" t="str">
        <f t="shared" si="22"/>
        <v/>
      </c>
      <c r="Q75" s="278" t="str">
        <f t="shared" si="23"/>
        <v/>
      </c>
      <c r="R75" s="279" t="str">
        <f t="shared" si="24"/>
        <v/>
      </c>
      <c r="S75" s="213"/>
      <c r="T75" s="218" t="str" cm="1">
        <f t="array" ref="T75">IF(OR(R75="",I75=""),"",_xlfn.IFS(
ROUND(IFERROR(VALUE(TRIM(SUBSTITUTE(R75,CHAR(160),""))),0),2)&gt;
ROUND(IFERROR(VALUE(TRIM(SUBSTITUTE(I75,CHAR(160),""))),0),2),
"KO : Le montant retenu est supérieur au montant présenté. Merci de revoir la ligne de contributions ou plafonner son montant.",
ROUND(IFERROR(VALUE(TRIM(SUBSTITUTE(I75,CHAR(160),""))),0),2)=0,
"",
ROUND(IFERROR(VALUE(TRIM(SUBSTITUTE(R75,CHAR(160),""))),0),2)=
ROUND(IFERROR(VALUE(TRIM(SUBSTITUTE(I75,CHAR(160),""))),0),2),
"OK",
ROUND(IFERROR(VALUE(TRIM(SUBSTITUTE(R75,CHAR(160),""))),0),2)=0,
"Attention : Montant présenté entièrement rejeté.",
ROUND(IFERROR(VALUE(TRIM(SUBSTITUTE(R75,CHAR(160),""))),0),2)&lt;
ROUND(IFERROR(VALUE(TRIM(SUBSTITUTE(I75,CHAR(160),""))),0),2),
"Attention : Montant présenté partiellement rejeté.",
TRUE,""
))</f>
        <v/>
      </c>
      <c r="U75" s="313" t="str">
        <f t="shared" si="15"/>
        <v/>
      </c>
    </row>
    <row r="76" spans="1:21" ht="15.95">
      <c r="A76" s="273">
        <v>72</v>
      </c>
      <c r="B76" s="73"/>
      <c r="C76" s="71"/>
      <c r="D76" s="73"/>
      <c r="E76" s="73"/>
      <c r="F76" s="73"/>
      <c r="G76" s="73"/>
      <c r="H76" s="274" t="str">
        <f t="shared" si="16"/>
        <v/>
      </c>
      <c r="I76" s="275" t="str">
        <f t="shared" si="17"/>
        <v/>
      </c>
      <c r="J76" s="76"/>
      <c r="K76" s="276" t="str">
        <f t="shared" si="25"/>
        <v/>
      </c>
      <c r="L76" s="277" t="str">
        <f t="shared" si="18"/>
        <v/>
      </c>
      <c r="M76" s="277" t="str">
        <f t="shared" si="19"/>
        <v/>
      </c>
      <c r="N76" s="277" t="str">
        <f t="shared" si="20"/>
        <v/>
      </c>
      <c r="O76" s="277" t="str">
        <f t="shared" si="21"/>
        <v/>
      </c>
      <c r="P76" s="277" t="str">
        <f t="shared" si="22"/>
        <v/>
      </c>
      <c r="Q76" s="278" t="str">
        <f t="shared" si="23"/>
        <v/>
      </c>
      <c r="R76" s="279" t="str">
        <f t="shared" si="24"/>
        <v/>
      </c>
      <c r="S76" s="213"/>
      <c r="T76" s="218" t="str" cm="1">
        <f t="array" ref="T76">IF(OR(R76="",I76=""),"",_xlfn.IFS(
ROUND(IFERROR(VALUE(TRIM(SUBSTITUTE(R76,CHAR(160),""))),0),2)&gt;
ROUND(IFERROR(VALUE(TRIM(SUBSTITUTE(I76,CHAR(160),""))),0),2),
"KO : Le montant retenu est supérieur au montant présenté. Merci de revoir la ligne de contributions ou plafonner son montant.",
ROUND(IFERROR(VALUE(TRIM(SUBSTITUTE(I76,CHAR(160),""))),0),2)=0,
"",
ROUND(IFERROR(VALUE(TRIM(SUBSTITUTE(R76,CHAR(160),""))),0),2)=
ROUND(IFERROR(VALUE(TRIM(SUBSTITUTE(I76,CHAR(160),""))),0),2),
"OK",
ROUND(IFERROR(VALUE(TRIM(SUBSTITUTE(R76,CHAR(160),""))),0),2)=0,
"Attention : Montant présenté entièrement rejeté.",
ROUND(IFERROR(VALUE(TRIM(SUBSTITUTE(R76,CHAR(160),""))),0),2)&lt;
ROUND(IFERROR(VALUE(TRIM(SUBSTITUTE(I76,CHAR(160),""))),0),2),
"Attention : Montant présenté partiellement rejeté.",
TRUE,""
))</f>
        <v/>
      </c>
      <c r="U76" s="313" t="str">
        <f t="shared" si="15"/>
        <v/>
      </c>
    </row>
    <row r="77" spans="1:21" ht="15.95">
      <c r="A77" s="273">
        <v>73</v>
      </c>
      <c r="B77" s="73"/>
      <c r="C77" s="71"/>
      <c r="D77" s="73"/>
      <c r="E77" s="73"/>
      <c r="F77" s="73"/>
      <c r="G77" s="73"/>
      <c r="H77" s="274" t="str">
        <f t="shared" si="16"/>
        <v/>
      </c>
      <c r="I77" s="275" t="str">
        <f t="shared" si="17"/>
        <v/>
      </c>
      <c r="J77" s="76"/>
      <c r="K77" s="276" t="str">
        <f t="shared" si="25"/>
        <v/>
      </c>
      <c r="L77" s="277" t="str">
        <f t="shared" si="18"/>
        <v/>
      </c>
      <c r="M77" s="277" t="str">
        <f t="shared" si="19"/>
        <v/>
      </c>
      <c r="N77" s="277" t="str">
        <f t="shared" si="20"/>
        <v/>
      </c>
      <c r="O77" s="277" t="str">
        <f t="shared" si="21"/>
        <v/>
      </c>
      <c r="P77" s="277" t="str">
        <f t="shared" si="22"/>
        <v/>
      </c>
      <c r="Q77" s="278" t="str">
        <f t="shared" si="23"/>
        <v/>
      </c>
      <c r="R77" s="279" t="str">
        <f t="shared" si="24"/>
        <v/>
      </c>
      <c r="S77" s="213"/>
      <c r="T77" s="218" t="str" cm="1">
        <f t="array" ref="T77">IF(OR(R77="",I77=""),"",_xlfn.IFS(
ROUND(IFERROR(VALUE(TRIM(SUBSTITUTE(R77,CHAR(160),""))),0),2)&gt;
ROUND(IFERROR(VALUE(TRIM(SUBSTITUTE(I77,CHAR(160),""))),0),2),
"KO : Le montant retenu est supérieur au montant présenté. Merci de revoir la ligne de contributions ou plafonner son montant.",
ROUND(IFERROR(VALUE(TRIM(SUBSTITUTE(I77,CHAR(160),""))),0),2)=0,
"",
ROUND(IFERROR(VALUE(TRIM(SUBSTITUTE(R77,CHAR(160),""))),0),2)=
ROUND(IFERROR(VALUE(TRIM(SUBSTITUTE(I77,CHAR(160),""))),0),2),
"OK",
ROUND(IFERROR(VALUE(TRIM(SUBSTITUTE(R77,CHAR(160),""))),0),2)=0,
"Attention : Montant présenté entièrement rejeté.",
ROUND(IFERROR(VALUE(TRIM(SUBSTITUTE(R77,CHAR(160),""))),0),2)&lt;
ROUND(IFERROR(VALUE(TRIM(SUBSTITUTE(I77,CHAR(160),""))),0),2),
"Attention : Montant présenté partiellement rejeté.",
TRUE,""
))</f>
        <v/>
      </c>
      <c r="U77" s="313" t="str">
        <f t="shared" si="15"/>
        <v/>
      </c>
    </row>
    <row r="78" spans="1:21" ht="15.95">
      <c r="A78" s="273">
        <v>74</v>
      </c>
      <c r="B78" s="73"/>
      <c r="C78" s="71"/>
      <c r="D78" s="73"/>
      <c r="E78" s="73"/>
      <c r="F78" s="73"/>
      <c r="G78" s="73"/>
      <c r="H78" s="274" t="str">
        <f t="shared" si="16"/>
        <v/>
      </c>
      <c r="I78" s="275" t="str">
        <f t="shared" si="17"/>
        <v/>
      </c>
      <c r="J78" s="76"/>
      <c r="K78" s="276" t="str">
        <f t="shared" si="25"/>
        <v/>
      </c>
      <c r="L78" s="277" t="str">
        <f t="shared" si="18"/>
        <v/>
      </c>
      <c r="M78" s="277" t="str">
        <f t="shared" si="19"/>
        <v/>
      </c>
      <c r="N78" s="277" t="str">
        <f t="shared" si="20"/>
        <v/>
      </c>
      <c r="O78" s="277" t="str">
        <f t="shared" si="21"/>
        <v/>
      </c>
      <c r="P78" s="277" t="str">
        <f t="shared" si="22"/>
        <v/>
      </c>
      <c r="Q78" s="278" t="str">
        <f t="shared" si="23"/>
        <v/>
      </c>
      <c r="R78" s="279" t="str">
        <f t="shared" si="24"/>
        <v/>
      </c>
      <c r="S78" s="213"/>
      <c r="T78" s="218" t="str" cm="1">
        <f t="array" ref="T78">IF(OR(R78="",I78=""),"",_xlfn.IFS(
ROUND(IFERROR(VALUE(TRIM(SUBSTITUTE(R78,CHAR(160),""))),0),2)&gt;
ROUND(IFERROR(VALUE(TRIM(SUBSTITUTE(I78,CHAR(160),""))),0),2),
"KO : Le montant retenu est supérieur au montant présenté. Merci de revoir la ligne de contributions ou plafonner son montant.",
ROUND(IFERROR(VALUE(TRIM(SUBSTITUTE(I78,CHAR(160),""))),0),2)=0,
"",
ROUND(IFERROR(VALUE(TRIM(SUBSTITUTE(R78,CHAR(160),""))),0),2)=
ROUND(IFERROR(VALUE(TRIM(SUBSTITUTE(I78,CHAR(160),""))),0),2),
"OK",
ROUND(IFERROR(VALUE(TRIM(SUBSTITUTE(R78,CHAR(160),""))),0),2)=0,
"Attention : Montant présenté entièrement rejeté.",
ROUND(IFERROR(VALUE(TRIM(SUBSTITUTE(R78,CHAR(160),""))),0),2)&lt;
ROUND(IFERROR(VALUE(TRIM(SUBSTITUTE(I78,CHAR(160),""))),0),2),
"Attention : Montant présenté partiellement rejeté.",
TRUE,""
))</f>
        <v/>
      </c>
      <c r="U78" s="313" t="str">
        <f t="shared" si="15"/>
        <v/>
      </c>
    </row>
    <row r="79" spans="1:21" ht="15.95">
      <c r="A79" s="273">
        <v>75</v>
      </c>
      <c r="B79" s="73"/>
      <c r="C79" s="71"/>
      <c r="D79" s="73"/>
      <c r="E79" s="73"/>
      <c r="F79" s="73"/>
      <c r="G79" s="73"/>
      <c r="H79" s="274" t="str">
        <f t="shared" si="16"/>
        <v/>
      </c>
      <c r="I79" s="275" t="str">
        <f t="shared" si="17"/>
        <v/>
      </c>
      <c r="J79" s="76"/>
      <c r="K79" s="276" t="str">
        <f t="shared" si="25"/>
        <v/>
      </c>
      <c r="L79" s="277" t="str">
        <f t="shared" si="18"/>
        <v/>
      </c>
      <c r="M79" s="277" t="str">
        <f t="shared" si="19"/>
        <v/>
      </c>
      <c r="N79" s="277" t="str">
        <f t="shared" si="20"/>
        <v/>
      </c>
      <c r="O79" s="277" t="str">
        <f t="shared" si="21"/>
        <v/>
      </c>
      <c r="P79" s="277" t="str">
        <f t="shared" si="22"/>
        <v/>
      </c>
      <c r="Q79" s="278" t="str">
        <f t="shared" si="23"/>
        <v/>
      </c>
      <c r="R79" s="279" t="str">
        <f t="shared" si="24"/>
        <v/>
      </c>
      <c r="S79" s="213"/>
      <c r="T79" s="218" t="str" cm="1">
        <f t="array" ref="T79">IF(OR(R79="",I79=""),"",_xlfn.IFS(
ROUND(IFERROR(VALUE(TRIM(SUBSTITUTE(R79,CHAR(160),""))),0),2)&gt;
ROUND(IFERROR(VALUE(TRIM(SUBSTITUTE(I79,CHAR(160),""))),0),2),
"KO : Le montant retenu est supérieur au montant présenté. Merci de revoir la ligne de contributions ou plafonner son montant.",
ROUND(IFERROR(VALUE(TRIM(SUBSTITUTE(I79,CHAR(160),""))),0),2)=0,
"",
ROUND(IFERROR(VALUE(TRIM(SUBSTITUTE(R79,CHAR(160),""))),0),2)=
ROUND(IFERROR(VALUE(TRIM(SUBSTITUTE(I79,CHAR(160),""))),0),2),
"OK",
ROUND(IFERROR(VALUE(TRIM(SUBSTITUTE(R79,CHAR(160),""))),0),2)=0,
"Attention : Montant présenté entièrement rejeté.",
ROUND(IFERROR(VALUE(TRIM(SUBSTITUTE(R79,CHAR(160),""))),0),2)&lt;
ROUND(IFERROR(VALUE(TRIM(SUBSTITUTE(I79,CHAR(160),""))),0),2),
"Attention : Montant présenté partiellement rejeté.",
TRUE,""
))</f>
        <v/>
      </c>
      <c r="U79" s="313" t="str">
        <f t="shared" si="15"/>
        <v/>
      </c>
    </row>
    <row r="80" spans="1:21" ht="15.95">
      <c r="A80" s="273">
        <v>76</v>
      </c>
      <c r="B80" s="73"/>
      <c r="C80" s="71"/>
      <c r="D80" s="73"/>
      <c r="E80" s="73"/>
      <c r="F80" s="73"/>
      <c r="G80" s="73"/>
      <c r="H80" s="274" t="str">
        <f t="shared" si="16"/>
        <v/>
      </c>
      <c r="I80" s="275" t="str">
        <f t="shared" si="17"/>
        <v/>
      </c>
      <c r="J80" s="76"/>
      <c r="K80" s="276" t="str">
        <f t="shared" si="25"/>
        <v/>
      </c>
      <c r="L80" s="277" t="str">
        <f t="shared" si="18"/>
        <v/>
      </c>
      <c r="M80" s="277" t="str">
        <f t="shared" si="19"/>
        <v/>
      </c>
      <c r="N80" s="277" t="str">
        <f t="shared" si="20"/>
        <v/>
      </c>
      <c r="O80" s="277" t="str">
        <f t="shared" si="21"/>
        <v/>
      </c>
      <c r="P80" s="277" t="str">
        <f t="shared" si="22"/>
        <v/>
      </c>
      <c r="Q80" s="278" t="str">
        <f t="shared" si="23"/>
        <v/>
      </c>
      <c r="R80" s="279" t="str">
        <f t="shared" si="24"/>
        <v/>
      </c>
      <c r="S80" s="213"/>
      <c r="T80" s="218" t="str" cm="1">
        <f t="array" ref="T80">IF(OR(R80="",I80=""),"",_xlfn.IFS(
ROUND(IFERROR(VALUE(TRIM(SUBSTITUTE(R80,CHAR(160),""))),0),2)&gt;
ROUND(IFERROR(VALUE(TRIM(SUBSTITUTE(I80,CHAR(160),""))),0),2),
"KO : Le montant retenu est supérieur au montant présenté. Merci de revoir la ligne de contributions ou plafonner son montant.",
ROUND(IFERROR(VALUE(TRIM(SUBSTITUTE(I80,CHAR(160),""))),0),2)=0,
"",
ROUND(IFERROR(VALUE(TRIM(SUBSTITUTE(R80,CHAR(160),""))),0),2)=
ROUND(IFERROR(VALUE(TRIM(SUBSTITUTE(I80,CHAR(160),""))),0),2),
"OK",
ROUND(IFERROR(VALUE(TRIM(SUBSTITUTE(R80,CHAR(160),""))),0),2)=0,
"Attention : Montant présenté entièrement rejeté.",
ROUND(IFERROR(VALUE(TRIM(SUBSTITUTE(R80,CHAR(160),""))),0),2)&lt;
ROUND(IFERROR(VALUE(TRIM(SUBSTITUTE(I80,CHAR(160),""))),0),2),
"Attention : Montant présenté partiellement rejeté.",
TRUE,""
))</f>
        <v/>
      </c>
      <c r="U80" s="313" t="str">
        <f t="shared" si="15"/>
        <v/>
      </c>
    </row>
    <row r="81" spans="1:21" ht="15.95">
      <c r="A81" s="273">
        <v>77</v>
      </c>
      <c r="B81" s="73"/>
      <c r="C81" s="71"/>
      <c r="D81" s="73"/>
      <c r="E81" s="73"/>
      <c r="F81" s="73"/>
      <c r="G81" s="73"/>
      <c r="H81" s="274" t="str">
        <f t="shared" si="16"/>
        <v/>
      </c>
      <c r="I81" s="275" t="str">
        <f t="shared" si="17"/>
        <v/>
      </c>
      <c r="J81" s="76"/>
      <c r="K81" s="276" t="str">
        <f t="shared" si="25"/>
        <v/>
      </c>
      <c r="L81" s="277" t="str">
        <f t="shared" si="18"/>
        <v/>
      </c>
      <c r="M81" s="277" t="str">
        <f t="shared" si="19"/>
        <v/>
      </c>
      <c r="N81" s="277" t="str">
        <f t="shared" si="20"/>
        <v/>
      </c>
      <c r="O81" s="277" t="str">
        <f t="shared" si="21"/>
        <v/>
      </c>
      <c r="P81" s="277" t="str">
        <f t="shared" si="22"/>
        <v/>
      </c>
      <c r="Q81" s="278" t="str">
        <f t="shared" si="23"/>
        <v/>
      </c>
      <c r="R81" s="279" t="str">
        <f t="shared" si="24"/>
        <v/>
      </c>
      <c r="S81" s="213"/>
      <c r="T81" s="218" t="str" cm="1">
        <f t="array" ref="T81">IF(OR(R81="",I81=""),"",_xlfn.IFS(
ROUND(IFERROR(VALUE(TRIM(SUBSTITUTE(R81,CHAR(160),""))),0),2)&gt;
ROUND(IFERROR(VALUE(TRIM(SUBSTITUTE(I81,CHAR(160),""))),0),2),
"KO : Le montant retenu est supérieur au montant présenté. Merci de revoir la ligne de contributions ou plafonner son montant.",
ROUND(IFERROR(VALUE(TRIM(SUBSTITUTE(I81,CHAR(160),""))),0),2)=0,
"",
ROUND(IFERROR(VALUE(TRIM(SUBSTITUTE(R81,CHAR(160),""))),0),2)=
ROUND(IFERROR(VALUE(TRIM(SUBSTITUTE(I81,CHAR(160),""))),0),2),
"OK",
ROUND(IFERROR(VALUE(TRIM(SUBSTITUTE(R81,CHAR(160),""))),0),2)=0,
"Attention : Montant présenté entièrement rejeté.",
ROUND(IFERROR(VALUE(TRIM(SUBSTITUTE(R81,CHAR(160),""))),0),2)&lt;
ROUND(IFERROR(VALUE(TRIM(SUBSTITUTE(I81,CHAR(160),""))),0),2),
"Attention : Montant présenté partiellement rejeté.",
TRUE,""
))</f>
        <v/>
      </c>
      <c r="U81" s="313" t="str">
        <f t="shared" si="15"/>
        <v/>
      </c>
    </row>
    <row r="82" spans="1:21" ht="15.95">
      <c r="A82" s="273">
        <v>78</v>
      </c>
      <c r="B82" s="73"/>
      <c r="C82" s="71"/>
      <c r="D82" s="73"/>
      <c r="E82" s="73"/>
      <c r="F82" s="73"/>
      <c r="G82" s="73"/>
      <c r="H82" s="274" t="str">
        <f t="shared" si="16"/>
        <v/>
      </c>
      <c r="I82" s="275" t="str">
        <f t="shared" si="17"/>
        <v/>
      </c>
      <c r="J82" s="76"/>
      <c r="K82" s="276" t="str">
        <f t="shared" si="25"/>
        <v/>
      </c>
      <c r="L82" s="277" t="str">
        <f t="shared" si="18"/>
        <v/>
      </c>
      <c r="M82" s="277" t="str">
        <f t="shared" si="19"/>
        <v/>
      </c>
      <c r="N82" s="277" t="str">
        <f t="shared" si="20"/>
        <v/>
      </c>
      <c r="O82" s="277" t="str">
        <f t="shared" si="21"/>
        <v/>
      </c>
      <c r="P82" s="277" t="str">
        <f t="shared" si="22"/>
        <v/>
      </c>
      <c r="Q82" s="278" t="str">
        <f t="shared" si="23"/>
        <v/>
      </c>
      <c r="R82" s="279" t="str">
        <f t="shared" si="24"/>
        <v/>
      </c>
      <c r="S82" s="213"/>
      <c r="T82" s="218" t="str" cm="1">
        <f t="array" ref="T82">IF(OR(R82="",I82=""),"",_xlfn.IFS(
ROUND(IFERROR(VALUE(TRIM(SUBSTITUTE(R82,CHAR(160),""))),0),2)&gt;
ROUND(IFERROR(VALUE(TRIM(SUBSTITUTE(I82,CHAR(160),""))),0),2),
"KO : Le montant retenu est supérieur au montant présenté. Merci de revoir la ligne de contributions ou plafonner son montant.",
ROUND(IFERROR(VALUE(TRIM(SUBSTITUTE(I82,CHAR(160),""))),0),2)=0,
"",
ROUND(IFERROR(VALUE(TRIM(SUBSTITUTE(R82,CHAR(160),""))),0),2)=
ROUND(IFERROR(VALUE(TRIM(SUBSTITUTE(I82,CHAR(160),""))),0),2),
"OK",
ROUND(IFERROR(VALUE(TRIM(SUBSTITUTE(R82,CHAR(160),""))),0),2)=0,
"Attention : Montant présenté entièrement rejeté.",
ROUND(IFERROR(VALUE(TRIM(SUBSTITUTE(R82,CHAR(160),""))),0),2)&lt;
ROUND(IFERROR(VALUE(TRIM(SUBSTITUTE(I82,CHAR(160),""))),0),2),
"Attention : Montant présenté partiellement rejeté.",
TRUE,""
))</f>
        <v/>
      </c>
      <c r="U82" s="313" t="str">
        <f t="shared" si="15"/>
        <v/>
      </c>
    </row>
    <row r="83" spans="1:21" ht="15.95">
      <c r="A83" s="273">
        <v>79</v>
      </c>
      <c r="B83" s="73"/>
      <c r="C83" s="71"/>
      <c r="D83" s="73"/>
      <c r="E83" s="73"/>
      <c r="F83" s="73"/>
      <c r="G83" s="73"/>
      <c r="H83" s="274" t="str">
        <f t="shared" si="16"/>
        <v/>
      </c>
      <c r="I83" s="275" t="str">
        <f t="shared" si="17"/>
        <v/>
      </c>
      <c r="J83" s="76"/>
      <c r="K83" s="276" t="str">
        <f t="shared" si="25"/>
        <v/>
      </c>
      <c r="L83" s="277" t="str">
        <f t="shared" si="18"/>
        <v/>
      </c>
      <c r="M83" s="277" t="str">
        <f t="shared" si="19"/>
        <v/>
      </c>
      <c r="N83" s="277" t="str">
        <f t="shared" si="20"/>
        <v/>
      </c>
      <c r="O83" s="277" t="str">
        <f t="shared" si="21"/>
        <v/>
      </c>
      <c r="P83" s="277" t="str">
        <f t="shared" si="22"/>
        <v/>
      </c>
      <c r="Q83" s="278" t="str">
        <f t="shared" si="23"/>
        <v/>
      </c>
      <c r="R83" s="279" t="str">
        <f t="shared" si="24"/>
        <v/>
      </c>
      <c r="S83" s="213"/>
      <c r="T83" s="218" t="str" cm="1">
        <f t="array" ref="T83">IF(OR(R83="",I83=""),"",_xlfn.IFS(
ROUND(IFERROR(VALUE(TRIM(SUBSTITUTE(R83,CHAR(160),""))),0),2)&gt;
ROUND(IFERROR(VALUE(TRIM(SUBSTITUTE(I83,CHAR(160),""))),0),2),
"KO : Le montant retenu est supérieur au montant présenté. Merci de revoir la ligne de contributions ou plafonner son montant.",
ROUND(IFERROR(VALUE(TRIM(SUBSTITUTE(I83,CHAR(160),""))),0),2)=0,
"",
ROUND(IFERROR(VALUE(TRIM(SUBSTITUTE(R83,CHAR(160),""))),0),2)=
ROUND(IFERROR(VALUE(TRIM(SUBSTITUTE(I83,CHAR(160),""))),0),2),
"OK",
ROUND(IFERROR(VALUE(TRIM(SUBSTITUTE(R83,CHAR(160),""))),0),2)=0,
"Attention : Montant présenté entièrement rejeté.",
ROUND(IFERROR(VALUE(TRIM(SUBSTITUTE(R83,CHAR(160),""))),0),2)&lt;
ROUND(IFERROR(VALUE(TRIM(SUBSTITUTE(I83,CHAR(160),""))),0),2),
"Attention : Montant présenté partiellement rejeté.",
TRUE,""
))</f>
        <v/>
      </c>
      <c r="U83" s="313" t="str">
        <f t="shared" si="15"/>
        <v/>
      </c>
    </row>
    <row r="84" spans="1:21" ht="15.95">
      <c r="A84" s="273">
        <v>80</v>
      </c>
      <c r="B84" s="73"/>
      <c r="C84" s="71"/>
      <c r="D84" s="73"/>
      <c r="E84" s="73"/>
      <c r="F84" s="73"/>
      <c r="G84" s="73"/>
      <c r="H84" s="274" t="str">
        <f t="shared" si="16"/>
        <v/>
      </c>
      <c r="I84" s="275" t="str">
        <f t="shared" si="17"/>
        <v/>
      </c>
      <c r="J84" s="76"/>
      <c r="K84" s="276" t="str">
        <f t="shared" si="25"/>
        <v/>
      </c>
      <c r="L84" s="277" t="str">
        <f t="shared" si="18"/>
        <v/>
      </c>
      <c r="M84" s="277" t="str">
        <f t="shared" si="19"/>
        <v/>
      </c>
      <c r="N84" s="277" t="str">
        <f t="shared" si="20"/>
        <v/>
      </c>
      <c r="O84" s="277" t="str">
        <f t="shared" si="21"/>
        <v/>
      </c>
      <c r="P84" s="277" t="str">
        <f t="shared" si="22"/>
        <v/>
      </c>
      <c r="Q84" s="278" t="str">
        <f t="shared" si="23"/>
        <v/>
      </c>
      <c r="R84" s="279" t="str">
        <f t="shared" si="24"/>
        <v/>
      </c>
      <c r="S84" s="213"/>
      <c r="T84" s="218" t="str" cm="1">
        <f t="array" ref="T84">IF(OR(R84="",I84=""),"",_xlfn.IFS(
ROUND(IFERROR(VALUE(TRIM(SUBSTITUTE(R84,CHAR(160),""))),0),2)&gt;
ROUND(IFERROR(VALUE(TRIM(SUBSTITUTE(I84,CHAR(160),""))),0),2),
"KO : Le montant retenu est supérieur au montant présenté. Merci de revoir la ligne de contributions ou plafonner son montant.",
ROUND(IFERROR(VALUE(TRIM(SUBSTITUTE(I84,CHAR(160),""))),0),2)=0,
"",
ROUND(IFERROR(VALUE(TRIM(SUBSTITUTE(R84,CHAR(160),""))),0),2)=
ROUND(IFERROR(VALUE(TRIM(SUBSTITUTE(I84,CHAR(160),""))),0),2),
"OK",
ROUND(IFERROR(VALUE(TRIM(SUBSTITUTE(R84,CHAR(160),""))),0),2)=0,
"Attention : Montant présenté entièrement rejeté.",
ROUND(IFERROR(VALUE(TRIM(SUBSTITUTE(R84,CHAR(160),""))),0),2)&lt;
ROUND(IFERROR(VALUE(TRIM(SUBSTITUTE(I84,CHAR(160),""))),0),2),
"Attention : Montant présenté partiellement rejeté.",
TRUE,""
))</f>
        <v/>
      </c>
      <c r="U84" s="313" t="str">
        <f t="shared" si="15"/>
        <v/>
      </c>
    </row>
    <row r="85" spans="1:21" ht="15.95">
      <c r="A85" s="273">
        <v>81</v>
      </c>
      <c r="B85" s="73"/>
      <c r="C85" s="71"/>
      <c r="D85" s="73"/>
      <c r="E85" s="73"/>
      <c r="F85" s="73"/>
      <c r="G85" s="73"/>
      <c r="H85" s="274" t="str">
        <f t="shared" si="16"/>
        <v/>
      </c>
      <c r="I85" s="275" t="str">
        <f t="shared" si="17"/>
        <v/>
      </c>
      <c r="J85" s="76"/>
      <c r="K85" s="276" t="str">
        <f t="shared" si="25"/>
        <v/>
      </c>
      <c r="L85" s="277" t="str">
        <f t="shared" si="18"/>
        <v/>
      </c>
      <c r="M85" s="277" t="str">
        <f t="shared" si="19"/>
        <v/>
      </c>
      <c r="N85" s="277" t="str">
        <f t="shared" si="20"/>
        <v/>
      </c>
      <c r="O85" s="277" t="str">
        <f t="shared" si="21"/>
        <v/>
      </c>
      <c r="P85" s="277" t="str">
        <f t="shared" si="22"/>
        <v/>
      </c>
      <c r="Q85" s="278" t="str">
        <f t="shared" si="23"/>
        <v/>
      </c>
      <c r="R85" s="279" t="str">
        <f t="shared" si="24"/>
        <v/>
      </c>
      <c r="S85" s="213"/>
      <c r="T85" s="218" t="str" cm="1">
        <f t="array" ref="T85">IF(OR(R85="",I85=""),"",_xlfn.IFS(
ROUND(IFERROR(VALUE(TRIM(SUBSTITUTE(R85,CHAR(160),""))),0),2)&gt;
ROUND(IFERROR(VALUE(TRIM(SUBSTITUTE(I85,CHAR(160),""))),0),2),
"KO : Le montant retenu est supérieur au montant présenté. Merci de revoir la ligne de contributions ou plafonner son montant.",
ROUND(IFERROR(VALUE(TRIM(SUBSTITUTE(I85,CHAR(160),""))),0),2)=0,
"",
ROUND(IFERROR(VALUE(TRIM(SUBSTITUTE(R85,CHAR(160),""))),0),2)=
ROUND(IFERROR(VALUE(TRIM(SUBSTITUTE(I85,CHAR(160),""))),0),2),
"OK",
ROUND(IFERROR(VALUE(TRIM(SUBSTITUTE(R85,CHAR(160),""))),0),2)=0,
"Attention : Montant présenté entièrement rejeté.",
ROUND(IFERROR(VALUE(TRIM(SUBSTITUTE(R85,CHAR(160),""))),0),2)&lt;
ROUND(IFERROR(VALUE(TRIM(SUBSTITUTE(I85,CHAR(160),""))),0),2),
"Attention : Montant présenté partiellement rejeté.",
TRUE,""
))</f>
        <v/>
      </c>
      <c r="U85" s="313" t="str">
        <f t="shared" si="15"/>
        <v/>
      </c>
    </row>
    <row r="86" spans="1:21" ht="15.95">
      <c r="A86" s="273">
        <v>82</v>
      </c>
      <c r="B86" s="73"/>
      <c r="C86" s="71"/>
      <c r="D86" s="73"/>
      <c r="E86" s="73"/>
      <c r="F86" s="73"/>
      <c r="G86" s="73"/>
      <c r="H86" s="274" t="str">
        <f t="shared" si="16"/>
        <v/>
      </c>
      <c r="I86" s="275" t="str">
        <f t="shared" si="17"/>
        <v/>
      </c>
      <c r="J86" s="76"/>
      <c r="K86" s="276" t="str">
        <f t="shared" si="25"/>
        <v/>
      </c>
      <c r="L86" s="277" t="str">
        <f t="shared" si="18"/>
        <v/>
      </c>
      <c r="M86" s="277" t="str">
        <f t="shared" si="19"/>
        <v/>
      </c>
      <c r="N86" s="277" t="str">
        <f t="shared" si="20"/>
        <v/>
      </c>
      <c r="O86" s="277" t="str">
        <f t="shared" si="21"/>
        <v/>
      </c>
      <c r="P86" s="277" t="str">
        <f t="shared" si="22"/>
        <v/>
      </c>
      <c r="Q86" s="278" t="str">
        <f t="shared" si="23"/>
        <v/>
      </c>
      <c r="R86" s="279" t="str">
        <f t="shared" si="24"/>
        <v/>
      </c>
      <c r="S86" s="213"/>
      <c r="T86" s="218" t="str" cm="1">
        <f t="array" ref="T86">IF(OR(R86="",I86=""),"",_xlfn.IFS(
ROUND(IFERROR(VALUE(TRIM(SUBSTITUTE(R86,CHAR(160),""))),0),2)&gt;
ROUND(IFERROR(VALUE(TRIM(SUBSTITUTE(I86,CHAR(160),""))),0),2),
"KO : Le montant retenu est supérieur au montant présenté. Merci de revoir la ligne de contributions ou plafonner son montant.",
ROUND(IFERROR(VALUE(TRIM(SUBSTITUTE(I86,CHAR(160),""))),0),2)=0,
"",
ROUND(IFERROR(VALUE(TRIM(SUBSTITUTE(R86,CHAR(160),""))),0),2)=
ROUND(IFERROR(VALUE(TRIM(SUBSTITUTE(I86,CHAR(160),""))),0),2),
"OK",
ROUND(IFERROR(VALUE(TRIM(SUBSTITUTE(R86,CHAR(160),""))),0),2)=0,
"Attention : Montant présenté entièrement rejeté.",
ROUND(IFERROR(VALUE(TRIM(SUBSTITUTE(R86,CHAR(160),""))),0),2)&lt;
ROUND(IFERROR(VALUE(TRIM(SUBSTITUTE(I86,CHAR(160),""))),0),2),
"Attention : Montant présenté partiellement rejeté.",
TRUE,""
))</f>
        <v/>
      </c>
      <c r="U86" s="313" t="str">
        <f t="shared" si="15"/>
        <v/>
      </c>
    </row>
    <row r="87" spans="1:21" ht="15.95">
      <c r="A87" s="273">
        <v>83</v>
      </c>
      <c r="B87" s="73"/>
      <c r="C87" s="71"/>
      <c r="D87" s="73"/>
      <c r="E87" s="73"/>
      <c r="F87" s="73"/>
      <c r="G87" s="73"/>
      <c r="H87" s="274" t="str">
        <f t="shared" si="16"/>
        <v/>
      </c>
      <c r="I87" s="275" t="str">
        <f t="shared" si="17"/>
        <v/>
      </c>
      <c r="J87" s="76"/>
      <c r="K87" s="276" t="str">
        <f t="shared" si="25"/>
        <v/>
      </c>
      <c r="L87" s="277" t="str">
        <f t="shared" si="18"/>
        <v/>
      </c>
      <c r="M87" s="277" t="str">
        <f t="shared" si="19"/>
        <v/>
      </c>
      <c r="N87" s="277" t="str">
        <f t="shared" si="20"/>
        <v/>
      </c>
      <c r="O87" s="277" t="str">
        <f t="shared" si="21"/>
        <v/>
      </c>
      <c r="P87" s="277" t="str">
        <f t="shared" si="22"/>
        <v/>
      </c>
      <c r="Q87" s="278" t="str">
        <f t="shared" si="23"/>
        <v/>
      </c>
      <c r="R87" s="279" t="str">
        <f t="shared" si="24"/>
        <v/>
      </c>
      <c r="S87" s="213"/>
      <c r="T87" s="218" t="str" cm="1">
        <f t="array" ref="T87">IF(OR(R87="",I87=""),"",_xlfn.IFS(
ROUND(IFERROR(VALUE(TRIM(SUBSTITUTE(R87,CHAR(160),""))),0),2)&gt;
ROUND(IFERROR(VALUE(TRIM(SUBSTITUTE(I87,CHAR(160),""))),0),2),
"KO : Le montant retenu est supérieur au montant présenté. Merci de revoir la ligne de contributions ou plafonner son montant.",
ROUND(IFERROR(VALUE(TRIM(SUBSTITUTE(I87,CHAR(160),""))),0),2)=0,
"",
ROUND(IFERROR(VALUE(TRIM(SUBSTITUTE(R87,CHAR(160),""))),0),2)=
ROUND(IFERROR(VALUE(TRIM(SUBSTITUTE(I87,CHAR(160),""))),0),2),
"OK",
ROUND(IFERROR(VALUE(TRIM(SUBSTITUTE(R87,CHAR(160),""))),0),2)=0,
"Attention : Montant présenté entièrement rejeté.",
ROUND(IFERROR(VALUE(TRIM(SUBSTITUTE(R87,CHAR(160),""))),0),2)&lt;
ROUND(IFERROR(VALUE(TRIM(SUBSTITUTE(I87,CHAR(160),""))),0),2),
"Attention : Montant présenté partiellement rejeté.",
TRUE,""
))</f>
        <v/>
      </c>
      <c r="U87" s="313" t="str">
        <f t="shared" si="15"/>
        <v/>
      </c>
    </row>
    <row r="88" spans="1:21" ht="15.95">
      <c r="A88" s="273">
        <v>84</v>
      </c>
      <c r="B88" s="73"/>
      <c r="C88" s="71"/>
      <c r="D88" s="73"/>
      <c r="E88" s="73"/>
      <c r="F88" s="73"/>
      <c r="G88" s="73"/>
      <c r="H88" s="274" t="str">
        <f t="shared" si="16"/>
        <v/>
      </c>
      <c r="I88" s="275" t="str">
        <f t="shared" si="17"/>
        <v/>
      </c>
      <c r="J88" s="76"/>
      <c r="K88" s="276" t="str">
        <f t="shared" si="25"/>
        <v/>
      </c>
      <c r="L88" s="277" t="str">
        <f t="shared" si="18"/>
        <v/>
      </c>
      <c r="M88" s="277" t="str">
        <f t="shared" si="19"/>
        <v/>
      </c>
      <c r="N88" s="277" t="str">
        <f t="shared" si="20"/>
        <v/>
      </c>
      <c r="O88" s="277" t="str">
        <f t="shared" si="21"/>
        <v/>
      </c>
      <c r="P88" s="277" t="str">
        <f t="shared" si="22"/>
        <v/>
      </c>
      <c r="Q88" s="278" t="str">
        <f t="shared" si="23"/>
        <v/>
      </c>
      <c r="R88" s="279" t="str">
        <f t="shared" si="24"/>
        <v/>
      </c>
      <c r="S88" s="213"/>
      <c r="T88" s="218" t="str" cm="1">
        <f t="array" ref="T88">IF(OR(R88="",I88=""),"",_xlfn.IFS(
ROUND(IFERROR(VALUE(TRIM(SUBSTITUTE(R88,CHAR(160),""))),0),2)&gt;
ROUND(IFERROR(VALUE(TRIM(SUBSTITUTE(I88,CHAR(160),""))),0),2),
"KO : Le montant retenu est supérieur au montant présenté. Merci de revoir la ligne de contributions ou plafonner son montant.",
ROUND(IFERROR(VALUE(TRIM(SUBSTITUTE(I88,CHAR(160),""))),0),2)=0,
"",
ROUND(IFERROR(VALUE(TRIM(SUBSTITUTE(R88,CHAR(160),""))),0),2)=
ROUND(IFERROR(VALUE(TRIM(SUBSTITUTE(I88,CHAR(160),""))),0),2),
"OK",
ROUND(IFERROR(VALUE(TRIM(SUBSTITUTE(R88,CHAR(160),""))),0),2)=0,
"Attention : Montant présenté entièrement rejeté.",
ROUND(IFERROR(VALUE(TRIM(SUBSTITUTE(R88,CHAR(160),""))),0),2)&lt;
ROUND(IFERROR(VALUE(TRIM(SUBSTITUTE(I88,CHAR(160),""))),0),2),
"Attention : Montant présenté partiellement rejeté.",
TRUE,""
))</f>
        <v/>
      </c>
      <c r="U88" s="313" t="str">
        <f t="shared" si="15"/>
        <v/>
      </c>
    </row>
    <row r="89" spans="1:21" ht="15.95">
      <c r="A89" s="273">
        <v>85</v>
      </c>
      <c r="B89" s="73"/>
      <c r="C89" s="71"/>
      <c r="D89" s="73"/>
      <c r="E89" s="73"/>
      <c r="F89" s="73"/>
      <c r="G89" s="73"/>
      <c r="H89" s="274" t="str">
        <f t="shared" si="16"/>
        <v/>
      </c>
      <c r="I89" s="275" t="str">
        <f t="shared" si="17"/>
        <v/>
      </c>
      <c r="J89" s="76"/>
      <c r="K89" s="276" t="str">
        <f t="shared" si="25"/>
        <v/>
      </c>
      <c r="L89" s="277" t="str">
        <f t="shared" si="18"/>
        <v/>
      </c>
      <c r="M89" s="277" t="str">
        <f t="shared" si="19"/>
        <v/>
      </c>
      <c r="N89" s="277" t="str">
        <f t="shared" si="20"/>
        <v/>
      </c>
      <c r="O89" s="277" t="str">
        <f t="shared" si="21"/>
        <v/>
      </c>
      <c r="P89" s="277" t="str">
        <f t="shared" si="22"/>
        <v/>
      </c>
      <c r="Q89" s="278" t="str">
        <f t="shared" si="23"/>
        <v/>
      </c>
      <c r="R89" s="279" t="str">
        <f t="shared" si="24"/>
        <v/>
      </c>
      <c r="S89" s="213"/>
      <c r="T89" s="218" t="str" cm="1">
        <f t="array" ref="T89">IF(OR(R89="",I89=""),"",_xlfn.IFS(
ROUND(IFERROR(VALUE(TRIM(SUBSTITUTE(R89,CHAR(160),""))),0),2)&gt;
ROUND(IFERROR(VALUE(TRIM(SUBSTITUTE(I89,CHAR(160),""))),0),2),
"KO : Le montant retenu est supérieur au montant présenté. Merci de revoir la ligne de contributions ou plafonner son montant.",
ROUND(IFERROR(VALUE(TRIM(SUBSTITUTE(I89,CHAR(160),""))),0),2)=0,
"",
ROUND(IFERROR(VALUE(TRIM(SUBSTITUTE(R89,CHAR(160),""))),0),2)=
ROUND(IFERROR(VALUE(TRIM(SUBSTITUTE(I89,CHAR(160),""))),0),2),
"OK",
ROUND(IFERROR(VALUE(TRIM(SUBSTITUTE(R89,CHAR(160),""))),0),2)=0,
"Attention : Montant présenté entièrement rejeté.",
ROUND(IFERROR(VALUE(TRIM(SUBSTITUTE(R89,CHAR(160),""))),0),2)&lt;
ROUND(IFERROR(VALUE(TRIM(SUBSTITUTE(I89,CHAR(160),""))),0),2),
"Attention : Montant présenté partiellement rejeté.",
TRUE,""
))</f>
        <v/>
      </c>
      <c r="U89" s="313" t="str">
        <f t="shared" si="15"/>
        <v/>
      </c>
    </row>
    <row r="90" spans="1:21" ht="15.95">
      <c r="A90" s="273">
        <v>86</v>
      </c>
      <c r="B90" s="73"/>
      <c r="C90" s="71"/>
      <c r="D90" s="73"/>
      <c r="E90" s="73"/>
      <c r="F90" s="73"/>
      <c r="G90" s="73"/>
      <c r="H90" s="274" t="str">
        <f t="shared" si="16"/>
        <v/>
      </c>
      <c r="I90" s="275" t="str">
        <f t="shared" si="17"/>
        <v/>
      </c>
      <c r="J90" s="76"/>
      <c r="K90" s="276" t="str">
        <f t="shared" si="25"/>
        <v/>
      </c>
      <c r="L90" s="277" t="str">
        <f t="shared" si="18"/>
        <v/>
      </c>
      <c r="M90" s="277" t="str">
        <f t="shared" si="19"/>
        <v/>
      </c>
      <c r="N90" s="277" t="str">
        <f t="shared" si="20"/>
        <v/>
      </c>
      <c r="O90" s="277" t="str">
        <f t="shared" si="21"/>
        <v/>
      </c>
      <c r="P90" s="277" t="str">
        <f t="shared" si="22"/>
        <v/>
      </c>
      <c r="Q90" s="278" t="str">
        <f t="shared" si="23"/>
        <v/>
      </c>
      <c r="R90" s="279" t="str">
        <f t="shared" si="24"/>
        <v/>
      </c>
      <c r="S90" s="213"/>
      <c r="T90" s="218" t="str" cm="1">
        <f t="array" ref="T90">IF(OR(R90="",I90=""),"",_xlfn.IFS(
ROUND(IFERROR(VALUE(TRIM(SUBSTITUTE(R90,CHAR(160),""))),0),2)&gt;
ROUND(IFERROR(VALUE(TRIM(SUBSTITUTE(I90,CHAR(160),""))),0),2),
"KO : Le montant retenu est supérieur au montant présenté. Merci de revoir la ligne de contributions ou plafonner son montant.",
ROUND(IFERROR(VALUE(TRIM(SUBSTITUTE(I90,CHAR(160),""))),0),2)=0,
"",
ROUND(IFERROR(VALUE(TRIM(SUBSTITUTE(R90,CHAR(160),""))),0),2)=
ROUND(IFERROR(VALUE(TRIM(SUBSTITUTE(I90,CHAR(160),""))),0),2),
"OK",
ROUND(IFERROR(VALUE(TRIM(SUBSTITUTE(R90,CHAR(160),""))),0),2)=0,
"Attention : Montant présenté entièrement rejeté.",
ROUND(IFERROR(VALUE(TRIM(SUBSTITUTE(R90,CHAR(160),""))),0),2)&lt;
ROUND(IFERROR(VALUE(TRIM(SUBSTITUTE(I90,CHAR(160),""))),0),2),
"Attention : Montant présenté partiellement rejeté.",
TRUE,""
))</f>
        <v/>
      </c>
      <c r="U90" s="313" t="str">
        <f t="shared" si="15"/>
        <v/>
      </c>
    </row>
    <row r="91" spans="1:21" ht="15.95">
      <c r="A91" s="273">
        <v>87</v>
      </c>
      <c r="B91" s="73"/>
      <c r="C91" s="71"/>
      <c r="D91" s="73"/>
      <c r="E91" s="73"/>
      <c r="F91" s="73"/>
      <c r="G91" s="73"/>
      <c r="H91" s="274" t="str">
        <f t="shared" si="16"/>
        <v/>
      </c>
      <c r="I91" s="275" t="str">
        <f t="shared" si="17"/>
        <v/>
      </c>
      <c r="J91" s="76"/>
      <c r="K91" s="276" t="str">
        <f t="shared" si="25"/>
        <v/>
      </c>
      <c r="L91" s="277" t="str">
        <f t="shared" si="18"/>
        <v/>
      </c>
      <c r="M91" s="277" t="str">
        <f t="shared" si="19"/>
        <v/>
      </c>
      <c r="N91" s="277" t="str">
        <f t="shared" si="20"/>
        <v/>
      </c>
      <c r="O91" s="277" t="str">
        <f t="shared" si="21"/>
        <v/>
      </c>
      <c r="P91" s="277" t="str">
        <f t="shared" si="22"/>
        <v/>
      </c>
      <c r="Q91" s="278" t="str">
        <f t="shared" si="23"/>
        <v/>
      </c>
      <c r="R91" s="279" t="str">
        <f t="shared" si="24"/>
        <v/>
      </c>
      <c r="S91" s="213"/>
      <c r="T91" s="218" t="str" cm="1">
        <f t="array" ref="T91">IF(OR(R91="",I91=""),"",_xlfn.IFS(
ROUND(IFERROR(VALUE(TRIM(SUBSTITUTE(R91,CHAR(160),""))),0),2)&gt;
ROUND(IFERROR(VALUE(TRIM(SUBSTITUTE(I91,CHAR(160),""))),0),2),
"KO : Le montant retenu est supérieur au montant présenté. Merci de revoir la ligne de contributions ou plafonner son montant.",
ROUND(IFERROR(VALUE(TRIM(SUBSTITUTE(I91,CHAR(160),""))),0),2)=0,
"",
ROUND(IFERROR(VALUE(TRIM(SUBSTITUTE(R91,CHAR(160),""))),0),2)=
ROUND(IFERROR(VALUE(TRIM(SUBSTITUTE(I91,CHAR(160),""))),0),2),
"OK",
ROUND(IFERROR(VALUE(TRIM(SUBSTITUTE(R91,CHAR(160),""))),0),2)=0,
"Attention : Montant présenté entièrement rejeté.",
ROUND(IFERROR(VALUE(TRIM(SUBSTITUTE(R91,CHAR(160),""))),0),2)&lt;
ROUND(IFERROR(VALUE(TRIM(SUBSTITUTE(I91,CHAR(160),""))),0),2),
"Attention : Montant présenté partiellement rejeté.",
TRUE,""
))</f>
        <v/>
      </c>
      <c r="U91" s="313" t="str">
        <f t="shared" si="15"/>
        <v/>
      </c>
    </row>
    <row r="92" spans="1:21" ht="15.95">
      <c r="A92" s="273">
        <v>88</v>
      </c>
      <c r="B92" s="73"/>
      <c r="C92" s="71"/>
      <c r="D92" s="73"/>
      <c r="E92" s="73"/>
      <c r="F92" s="73"/>
      <c r="G92" s="73"/>
      <c r="H92" s="274" t="str">
        <f t="shared" si="16"/>
        <v/>
      </c>
      <c r="I92" s="275" t="str">
        <f t="shared" si="17"/>
        <v/>
      </c>
      <c r="J92" s="76"/>
      <c r="K92" s="276" t="str">
        <f t="shared" si="25"/>
        <v/>
      </c>
      <c r="L92" s="277" t="str">
        <f t="shared" si="18"/>
        <v/>
      </c>
      <c r="M92" s="277" t="str">
        <f t="shared" si="19"/>
        <v/>
      </c>
      <c r="N92" s="277" t="str">
        <f t="shared" si="20"/>
        <v/>
      </c>
      <c r="O92" s="277" t="str">
        <f t="shared" si="21"/>
        <v/>
      </c>
      <c r="P92" s="277" t="str">
        <f t="shared" si="22"/>
        <v/>
      </c>
      <c r="Q92" s="278" t="str">
        <f t="shared" si="23"/>
        <v/>
      </c>
      <c r="R92" s="279" t="str">
        <f t="shared" si="24"/>
        <v/>
      </c>
      <c r="S92" s="213"/>
      <c r="T92" s="218" t="str" cm="1">
        <f t="array" ref="T92">IF(OR(R92="",I92=""),"",_xlfn.IFS(
ROUND(IFERROR(VALUE(TRIM(SUBSTITUTE(R92,CHAR(160),""))),0),2)&gt;
ROUND(IFERROR(VALUE(TRIM(SUBSTITUTE(I92,CHAR(160),""))),0),2),
"KO : Le montant retenu est supérieur au montant présenté. Merci de revoir la ligne de contributions ou plafonner son montant.",
ROUND(IFERROR(VALUE(TRIM(SUBSTITUTE(I92,CHAR(160),""))),0),2)=0,
"",
ROUND(IFERROR(VALUE(TRIM(SUBSTITUTE(R92,CHAR(160),""))),0),2)=
ROUND(IFERROR(VALUE(TRIM(SUBSTITUTE(I92,CHAR(160),""))),0),2),
"OK",
ROUND(IFERROR(VALUE(TRIM(SUBSTITUTE(R92,CHAR(160),""))),0),2)=0,
"Attention : Montant présenté entièrement rejeté.",
ROUND(IFERROR(VALUE(TRIM(SUBSTITUTE(R92,CHAR(160),""))),0),2)&lt;
ROUND(IFERROR(VALUE(TRIM(SUBSTITUTE(I92,CHAR(160),""))),0),2),
"Attention : Montant présenté partiellement rejeté.",
TRUE,""
))</f>
        <v/>
      </c>
      <c r="U92" s="313" t="str">
        <f t="shared" si="15"/>
        <v/>
      </c>
    </row>
    <row r="93" spans="1:21" ht="15.95">
      <c r="A93" s="273">
        <v>89</v>
      </c>
      <c r="B93" s="73"/>
      <c r="C93" s="71"/>
      <c r="D93" s="73"/>
      <c r="E93" s="73"/>
      <c r="F93" s="73"/>
      <c r="G93" s="73"/>
      <c r="H93" s="274" t="str">
        <f t="shared" si="16"/>
        <v/>
      </c>
      <c r="I93" s="275" t="str">
        <f t="shared" si="17"/>
        <v/>
      </c>
      <c r="J93" s="76"/>
      <c r="K93" s="276" t="str">
        <f t="shared" si="25"/>
        <v/>
      </c>
      <c r="L93" s="277" t="str">
        <f t="shared" si="18"/>
        <v/>
      </c>
      <c r="M93" s="277" t="str">
        <f t="shared" si="19"/>
        <v/>
      </c>
      <c r="N93" s="277" t="str">
        <f t="shared" si="20"/>
        <v/>
      </c>
      <c r="O93" s="277" t="str">
        <f t="shared" si="21"/>
        <v/>
      </c>
      <c r="P93" s="277" t="str">
        <f t="shared" si="22"/>
        <v/>
      </c>
      <c r="Q93" s="278" t="str">
        <f t="shared" si="23"/>
        <v/>
      </c>
      <c r="R93" s="279" t="str">
        <f t="shared" si="24"/>
        <v/>
      </c>
      <c r="S93" s="213"/>
      <c r="T93" s="218" t="str" cm="1">
        <f t="array" ref="T93">IF(OR(R93="",I93=""),"",_xlfn.IFS(
ROUND(IFERROR(VALUE(TRIM(SUBSTITUTE(R93,CHAR(160),""))),0),2)&gt;
ROUND(IFERROR(VALUE(TRIM(SUBSTITUTE(I93,CHAR(160),""))),0),2),
"KO : Le montant retenu est supérieur au montant présenté. Merci de revoir la ligne de contributions ou plafonner son montant.",
ROUND(IFERROR(VALUE(TRIM(SUBSTITUTE(I93,CHAR(160),""))),0),2)=0,
"",
ROUND(IFERROR(VALUE(TRIM(SUBSTITUTE(R93,CHAR(160),""))),0),2)=
ROUND(IFERROR(VALUE(TRIM(SUBSTITUTE(I93,CHAR(160),""))),0),2),
"OK",
ROUND(IFERROR(VALUE(TRIM(SUBSTITUTE(R93,CHAR(160),""))),0),2)=0,
"Attention : Montant présenté entièrement rejeté.",
ROUND(IFERROR(VALUE(TRIM(SUBSTITUTE(R93,CHAR(160),""))),0),2)&lt;
ROUND(IFERROR(VALUE(TRIM(SUBSTITUTE(I93,CHAR(160),""))),0),2),
"Attention : Montant présenté partiellement rejeté.",
TRUE,""
))</f>
        <v/>
      </c>
      <c r="U93" s="313" t="str">
        <f t="shared" si="15"/>
        <v/>
      </c>
    </row>
    <row r="94" spans="1:21" ht="15.95">
      <c r="A94" s="273">
        <v>90</v>
      </c>
      <c r="B94" s="73"/>
      <c r="C94" s="71"/>
      <c r="D94" s="73"/>
      <c r="E94" s="73"/>
      <c r="F94" s="73"/>
      <c r="G94" s="73"/>
      <c r="H94" s="274" t="str">
        <f t="shared" si="16"/>
        <v/>
      </c>
      <c r="I94" s="275" t="str">
        <f t="shared" si="17"/>
        <v/>
      </c>
      <c r="J94" s="76"/>
      <c r="K94" s="276" t="str">
        <f t="shared" si="25"/>
        <v/>
      </c>
      <c r="L94" s="277" t="str">
        <f t="shared" si="18"/>
        <v/>
      </c>
      <c r="M94" s="277" t="str">
        <f t="shared" si="19"/>
        <v/>
      </c>
      <c r="N94" s="277" t="str">
        <f t="shared" si="20"/>
        <v/>
      </c>
      <c r="O94" s="277" t="str">
        <f t="shared" si="21"/>
        <v/>
      </c>
      <c r="P94" s="277" t="str">
        <f t="shared" si="22"/>
        <v/>
      </c>
      <c r="Q94" s="278" t="str">
        <f t="shared" si="23"/>
        <v/>
      </c>
      <c r="R94" s="279" t="str">
        <f t="shared" si="24"/>
        <v/>
      </c>
      <c r="S94" s="213"/>
      <c r="T94" s="218" t="str" cm="1">
        <f t="array" ref="T94">IF(OR(R94="",I94=""),"",_xlfn.IFS(
ROUND(IFERROR(VALUE(TRIM(SUBSTITUTE(R94,CHAR(160),""))),0),2)&gt;
ROUND(IFERROR(VALUE(TRIM(SUBSTITUTE(I94,CHAR(160),""))),0),2),
"KO : Le montant retenu est supérieur au montant présenté. Merci de revoir la ligne de contributions ou plafonner son montant.",
ROUND(IFERROR(VALUE(TRIM(SUBSTITUTE(I94,CHAR(160),""))),0),2)=0,
"",
ROUND(IFERROR(VALUE(TRIM(SUBSTITUTE(R94,CHAR(160),""))),0),2)=
ROUND(IFERROR(VALUE(TRIM(SUBSTITUTE(I94,CHAR(160),""))),0),2),
"OK",
ROUND(IFERROR(VALUE(TRIM(SUBSTITUTE(R94,CHAR(160),""))),0),2)=0,
"Attention : Montant présenté entièrement rejeté.",
ROUND(IFERROR(VALUE(TRIM(SUBSTITUTE(R94,CHAR(160),""))),0),2)&lt;
ROUND(IFERROR(VALUE(TRIM(SUBSTITUTE(I94,CHAR(160),""))),0),2),
"Attention : Montant présenté partiellement rejeté.",
TRUE,""
))</f>
        <v/>
      </c>
      <c r="U94" s="313" t="str">
        <f t="shared" si="15"/>
        <v/>
      </c>
    </row>
    <row r="95" spans="1:21" ht="15.95">
      <c r="A95" s="273">
        <v>91</v>
      </c>
      <c r="B95" s="73"/>
      <c r="C95" s="71"/>
      <c r="D95" s="73"/>
      <c r="E95" s="73"/>
      <c r="F95" s="73"/>
      <c r="G95" s="73"/>
      <c r="H95" s="274" t="str">
        <f t="shared" si="16"/>
        <v/>
      </c>
      <c r="I95" s="275" t="str">
        <f t="shared" si="17"/>
        <v/>
      </c>
      <c r="J95" s="76"/>
      <c r="K95" s="276" t="str">
        <f t="shared" si="25"/>
        <v/>
      </c>
      <c r="L95" s="277" t="str">
        <f t="shared" si="18"/>
        <v/>
      </c>
      <c r="M95" s="277" t="str">
        <f t="shared" si="19"/>
        <v/>
      </c>
      <c r="N95" s="277" t="str">
        <f t="shared" si="20"/>
        <v/>
      </c>
      <c r="O95" s="277" t="str">
        <f t="shared" si="21"/>
        <v/>
      </c>
      <c r="P95" s="277" t="str">
        <f t="shared" si="22"/>
        <v/>
      </c>
      <c r="Q95" s="278" t="str">
        <f t="shared" si="23"/>
        <v/>
      </c>
      <c r="R95" s="279" t="str">
        <f t="shared" si="24"/>
        <v/>
      </c>
      <c r="S95" s="213"/>
      <c r="T95" s="218" t="str" cm="1">
        <f t="array" ref="T95">IF(OR(R95="",I95=""),"",_xlfn.IFS(
ROUND(IFERROR(VALUE(TRIM(SUBSTITUTE(R95,CHAR(160),""))),0),2)&gt;
ROUND(IFERROR(VALUE(TRIM(SUBSTITUTE(I95,CHAR(160),""))),0),2),
"KO : Le montant retenu est supérieur au montant présenté. Merci de revoir la ligne de contributions ou plafonner son montant.",
ROUND(IFERROR(VALUE(TRIM(SUBSTITUTE(I95,CHAR(160),""))),0),2)=0,
"",
ROUND(IFERROR(VALUE(TRIM(SUBSTITUTE(R95,CHAR(160),""))),0),2)=
ROUND(IFERROR(VALUE(TRIM(SUBSTITUTE(I95,CHAR(160),""))),0),2),
"OK",
ROUND(IFERROR(VALUE(TRIM(SUBSTITUTE(R95,CHAR(160),""))),0),2)=0,
"Attention : Montant présenté entièrement rejeté.",
ROUND(IFERROR(VALUE(TRIM(SUBSTITUTE(R95,CHAR(160),""))),0),2)&lt;
ROUND(IFERROR(VALUE(TRIM(SUBSTITUTE(I95,CHAR(160),""))),0),2),
"Attention : Montant présenté partiellement rejeté.",
TRUE,""
))</f>
        <v/>
      </c>
      <c r="U95" s="313" t="str">
        <f t="shared" si="15"/>
        <v/>
      </c>
    </row>
    <row r="96" spans="1:21" ht="15.95">
      <c r="A96" s="273">
        <v>92</v>
      </c>
      <c r="B96" s="73"/>
      <c r="C96" s="71"/>
      <c r="D96" s="73"/>
      <c r="E96" s="73"/>
      <c r="F96" s="73"/>
      <c r="G96" s="73"/>
      <c r="H96" s="274" t="str">
        <f t="shared" si="16"/>
        <v/>
      </c>
      <c r="I96" s="275" t="str">
        <f t="shared" si="17"/>
        <v/>
      </c>
      <c r="J96" s="76"/>
      <c r="K96" s="276" t="str">
        <f t="shared" si="25"/>
        <v/>
      </c>
      <c r="L96" s="277" t="str">
        <f t="shared" si="18"/>
        <v/>
      </c>
      <c r="M96" s="277" t="str">
        <f t="shared" si="19"/>
        <v/>
      </c>
      <c r="N96" s="277" t="str">
        <f t="shared" si="20"/>
        <v/>
      </c>
      <c r="O96" s="277" t="str">
        <f t="shared" si="21"/>
        <v/>
      </c>
      <c r="P96" s="277" t="str">
        <f t="shared" si="22"/>
        <v/>
      </c>
      <c r="Q96" s="278" t="str">
        <f t="shared" si="23"/>
        <v/>
      </c>
      <c r="R96" s="279" t="str">
        <f t="shared" si="24"/>
        <v/>
      </c>
      <c r="S96" s="213"/>
      <c r="T96" s="218" t="str" cm="1">
        <f t="array" ref="T96">IF(OR(R96="",I96=""),"",_xlfn.IFS(
ROUND(IFERROR(VALUE(TRIM(SUBSTITUTE(R96,CHAR(160),""))),0),2)&gt;
ROUND(IFERROR(VALUE(TRIM(SUBSTITUTE(I96,CHAR(160),""))),0),2),
"KO : Le montant retenu est supérieur au montant présenté. Merci de revoir la ligne de contributions ou plafonner son montant.",
ROUND(IFERROR(VALUE(TRIM(SUBSTITUTE(I96,CHAR(160),""))),0),2)=0,
"",
ROUND(IFERROR(VALUE(TRIM(SUBSTITUTE(R96,CHAR(160),""))),0),2)=
ROUND(IFERROR(VALUE(TRIM(SUBSTITUTE(I96,CHAR(160),""))),0),2),
"OK",
ROUND(IFERROR(VALUE(TRIM(SUBSTITUTE(R96,CHAR(160),""))),0),2)=0,
"Attention : Montant présenté entièrement rejeté.",
ROUND(IFERROR(VALUE(TRIM(SUBSTITUTE(R96,CHAR(160),""))),0),2)&lt;
ROUND(IFERROR(VALUE(TRIM(SUBSTITUTE(I96,CHAR(160),""))),0),2),
"Attention : Montant présenté partiellement rejeté.",
TRUE,""
))</f>
        <v/>
      </c>
      <c r="U96" s="313" t="str">
        <f t="shared" si="15"/>
        <v/>
      </c>
    </row>
    <row r="97" spans="1:21" ht="15.95">
      <c r="A97" s="273">
        <v>93</v>
      </c>
      <c r="B97" s="73"/>
      <c r="C97" s="71"/>
      <c r="D97" s="73"/>
      <c r="E97" s="73"/>
      <c r="F97" s="73"/>
      <c r="G97" s="73"/>
      <c r="H97" s="274" t="str">
        <f t="shared" si="16"/>
        <v/>
      </c>
      <c r="I97" s="275" t="str">
        <f t="shared" si="17"/>
        <v/>
      </c>
      <c r="J97" s="76"/>
      <c r="K97" s="276" t="str">
        <f t="shared" si="25"/>
        <v/>
      </c>
      <c r="L97" s="277" t="str">
        <f t="shared" si="18"/>
        <v/>
      </c>
      <c r="M97" s="277" t="str">
        <f t="shared" si="19"/>
        <v/>
      </c>
      <c r="N97" s="277" t="str">
        <f t="shared" si="20"/>
        <v/>
      </c>
      <c r="O97" s="277" t="str">
        <f t="shared" si="21"/>
        <v/>
      </c>
      <c r="P97" s="277" t="str">
        <f t="shared" si="22"/>
        <v/>
      </c>
      <c r="Q97" s="278" t="str">
        <f t="shared" si="23"/>
        <v/>
      </c>
      <c r="R97" s="279" t="str">
        <f t="shared" si="24"/>
        <v/>
      </c>
      <c r="S97" s="213"/>
      <c r="T97" s="218" t="str" cm="1">
        <f t="array" ref="T97">IF(OR(R97="",I97=""),"",_xlfn.IFS(
ROUND(IFERROR(VALUE(TRIM(SUBSTITUTE(R97,CHAR(160),""))),0),2)&gt;
ROUND(IFERROR(VALUE(TRIM(SUBSTITUTE(I97,CHAR(160),""))),0),2),
"KO : Le montant retenu est supérieur au montant présenté. Merci de revoir la ligne de contributions ou plafonner son montant.",
ROUND(IFERROR(VALUE(TRIM(SUBSTITUTE(I97,CHAR(160),""))),0),2)=0,
"",
ROUND(IFERROR(VALUE(TRIM(SUBSTITUTE(R97,CHAR(160),""))),0),2)=
ROUND(IFERROR(VALUE(TRIM(SUBSTITUTE(I97,CHAR(160),""))),0),2),
"OK",
ROUND(IFERROR(VALUE(TRIM(SUBSTITUTE(R97,CHAR(160),""))),0),2)=0,
"Attention : Montant présenté entièrement rejeté.",
ROUND(IFERROR(VALUE(TRIM(SUBSTITUTE(R97,CHAR(160),""))),0),2)&lt;
ROUND(IFERROR(VALUE(TRIM(SUBSTITUTE(I97,CHAR(160),""))),0),2),
"Attention : Montant présenté partiellement rejeté.",
TRUE,""
))</f>
        <v/>
      </c>
      <c r="U97" s="313" t="str">
        <f t="shared" si="15"/>
        <v/>
      </c>
    </row>
    <row r="98" spans="1:21" ht="15.95">
      <c r="A98" s="273">
        <v>94</v>
      </c>
      <c r="B98" s="73"/>
      <c r="C98" s="71"/>
      <c r="D98" s="73"/>
      <c r="E98" s="73"/>
      <c r="F98" s="73"/>
      <c r="G98" s="73"/>
      <c r="H98" s="274" t="str">
        <f t="shared" si="16"/>
        <v/>
      </c>
      <c r="I98" s="275" t="str">
        <f t="shared" si="17"/>
        <v/>
      </c>
      <c r="J98" s="76"/>
      <c r="K98" s="276" t="str">
        <f t="shared" si="25"/>
        <v/>
      </c>
      <c r="L98" s="277" t="str">
        <f t="shared" si="18"/>
        <v/>
      </c>
      <c r="M98" s="277" t="str">
        <f t="shared" si="19"/>
        <v/>
      </c>
      <c r="N98" s="277" t="str">
        <f t="shared" si="20"/>
        <v/>
      </c>
      <c r="O98" s="277" t="str">
        <f t="shared" si="21"/>
        <v/>
      </c>
      <c r="P98" s="277" t="str">
        <f t="shared" si="22"/>
        <v/>
      </c>
      <c r="Q98" s="278" t="str">
        <f t="shared" si="23"/>
        <v/>
      </c>
      <c r="R98" s="279" t="str">
        <f t="shared" si="24"/>
        <v/>
      </c>
      <c r="S98" s="213"/>
      <c r="T98" s="218" t="str" cm="1">
        <f t="array" ref="T98">IF(OR(R98="",I98=""),"",_xlfn.IFS(
ROUND(IFERROR(VALUE(TRIM(SUBSTITUTE(R98,CHAR(160),""))),0),2)&gt;
ROUND(IFERROR(VALUE(TRIM(SUBSTITUTE(I98,CHAR(160),""))),0),2),
"KO : Le montant retenu est supérieur au montant présenté. Merci de revoir la ligne de contributions ou plafonner son montant.",
ROUND(IFERROR(VALUE(TRIM(SUBSTITUTE(I98,CHAR(160),""))),0),2)=0,
"",
ROUND(IFERROR(VALUE(TRIM(SUBSTITUTE(R98,CHAR(160),""))),0),2)=
ROUND(IFERROR(VALUE(TRIM(SUBSTITUTE(I98,CHAR(160),""))),0),2),
"OK",
ROUND(IFERROR(VALUE(TRIM(SUBSTITUTE(R98,CHAR(160),""))),0),2)=0,
"Attention : Montant présenté entièrement rejeté.",
ROUND(IFERROR(VALUE(TRIM(SUBSTITUTE(R98,CHAR(160),""))),0),2)&lt;
ROUND(IFERROR(VALUE(TRIM(SUBSTITUTE(I98,CHAR(160),""))),0),2),
"Attention : Montant présenté partiellement rejeté.",
TRUE,""
))</f>
        <v/>
      </c>
      <c r="U98" s="313" t="str">
        <f t="shared" si="15"/>
        <v/>
      </c>
    </row>
    <row r="99" spans="1:21" ht="15.95">
      <c r="A99" s="273">
        <v>95</v>
      </c>
      <c r="B99" s="73"/>
      <c r="C99" s="71"/>
      <c r="D99" s="73"/>
      <c r="E99" s="73"/>
      <c r="F99" s="73"/>
      <c r="G99" s="73"/>
      <c r="H99" s="274" t="str">
        <f t="shared" si="16"/>
        <v/>
      </c>
      <c r="I99" s="275" t="str">
        <f t="shared" si="17"/>
        <v/>
      </c>
      <c r="J99" s="76"/>
      <c r="K99" s="276" t="str">
        <f t="shared" si="25"/>
        <v/>
      </c>
      <c r="L99" s="277" t="str">
        <f t="shared" si="18"/>
        <v/>
      </c>
      <c r="M99" s="277" t="str">
        <f t="shared" si="19"/>
        <v/>
      </c>
      <c r="N99" s="277" t="str">
        <f t="shared" si="20"/>
        <v/>
      </c>
      <c r="O99" s="277" t="str">
        <f t="shared" si="21"/>
        <v/>
      </c>
      <c r="P99" s="277" t="str">
        <f t="shared" si="22"/>
        <v/>
      </c>
      <c r="Q99" s="278" t="str">
        <f t="shared" si="23"/>
        <v/>
      </c>
      <c r="R99" s="279" t="str">
        <f t="shared" si="24"/>
        <v/>
      </c>
      <c r="S99" s="213"/>
      <c r="T99" s="218" t="str" cm="1">
        <f t="array" ref="T99">IF(OR(R99="",I99=""),"",_xlfn.IFS(
ROUND(IFERROR(VALUE(TRIM(SUBSTITUTE(R99,CHAR(160),""))),0),2)&gt;
ROUND(IFERROR(VALUE(TRIM(SUBSTITUTE(I99,CHAR(160),""))),0),2),
"KO : Le montant retenu est supérieur au montant présenté. Merci de revoir la ligne de contributions ou plafonner son montant.",
ROUND(IFERROR(VALUE(TRIM(SUBSTITUTE(I99,CHAR(160),""))),0),2)=0,
"",
ROUND(IFERROR(VALUE(TRIM(SUBSTITUTE(R99,CHAR(160),""))),0),2)=
ROUND(IFERROR(VALUE(TRIM(SUBSTITUTE(I99,CHAR(160),""))),0),2),
"OK",
ROUND(IFERROR(VALUE(TRIM(SUBSTITUTE(R99,CHAR(160),""))),0),2)=0,
"Attention : Montant présenté entièrement rejeté.",
ROUND(IFERROR(VALUE(TRIM(SUBSTITUTE(R99,CHAR(160),""))),0),2)&lt;
ROUND(IFERROR(VALUE(TRIM(SUBSTITUTE(I99,CHAR(160),""))),0),2),
"Attention : Montant présenté partiellement rejeté.",
TRUE,""
))</f>
        <v/>
      </c>
      <c r="U99" s="313" t="str">
        <f t="shared" si="15"/>
        <v/>
      </c>
    </row>
    <row r="100" spans="1:21" ht="15.95">
      <c r="A100" s="273">
        <v>96</v>
      </c>
      <c r="B100" s="73"/>
      <c r="C100" s="71"/>
      <c r="D100" s="73"/>
      <c r="E100" s="73"/>
      <c r="F100" s="73"/>
      <c r="G100" s="73"/>
      <c r="H100" s="274" t="str">
        <f t="shared" si="16"/>
        <v/>
      </c>
      <c r="I100" s="275" t="str">
        <f t="shared" si="17"/>
        <v/>
      </c>
      <c r="J100" s="76"/>
      <c r="K100" s="276" t="str">
        <f t="shared" si="25"/>
        <v/>
      </c>
      <c r="L100" s="277" t="str">
        <f t="shared" si="18"/>
        <v/>
      </c>
      <c r="M100" s="277" t="str">
        <f t="shared" si="19"/>
        <v/>
      </c>
      <c r="N100" s="277" t="str">
        <f t="shared" si="20"/>
        <v/>
      </c>
      <c r="O100" s="277" t="str">
        <f t="shared" si="21"/>
        <v/>
      </c>
      <c r="P100" s="277" t="str">
        <f t="shared" si="22"/>
        <v/>
      </c>
      <c r="Q100" s="278" t="str">
        <f t="shared" si="23"/>
        <v/>
      </c>
      <c r="R100" s="279" t="str">
        <f t="shared" si="24"/>
        <v/>
      </c>
      <c r="S100" s="213"/>
      <c r="T100" s="218" t="str" cm="1">
        <f t="array" ref="T100">IF(OR(R100="",I100=""),"",_xlfn.IFS(
ROUND(IFERROR(VALUE(TRIM(SUBSTITUTE(R100,CHAR(160),""))),0),2)&gt;
ROUND(IFERROR(VALUE(TRIM(SUBSTITUTE(I100,CHAR(160),""))),0),2),
"KO : Le montant retenu est supérieur au montant présenté. Merci de revoir la ligne de contributions ou plafonner son montant.",
ROUND(IFERROR(VALUE(TRIM(SUBSTITUTE(I100,CHAR(160),""))),0),2)=0,
"",
ROUND(IFERROR(VALUE(TRIM(SUBSTITUTE(R100,CHAR(160),""))),0),2)=
ROUND(IFERROR(VALUE(TRIM(SUBSTITUTE(I100,CHAR(160),""))),0),2),
"OK",
ROUND(IFERROR(VALUE(TRIM(SUBSTITUTE(R100,CHAR(160),""))),0),2)=0,
"Attention : Montant présenté entièrement rejeté.",
ROUND(IFERROR(VALUE(TRIM(SUBSTITUTE(R100,CHAR(160),""))),0),2)&lt;
ROUND(IFERROR(VALUE(TRIM(SUBSTITUTE(I100,CHAR(160),""))),0),2),
"Attention : Montant présenté partiellement rejeté.",
TRUE,""
))</f>
        <v/>
      </c>
      <c r="U100" s="313" t="str">
        <f t="shared" si="15"/>
        <v/>
      </c>
    </row>
    <row r="101" spans="1:21" ht="15.95">
      <c r="A101" s="273">
        <v>97</v>
      </c>
      <c r="B101" s="73"/>
      <c r="C101" s="71"/>
      <c r="D101" s="73"/>
      <c r="E101" s="73"/>
      <c r="F101" s="73"/>
      <c r="G101" s="73"/>
      <c r="H101" s="274" t="str">
        <f t="shared" si="16"/>
        <v/>
      </c>
      <c r="I101" s="275" t="str">
        <f t="shared" si="17"/>
        <v/>
      </c>
      <c r="J101" s="76"/>
      <c r="K101" s="276" t="str">
        <f t="shared" si="25"/>
        <v/>
      </c>
      <c r="L101" s="277" t="str">
        <f t="shared" si="18"/>
        <v/>
      </c>
      <c r="M101" s="277" t="str">
        <f t="shared" si="19"/>
        <v/>
      </c>
      <c r="N101" s="277" t="str">
        <f t="shared" si="20"/>
        <v/>
      </c>
      <c r="O101" s="277" t="str">
        <f t="shared" si="21"/>
        <v/>
      </c>
      <c r="P101" s="277" t="str">
        <f t="shared" si="22"/>
        <v/>
      </c>
      <c r="Q101" s="278" t="str">
        <f t="shared" si="23"/>
        <v/>
      </c>
      <c r="R101" s="279" t="str">
        <f t="shared" si="24"/>
        <v/>
      </c>
      <c r="S101" s="213"/>
      <c r="T101" s="218" t="str" cm="1">
        <f t="array" ref="T101">IF(OR(R101="",I101=""),"",_xlfn.IFS(
ROUND(IFERROR(VALUE(TRIM(SUBSTITUTE(R101,CHAR(160),""))),0),2)&gt;
ROUND(IFERROR(VALUE(TRIM(SUBSTITUTE(I101,CHAR(160),""))),0),2),
"KO : Le montant retenu est supérieur au montant présenté. Merci de revoir la ligne de contributions ou plafonner son montant.",
ROUND(IFERROR(VALUE(TRIM(SUBSTITUTE(I101,CHAR(160),""))),0),2)=0,
"",
ROUND(IFERROR(VALUE(TRIM(SUBSTITUTE(R101,CHAR(160),""))),0),2)=
ROUND(IFERROR(VALUE(TRIM(SUBSTITUTE(I101,CHAR(160),""))),0),2),
"OK",
ROUND(IFERROR(VALUE(TRIM(SUBSTITUTE(R101,CHAR(160),""))),0),2)=0,
"Attention : Montant présenté entièrement rejeté.",
ROUND(IFERROR(VALUE(TRIM(SUBSTITUTE(R101,CHAR(160),""))),0),2)&lt;
ROUND(IFERROR(VALUE(TRIM(SUBSTITUTE(I101,CHAR(160),""))),0),2),
"Attention : Montant présenté partiellement rejeté.",
TRUE,""
))</f>
        <v/>
      </c>
      <c r="U101" s="313" t="str">
        <f t="shared" si="15"/>
        <v/>
      </c>
    </row>
    <row r="102" spans="1:21" ht="15.95">
      <c r="A102" s="273">
        <v>98</v>
      </c>
      <c r="B102" s="73"/>
      <c r="C102" s="71"/>
      <c r="D102" s="73"/>
      <c r="E102" s="73"/>
      <c r="F102" s="73"/>
      <c r="G102" s="73"/>
      <c r="H102" s="274" t="str">
        <f t="shared" si="16"/>
        <v/>
      </c>
      <c r="I102" s="275" t="str">
        <f t="shared" si="17"/>
        <v/>
      </c>
      <c r="J102" s="76"/>
      <c r="K102" s="276" t="str">
        <f t="shared" si="25"/>
        <v/>
      </c>
      <c r="L102" s="277" t="str">
        <f t="shared" si="18"/>
        <v/>
      </c>
      <c r="M102" s="277" t="str">
        <f t="shared" si="19"/>
        <v/>
      </c>
      <c r="N102" s="277" t="str">
        <f t="shared" si="20"/>
        <v/>
      </c>
      <c r="O102" s="277" t="str">
        <f t="shared" si="21"/>
        <v/>
      </c>
      <c r="P102" s="277" t="str">
        <f t="shared" si="22"/>
        <v/>
      </c>
      <c r="Q102" s="278" t="str">
        <f t="shared" si="23"/>
        <v/>
      </c>
      <c r="R102" s="279" t="str">
        <f t="shared" si="24"/>
        <v/>
      </c>
      <c r="S102" s="213"/>
      <c r="T102" s="218" t="str" cm="1">
        <f t="array" ref="T102">IF(OR(R102="",I102=""),"",_xlfn.IFS(
ROUND(IFERROR(VALUE(TRIM(SUBSTITUTE(R102,CHAR(160),""))),0),2)&gt;
ROUND(IFERROR(VALUE(TRIM(SUBSTITUTE(I102,CHAR(160),""))),0),2),
"KO : Le montant retenu est supérieur au montant présenté. Merci de revoir la ligne de contributions ou plafonner son montant.",
ROUND(IFERROR(VALUE(TRIM(SUBSTITUTE(I102,CHAR(160),""))),0),2)=0,
"",
ROUND(IFERROR(VALUE(TRIM(SUBSTITUTE(R102,CHAR(160),""))),0),2)=
ROUND(IFERROR(VALUE(TRIM(SUBSTITUTE(I102,CHAR(160),""))),0),2),
"OK",
ROUND(IFERROR(VALUE(TRIM(SUBSTITUTE(R102,CHAR(160),""))),0),2)=0,
"Attention : Montant présenté entièrement rejeté.",
ROUND(IFERROR(VALUE(TRIM(SUBSTITUTE(R102,CHAR(160),""))),0),2)&lt;
ROUND(IFERROR(VALUE(TRIM(SUBSTITUTE(I102,CHAR(160),""))),0),2),
"Attention : Montant présenté partiellement rejeté.",
TRUE,""
))</f>
        <v/>
      </c>
      <c r="U102" s="313" t="str">
        <f t="shared" si="15"/>
        <v/>
      </c>
    </row>
    <row r="103" spans="1:21" ht="15.95">
      <c r="A103" s="273">
        <v>99</v>
      </c>
      <c r="B103" s="73"/>
      <c r="C103" s="71"/>
      <c r="D103" s="73"/>
      <c r="E103" s="73"/>
      <c r="F103" s="73"/>
      <c r="G103" s="73"/>
      <c r="H103" s="274" t="str">
        <f t="shared" si="16"/>
        <v/>
      </c>
      <c r="I103" s="275" t="str">
        <f t="shared" si="17"/>
        <v/>
      </c>
      <c r="J103" s="76"/>
      <c r="K103" s="276" t="str">
        <f t="shared" si="25"/>
        <v/>
      </c>
      <c r="L103" s="277" t="str">
        <f t="shared" si="18"/>
        <v/>
      </c>
      <c r="M103" s="277" t="str">
        <f t="shared" si="19"/>
        <v/>
      </c>
      <c r="N103" s="277" t="str">
        <f t="shared" si="20"/>
        <v/>
      </c>
      <c r="O103" s="277" t="str">
        <f t="shared" si="21"/>
        <v/>
      </c>
      <c r="P103" s="277" t="str">
        <f t="shared" si="22"/>
        <v/>
      </c>
      <c r="Q103" s="278" t="str">
        <f t="shared" si="23"/>
        <v/>
      </c>
      <c r="R103" s="279" t="str">
        <f t="shared" si="24"/>
        <v/>
      </c>
      <c r="S103" s="213"/>
      <c r="T103" s="218" t="str" cm="1">
        <f t="array" ref="T103">IF(OR(R103="",I103=""),"",_xlfn.IFS(
ROUND(IFERROR(VALUE(TRIM(SUBSTITUTE(R103,CHAR(160),""))),0),2)&gt;
ROUND(IFERROR(VALUE(TRIM(SUBSTITUTE(I103,CHAR(160),""))),0),2),
"KO : Le montant retenu est supérieur au montant présenté. Merci de revoir la ligne de contributions ou plafonner son montant.",
ROUND(IFERROR(VALUE(TRIM(SUBSTITUTE(I103,CHAR(160),""))),0),2)=0,
"",
ROUND(IFERROR(VALUE(TRIM(SUBSTITUTE(R103,CHAR(160),""))),0),2)=
ROUND(IFERROR(VALUE(TRIM(SUBSTITUTE(I103,CHAR(160),""))),0),2),
"OK",
ROUND(IFERROR(VALUE(TRIM(SUBSTITUTE(R103,CHAR(160),""))),0),2)=0,
"Attention : Montant présenté entièrement rejeté.",
ROUND(IFERROR(VALUE(TRIM(SUBSTITUTE(R103,CHAR(160),""))),0),2)&lt;
ROUND(IFERROR(VALUE(TRIM(SUBSTITUTE(I103,CHAR(160),""))),0),2),
"Attention : Montant présenté partiellement rejeté.",
TRUE,""
))</f>
        <v/>
      </c>
      <c r="U103" s="313" t="str">
        <f t="shared" si="15"/>
        <v/>
      </c>
    </row>
    <row r="104" spans="1:21" ht="17.100000000000001" thickBot="1">
      <c r="A104" s="280">
        <v>100</v>
      </c>
      <c r="B104" s="74"/>
      <c r="C104" s="75"/>
      <c r="D104" s="74"/>
      <c r="E104" s="74"/>
      <c r="F104" s="74"/>
      <c r="G104" s="74"/>
      <c r="H104" s="274" t="str">
        <f t="shared" si="16"/>
        <v/>
      </c>
      <c r="I104" s="275" t="str">
        <f t="shared" si="17"/>
        <v/>
      </c>
      <c r="J104" s="286"/>
      <c r="K104" s="276" t="str">
        <f t="shared" si="25"/>
        <v/>
      </c>
      <c r="L104" s="277" t="str">
        <f t="shared" si="18"/>
        <v/>
      </c>
      <c r="M104" s="277" t="str">
        <f t="shared" si="19"/>
        <v/>
      </c>
      <c r="N104" s="277" t="str">
        <f t="shared" si="20"/>
        <v/>
      </c>
      <c r="O104" s="277" t="str">
        <f t="shared" si="21"/>
        <v/>
      </c>
      <c r="P104" s="277" t="str">
        <f t="shared" si="22"/>
        <v/>
      </c>
      <c r="Q104" s="278" t="str">
        <f t="shared" si="23"/>
        <v/>
      </c>
      <c r="R104" s="279" t="str">
        <f t="shared" si="24"/>
        <v/>
      </c>
      <c r="S104" s="281"/>
      <c r="T104" s="218" t="str" cm="1">
        <f t="array" ref="T104">IF(OR(R104="",I104=""),"",_xlfn.IFS(
ROUND(IFERROR(VALUE(TRIM(SUBSTITUTE(R104,CHAR(160),""))),0),2)&gt;
ROUND(IFERROR(VALUE(TRIM(SUBSTITUTE(I104,CHAR(160),""))),0),2),
"KO : Le montant retenu est supérieur au montant présenté. Merci de revoir la ligne de contributions ou plafonner son montant.",
ROUND(IFERROR(VALUE(TRIM(SUBSTITUTE(I104,CHAR(160),""))),0),2)=0,
"",
ROUND(IFERROR(VALUE(TRIM(SUBSTITUTE(R104,CHAR(160),""))),0),2)=
ROUND(IFERROR(VALUE(TRIM(SUBSTITUTE(I104,CHAR(160),""))),0),2),
"OK",
ROUND(IFERROR(VALUE(TRIM(SUBSTITUTE(R104,CHAR(160),""))),0),2)=0,
"Attention : Montant présenté entièrement rejeté.",
ROUND(IFERROR(VALUE(TRIM(SUBSTITUTE(R104,CHAR(160),""))),0),2)&lt;
ROUND(IFERROR(VALUE(TRIM(SUBSTITUTE(I104,CHAR(160),""))),0),2),
"Attention : Montant présenté partiellement rejeté.",
TRUE,""
))</f>
        <v/>
      </c>
      <c r="U104" s="313" t="str">
        <f t="shared" si="15"/>
        <v/>
      </c>
    </row>
    <row r="105" spans="1:21">
      <c r="G105" s="282"/>
      <c r="H105" s="283" t="s">
        <v>150</v>
      </c>
      <c r="I105" s="284">
        <f>SUM(I5:I104)</f>
        <v>0</v>
      </c>
      <c r="Q105" s="283" t="s">
        <v>151</v>
      </c>
      <c r="R105" s="285">
        <f>SUM(R5:R104)</f>
        <v>0</v>
      </c>
      <c r="T105" s="283" t="s">
        <v>152</v>
      </c>
      <c r="U105" s="285">
        <f>SUM(U5:U104)</f>
        <v>0</v>
      </c>
    </row>
  </sheetData>
  <sheetProtection algorithmName="SHA-512" hashValue="q/700did+i2Rx7wc5An6ujoIzOBPh6J5C83s/QHJN0OCReyjFanHnEsEDetPua6FsZz7RSWqREiiZPKlkOuOAw==" saltValue="aPk6uLpCgadeI8RgJ1D8NA==" spinCount="100000" sheet="1" objects="1" scenarios="1" formatColumns="0"/>
  <mergeCells count="3">
    <mergeCell ref="A1:J1"/>
    <mergeCell ref="A2:A3"/>
    <mergeCell ref="K1:U1"/>
  </mergeCells>
  <conditionalFormatting sqref="K5:R104">
    <cfRule type="expression" dxfId="7" priority="1">
      <formula>B5&lt;&gt;K5</formula>
    </cfRule>
  </conditionalFormatting>
  <conditionalFormatting sqref="T4:T104">
    <cfRule type="expression" dxfId="6" priority="2">
      <formula>T4="KO : Le montant retenu est supérieur au montant présenté."</formula>
    </cfRule>
    <cfRule type="expression" dxfId="5" priority="3">
      <formula>T4="OK"</formula>
    </cfRule>
  </conditionalFormatting>
  <dataValidations count="2">
    <dataValidation type="list" allowBlank="1" showInputMessage="1" showErrorMessage="1" promptTitle="Sélectionnez un type d'action" prompt="Cliquez sur le menu déroulant et associez un type d'action au poste choisi tel que présenté dans les lignes 4 à 12 de l'onglet 0_x000a_" sqref="C4:C104" xr:uid="{00000000-0002-0000-0400-000000000000}">
      <formula1>"Etude de faisabilité,Réa-PDE-JA,Conseil JA dossier 75.01,Conseil JA dossier 73.01,Suivi-PDE-JA"</formula1>
    </dataValidation>
    <dataValidation type="list" allowBlank="1" showInputMessage="1" showErrorMessage="1" sqref="L5:L104" xr:uid="{7D0560B5-0A9E-D740-98CB-5A0CB22EFB5C}">
      <formula1>"Etude de faisabilité,Réa-PDE-JA,Conseil JA dossier 75.01,Conseil JA dossier 73.01,Suivi-PDE-JA"</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7">
    <tabColor rgb="FFFFC000"/>
    <pageSetUpPr fitToPage="1"/>
  </sheetPr>
  <dimension ref="A1:AC36"/>
  <sheetViews>
    <sheetView showGridLines="0" topLeftCell="J17" zoomScale="75" zoomScaleNormal="50" workbookViewId="0">
      <selection activeCell="S26" sqref="S26"/>
    </sheetView>
  </sheetViews>
  <sheetFormatPr defaultColWidth="11.42578125" defaultRowHeight="15"/>
  <cols>
    <col min="1" max="1" width="32.42578125" customWidth="1"/>
    <col min="2" max="2" width="40.7109375" customWidth="1"/>
    <col min="3" max="3" width="32.42578125" customWidth="1"/>
    <col min="4" max="4" width="78.42578125" customWidth="1"/>
    <col min="5" max="5" width="40.7109375" customWidth="1"/>
    <col min="6" max="10" width="43.42578125" customWidth="1"/>
    <col min="11" max="14" width="43.42578125" style="1" customWidth="1"/>
    <col min="15" max="15" width="43.42578125" customWidth="1"/>
    <col min="16" max="16" width="34.85546875" customWidth="1"/>
    <col min="17" max="17" width="33.7109375" customWidth="1"/>
    <col min="18" max="18" width="31" customWidth="1"/>
  </cols>
  <sheetData>
    <row r="1" spans="1:18" ht="80.25" customHeight="1" thickBot="1">
      <c r="A1" s="658" t="s">
        <v>153</v>
      </c>
      <c r="B1" s="659"/>
      <c r="C1" s="659"/>
      <c r="D1" s="659"/>
      <c r="E1" s="659"/>
      <c r="F1" s="659"/>
      <c r="G1" s="659"/>
      <c r="H1" s="660"/>
      <c r="I1" s="659"/>
      <c r="J1" s="659"/>
      <c r="K1" s="659"/>
      <c r="L1" s="659"/>
      <c r="M1" s="659"/>
      <c r="N1" s="659"/>
      <c r="O1" s="659"/>
      <c r="P1" s="659"/>
      <c r="Q1" s="659"/>
      <c r="R1" s="661"/>
    </row>
    <row r="2" spans="1:18" s="67" customFormat="1" ht="39.950000000000003" customHeight="1" thickBot="1">
      <c r="A2" s="692" t="s">
        <v>154</v>
      </c>
      <c r="B2" s="693"/>
      <c r="C2" s="324" t="s">
        <v>155</v>
      </c>
      <c r="D2" s="673" t="s">
        <v>156</v>
      </c>
      <c r="E2" s="674"/>
      <c r="F2" s="675"/>
      <c r="H2" s="662" t="s">
        <v>157</v>
      </c>
      <c r="I2" s="326" t="s">
        <v>158</v>
      </c>
      <c r="J2" s="327" t="s">
        <v>127</v>
      </c>
      <c r="K2" s="327" t="s">
        <v>39</v>
      </c>
      <c r="L2" s="328" t="s">
        <v>27</v>
      </c>
      <c r="M2" s="329"/>
      <c r="N2" s="329"/>
      <c r="O2" s="329"/>
      <c r="P2" s="330"/>
      <c r="Q2" s="325"/>
      <c r="R2" s="329"/>
    </row>
    <row r="3" spans="1:18" s="67" customFormat="1" ht="39.950000000000003" customHeight="1">
      <c r="A3" s="694" t="s">
        <v>159</v>
      </c>
      <c r="B3" s="695"/>
      <c r="C3" s="415">
        <f>'1 - Frais de personnel'!N109+'2 - Taux forfaitaire'!G10+'3 - Coût unitaire'!I105</f>
        <v>0</v>
      </c>
      <c r="D3" s="676"/>
      <c r="E3" s="677"/>
      <c r="F3" s="678"/>
      <c r="H3" s="663"/>
      <c r="I3" s="331" t="s">
        <v>160</v>
      </c>
      <c r="J3" s="370">
        <f>'1 - Frais de personnel'!N109</f>
        <v>0</v>
      </c>
      <c r="K3" s="370">
        <f>'2 - Taux forfaitaire'!G10</f>
        <v>0</v>
      </c>
      <c r="L3" s="332">
        <f>'3 - Coût unitaire'!I105</f>
        <v>0</v>
      </c>
      <c r="M3" s="329"/>
      <c r="N3" s="329"/>
      <c r="O3" s="329"/>
      <c r="P3" s="330"/>
      <c r="Q3" s="325"/>
      <c r="R3" s="329"/>
    </row>
    <row r="4" spans="1:18" s="67" customFormat="1" ht="74.099999999999994" customHeight="1" thickBot="1">
      <c r="A4" s="696" t="s">
        <v>161</v>
      </c>
      <c r="B4" s="697"/>
      <c r="C4" s="414">
        <v>0</v>
      </c>
      <c r="D4" s="679"/>
      <c r="E4" s="680"/>
      <c r="F4" s="681"/>
      <c r="H4" s="664"/>
      <c r="I4" s="333" t="s">
        <v>102</v>
      </c>
      <c r="J4" s="389">
        <f>SUM(J3:L3)</f>
        <v>0</v>
      </c>
      <c r="K4" s="390"/>
      <c r="L4" s="391"/>
      <c r="M4" s="329"/>
      <c r="N4" s="329"/>
      <c r="O4" s="329"/>
      <c r="P4" s="334"/>
      <c r="Q4" s="325"/>
      <c r="R4" s="329"/>
    </row>
    <row r="5" spans="1:18" s="67" customFormat="1" ht="90" customHeight="1" thickBot="1">
      <c r="A5" s="698" t="s">
        <v>162</v>
      </c>
      <c r="B5" s="699"/>
      <c r="C5" s="416">
        <f>SUM(C3:C4)</f>
        <v>0</v>
      </c>
      <c r="D5" s="682" t="s">
        <v>163</v>
      </c>
      <c r="E5" s="683"/>
      <c r="F5" s="432" t="str">
        <f>IF($B$36=0,"",IF($B$36&lt;$E$36+$K$13,"Non, l'aide publique doit diminuer","Oui"))</f>
        <v/>
      </c>
      <c r="H5" s="330"/>
      <c r="I5" s="330"/>
      <c r="J5" s="330"/>
      <c r="K5" s="329"/>
      <c r="L5" s="325"/>
      <c r="M5" s="325"/>
      <c r="N5" s="329"/>
      <c r="O5" s="329"/>
      <c r="P5" s="325"/>
      <c r="Q5" s="325"/>
      <c r="R5" s="329"/>
    </row>
    <row r="6" spans="1:18" s="67" customFormat="1" ht="102.95" customHeight="1" thickBot="1">
      <c r="A6" s="665" t="s">
        <v>164</v>
      </c>
      <c r="B6" s="666"/>
      <c r="C6" s="417">
        <f>B36</f>
        <v>0</v>
      </c>
      <c r="D6" s="684" t="s">
        <v>165</v>
      </c>
      <c r="E6" s="685"/>
      <c r="F6" s="400">
        <f>IF($C$5="",0,$B$36-$E$36)</f>
        <v>0</v>
      </c>
      <c r="H6" s="329"/>
      <c r="I6" s="329"/>
      <c r="J6" s="329"/>
      <c r="K6" s="329"/>
      <c r="L6" s="329"/>
      <c r="M6" s="329"/>
      <c r="N6" s="325"/>
      <c r="O6" s="325"/>
      <c r="P6" s="325"/>
      <c r="Q6" s="325"/>
      <c r="R6" s="329"/>
    </row>
    <row r="7" spans="1:18" ht="117.95" customHeight="1" thickBot="1">
      <c r="A7" s="665" t="s">
        <v>166</v>
      </c>
      <c r="B7" s="666"/>
      <c r="C7" s="335">
        <f>G36</f>
        <v>0</v>
      </c>
      <c r="D7" s="322"/>
      <c r="E7" s="323"/>
      <c r="F7" s="323"/>
      <c r="H7" s="317" t="s">
        <v>167</v>
      </c>
      <c r="I7" s="318"/>
      <c r="J7" s="318"/>
      <c r="K7" s="318"/>
      <c r="L7" s="318"/>
      <c r="M7" s="319"/>
      <c r="N7" s="325"/>
      <c r="O7" s="687" t="s">
        <v>168</v>
      </c>
      <c r="P7" s="688"/>
      <c r="Q7" s="688"/>
      <c r="R7" s="689"/>
    </row>
    <row r="8" spans="1:18" ht="120" customHeight="1" thickBot="1">
      <c r="A8" s="669" t="s">
        <v>169</v>
      </c>
      <c r="B8" s="670"/>
      <c r="C8" s="336">
        <f>J36</f>
        <v>0</v>
      </c>
      <c r="D8" s="325"/>
      <c r="H8" s="337" t="s">
        <v>170</v>
      </c>
      <c r="I8" s="392" t="s">
        <v>171</v>
      </c>
      <c r="J8" s="393" t="s">
        <v>172</v>
      </c>
      <c r="K8" s="338" t="s">
        <v>173</v>
      </c>
      <c r="L8" s="394" t="s">
        <v>174</v>
      </c>
      <c r="M8" s="395" t="s">
        <v>175</v>
      </c>
      <c r="N8" s="325"/>
      <c r="O8" s="339" t="s">
        <v>176</v>
      </c>
      <c r="P8" s="340">
        <f>B36</f>
        <v>0</v>
      </c>
      <c r="Q8" s="341" t="s">
        <v>177</v>
      </c>
      <c r="R8" s="342">
        <f>J36+M36+P36+Q36+K13</f>
        <v>0</v>
      </c>
    </row>
    <row r="9" spans="1:18" ht="216.95" thickBot="1">
      <c r="A9" s="343" t="s">
        <v>178</v>
      </c>
      <c r="B9" s="343"/>
      <c r="C9" s="336">
        <f>M36</f>
        <v>0</v>
      </c>
      <c r="D9" s="325"/>
      <c r="H9" s="344" t="s">
        <v>179</v>
      </c>
      <c r="I9" s="396"/>
      <c r="J9" s="397"/>
      <c r="K9" s="345" t="s">
        <v>180</v>
      </c>
      <c r="L9" s="398"/>
      <c r="M9" s="399"/>
      <c r="N9" s="325"/>
      <c r="O9" s="690" t="s">
        <v>181</v>
      </c>
      <c r="P9" s="691"/>
      <c r="Q9" s="690" t="s">
        <v>182</v>
      </c>
      <c r="R9" s="691"/>
    </row>
    <row r="10" spans="1:18" ht="54.95" thickBot="1">
      <c r="A10" s="667" t="s">
        <v>183</v>
      </c>
      <c r="B10" s="668"/>
      <c r="C10" s="346">
        <f>Q36</f>
        <v>0</v>
      </c>
      <c r="D10" s="325"/>
      <c r="H10" s="347"/>
      <c r="I10" s="348"/>
      <c r="J10" s="349"/>
      <c r="K10" s="350"/>
      <c r="L10" s="348"/>
      <c r="M10" s="351"/>
      <c r="N10" s="325"/>
      <c r="O10" s="352" t="s">
        <v>184</v>
      </c>
      <c r="P10" s="353">
        <f>J36</f>
        <v>0</v>
      </c>
      <c r="Q10" s="354" t="s">
        <v>185</v>
      </c>
      <c r="R10" s="355">
        <f>K10</f>
        <v>0</v>
      </c>
    </row>
    <row r="11" spans="1:18" ht="54">
      <c r="A11" s="356"/>
      <c r="B11" s="356"/>
      <c r="C11" s="357"/>
      <c r="D11" s="325"/>
      <c r="H11" s="347"/>
      <c r="I11" s="348"/>
      <c r="J11" s="349"/>
      <c r="K11" s="350"/>
      <c r="L11" s="348"/>
      <c r="M11" s="351"/>
      <c r="N11" s="325"/>
      <c r="O11" s="358" t="s">
        <v>186</v>
      </c>
      <c r="P11" s="359">
        <f>O36</f>
        <v>0</v>
      </c>
      <c r="Q11" s="354" t="s">
        <v>187</v>
      </c>
      <c r="R11" s="355">
        <f t="shared" ref="R11:R12" si="0">K11</f>
        <v>0</v>
      </c>
    </row>
    <row r="12" spans="1:18" ht="41.1" customHeight="1" thickBot="1">
      <c r="A12" s="356"/>
      <c r="B12" s="356"/>
      <c r="C12" s="357"/>
      <c r="D12" s="325"/>
      <c r="H12" s="360"/>
      <c r="I12" s="361"/>
      <c r="J12" s="362"/>
      <c r="K12" s="363"/>
      <c r="L12" s="361"/>
      <c r="M12" s="364"/>
      <c r="N12" s="325"/>
      <c r="O12" s="354" t="s">
        <v>188</v>
      </c>
      <c r="P12" s="359">
        <f>H10</f>
        <v>0</v>
      </c>
      <c r="Q12" s="354" t="s">
        <v>189</v>
      </c>
      <c r="R12" s="355">
        <f t="shared" si="0"/>
        <v>0</v>
      </c>
    </row>
    <row r="13" spans="1:18" ht="33.950000000000003" customHeight="1" thickBot="1">
      <c r="A13" s="356"/>
      <c r="B13" s="356"/>
      <c r="C13" s="357"/>
      <c r="D13" s="325"/>
      <c r="H13" s="365">
        <f>SUM(H10:H12)</f>
        <v>0</v>
      </c>
      <c r="I13" s="329"/>
      <c r="J13" s="329"/>
      <c r="K13" s="365">
        <f>SUM(K10:K12)</f>
        <v>0</v>
      </c>
      <c r="L13" s="325"/>
      <c r="M13" s="325"/>
      <c r="N13" s="325"/>
      <c r="O13" s="354" t="s">
        <v>190</v>
      </c>
      <c r="P13" s="359">
        <f>H11</f>
        <v>0</v>
      </c>
      <c r="Q13" s="354" t="s">
        <v>191</v>
      </c>
      <c r="R13" s="355">
        <f>Q36</f>
        <v>0</v>
      </c>
    </row>
    <row r="14" spans="1:18" ht="45" customHeight="1">
      <c r="A14" s="356"/>
      <c r="B14" s="356"/>
      <c r="C14" s="357"/>
      <c r="D14" s="325"/>
      <c r="H14" s="366"/>
      <c r="I14" s="367"/>
      <c r="J14" s="368"/>
      <c r="K14" s="325"/>
      <c r="L14" s="325"/>
      <c r="M14" s="325"/>
      <c r="N14" s="325"/>
      <c r="O14" s="354" t="s">
        <v>192</v>
      </c>
      <c r="P14" s="359">
        <f t="shared" ref="P14" si="1">H12</f>
        <v>0</v>
      </c>
      <c r="Q14" s="369"/>
      <c r="R14" s="329"/>
    </row>
    <row r="15" spans="1:18" ht="26.1">
      <c r="A15" s="356"/>
      <c r="B15" s="356"/>
      <c r="C15" s="357"/>
      <c r="D15" s="325"/>
      <c r="E15" s="329"/>
      <c r="F15" s="329"/>
      <c r="G15" s="329"/>
      <c r="H15" s="329"/>
      <c r="I15" s="329"/>
      <c r="J15" s="329"/>
      <c r="K15" s="325"/>
      <c r="L15" s="325"/>
      <c r="M15" s="325"/>
      <c r="N15" s="325"/>
      <c r="O15" s="329"/>
    </row>
    <row r="16" spans="1:18" ht="21">
      <c r="A16" s="315"/>
      <c r="B16" s="315"/>
      <c r="C16" s="316"/>
      <c r="D16" s="1"/>
    </row>
    <row r="17" spans="1:29" ht="21">
      <c r="A17" s="315"/>
      <c r="B17" s="315"/>
      <c r="C17" s="316"/>
      <c r="D17" s="1"/>
    </row>
    <row r="18" spans="1:29" ht="21">
      <c r="A18" s="315"/>
      <c r="B18" s="315"/>
      <c r="C18" s="316"/>
      <c r="D18" s="1"/>
    </row>
    <row r="19" spans="1:29" ht="21">
      <c r="A19" s="315"/>
      <c r="B19" s="315"/>
      <c r="C19" s="316"/>
      <c r="D19" s="1"/>
    </row>
    <row r="20" spans="1:29" ht="21">
      <c r="A20" s="315"/>
      <c r="B20" s="315"/>
      <c r="C20" s="316"/>
      <c r="D20" s="1"/>
    </row>
    <row r="21" spans="1:29" ht="21">
      <c r="A21" s="315"/>
      <c r="B21" s="315"/>
      <c r="C21" s="316"/>
      <c r="D21" s="1"/>
    </row>
    <row r="22" spans="1:29">
      <c r="D22" s="1"/>
    </row>
    <row r="23" spans="1:29" ht="15.95" thickBot="1">
      <c r="D23" s="1"/>
    </row>
    <row r="24" spans="1:29" ht="92.1" customHeight="1" thickBot="1">
      <c r="A24" s="642" t="s">
        <v>193</v>
      </c>
      <c r="B24" s="643"/>
      <c r="C24" s="643"/>
      <c r="D24" s="643"/>
      <c r="E24" s="643"/>
      <c r="F24" s="643"/>
      <c r="G24" s="643"/>
      <c r="H24" s="643"/>
      <c r="I24" s="643"/>
      <c r="J24" s="643"/>
      <c r="K24" s="643"/>
      <c r="L24" s="643"/>
      <c r="M24" s="643"/>
      <c r="N24" s="643"/>
      <c r="O24" s="643"/>
      <c r="P24" s="643"/>
      <c r="Q24" s="643"/>
      <c r="R24" s="686"/>
    </row>
    <row r="25" spans="1:29" s="68" customFormat="1" ht="87.95">
      <c r="A25" s="651" t="s">
        <v>19</v>
      </c>
      <c r="B25" s="653" t="s">
        <v>194</v>
      </c>
      <c r="C25" s="653" t="s">
        <v>195</v>
      </c>
      <c r="D25" s="497" t="s">
        <v>196</v>
      </c>
      <c r="E25" s="371" t="s">
        <v>197</v>
      </c>
      <c r="F25" s="671" t="s">
        <v>198</v>
      </c>
      <c r="G25" s="371" t="s">
        <v>199</v>
      </c>
      <c r="H25" s="371" t="s">
        <v>200</v>
      </c>
      <c r="I25" s="496" t="s">
        <v>201</v>
      </c>
      <c r="J25" s="496" t="s">
        <v>202</v>
      </c>
      <c r="K25" s="496" t="s">
        <v>203</v>
      </c>
      <c r="L25" s="496" t="s">
        <v>204</v>
      </c>
      <c r="M25" s="496" t="s">
        <v>205</v>
      </c>
      <c r="N25" s="496" t="s">
        <v>206</v>
      </c>
      <c r="O25" s="496" t="s">
        <v>207</v>
      </c>
      <c r="P25" s="496" t="s">
        <v>208</v>
      </c>
      <c r="Q25" s="515" t="s">
        <v>209</v>
      </c>
      <c r="R25" s="700" t="s">
        <v>210</v>
      </c>
      <c r="S25"/>
      <c r="T25"/>
      <c r="U25"/>
      <c r="V25"/>
      <c r="W25"/>
      <c r="X25"/>
      <c r="Y25"/>
      <c r="Z25"/>
      <c r="AA25"/>
      <c r="AB25"/>
      <c r="AC25"/>
    </row>
    <row r="26" spans="1:29" s="68" customFormat="1" ht="409.6" thickBot="1">
      <c r="A26" s="652"/>
      <c r="B26" s="654"/>
      <c r="C26" s="654"/>
      <c r="D26" s="373" t="s">
        <v>211</v>
      </c>
      <c r="E26" s="372" t="s">
        <v>212</v>
      </c>
      <c r="F26" s="672"/>
      <c r="G26" s="387" t="s">
        <v>213</v>
      </c>
      <c r="H26" s="388" t="s">
        <v>214</v>
      </c>
      <c r="I26" s="372" t="s">
        <v>215</v>
      </c>
      <c r="J26" s="374" t="s">
        <v>216</v>
      </c>
      <c r="K26" s="372" t="s">
        <v>217</v>
      </c>
      <c r="L26" s="372" t="s">
        <v>217</v>
      </c>
      <c r="M26" s="374"/>
      <c r="N26" s="372" t="s">
        <v>218</v>
      </c>
      <c r="O26" s="372" t="s">
        <v>219</v>
      </c>
      <c r="P26" s="372"/>
      <c r="Q26" s="372" t="s">
        <v>220</v>
      </c>
      <c r="R26" s="701"/>
    </row>
    <row r="27" spans="1:29" ht="21.95">
      <c r="A27" s="375" t="s">
        <v>26</v>
      </c>
      <c r="B27" s="381">
        <f>SUMIFS('3 - Coût unitaire'!$I$5:$I$104,'3 - Coût unitaire'!$C$5:$C$104,'Syn dépenses Bénéficiaire'!A27)</f>
        <v>0</v>
      </c>
      <c r="C27" s="411" t="str">
        <f t="shared" ref="C27:C35" si="2">IF(B27=0,"0%",B27/$B$36)</f>
        <v>0%</v>
      </c>
      <c r="D27" s="384">
        <v>0.85</v>
      </c>
      <c r="E27" s="381">
        <f>IF(B27=0,0,D27*B27)</f>
        <v>0</v>
      </c>
      <c r="F27" s="406">
        <f>IF(B27=0,0,E27/$E$36)</f>
        <v>0</v>
      </c>
      <c r="G27" s="450">
        <f>IF(OR(E27=0,ROUND($H$13+$K$13,2)&gt;=ROUND($B$36,2)),0,IF($K$13&gt;$F$6,E27-($K$13-$F$6)*F27,E27))</f>
        <v>0</v>
      </c>
      <c r="H27" s="406">
        <f>IF(B27=0,0,G27/B27)</f>
        <v>0</v>
      </c>
      <c r="I27" s="655" t="str">
        <f>_xlfn.IFS(H13=0,"Non concerné",H13&lt;(0.15*$G$36),"Non",H13=(0.15*$G$36),"Oui",H13&gt;(0.15*$G$36),"Oui")</f>
        <v>Non concerné</v>
      </c>
      <c r="J27" s="412">
        <f>IF(G27=0,0,IF($I$27="Oui",G27-($H$13*F27),G27*0.85))</f>
        <v>0</v>
      </c>
      <c r="K27" s="648">
        <f>IF(G36=0,0,J36/G36)</f>
        <v>0</v>
      </c>
      <c r="L27" s="648">
        <f>IF(G36=0,0,M36/(J36*100/85))</f>
        <v>0</v>
      </c>
      <c r="M27" s="412">
        <f>IF(J27=0,0,IF($I$27="Oui",0.15*J27/0.85,G27-J27))</f>
        <v>0</v>
      </c>
      <c r="N27" s="453">
        <f>IF(F27=0,0,IF($I$27="Oui",M27,$H$13*F27))</f>
        <v>0</v>
      </c>
      <c r="O27" s="412">
        <f>IF(M27=0,0,M27-N27)</f>
        <v>0</v>
      </c>
      <c r="P27" s="412">
        <f>IF($H$13=0,0,F27*$H$13-N27)</f>
        <v>0</v>
      </c>
      <c r="Q27" s="412">
        <f>B27-J27-M27-P27-$K$13*C27</f>
        <v>0</v>
      </c>
      <c r="R27" s="454">
        <f>IF(OR(Q27=0, B27=0),0,Q27/B27)</f>
        <v>0</v>
      </c>
    </row>
    <row r="28" spans="1:29" ht="21.95">
      <c r="A28" s="376" t="s">
        <v>29</v>
      </c>
      <c r="B28" s="377">
        <f>SUMIFS('3 - Coût unitaire'!$I$5:$I$104,'3 - Coût unitaire'!$C$5:$C$104,'Syn dépenses Bénéficiaire'!A28)</f>
        <v>0</v>
      </c>
      <c r="C28" s="410" t="str">
        <f t="shared" si="2"/>
        <v>0%</v>
      </c>
      <c r="D28" s="383">
        <v>0.85</v>
      </c>
      <c r="E28" s="377">
        <f t="shared" ref="E28:E35" si="3">IF(B28=0,0,D28*B28)</f>
        <v>0</v>
      </c>
      <c r="F28" s="408">
        <f t="shared" ref="F28:F36" si="4">IF(B28=0,0,E28/$E$36)</f>
        <v>0</v>
      </c>
      <c r="G28" s="386">
        <f t="shared" ref="G28:G36" si="5">IF(OR(E28=0,ROUND($H$13+$K$13,2)&gt;=ROUND($B$36,2)),0,IF($K$13&gt;$F$6,E28-($K$13-$F$6)*F28,E28))</f>
        <v>0</v>
      </c>
      <c r="H28" s="408">
        <f t="shared" ref="H28:H36" si="6">IF(B28=0,0,G28/B28)</f>
        <v>0</v>
      </c>
      <c r="I28" s="656"/>
      <c r="J28" s="378">
        <f t="shared" ref="J28:J35" si="7">IF(G28=0,0,IF($I$27="Oui",G28-($H$13*F28),G28*0.85))</f>
        <v>0</v>
      </c>
      <c r="K28" s="649"/>
      <c r="L28" s="649"/>
      <c r="M28" s="378">
        <f t="shared" ref="M28:M35" si="8">IF(J28=0,0,IF($I$27="Oui",0.15*J28/0.85,G28-J28))</f>
        <v>0</v>
      </c>
      <c r="N28" s="379">
        <f t="shared" ref="N28:N36" si="9">IF(F28=0,0,IF($I$27="Oui",M28,$H$13*F28))</f>
        <v>0</v>
      </c>
      <c r="O28" s="378">
        <f t="shared" ref="O28:O36" si="10">IF(M28=0,0,M28-N28)</f>
        <v>0</v>
      </c>
      <c r="P28" s="378">
        <f t="shared" ref="P28:P36" si="11">IF($H$13=0,0,F28*$H$13-N28)</f>
        <v>0</v>
      </c>
      <c r="Q28" s="378">
        <f t="shared" ref="Q28:Q35" si="12">B28-J28-M28-P28-$K$13*C28</f>
        <v>0</v>
      </c>
      <c r="R28" s="410">
        <f t="shared" ref="R28:R35" si="13">IF(OR(Q28=0, B28=0),0,Q28/B28)</f>
        <v>0</v>
      </c>
    </row>
    <row r="29" spans="1:29" ht="21.95">
      <c r="A29" s="376" t="s">
        <v>30</v>
      </c>
      <c r="B29" s="377">
        <f>SUMIFS('3 - Coût unitaire'!$I$5:$I$104,'3 - Coût unitaire'!$C$5:$C$104,'Syn dépenses Bénéficiaire'!A29)</f>
        <v>0</v>
      </c>
      <c r="C29" s="410" t="str">
        <f t="shared" si="2"/>
        <v>0%</v>
      </c>
      <c r="D29" s="383">
        <v>0.85</v>
      </c>
      <c r="E29" s="377">
        <f t="shared" si="3"/>
        <v>0</v>
      </c>
      <c r="F29" s="408">
        <f t="shared" si="4"/>
        <v>0</v>
      </c>
      <c r="G29" s="386">
        <f t="shared" si="5"/>
        <v>0</v>
      </c>
      <c r="H29" s="408">
        <f t="shared" si="6"/>
        <v>0</v>
      </c>
      <c r="I29" s="656"/>
      <c r="J29" s="378">
        <f t="shared" si="7"/>
        <v>0</v>
      </c>
      <c r="K29" s="649"/>
      <c r="L29" s="649"/>
      <c r="M29" s="378">
        <f t="shared" si="8"/>
        <v>0</v>
      </c>
      <c r="N29" s="379">
        <f t="shared" si="9"/>
        <v>0</v>
      </c>
      <c r="O29" s="378">
        <f t="shared" si="10"/>
        <v>0</v>
      </c>
      <c r="P29" s="378">
        <f t="shared" si="11"/>
        <v>0</v>
      </c>
      <c r="Q29" s="378">
        <f t="shared" si="12"/>
        <v>0</v>
      </c>
      <c r="R29" s="410">
        <f t="shared" si="13"/>
        <v>0</v>
      </c>
    </row>
    <row r="30" spans="1:29" ht="21.95">
      <c r="A30" s="380" t="s">
        <v>31</v>
      </c>
      <c r="B30" s="377">
        <f>SUMIFS('3 - Coût unitaire'!$I$5:$I$104,'3 - Coût unitaire'!$C$5:$C$104,'Syn dépenses Bénéficiaire'!A30)</f>
        <v>0</v>
      </c>
      <c r="C30" s="410" t="str">
        <f t="shared" si="2"/>
        <v>0%</v>
      </c>
      <c r="D30" s="383">
        <v>0.85</v>
      </c>
      <c r="E30" s="377">
        <f t="shared" si="3"/>
        <v>0</v>
      </c>
      <c r="F30" s="408">
        <f t="shared" si="4"/>
        <v>0</v>
      </c>
      <c r="G30" s="386">
        <f t="shared" si="5"/>
        <v>0</v>
      </c>
      <c r="H30" s="408">
        <f t="shared" si="6"/>
        <v>0</v>
      </c>
      <c r="I30" s="656"/>
      <c r="J30" s="378">
        <f t="shared" si="7"/>
        <v>0</v>
      </c>
      <c r="K30" s="649"/>
      <c r="L30" s="649"/>
      <c r="M30" s="378">
        <f t="shared" si="8"/>
        <v>0</v>
      </c>
      <c r="N30" s="379">
        <f t="shared" si="9"/>
        <v>0</v>
      </c>
      <c r="O30" s="378">
        <f t="shared" si="10"/>
        <v>0</v>
      </c>
      <c r="P30" s="378">
        <f t="shared" si="11"/>
        <v>0</v>
      </c>
      <c r="Q30" s="378">
        <f t="shared" si="12"/>
        <v>0</v>
      </c>
      <c r="R30" s="410">
        <f t="shared" si="13"/>
        <v>0</v>
      </c>
    </row>
    <row r="31" spans="1:29" ht="21.95">
      <c r="A31" s="376" t="s">
        <v>32</v>
      </c>
      <c r="B31" s="377">
        <f>SUMIFS('3 - Coût unitaire'!$I$5:$I$104,'3 - Coût unitaire'!$C$5:$C$104,'Syn dépenses Bénéficiaire'!A31)</f>
        <v>0</v>
      </c>
      <c r="C31" s="410" t="str">
        <f t="shared" si="2"/>
        <v>0%</v>
      </c>
      <c r="D31" s="383">
        <v>0.85</v>
      </c>
      <c r="E31" s="377">
        <f t="shared" si="3"/>
        <v>0</v>
      </c>
      <c r="F31" s="408">
        <f t="shared" si="4"/>
        <v>0</v>
      </c>
      <c r="G31" s="386">
        <f t="shared" si="5"/>
        <v>0</v>
      </c>
      <c r="H31" s="408">
        <f t="shared" si="6"/>
        <v>0</v>
      </c>
      <c r="I31" s="656"/>
      <c r="J31" s="378">
        <f t="shared" si="7"/>
        <v>0</v>
      </c>
      <c r="K31" s="649"/>
      <c r="L31" s="649"/>
      <c r="M31" s="378">
        <f t="shared" si="8"/>
        <v>0</v>
      </c>
      <c r="N31" s="379">
        <f t="shared" si="9"/>
        <v>0</v>
      </c>
      <c r="O31" s="378">
        <f t="shared" si="10"/>
        <v>0</v>
      </c>
      <c r="P31" s="378">
        <f t="shared" si="11"/>
        <v>0</v>
      </c>
      <c r="Q31" s="378">
        <f t="shared" si="12"/>
        <v>0</v>
      </c>
      <c r="R31" s="410">
        <f t="shared" si="13"/>
        <v>0</v>
      </c>
    </row>
    <row r="32" spans="1:29" ht="21.95">
      <c r="A32" s="376" t="s">
        <v>41</v>
      </c>
      <c r="B32" s="377">
        <f>SUMIFS('1 - Frais de personnel'!$N$9:$N$108,'1 - Frais de personnel'!$C$9:$C$108,'Syn dépenses Bénéficiaire'!A32)+SUMIFS('2 - Taux forfaitaire'!$G$6:$G$9,'2 - Taux forfaitaire'!$C$6:$C$9,'Syn dépenses Bénéficiaire'!A32)</f>
        <v>0</v>
      </c>
      <c r="C32" s="410" t="str">
        <f t="shared" si="2"/>
        <v>0%</v>
      </c>
      <c r="D32" s="383">
        <v>0.85</v>
      </c>
      <c r="E32" s="377">
        <f t="shared" si="3"/>
        <v>0</v>
      </c>
      <c r="F32" s="408">
        <f t="shared" si="4"/>
        <v>0</v>
      </c>
      <c r="G32" s="386">
        <f t="shared" si="5"/>
        <v>0</v>
      </c>
      <c r="H32" s="408">
        <f t="shared" si="6"/>
        <v>0</v>
      </c>
      <c r="I32" s="656"/>
      <c r="J32" s="378">
        <f t="shared" si="7"/>
        <v>0</v>
      </c>
      <c r="K32" s="649"/>
      <c r="L32" s="649"/>
      <c r="M32" s="378">
        <f t="shared" si="8"/>
        <v>0</v>
      </c>
      <c r="N32" s="379">
        <f t="shared" si="9"/>
        <v>0</v>
      </c>
      <c r="O32" s="378">
        <f t="shared" si="10"/>
        <v>0</v>
      </c>
      <c r="P32" s="378">
        <f t="shared" si="11"/>
        <v>0</v>
      </c>
      <c r="Q32" s="378">
        <f t="shared" si="12"/>
        <v>0</v>
      </c>
      <c r="R32" s="410">
        <f t="shared" si="13"/>
        <v>0</v>
      </c>
    </row>
    <row r="33" spans="1:18" ht="21.95">
      <c r="A33" s="376" t="s">
        <v>34</v>
      </c>
      <c r="B33" s="377">
        <f>SUMIFS('1 - Frais de personnel'!$N$9:$N$108,'1 - Frais de personnel'!$C$9:$C$108,'Syn dépenses Bénéficiaire'!A33)+SUMIFS('2 - Taux forfaitaire'!$G$6:$G$9,'2 - Taux forfaitaire'!$C$6:$C$9,'Syn dépenses Bénéficiaire'!A33)</f>
        <v>0</v>
      </c>
      <c r="C33" s="410" t="str">
        <f t="shared" si="2"/>
        <v>0%</v>
      </c>
      <c r="D33" s="383">
        <v>0.85</v>
      </c>
      <c r="E33" s="377">
        <f t="shared" si="3"/>
        <v>0</v>
      </c>
      <c r="F33" s="408">
        <f t="shared" si="4"/>
        <v>0</v>
      </c>
      <c r="G33" s="386">
        <f t="shared" si="5"/>
        <v>0</v>
      </c>
      <c r="H33" s="408">
        <f t="shared" si="6"/>
        <v>0</v>
      </c>
      <c r="I33" s="656"/>
      <c r="J33" s="378">
        <f t="shared" si="7"/>
        <v>0</v>
      </c>
      <c r="K33" s="649"/>
      <c r="L33" s="649"/>
      <c r="M33" s="378">
        <f t="shared" si="8"/>
        <v>0</v>
      </c>
      <c r="N33" s="379">
        <f t="shared" si="9"/>
        <v>0</v>
      </c>
      <c r="O33" s="378">
        <f t="shared" si="10"/>
        <v>0</v>
      </c>
      <c r="P33" s="378">
        <f t="shared" si="11"/>
        <v>0</v>
      </c>
      <c r="Q33" s="378">
        <f t="shared" si="12"/>
        <v>0</v>
      </c>
      <c r="R33" s="410">
        <f t="shared" si="13"/>
        <v>0</v>
      </c>
    </row>
    <row r="34" spans="1:18" ht="44.1">
      <c r="A34" s="376" t="s">
        <v>37</v>
      </c>
      <c r="B34" s="377">
        <f>SUMIFS('1 - Frais de personnel'!$N$9:$N$108,'1 - Frais de personnel'!$C$9:$C$108,'Syn dépenses Bénéficiaire'!A34)+SUMIFS('2 - Taux forfaitaire'!$G$6:$G$9,'2 - Taux forfaitaire'!$C$6:$C$9,'Syn dépenses Bénéficiaire'!A34)</f>
        <v>0</v>
      </c>
      <c r="C34" s="410" t="str">
        <f t="shared" si="2"/>
        <v>0%</v>
      </c>
      <c r="D34" s="383">
        <v>0.85</v>
      </c>
      <c r="E34" s="377">
        <f t="shared" si="3"/>
        <v>0</v>
      </c>
      <c r="F34" s="408">
        <f t="shared" si="4"/>
        <v>0</v>
      </c>
      <c r="G34" s="386">
        <f t="shared" si="5"/>
        <v>0</v>
      </c>
      <c r="H34" s="408">
        <f t="shared" si="6"/>
        <v>0</v>
      </c>
      <c r="I34" s="656"/>
      <c r="J34" s="378">
        <f t="shared" si="7"/>
        <v>0</v>
      </c>
      <c r="K34" s="649"/>
      <c r="L34" s="649"/>
      <c r="M34" s="378">
        <f t="shared" si="8"/>
        <v>0</v>
      </c>
      <c r="N34" s="379">
        <f t="shared" si="9"/>
        <v>0</v>
      </c>
      <c r="O34" s="378">
        <f t="shared" si="10"/>
        <v>0</v>
      </c>
      <c r="P34" s="378">
        <f t="shared" si="11"/>
        <v>0</v>
      </c>
      <c r="Q34" s="378">
        <f t="shared" si="12"/>
        <v>0</v>
      </c>
      <c r="R34" s="410">
        <f t="shared" si="13"/>
        <v>0</v>
      </c>
    </row>
    <row r="35" spans="1:18" ht="23.1" thickBot="1">
      <c r="A35" s="376" t="s">
        <v>38</v>
      </c>
      <c r="B35" s="382">
        <f>SUMIFS('1 - Frais de personnel'!$N$9:$N$108,'1 - Frais de personnel'!$C$9:$C$108,'Syn dépenses Bénéficiaire'!A35)+SUMIFS('2 - Taux forfaitaire'!$G$6:$G$9,'2 - Taux forfaitaire'!$C$6:$C$9,'Syn dépenses Bénéficiaire'!A35)</f>
        <v>0</v>
      </c>
      <c r="C35" s="451" t="str">
        <f t="shared" si="2"/>
        <v>0%</v>
      </c>
      <c r="D35" s="385">
        <v>0.85</v>
      </c>
      <c r="E35" s="514">
        <f t="shared" si="3"/>
        <v>0</v>
      </c>
      <c r="F35" s="407">
        <f t="shared" si="4"/>
        <v>0</v>
      </c>
      <c r="G35" s="452">
        <f t="shared" si="5"/>
        <v>0</v>
      </c>
      <c r="H35" s="407">
        <f t="shared" si="6"/>
        <v>0</v>
      </c>
      <c r="I35" s="657"/>
      <c r="J35" s="413">
        <f t="shared" si="7"/>
        <v>0</v>
      </c>
      <c r="K35" s="650"/>
      <c r="L35" s="650"/>
      <c r="M35" s="413">
        <f t="shared" si="8"/>
        <v>0</v>
      </c>
      <c r="N35" s="455">
        <f t="shared" si="9"/>
        <v>0</v>
      </c>
      <c r="O35" s="413">
        <f t="shared" si="10"/>
        <v>0</v>
      </c>
      <c r="P35" s="413">
        <f t="shared" si="11"/>
        <v>0</v>
      </c>
      <c r="Q35" s="413">
        <f t="shared" si="12"/>
        <v>0</v>
      </c>
      <c r="R35" s="456">
        <f t="shared" si="13"/>
        <v>0</v>
      </c>
    </row>
    <row r="36" spans="1:18" s="405" customFormat="1" ht="21.95" thickBot="1">
      <c r="A36" s="402" t="s">
        <v>221</v>
      </c>
      <c r="B36" s="403">
        <f>SUM(B27:B35)</f>
        <v>0</v>
      </c>
      <c r="C36" s="409">
        <f>SUM(C27:C35)</f>
        <v>0</v>
      </c>
      <c r="D36" s="401">
        <f>IF(B36=0,0,E36/B36)</f>
        <v>0</v>
      </c>
      <c r="E36" s="404">
        <f>IFERROR(SUM(E27:E35),0)</f>
        <v>0</v>
      </c>
      <c r="F36" s="401">
        <f t="shared" si="4"/>
        <v>0</v>
      </c>
      <c r="G36" s="404">
        <f t="shared" si="5"/>
        <v>0</v>
      </c>
      <c r="H36" s="401">
        <f t="shared" si="6"/>
        <v>0</v>
      </c>
      <c r="I36"/>
      <c r="J36" s="404">
        <f>IF(G36=0,0,ROUNDDOWN(IF($I$27="Oui",G36-($H$13*F36),G36*0.85),2))</f>
        <v>0</v>
      </c>
      <c r="K36" s="1"/>
      <c r="L36" s="1"/>
      <c r="M36" s="404">
        <f>IF(J36=0,0,IF($I$27="Oui",ROUNDUP(0.15*J36/0.85,2),G36-J36))</f>
        <v>0</v>
      </c>
      <c r="N36" s="404">
        <f t="shared" si="9"/>
        <v>0</v>
      </c>
      <c r="O36" s="404">
        <f t="shared" si="10"/>
        <v>0</v>
      </c>
      <c r="P36" s="404">
        <f t="shared" si="11"/>
        <v>0</v>
      </c>
      <c r="Q36" s="404">
        <f>B36-J36-M36-P36-$K$13*C36</f>
        <v>0</v>
      </c>
      <c r="R36" s="401">
        <f>IF(OR(Q36=0, B36=0),0,Q36/B36)</f>
        <v>0</v>
      </c>
    </row>
  </sheetData>
  <mergeCells count="25">
    <mergeCell ref="R25:R26"/>
    <mergeCell ref="A24:R24"/>
    <mergeCell ref="O7:R7"/>
    <mergeCell ref="O9:P9"/>
    <mergeCell ref="Q9:R9"/>
    <mergeCell ref="A2:B2"/>
    <mergeCell ref="A3:B3"/>
    <mergeCell ref="A4:B4"/>
    <mergeCell ref="A5:B5"/>
    <mergeCell ref="A1:R1"/>
    <mergeCell ref="H2:H4"/>
    <mergeCell ref="A6:B6"/>
    <mergeCell ref="A10:B10"/>
    <mergeCell ref="A7:B7"/>
    <mergeCell ref="A8:B8"/>
    <mergeCell ref="D2:F4"/>
    <mergeCell ref="D5:E5"/>
    <mergeCell ref="D6:E6"/>
    <mergeCell ref="K27:K35"/>
    <mergeCell ref="L27:L35"/>
    <mergeCell ref="A25:A26"/>
    <mergeCell ref="B25:B26"/>
    <mergeCell ref="C25:C26"/>
    <mergeCell ref="I27:I35"/>
    <mergeCell ref="F25:F26"/>
  </mergeCells>
  <phoneticPr fontId="18" type="noConversion"/>
  <conditionalFormatting sqref="F5">
    <cfRule type="expression" dxfId="4" priority="1">
      <formula>F5="Oui"</formula>
    </cfRule>
    <cfRule type="expression" dxfId="3" priority="2">
      <formula>F5="Non, l'aide publique doit diminuer"</formula>
    </cfRule>
  </conditionalFormatting>
  <dataValidations count="3">
    <dataValidation type="list" allowBlank="1" showInputMessage="1" showErrorMessage="1" sqref="M10:M12 J10:J12 J14" xr:uid="{2E28C3AD-5F75-40EB-8170-33172196C00C}">
      <formula1>"Oui,Non"</formula1>
    </dataValidation>
    <dataValidation type="list" allowBlank="1" showInputMessage="1" showErrorMessage="1" sqref="I27" xr:uid="{77BE225E-5B3E-4120-AFB6-1B5A6E765A80}">
      <formula1>"Oui,Non,Non concerné"</formula1>
    </dataValidation>
    <dataValidation type="list" allowBlank="1" showInputMessage="1" showErrorMessage="1" promptTitle="Sélectionnez un type d'action" prompt="Cliquez sur le menu déroulant et associez un type d'action au poste choisi tel que présenté dans les lignes 4 à 12 de l'onglet 0_x000a_" sqref="A27:A35" xr:uid="{00000000-0002-0000-0500-000000000000}">
      <formula1>"Etude de faisabilité,Réa-PDE-JA,Conseil technique ateliers,Conseil vision globale,Conseil JA dossier 75.01,Conseil JA dossier 73.01,Suivi-PDE-JA,Conseil réduction pollution sol,Conseil réduction déchet"</formula1>
    </dataValidation>
  </dataValidations>
  <pageMargins left="0.7" right="0.7" top="0.75" bottom="0.75" header="0.3" footer="0.3"/>
  <pageSetup paperSize="9" scale="16"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4">
    <tabColor rgb="FFFFC000"/>
    <pageSetUpPr fitToPage="1"/>
  </sheetPr>
  <dimension ref="A1:U33"/>
  <sheetViews>
    <sheetView showGridLines="0" tabSelected="1" zoomScale="43" zoomScaleNormal="50" workbookViewId="0">
      <selection activeCell="H10" sqref="H10"/>
    </sheetView>
  </sheetViews>
  <sheetFormatPr defaultColWidth="11.42578125" defaultRowHeight="15"/>
  <cols>
    <col min="1" max="1" width="37" customWidth="1"/>
    <col min="2" max="2" width="33.7109375" customWidth="1"/>
    <col min="3" max="3" width="32.7109375" customWidth="1"/>
    <col min="4" max="4" width="72.28515625" customWidth="1"/>
    <col min="5" max="5" width="35" customWidth="1"/>
    <col min="6" max="6" width="49.28515625" customWidth="1"/>
    <col min="7" max="7" width="54.7109375" customWidth="1"/>
    <col min="8" max="8" width="45.7109375" customWidth="1"/>
    <col min="9" max="9" width="34.28515625" customWidth="1"/>
    <col min="10" max="10" width="26.42578125" customWidth="1"/>
    <col min="11" max="11" width="31.28515625" customWidth="1"/>
    <col min="12" max="12" width="30.85546875" customWidth="1"/>
    <col min="13" max="18" width="33.7109375" customWidth="1"/>
    <col min="19" max="19" width="24.85546875" customWidth="1"/>
    <col min="20" max="20" width="27.42578125" customWidth="1"/>
    <col min="21" max="21" width="16.140625" customWidth="1"/>
  </cols>
  <sheetData>
    <row r="1" spans="1:21" ht="81" customHeight="1" thickBot="1">
      <c r="A1" s="516" t="s">
        <v>222</v>
      </c>
      <c r="B1" s="517"/>
      <c r="C1" s="517"/>
      <c r="D1" s="517"/>
      <c r="E1" s="517"/>
      <c r="F1" s="517"/>
      <c r="G1" s="517"/>
      <c r="H1" s="517"/>
      <c r="I1" s="517"/>
      <c r="J1" s="517"/>
      <c r="K1" s="517"/>
      <c r="L1" s="517"/>
      <c r="M1" s="517"/>
      <c r="N1" s="517"/>
      <c r="O1" s="517"/>
      <c r="P1" s="517"/>
      <c r="Q1" s="517"/>
      <c r="R1" s="517"/>
      <c r="S1" s="517"/>
      <c r="T1" s="518"/>
    </row>
    <row r="2" spans="1:21" s="67" customFormat="1" ht="21" customHeight="1" thickBot="1">
      <c r="A2" s="531" t="s">
        <v>154</v>
      </c>
      <c r="B2" s="532"/>
      <c r="C2" s="474" t="s">
        <v>223</v>
      </c>
      <c r="D2" s="433" t="s">
        <v>224</v>
      </c>
      <c r="E2" s="434"/>
      <c r="F2" s="566" t="s">
        <v>225</v>
      </c>
      <c r="G2" s="567"/>
      <c r="H2" s="568"/>
      <c r="I2" s="434"/>
      <c r="J2" s="435"/>
      <c r="K2" s="436"/>
      <c r="L2" s="436"/>
      <c r="M2" s="434"/>
      <c r="N2" s="434"/>
      <c r="O2" s="434"/>
      <c r="P2" s="434"/>
      <c r="Q2" s="434"/>
      <c r="R2" s="434"/>
      <c r="S2" s="434"/>
    </row>
    <row r="3" spans="1:21" s="67" customFormat="1" ht="45.95" customHeight="1">
      <c r="A3" s="533" t="s">
        <v>159</v>
      </c>
      <c r="B3" s="534"/>
      <c r="C3" s="483">
        <f>'1 - Frais de personnel'!AC109+'2 - Taux forfaitaire'!N10+'3 - Coût unitaire'!R105</f>
        <v>0</v>
      </c>
      <c r="D3" s="480">
        <f>'1 - Frais de personnel'!AF109+'2 - Taux forfaitaire'!Q10+'3 - Coût unitaire'!U105</f>
        <v>0</v>
      </c>
      <c r="E3" s="434"/>
      <c r="F3" s="569"/>
      <c r="G3" s="570"/>
      <c r="H3" s="571"/>
      <c r="I3" s="434"/>
      <c r="J3" s="435"/>
      <c r="K3" s="436"/>
      <c r="L3" s="436"/>
      <c r="M3" s="553" t="s">
        <v>226</v>
      </c>
      <c r="N3" s="556" t="s">
        <v>158</v>
      </c>
      <c r="O3" s="558" t="s">
        <v>127</v>
      </c>
      <c r="P3" s="558" t="s">
        <v>39</v>
      </c>
      <c r="Q3" s="560" t="s">
        <v>27</v>
      </c>
      <c r="R3" s="434"/>
      <c r="S3" s="434"/>
    </row>
    <row r="4" spans="1:21" s="67" customFormat="1" ht="77.099999999999994" customHeight="1" thickBot="1">
      <c r="A4" s="527" t="s">
        <v>161</v>
      </c>
      <c r="B4" s="528"/>
      <c r="C4" s="437">
        <v>0</v>
      </c>
      <c r="D4" s="481">
        <v>0</v>
      </c>
      <c r="E4" s="434"/>
      <c r="F4" s="572"/>
      <c r="G4" s="573"/>
      <c r="H4" s="574"/>
      <c r="I4" s="434"/>
      <c r="J4" s="435"/>
      <c r="K4" s="436"/>
      <c r="L4" s="436"/>
      <c r="M4" s="554"/>
      <c r="N4" s="557"/>
      <c r="O4" s="559"/>
      <c r="P4" s="559"/>
      <c r="Q4" s="561"/>
      <c r="R4" s="434"/>
      <c r="S4" s="434"/>
    </row>
    <row r="5" spans="1:21" s="67" customFormat="1" ht="132" customHeight="1" thickBot="1">
      <c r="A5" s="529" t="s">
        <v>162</v>
      </c>
      <c r="B5" s="530"/>
      <c r="C5" s="484">
        <f>SUM(C3:C4)</f>
        <v>0</v>
      </c>
      <c r="D5" s="482">
        <f>SUM(D3:D4)</f>
        <v>0</v>
      </c>
      <c r="E5" s="438"/>
      <c r="F5" s="562" t="s">
        <v>163</v>
      </c>
      <c r="G5" s="563"/>
      <c r="H5" s="470" t="str">
        <f>IF(B28=0,"",IF(B28&lt;E28+P14,"Non, l'aide publique doit diminuer","Oui"))</f>
        <v/>
      </c>
      <c r="I5" s="434"/>
      <c r="J5" s="435"/>
      <c r="K5" s="436"/>
      <c r="L5" s="436"/>
      <c r="M5" s="554"/>
      <c r="N5" s="439" t="s">
        <v>227</v>
      </c>
      <c r="O5" s="440">
        <f>'1 - Frais de personnel'!AC109</f>
        <v>0</v>
      </c>
      <c r="P5" s="440">
        <f>'2 - Taux forfaitaire'!N10</f>
        <v>0</v>
      </c>
      <c r="Q5" s="485">
        <f>'3 - Coût unitaire'!R105</f>
        <v>0</v>
      </c>
      <c r="R5" s="434"/>
      <c r="S5" s="434"/>
    </row>
    <row r="6" spans="1:21" s="67" customFormat="1" ht="105" customHeight="1" thickBot="1">
      <c r="A6" s="525" t="s">
        <v>228</v>
      </c>
      <c r="B6" s="526"/>
      <c r="C6" s="475">
        <f>$B$28</f>
        <v>0</v>
      </c>
      <c r="D6" s="441">
        <f>'Syn dépenses Bénéficiaire'!C6-'Syn dépenses Instructeur'!C6</f>
        <v>0</v>
      </c>
      <c r="E6" s="438"/>
      <c r="F6" s="564" t="s">
        <v>229</v>
      </c>
      <c r="G6" s="565"/>
      <c r="H6" s="471" t="str">
        <f>IF(B28=0,"",B28-E28)</f>
        <v/>
      </c>
      <c r="I6" s="434"/>
      <c r="J6" s="436"/>
      <c r="K6" s="436"/>
      <c r="L6" s="436"/>
      <c r="M6" s="555"/>
      <c r="N6" s="442" t="s">
        <v>230</v>
      </c>
      <c r="O6" s="486">
        <f>O5</f>
        <v>0</v>
      </c>
      <c r="P6" s="486">
        <f t="shared" ref="P6:Q6" si="0">P5</f>
        <v>0</v>
      </c>
      <c r="Q6" s="487">
        <f t="shared" si="0"/>
        <v>0</v>
      </c>
      <c r="R6" s="434"/>
      <c r="S6" s="434"/>
    </row>
    <row r="7" spans="1:21" ht="110.45" customHeight="1" thickBot="1">
      <c r="A7" s="525" t="s">
        <v>231</v>
      </c>
      <c r="B7" s="526"/>
      <c r="C7" s="475">
        <f>$G$28</f>
        <v>0</v>
      </c>
      <c r="D7" s="443">
        <f>'Syn dépenses Bénéficiaire'!C7-'Syn dépenses Instructeur'!C7</f>
        <v>0</v>
      </c>
      <c r="E7" s="434"/>
      <c r="F7" s="434"/>
      <c r="G7" s="434"/>
      <c r="H7" s="434"/>
      <c r="I7" s="434"/>
      <c r="J7" s="434"/>
      <c r="K7" s="434"/>
      <c r="L7" s="434"/>
      <c r="M7" s="434"/>
      <c r="N7" s="434"/>
      <c r="O7" s="434"/>
      <c r="P7" s="434"/>
      <c r="Q7" s="434"/>
      <c r="R7" s="434"/>
      <c r="S7" s="434"/>
    </row>
    <row r="8" spans="1:21" ht="75.95" customHeight="1" thickBot="1">
      <c r="A8" s="575" t="s">
        <v>169</v>
      </c>
      <c r="B8" s="576"/>
      <c r="C8" s="476">
        <f>J28</f>
        <v>0</v>
      </c>
      <c r="D8" s="444"/>
      <c r="E8" s="434"/>
      <c r="F8" s="434"/>
      <c r="G8" s="434"/>
      <c r="H8" s="434"/>
      <c r="I8" s="434"/>
      <c r="J8" s="434"/>
      <c r="K8" s="434"/>
      <c r="L8" s="434"/>
      <c r="M8" s="542" t="s">
        <v>232</v>
      </c>
      <c r="N8" s="543"/>
      <c r="O8" s="543"/>
      <c r="P8" s="543"/>
      <c r="Q8" s="543"/>
      <c r="R8" s="544"/>
      <c r="S8" s="434"/>
    </row>
    <row r="9" spans="1:21" ht="98.1" customHeight="1" thickBot="1">
      <c r="A9" s="445" t="s">
        <v>178</v>
      </c>
      <c r="B9" s="446"/>
      <c r="C9" s="477">
        <f>M28</f>
        <v>0</v>
      </c>
      <c r="D9" s="444"/>
      <c r="E9" s="434"/>
      <c r="F9" s="434"/>
      <c r="G9" s="434"/>
      <c r="H9" s="434"/>
      <c r="I9" s="434"/>
      <c r="J9" s="434"/>
      <c r="K9" s="434"/>
      <c r="L9" s="434"/>
      <c r="M9" s="488" t="s">
        <v>233</v>
      </c>
      <c r="N9" s="545" t="s">
        <v>234</v>
      </c>
      <c r="O9" s="547" t="s">
        <v>235</v>
      </c>
      <c r="P9" s="489" t="s">
        <v>236</v>
      </c>
      <c r="Q9" s="549" t="s">
        <v>237</v>
      </c>
      <c r="R9" s="551" t="s">
        <v>238</v>
      </c>
      <c r="S9" s="434"/>
    </row>
    <row r="10" spans="1:21" ht="90.95" customHeight="1" thickBot="1">
      <c r="A10" s="525" t="s">
        <v>239</v>
      </c>
      <c r="B10" s="526"/>
      <c r="C10" s="478">
        <f>Q28</f>
        <v>0</v>
      </c>
      <c r="D10" s="444"/>
      <c r="E10" s="434"/>
      <c r="F10" s="434"/>
      <c r="G10" s="434"/>
      <c r="H10" s="434"/>
      <c r="I10" s="434"/>
      <c r="J10" s="434"/>
      <c r="K10" s="434"/>
      <c r="L10" s="434"/>
      <c r="M10" s="490" t="s">
        <v>240</v>
      </c>
      <c r="N10" s="546"/>
      <c r="O10" s="548"/>
      <c r="P10" s="447" t="s">
        <v>240</v>
      </c>
      <c r="Q10" s="550"/>
      <c r="R10" s="552"/>
      <c r="S10" s="434"/>
    </row>
    <row r="11" spans="1:21" ht="41.25" customHeight="1">
      <c r="A11" s="448"/>
      <c r="B11" s="448"/>
      <c r="C11" s="479"/>
      <c r="D11" s="444"/>
      <c r="E11" s="434"/>
      <c r="F11" s="434"/>
      <c r="G11" s="434"/>
      <c r="H11" s="434"/>
      <c r="I11" s="434"/>
      <c r="J11" s="434"/>
      <c r="K11" s="434"/>
      <c r="L11" s="434"/>
      <c r="M11" s="491" t="str">
        <f>IF('Syn dépenses Bénéficiaire'!H10="","",'Syn dépenses Bénéficiaire'!H10)</f>
        <v/>
      </c>
      <c r="N11" s="472" t="str">
        <f>IF('Syn dépenses Bénéficiaire'!I10="","",'Syn dépenses Bénéficiaire'!I10)</f>
        <v/>
      </c>
      <c r="O11" s="472" t="str">
        <f>IF('Syn dépenses Bénéficiaire'!J10="","",'Syn dépenses Bénéficiaire'!J10)</f>
        <v/>
      </c>
      <c r="P11" s="472" t="str">
        <f>IF('Syn dépenses Bénéficiaire'!K10="","",'Syn dépenses Bénéficiaire'!K10)</f>
        <v/>
      </c>
      <c r="Q11" s="472" t="str">
        <f>IF('Syn dépenses Bénéficiaire'!L10="","",'Syn dépenses Bénéficiaire'!L10)</f>
        <v/>
      </c>
      <c r="R11" s="492" t="str">
        <f>IF('Syn dépenses Bénéficiaire'!M10="","",'Syn dépenses Bénéficiaire'!M10)</f>
        <v/>
      </c>
      <c r="S11" s="434"/>
    </row>
    <row r="12" spans="1:21" ht="41.25" customHeight="1">
      <c r="A12" s="448"/>
      <c r="B12" s="448"/>
      <c r="C12" s="479"/>
      <c r="D12" s="444"/>
      <c r="E12" s="434"/>
      <c r="F12" s="434"/>
      <c r="G12" s="434"/>
      <c r="H12" s="434"/>
      <c r="I12" s="434"/>
      <c r="J12" s="434"/>
      <c r="K12" s="434"/>
      <c r="L12" s="434"/>
      <c r="M12" s="491" t="str">
        <f>IF('Syn dépenses Bénéficiaire'!H11="","",'Syn dépenses Bénéficiaire'!H11)</f>
        <v/>
      </c>
      <c r="N12" s="472" t="str">
        <f>IF('Syn dépenses Bénéficiaire'!I11="","",'Syn dépenses Bénéficiaire'!I11)</f>
        <v/>
      </c>
      <c r="O12" s="472" t="str">
        <f>IF('Syn dépenses Bénéficiaire'!J11="","",'Syn dépenses Bénéficiaire'!J11)</f>
        <v/>
      </c>
      <c r="P12" s="472" t="str">
        <f>IF('Syn dépenses Bénéficiaire'!K11="","",'Syn dépenses Bénéficiaire'!K11)</f>
        <v/>
      </c>
      <c r="Q12" s="472" t="str">
        <f>IF('Syn dépenses Bénéficiaire'!L11="","",'Syn dépenses Bénéficiaire'!L11)</f>
        <v/>
      </c>
      <c r="R12" s="492" t="str">
        <f>IF('Syn dépenses Bénéficiaire'!M11="","",'Syn dépenses Bénéficiaire'!M11)</f>
        <v/>
      </c>
      <c r="S12" s="434"/>
    </row>
    <row r="13" spans="1:21" ht="41.25" customHeight="1" thickBot="1">
      <c r="A13" s="448"/>
      <c r="B13" s="448"/>
      <c r="C13" s="479"/>
      <c r="D13" s="444"/>
      <c r="E13" s="434"/>
      <c r="F13" s="434"/>
      <c r="G13" s="434"/>
      <c r="H13" s="434"/>
      <c r="I13" s="434"/>
      <c r="J13" s="434"/>
      <c r="K13" s="434"/>
      <c r="L13" s="434"/>
      <c r="M13" s="493" t="str">
        <f>IF('Syn dépenses Bénéficiaire'!H12="","",'Syn dépenses Bénéficiaire'!H12)</f>
        <v/>
      </c>
      <c r="N13" s="494" t="str">
        <f>IF('Syn dépenses Bénéficiaire'!I12="","",'Syn dépenses Bénéficiaire'!I12)</f>
        <v/>
      </c>
      <c r="O13" s="494" t="str">
        <f>IF('Syn dépenses Bénéficiaire'!J12="","",'Syn dépenses Bénéficiaire'!J12)</f>
        <v/>
      </c>
      <c r="P13" s="494" t="str">
        <f>IF('Syn dépenses Bénéficiaire'!K12="","",'Syn dépenses Bénéficiaire'!K12)</f>
        <v/>
      </c>
      <c r="Q13" s="494" t="str">
        <f>IF('Syn dépenses Bénéficiaire'!L12="","",'Syn dépenses Bénéficiaire'!L12)</f>
        <v/>
      </c>
      <c r="R13" s="495" t="str">
        <f>IF('Syn dépenses Bénéficiaire'!M12="","",'Syn dépenses Bénéficiaire'!M12)</f>
        <v/>
      </c>
      <c r="S13" s="434"/>
    </row>
    <row r="14" spans="1:21" ht="43.5" customHeight="1" thickBot="1">
      <c r="A14" s="434"/>
      <c r="B14" s="434"/>
      <c r="C14" s="434"/>
      <c r="D14" s="444"/>
      <c r="E14" s="434"/>
      <c r="F14" s="434"/>
      <c r="G14" s="434"/>
      <c r="H14" s="434"/>
      <c r="I14" s="434"/>
      <c r="J14" s="434"/>
      <c r="K14" s="434"/>
      <c r="L14" s="434"/>
      <c r="M14" s="449">
        <f>SUM(M11:M13)</f>
        <v>0</v>
      </c>
      <c r="N14" s="434"/>
      <c r="O14" s="434"/>
      <c r="P14" s="449">
        <f>SUM(P11:P13)</f>
        <v>0</v>
      </c>
      <c r="Q14" s="434"/>
      <c r="R14" s="434"/>
      <c r="S14" s="434"/>
    </row>
    <row r="15" spans="1:21" ht="15.95" customHeight="1" thickBot="1"/>
    <row r="16" spans="1:21" ht="87.95" customHeight="1" thickBot="1">
      <c r="A16" s="539" t="s">
        <v>241</v>
      </c>
      <c r="B16" s="540"/>
      <c r="C16" s="540"/>
      <c r="D16" s="540"/>
      <c r="E16" s="540"/>
      <c r="F16" s="540"/>
      <c r="G16" s="540"/>
      <c r="H16" s="540"/>
      <c r="I16" s="540"/>
      <c r="J16" s="540"/>
      <c r="K16" s="540"/>
      <c r="L16" s="540"/>
      <c r="M16" s="540"/>
      <c r="N16" s="540"/>
      <c r="O16" s="540"/>
      <c r="P16" s="540"/>
      <c r="Q16" s="540"/>
      <c r="R16" s="540"/>
      <c r="S16" s="541"/>
      <c r="T16" s="68"/>
      <c r="U16" s="68"/>
    </row>
    <row r="17" spans="1:20" s="68" customFormat="1" ht="132">
      <c r="A17" s="523" t="s">
        <v>19</v>
      </c>
      <c r="B17" s="521" t="s">
        <v>242</v>
      </c>
      <c r="C17" s="519" t="s">
        <v>243</v>
      </c>
      <c r="D17" s="419" t="s">
        <v>244</v>
      </c>
      <c r="E17" s="418" t="s">
        <v>245</v>
      </c>
      <c r="F17" s="536" t="s">
        <v>198</v>
      </c>
      <c r="G17" s="457" t="s">
        <v>199</v>
      </c>
      <c r="H17" s="457" t="s">
        <v>200</v>
      </c>
      <c r="I17" s="419" t="s">
        <v>246</v>
      </c>
      <c r="J17" s="419" t="s">
        <v>202</v>
      </c>
      <c r="K17" s="419" t="s">
        <v>203</v>
      </c>
      <c r="L17" s="419" t="s">
        <v>204</v>
      </c>
      <c r="M17" s="419" t="s">
        <v>205</v>
      </c>
      <c r="N17" s="419" t="s">
        <v>206</v>
      </c>
      <c r="O17" s="419" t="s">
        <v>207</v>
      </c>
      <c r="P17" s="419" t="s">
        <v>208</v>
      </c>
      <c r="Q17" s="418" t="s">
        <v>209</v>
      </c>
      <c r="R17" s="418" t="s">
        <v>247</v>
      </c>
      <c r="S17" s="419" t="s">
        <v>248</v>
      </c>
    </row>
    <row r="18" spans="1:20" s="68" customFormat="1" ht="267.75" customHeight="1" thickBot="1">
      <c r="A18" s="524"/>
      <c r="B18" s="522"/>
      <c r="C18" s="520"/>
      <c r="D18" s="421" t="s">
        <v>249</v>
      </c>
      <c r="E18" s="468" t="s">
        <v>250</v>
      </c>
      <c r="F18" s="537"/>
      <c r="G18" s="468" t="s">
        <v>213</v>
      </c>
      <c r="H18" s="469" t="s">
        <v>251</v>
      </c>
      <c r="I18" s="420" t="s">
        <v>252</v>
      </c>
      <c r="J18" s="420" t="s">
        <v>216</v>
      </c>
      <c r="K18" s="420" t="s">
        <v>217</v>
      </c>
      <c r="L18" s="420" t="s">
        <v>217</v>
      </c>
      <c r="M18" s="420"/>
      <c r="N18" s="420" t="s">
        <v>253</v>
      </c>
      <c r="O18" s="420" t="s">
        <v>219</v>
      </c>
      <c r="P18" s="420"/>
      <c r="Q18" s="468" t="s">
        <v>220</v>
      </c>
      <c r="R18" s="468" t="s">
        <v>254</v>
      </c>
      <c r="S18" s="420"/>
    </row>
    <row r="19" spans="1:20" s="405" customFormat="1" ht="21.95">
      <c r="A19" s="422" t="s">
        <v>26</v>
      </c>
      <c r="B19" s="423">
        <f>SUMIFS('3 - Coût unitaire'!$R$5:$R$104,'3 - Coût unitaire'!$L$5:$L$104,'Syn dépenses Instructeur'!A19)</f>
        <v>0</v>
      </c>
      <c r="C19" s="512">
        <f>IF($B$28=0,0,B19/$B$28)</f>
        <v>0</v>
      </c>
      <c r="D19" s="424">
        <f>'Syn dépenses Bénéficiaire'!D27</f>
        <v>0.85</v>
      </c>
      <c r="E19" s="427">
        <f>IF(B19=0,0,D19*B19)</f>
        <v>0</v>
      </c>
      <c r="F19" s="424">
        <f>IF($E$28=0,0,E19/$E$28)</f>
        <v>0</v>
      </c>
      <c r="G19" s="377">
        <f>IF(OR(E19=0,ROUND($M$14+$P$14,2)&gt;=ROUND($B$28,2)),0,IF($P$14&gt;$H$6,E19-($P$14-$H$6)*F19,E19))</f>
        <v>0</v>
      </c>
      <c r="H19" s="424">
        <f>IF(B19=0,0,G19/B19)</f>
        <v>0</v>
      </c>
      <c r="I19" s="538" t="str">
        <f>_xlfn.IFS(M14=0,"Non concerné",M14&lt;(0.15*$G$19),"Non",M14=(0.15*$G$19),"Oui",M14&gt;(0.15*$G$19),"Oui")</f>
        <v>Non concerné</v>
      </c>
      <c r="J19" s="377">
        <f>IF(G19=0,0,IF($I$19="Oui",G19-($M$14*F19),G19*0.85))</f>
        <v>0</v>
      </c>
      <c r="K19" s="535">
        <f>IF(G28=0,0,J28/G28)</f>
        <v>0</v>
      </c>
      <c r="L19" s="535">
        <f>IF(OR(G28=0,J28=0),0,M28/(J28*100/85))</f>
        <v>0</v>
      </c>
      <c r="M19" s="377">
        <f>IF(G19=0,0,IF($I$19="Oui",0.15*J19/0.85,G19-J19))</f>
        <v>0</v>
      </c>
      <c r="N19" s="461">
        <f>IF(F19=0,0,IF($I$19="Oui",M19,$M$14*F19))</f>
        <v>0</v>
      </c>
      <c r="O19" s="377">
        <f>IF(M19=0,0,M19-N19)</f>
        <v>0</v>
      </c>
      <c r="P19" s="377">
        <f>IF($M$14=0,0,F19*$M$14-N19)</f>
        <v>0</v>
      </c>
      <c r="Q19" s="377">
        <f>IF(B19=0,0,B19-J19-M19-P19-$P$14*C19)</f>
        <v>0</v>
      </c>
      <c r="R19" s="462">
        <f>IF(OR(Q19=0,B19=0),0,Q19/B19)</f>
        <v>0</v>
      </c>
      <c r="S19" s="460"/>
    </row>
    <row r="20" spans="1:20" s="405" customFormat="1" ht="21.95">
      <c r="A20" s="425" t="s">
        <v>29</v>
      </c>
      <c r="B20" s="426">
        <f>SUMIFS('3 - Coût unitaire'!$R$5:$R$104,'3 - Coût unitaire'!$L$5:$L$104,'Syn dépenses Instructeur'!A20)</f>
        <v>0</v>
      </c>
      <c r="C20" s="458">
        <f t="shared" ref="C20:C27" si="1">IF($B$28=0,0,B20/$B$28)</f>
        <v>0</v>
      </c>
      <c r="D20" s="424">
        <f>'Syn dépenses Bénéficiaire'!D28</f>
        <v>0.85</v>
      </c>
      <c r="E20" s="427">
        <f t="shared" ref="E20:E27" si="2">IF(B20=0,0,D20*B20)</f>
        <v>0</v>
      </c>
      <c r="F20" s="424">
        <f t="shared" ref="F20:F28" si="3">IF($E$28=0,0,E20/$E$28)</f>
        <v>0</v>
      </c>
      <c r="G20" s="377">
        <f t="shared" ref="G20:G28" si="4">IF(OR(E20=0,ROUND($M$14+$P$14,2)&gt;=ROUND($B$28,2)),0,IF($P$14&gt;$H$6,E20-($P$14-$H$6)*F20,E20))</f>
        <v>0</v>
      </c>
      <c r="H20" s="424">
        <f t="shared" ref="H20:H28" si="5">IF(B20=0,0,G20/B20)</f>
        <v>0</v>
      </c>
      <c r="I20" s="538"/>
      <c r="J20" s="377">
        <f>IF(G20=0,0,IF($I$19="Oui",G20-($M$14*F20),G20*0.85))</f>
        <v>0</v>
      </c>
      <c r="K20" s="535"/>
      <c r="L20" s="535"/>
      <c r="M20" s="377">
        <f t="shared" ref="M20:M27" si="6">IF(G20=0,0,IF($I$19="Oui",0.15*J20/0.85,G20-J20))</f>
        <v>0</v>
      </c>
      <c r="N20" s="461">
        <f t="shared" ref="N20:N28" si="7">IF(F20=0,0,IF($I$19="Oui",M20,$M$14*F20))</f>
        <v>0</v>
      </c>
      <c r="O20" s="377">
        <f t="shared" ref="O20:O28" si="8">IF(M20=0,0,M20-N20)</f>
        <v>0</v>
      </c>
      <c r="P20" s="377">
        <f t="shared" ref="P20:P28" si="9">IF($M$14=0,0,F20*$M$14-N20)</f>
        <v>0</v>
      </c>
      <c r="Q20" s="377">
        <f t="shared" ref="Q20:Q28" si="10">IF(B20=0,0,B20-J20-M20-P20-$P$14*C20)</f>
        <v>0</v>
      </c>
      <c r="R20" s="462">
        <f t="shared" ref="R20:R28" si="11">IF(OR(Q20=0,B20=0),0,Q20/B20)</f>
        <v>0</v>
      </c>
      <c r="S20" s="463"/>
    </row>
    <row r="21" spans="1:20" s="405" customFormat="1" ht="21.95">
      <c r="A21" s="425" t="s">
        <v>30</v>
      </c>
      <c r="B21" s="426">
        <f>SUMIFS('3 - Coût unitaire'!$R$5:$R$104,'3 - Coût unitaire'!$L$5:$L$104,'Syn dépenses Instructeur'!A21)</f>
        <v>0</v>
      </c>
      <c r="C21" s="458">
        <f t="shared" si="1"/>
        <v>0</v>
      </c>
      <c r="D21" s="424">
        <f>'Syn dépenses Bénéficiaire'!D29</f>
        <v>0.85</v>
      </c>
      <c r="E21" s="427">
        <f t="shared" si="2"/>
        <v>0</v>
      </c>
      <c r="F21" s="424">
        <f t="shared" si="3"/>
        <v>0</v>
      </c>
      <c r="G21" s="377">
        <f t="shared" si="4"/>
        <v>0</v>
      </c>
      <c r="H21" s="424">
        <f t="shared" si="5"/>
        <v>0</v>
      </c>
      <c r="I21" s="538"/>
      <c r="J21" s="377">
        <f t="shared" ref="J21:J28" si="12">IF(G21=0,0,IF($I$19="Oui",G21-($M$14*F21),G21*0.85))</f>
        <v>0</v>
      </c>
      <c r="K21" s="535"/>
      <c r="L21" s="535"/>
      <c r="M21" s="377">
        <f t="shared" si="6"/>
        <v>0</v>
      </c>
      <c r="N21" s="461">
        <f t="shared" si="7"/>
        <v>0</v>
      </c>
      <c r="O21" s="377">
        <f t="shared" si="8"/>
        <v>0</v>
      </c>
      <c r="P21" s="377">
        <f t="shared" si="9"/>
        <v>0</v>
      </c>
      <c r="Q21" s="377">
        <f t="shared" si="10"/>
        <v>0</v>
      </c>
      <c r="R21" s="462">
        <f t="shared" si="11"/>
        <v>0</v>
      </c>
      <c r="S21" s="463"/>
    </row>
    <row r="22" spans="1:20" s="405" customFormat="1" ht="21.95">
      <c r="A22" s="425" t="s">
        <v>31</v>
      </c>
      <c r="B22" s="426">
        <f>SUMIFS('3 - Coût unitaire'!$R$5:$R$104,'3 - Coût unitaire'!$L$5:$L$104,'Syn dépenses Instructeur'!A22)</f>
        <v>0</v>
      </c>
      <c r="C22" s="458">
        <f t="shared" si="1"/>
        <v>0</v>
      </c>
      <c r="D22" s="424">
        <f>'Syn dépenses Bénéficiaire'!D30</f>
        <v>0.85</v>
      </c>
      <c r="E22" s="427">
        <f t="shared" si="2"/>
        <v>0</v>
      </c>
      <c r="F22" s="424">
        <f t="shared" si="3"/>
        <v>0</v>
      </c>
      <c r="G22" s="377">
        <f t="shared" si="4"/>
        <v>0</v>
      </c>
      <c r="H22" s="424">
        <f t="shared" si="5"/>
        <v>0</v>
      </c>
      <c r="I22" s="538"/>
      <c r="J22" s="377">
        <f t="shared" si="12"/>
        <v>0</v>
      </c>
      <c r="K22" s="535"/>
      <c r="L22" s="535"/>
      <c r="M22" s="377">
        <f t="shared" si="6"/>
        <v>0</v>
      </c>
      <c r="N22" s="461">
        <f t="shared" si="7"/>
        <v>0</v>
      </c>
      <c r="O22" s="377">
        <f t="shared" si="8"/>
        <v>0</v>
      </c>
      <c r="P22" s="377">
        <f t="shared" si="9"/>
        <v>0</v>
      </c>
      <c r="Q22" s="377">
        <f t="shared" si="10"/>
        <v>0</v>
      </c>
      <c r="R22" s="462">
        <f t="shared" si="11"/>
        <v>0</v>
      </c>
      <c r="S22" s="463"/>
    </row>
    <row r="23" spans="1:20" s="405" customFormat="1" ht="21.95">
      <c r="A23" s="425" t="s">
        <v>32</v>
      </c>
      <c r="B23" s="426">
        <f>SUMIFS('3 - Coût unitaire'!$R$5:$R$104,'3 - Coût unitaire'!$L$5:$L$104,'Syn dépenses Instructeur'!A23)</f>
        <v>0</v>
      </c>
      <c r="C23" s="458">
        <f t="shared" si="1"/>
        <v>0</v>
      </c>
      <c r="D23" s="424">
        <f>'Syn dépenses Bénéficiaire'!D31</f>
        <v>0.85</v>
      </c>
      <c r="E23" s="427">
        <f t="shared" si="2"/>
        <v>0</v>
      </c>
      <c r="F23" s="424">
        <f t="shared" si="3"/>
        <v>0</v>
      </c>
      <c r="G23" s="377">
        <f t="shared" si="4"/>
        <v>0</v>
      </c>
      <c r="H23" s="424">
        <f t="shared" si="5"/>
        <v>0</v>
      </c>
      <c r="I23" s="538"/>
      <c r="J23" s="377">
        <f t="shared" si="12"/>
        <v>0</v>
      </c>
      <c r="K23" s="535"/>
      <c r="L23" s="535"/>
      <c r="M23" s="377">
        <f t="shared" si="6"/>
        <v>0</v>
      </c>
      <c r="N23" s="461">
        <f t="shared" si="7"/>
        <v>0</v>
      </c>
      <c r="O23" s="377">
        <f t="shared" si="8"/>
        <v>0</v>
      </c>
      <c r="P23" s="377">
        <f t="shared" si="9"/>
        <v>0</v>
      </c>
      <c r="Q23" s="377">
        <f t="shared" si="10"/>
        <v>0</v>
      </c>
      <c r="R23" s="462">
        <f t="shared" si="11"/>
        <v>0</v>
      </c>
      <c r="S23" s="463"/>
    </row>
    <row r="24" spans="1:20" s="405" customFormat="1" ht="21.95">
      <c r="A24" s="425" t="s">
        <v>41</v>
      </c>
      <c r="B24" s="426">
        <f>SUMIFS('1 - Frais de personnel'!$AC$9:$AC$108,'1 - Frais de personnel'!$Q$9:$Q$108,'Syn dépenses Instructeur'!A24)+SUMIFS('2 - Taux forfaitaire'!$N$6:$N$9,'2 - Taux forfaitaire'!$J$6:$J$9,'Syn dépenses Instructeur'!A24)</f>
        <v>0</v>
      </c>
      <c r="C24" s="458">
        <f t="shared" si="1"/>
        <v>0</v>
      </c>
      <c r="D24" s="424">
        <f>'Syn dépenses Bénéficiaire'!D32</f>
        <v>0.85</v>
      </c>
      <c r="E24" s="427">
        <f t="shared" si="2"/>
        <v>0</v>
      </c>
      <c r="F24" s="424">
        <f t="shared" si="3"/>
        <v>0</v>
      </c>
      <c r="G24" s="377">
        <f t="shared" si="4"/>
        <v>0</v>
      </c>
      <c r="H24" s="424">
        <f t="shared" si="5"/>
        <v>0</v>
      </c>
      <c r="I24" s="538"/>
      <c r="J24" s="377">
        <f t="shared" si="12"/>
        <v>0</v>
      </c>
      <c r="K24" s="535"/>
      <c r="L24" s="535"/>
      <c r="M24" s="377">
        <f t="shared" si="6"/>
        <v>0</v>
      </c>
      <c r="N24" s="461">
        <f t="shared" si="7"/>
        <v>0</v>
      </c>
      <c r="O24" s="377">
        <f t="shared" si="8"/>
        <v>0</v>
      </c>
      <c r="P24" s="377">
        <f t="shared" si="9"/>
        <v>0</v>
      </c>
      <c r="Q24" s="377">
        <f t="shared" si="10"/>
        <v>0</v>
      </c>
      <c r="R24" s="462">
        <f t="shared" si="11"/>
        <v>0</v>
      </c>
      <c r="S24" s="463"/>
    </row>
    <row r="25" spans="1:20" s="405" customFormat="1" ht="21.95">
      <c r="A25" s="425" t="s">
        <v>34</v>
      </c>
      <c r="B25" s="426">
        <f>SUMIFS('1 - Frais de personnel'!$AC$9:$AC$108,'1 - Frais de personnel'!$Q$9:$Q$108,'Syn dépenses Instructeur'!A25)+SUMIFS('2 - Taux forfaitaire'!$N$6:$N$9,'2 - Taux forfaitaire'!$J$6:$J$9,'Syn dépenses Instructeur'!A25)</f>
        <v>0</v>
      </c>
      <c r="C25" s="458">
        <f t="shared" si="1"/>
        <v>0</v>
      </c>
      <c r="D25" s="424">
        <f>'Syn dépenses Bénéficiaire'!D33</f>
        <v>0.85</v>
      </c>
      <c r="E25" s="427">
        <f t="shared" si="2"/>
        <v>0</v>
      </c>
      <c r="F25" s="424">
        <f t="shared" si="3"/>
        <v>0</v>
      </c>
      <c r="G25" s="377">
        <f t="shared" si="4"/>
        <v>0</v>
      </c>
      <c r="H25" s="424">
        <f t="shared" si="5"/>
        <v>0</v>
      </c>
      <c r="I25" s="538"/>
      <c r="J25" s="377">
        <f t="shared" si="12"/>
        <v>0</v>
      </c>
      <c r="K25" s="535"/>
      <c r="L25" s="535"/>
      <c r="M25" s="377">
        <f t="shared" si="6"/>
        <v>0</v>
      </c>
      <c r="N25" s="461">
        <f t="shared" si="7"/>
        <v>0</v>
      </c>
      <c r="O25" s="377">
        <f t="shared" si="8"/>
        <v>0</v>
      </c>
      <c r="P25" s="377">
        <f t="shared" si="9"/>
        <v>0</v>
      </c>
      <c r="Q25" s="377">
        <f t="shared" si="10"/>
        <v>0</v>
      </c>
      <c r="R25" s="462">
        <f t="shared" si="11"/>
        <v>0</v>
      </c>
      <c r="S25" s="463"/>
    </row>
    <row r="26" spans="1:20" s="405" customFormat="1" ht="21.95">
      <c r="A26" s="425" t="s">
        <v>37</v>
      </c>
      <c r="B26" s="426">
        <f>SUMIFS('1 - Frais de personnel'!$AC$9:$AC$108,'1 - Frais de personnel'!$Q$9:$Q$108,'Syn dépenses Instructeur'!A26)+SUMIFS('2 - Taux forfaitaire'!$N$6:$N$9,'2 - Taux forfaitaire'!$J$6:$J$9,'Syn dépenses Instructeur'!A26)</f>
        <v>0</v>
      </c>
      <c r="C26" s="458">
        <f t="shared" si="1"/>
        <v>0</v>
      </c>
      <c r="D26" s="424">
        <f>'Syn dépenses Bénéficiaire'!D34</f>
        <v>0.85</v>
      </c>
      <c r="E26" s="427">
        <f t="shared" si="2"/>
        <v>0</v>
      </c>
      <c r="F26" s="424">
        <f t="shared" si="3"/>
        <v>0</v>
      </c>
      <c r="G26" s="377">
        <f t="shared" si="4"/>
        <v>0</v>
      </c>
      <c r="H26" s="424">
        <f t="shared" si="5"/>
        <v>0</v>
      </c>
      <c r="I26" s="538"/>
      <c r="J26" s="377">
        <f t="shared" si="12"/>
        <v>0</v>
      </c>
      <c r="K26" s="535"/>
      <c r="L26" s="535"/>
      <c r="M26" s="377">
        <f t="shared" si="6"/>
        <v>0</v>
      </c>
      <c r="N26" s="461">
        <f t="shared" si="7"/>
        <v>0</v>
      </c>
      <c r="O26" s="377">
        <f t="shared" si="8"/>
        <v>0</v>
      </c>
      <c r="P26" s="377">
        <f t="shared" si="9"/>
        <v>0</v>
      </c>
      <c r="Q26" s="377">
        <f t="shared" si="10"/>
        <v>0</v>
      </c>
      <c r="R26" s="462">
        <f t="shared" si="11"/>
        <v>0</v>
      </c>
      <c r="S26" s="463"/>
    </row>
    <row r="27" spans="1:20" s="405" customFormat="1" ht="23.1" thickBot="1">
      <c r="A27" s="428" t="s">
        <v>38</v>
      </c>
      <c r="B27" s="429">
        <f>SUMIFS('1 - Frais de personnel'!$AC$9:$AC$108,'1 - Frais de personnel'!$Q$9:$Q$108,'Syn dépenses Instructeur'!A27)+SUMIFS('2 - Taux forfaitaire'!$N$6:$N$9,'2 - Taux forfaitaire'!$J$6:$J$9,'Syn dépenses Instructeur'!A27)</f>
        <v>0</v>
      </c>
      <c r="C27" s="513">
        <f t="shared" si="1"/>
        <v>0</v>
      </c>
      <c r="D27" s="424">
        <f>'Syn dépenses Bénéficiaire'!D35</f>
        <v>0.85</v>
      </c>
      <c r="E27" s="427">
        <f t="shared" si="2"/>
        <v>0</v>
      </c>
      <c r="F27" s="424">
        <f t="shared" si="3"/>
        <v>0</v>
      </c>
      <c r="G27" s="377">
        <f t="shared" si="4"/>
        <v>0</v>
      </c>
      <c r="H27" s="424">
        <f t="shared" si="5"/>
        <v>0</v>
      </c>
      <c r="I27" s="538"/>
      <c r="J27" s="377">
        <f t="shared" si="12"/>
        <v>0</v>
      </c>
      <c r="K27" s="535"/>
      <c r="L27" s="535"/>
      <c r="M27" s="377">
        <f t="shared" si="6"/>
        <v>0</v>
      </c>
      <c r="N27" s="461">
        <f t="shared" si="7"/>
        <v>0</v>
      </c>
      <c r="O27" s="377">
        <f t="shared" si="8"/>
        <v>0</v>
      </c>
      <c r="P27" s="377">
        <f t="shared" si="9"/>
        <v>0</v>
      </c>
      <c r="Q27" s="377">
        <f t="shared" si="10"/>
        <v>0</v>
      </c>
      <c r="R27" s="462">
        <f t="shared" si="11"/>
        <v>0</v>
      </c>
      <c r="S27" s="464"/>
    </row>
    <row r="28" spans="1:20" s="405" customFormat="1" ht="21.95" thickBot="1">
      <c r="A28" s="465" t="s">
        <v>221</v>
      </c>
      <c r="B28" s="466">
        <f>SUM(B19:B27)</f>
        <v>0</v>
      </c>
      <c r="C28" s="459">
        <f>SUM(C19:C27)</f>
        <v>0</v>
      </c>
      <c r="D28" s="430">
        <f>IF(B28=0,0,E28/B28)</f>
        <v>0</v>
      </c>
      <c r="E28" s="466">
        <f>IFERROR(SUM(E19:E27),0)</f>
        <v>0</v>
      </c>
      <c r="F28" s="430">
        <f t="shared" si="3"/>
        <v>0</v>
      </c>
      <c r="G28" s="466">
        <f t="shared" si="4"/>
        <v>0</v>
      </c>
      <c r="H28" s="430">
        <f t="shared" si="5"/>
        <v>0</v>
      </c>
      <c r="I28" s="321"/>
      <c r="J28" s="466">
        <f t="shared" si="12"/>
        <v>0</v>
      </c>
      <c r="K28" s="321"/>
      <c r="L28" s="321"/>
      <c r="M28" s="467">
        <f>IF(G28=0,0,IF($I$19="Oui",ROUNDUP(0.15*J28/0.85,2),G28-J28))</f>
        <v>0</v>
      </c>
      <c r="N28" s="467">
        <f t="shared" si="7"/>
        <v>0</v>
      </c>
      <c r="O28" s="467">
        <f t="shared" si="8"/>
        <v>0</v>
      </c>
      <c r="P28" s="467">
        <f t="shared" si="9"/>
        <v>0</v>
      </c>
      <c r="Q28" s="467">
        <f t="shared" si="10"/>
        <v>0</v>
      </c>
      <c r="R28" s="430">
        <f t="shared" si="11"/>
        <v>0</v>
      </c>
      <c r="S28" s="431"/>
    </row>
    <row r="29" spans="1:20" ht="21">
      <c r="A29" s="321"/>
      <c r="B29" s="321"/>
      <c r="C29" s="321"/>
      <c r="D29" s="321"/>
      <c r="E29" s="321"/>
      <c r="F29" s="321"/>
      <c r="G29" s="321"/>
      <c r="H29" s="321"/>
      <c r="I29" s="321"/>
      <c r="J29" s="321"/>
      <c r="K29" s="321"/>
      <c r="L29" s="321"/>
      <c r="M29" s="321"/>
      <c r="N29" s="321"/>
      <c r="O29" s="321"/>
      <c r="P29" s="321"/>
      <c r="Q29" s="321"/>
      <c r="R29" s="321"/>
      <c r="S29" s="321"/>
      <c r="T29" s="321"/>
    </row>
    <row r="33" spans="11:11">
      <c r="K33" s="84"/>
    </row>
  </sheetData>
  <mergeCells count="30">
    <mergeCell ref="F6:G6"/>
    <mergeCell ref="F2:H4"/>
    <mergeCell ref="A8:B8"/>
    <mergeCell ref="A10:B10"/>
    <mergeCell ref="N3:N4"/>
    <mergeCell ref="O3:O4"/>
    <mergeCell ref="P3:P4"/>
    <mergeCell ref="Q3:Q4"/>
    <mergeCell ref="F5:G5"/>
    <mergeCell ref="L19:L27"/>
    <mergeCell ref="K19:K27"/>
    <mergeCell ref="F17:F18"/>
    <mergeCell ref="I19:I27"/>
    <mergeCell ref="A16:S16"/>
    <mergeCell ref="A1:T1"/>
    <mergeCell ref="C17:C18"/>
    <mergeCell ref="B17:B18"/>
    <mergeCell ref="A17:A18"/>
    <mergeCell ref="A6:B6"/>
    <mergeCell ref="A4:B4"/>
    <mergeCell ref="A5:B5"/>
    <mergeCell ref="A7:B7"/>
    <mergeCell ref="A2:B2"/>
    <mergeCell ref="A3:B3"/>
    <mergeCell ref="M8:R8"/>
    <mergeCell ref="N9:N10"/>
    <mergeCell ref="O9:O10"/>
    <mergeCell ref="Q9:Q10"/>
    <mergeCell ref="R9:R10"/>
    <mergeCell ref="M3:M6"/>
  </mergeCells>
  <conditionalFormatting sqref="F19:H27">
    <cfRule type="expression" dxfId="2" priority="10">
      <formula>F19="Seuil non respecté"</formula>
    </cfRule>
  </conditionalFormatting>
  <conditionalFormatting sqref="H5">
    <cfRule type="expression" dxfId="1" priority="1">
      <formula>H5="Oui"</formula>
    </cfRule>
    <cfRule type="expression" dxfId="0" priority="2">
      <formula>H5="Non, l'aide publique doit diminuer"</formula>
    </cfRule>
  </conditionalFormatting>
  <dataValidations count="1">
    <dataValidation type="list" allowBlank="1" showInputMessage="1" showErrorMessage="1" sqref="I19" xr:uid="{00000000-0002-0000-0600-000000000000}">
      <formula1>"Oui,Non,Non concerné"</formula1>
    </dataValidation>
  </dataValidations>
  <pageMargins left="0.7" right="0.7" top="0.75" bottom="0.75" header="0.3" footer="0.3"/>
  <pageSetup paperSize="9" scale="1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E6EE-56DD-CA49-93CA-B4BD7FA5B556}">
  <sheetPr>
    <pageSetUpPr fitToPage="1"/>
  </sheetPr>
  <dimension ref="E1:S141"/>
  <sheetViews>
    <sheetView showGridLines="0" zoomScale="57" zoomScaleNormal="50" workbookViewId="0">
      <selection activeCell="O9" sqref="O9:P9"/>
    </sheetView>
  </sheetViews>
  <sheetFormatPr defaultColWidth="11.42578125" defaultRowHeight="15"/>
  <cols>
    <col min="5" max="5" width="37" customWidth="1"/>
    <col min="6" max="6" width="34.140625" customWidth="1"/>
    <col min="7" max="7" width="38.140625" customWidth="1"/>
    <col min="8" max="8" width="17.7109375" style="85" customWidth="1"/>
    <col min="9" max="9" width="41.28515625" customWidth="1"/>
    <col min="10" max="10" width="30" customWidth="1"/>
    <col min="11" max="11" width="26.28515625" customWidth="1"/>
    <col min="13" max="18" width="27.140625" customWidth="1"/>
  </cols>
  <sheetData>
    <row r="1" spans="5:11" ht="30.95" customHeight="1" thickBot="1">
      <c r="E1" s="135" t="s">
        <v>255</v>
      </c>
      <c r="F1" s="135"/>
      <c r="G1" s="121"/>
      <c r="H1" s="134"/>
      <c r="I1" s="121"/>
      <c r="J1" s="121"/>
      <c r="K1" s="121"/>
    </row>
    <row r="2" spans="5:11" ht="48" customHeight="1" thickBot="1">
      <c r="E2" s="754" t="s">
        <v>256</v>
      </c>
      <c r="F2" s="755"/>
      <c r="G2" s="755"/>
      <c r="H2" s="755"/>
      <c r="I2" s="755"/>
      <c r="J2" s="755"/>
      <c r="K2" s="756"/>
    </row>
    <row r="3" spans="5:11" ht="33" customHeight="1" thickBot="1">
      <c r="E3" s="133" t="s">
        <v>257</v>
      </c>
      <c r="F3" s="133"/>
      <c r="G3" s="3"/>
      <c r="H3" s="132"/>
      <c r="I3" s="3"/>
      <c r="J3" s="3"/>
      <c r="K3" s="3"/>
    </row>
    <row r="4" spans="5:11" ht="18.95">
      <c r="E4" s="757" t="s">
        <v>258</v>
      </c>
      <c r="F4" s="758"/>
      <c r="G4" s="758"/>
      <c r="H4" s="758"/>
      <c r="I4" s="758"/>
      <c r="J4" s="758"/>
      <c r="K4" s="759"/>
    </row>
    <row r="5" spans="5:11" ht="6.95" customHeight="1" thickBot="1">
      <c r="E5" s="131"/>
      <c r="F5" s="129"/>
      <c r="G5" s="129"/>
      <c r="H5" s="130"/>
      <c r="I5" s="129"/>
      <c r="J5" s="129"/>
      <c r="K5" s="128"/>
    </row>
    <row r="6" spans="5:11" ht="59.1" customHeight="1">
      <c r="E6" s="760" t="s">
        <v>259</v>
      </c>
      <c r="F6" s="760"/>
      <c r="G6" s="760"/>
      <c r="H6" s="760"/>
      <c r="I6" s="760"/>
      <c r="J6" s="760"/>
      <c r="K6" s="760"/>
    </row>
    <row r="7" spans="5:11" ht="42.95" customHeight="1" thickBot="1">
      <c r="E7" s="126"/>
      <c r="F7" s="126"/>
      <c r="G7" s="126"/>
      <c r="H7" s="127"/>
      <c r="I7" s="126"/>
      <c r="J7" s="126"/>
      <c r="K7" s="126"/>
    </row>
    <row r="8" spans="5:11" ht="21">
      <c r="E8" s="761" t="s">
        <v>0</v>
      </c>
      <c r="F8" s="762"/>
      <c r="G8" s="762"/>
      <c r="H8" s="762"/>
      <c r="I8" s="762"/>
      <c r="J8" s="762"/>
      <c r="K8" s="763"/>
    </row>
    <row r="9" spans="5:11" ht="26.1">
      <c r="E9" s="751" t="str">
        <f>Accueil!A9</f>
        <v>SAISIR L'INTITULE DE L'OPERATION</v>
      </c>
      <c r="F9" s="752"/>
      <c r="G9" s="752"/>
      <c r="H9" s="752"/>
      <c r="I9" s="752"/>
      <c r="J9" s="752"/>
      <c r="K9" s="753"/>
    </row>
    <row r="10" spans="5:11" ht="26.25" customHeight="1">
      <c r="E10" s="751" t="str">
        <f>Accueil!A10</f>
        <v>SAISIR ICI LE NUMERO DU DOSSIER EUROPAC</v>
      </c>
      <c r="F10" s="752"/>
      <c r="G10" s="752"/>
      <c r="H10" s="752"/>
      <c r="I10" s="752"/>
      <c r="J10" s="752"/>
      <c r="K10" s="753"/>
    </row>
    <row r="11" spans="5:11" ht="26.25" customHeight="1">
      <c r="E11" s="751" t="str">
        <f>Accueil!A11</f>
        <v>SAISIR ICI LE NOM DU DEMANDEUR OU DE LA STRUCTURE PORTEUSE</v>
      </c>
      <c r="F11" s="752"/>
      <c r="G11" s="752"/>
      <c r="H11" s="752"/>
      <c r="I11" s="752"/>
      <c r="J11" s="752"/>
      <c r="K11" s="753"/>
    </row>
    <row r="12" spans="5:11" ht="21">
      <c r="E12" s="764" t="str">
        <f>Accueil!E12</f>
        <v>Intervention 78.01 : Accès à la formation, au conseil, actions de diffusion et échanges de connaissances et d'informations</v>
      </c>
      <c r="F12" s="765"/>
      <c r="G12" s="765"/>
      <c r="H12" s="765"/>
      <c r="I12" s="765"/>
      <c r="J12" s="765"/>
      <c r="K12" s="766"/>
    </row>
    <row r="13" spans="5:11" ht="21">
      <c r="E13" s="125"/>
      <c r="F13" s="123"/>
      <c r="G13" s="123"/>
      <c r="H13" s="124"/>
      <c r="I13" s="123"/>
      <c r="J13" s="123"/>
      <c r="K13" s="122"/>
    </row>
    <row r="14" spans="5:11" ht="30" thickBot="1">
      <c r="E14" s="767" t="s">
        <v>260</v>
      </c>
      <c r="F14" s="768"/>
      <c r="G14" s="768"/>
      <c r="H14" s="768"/>
      <c r="I14" s="768"/>
      <c r="J14" s="768"/>
      <c r="K14" s="769"/>
    </row>
    <row r="15" spans="5:11" ht="15.95">
      <c r="E15" s="770" t="s">
        <v>6</v>
      </c>
      <c r="F15" s="770"/>
      <c r="G15" s="770"/>
      <c r="H15" s="770"/>
      <c r="I15" s="770"/>
      <c r="J15" s="770"/>
      <c r="K15" s="770"/>
    </row>
    <row r="17" spans="5:11" ht="15.95" thickBot="1"/>
    <row r="18" spans="5:11" ht="30" customHeight="1" thickBot="1">
      <c r="E18" s="722" t="s">
        <v>261</v>
      </c>
      <c r="F18" s="723"/>
      <c r="G18" s="724"/>
      <c r="I18" s="771" t="s">
        <v>262</v>
      </c>
      <c r="J18" s="772"/>
      <c r="K18" s="773"/>
    </row>
    <row r="19" spans="5:11" ht="48.95" customHeight="1" thickBot="1">
      <c r="E19" s="725" t="s">
        <v>263</v>
      </c>
      <c r="F19" s="726"/>
      <c r="G19" s="136" t="s">
        <v>230</v>
      </c>
      <c r="I19" s="498" t="s">
        <v>264</v>
      </c>
      <c r="J19" s="727">
        <f>'Syn dépenses Instructeur'!B28</f>
        <v>0</v>
      </c>
      <c r="K19" s="728"/>
    </row>
    <row r="20" spans="5:11" ht="23.25" customHeight="1" thickBot="1">
      <c r="E20" s="729" t="s">
        <v>265</v>
      </c>
      <c r="F20" s="730"/>
      <c r="G20" s="731"/>
      <c r="I20" s="499" t="s">
        <v>266</v>
      </c>
      <c r="J20" s="732">
        <f>'Syn dépenses Instructeur'!H28</f>
        <v>0</v>
      </c>
      <c r="K20" s="733"/>
    </row>
    <row r="21" spans="5:11" ht="21.95">
      <c r="E21" s="120" t="s">
        <v>127</v>
      </c>
      <c r="F21" s="117">
        <f>'Syn dépenses Instructeur'!O5</f>
        <v>0</v>
      </c>
      <c r="G21" s="116">
        <f>'Syn dépenses Instructeur'!O6</f>
        <v>0</v>
      </c>
      <c r="I21" s="499" t="s">
        <v>267</v>
      </c>
      <c r="J21" s="734">
        <f>'Syn dépenses Instructeur'!G28</f>
        <v>0</v>
      </c>
      <c r="K21" s="735"/>
    </row>
    <row r="22" spans="5:11" ht="21.95">
      <c r="E22" s="119" t="s">
        <v>268</v>
      </c>
      <c r="F22" s="115">
        <f>'Syn dépenses Instructeur'!P5</f>
        <v>0</v>
      </c>
      <c r="G22" s="114">
        <f>'Syn dépenses Instructeur'!P6</f>
        <v>0</v>
      </c>
      <c r="I22" s="500" t="s">
        <v>269</v>
      </c>
      <c r="J22" s="734">
        <f>'Syn dépenses Instructeur'!J28</f>
        <v>0</v>
      </c>
      <c r="K22" s="735"/>
    </row>
    <row r="23" spans="5:11" ht="23.1" thickBot="1">
      <c r="E23" s="118" t="s">
        <v>27</v>
      </c>
      <c r="F23" s="140">
        <f>'Syn dépenses Instructeur'!Q5</f>
        <v>0</v>
      </c>
      <c r="G23" s="141">
        <f>'Syn dépenses Instructeur'!Q6</f>
        <v>0</v>
      </c>
      <c r="I23" s="500" t="s">
        <v>270</v>
      </c>
      <c r="J23" s="736">
        <f>'Syn dépenses Instructeur'!M28</f>
        <v>0</v>
      </c>
      <c r="K23" s="737"/>
    </row>
    <row r="24" spans="5:11" ht="44.25" customHeight="1" thickBot="1">
      <c r="E24" s="139" t="s">
        <v>152</v>
      </c>
      <c r="F24" s="137">
        <f>SUM(F21:F23)</f>
        <v>0</v>
      </c>
      <c r="G24" s="138">
        <f>SUM(G21:G23)</f>
        <v>0</v>
      </c>
      <c r="I24" s="501" t="s">
        <v>271</v>
      </c>
      <c r="J24" s="745" t="str">
        <f>'Syn dépenses Instructeur'!M11</f>
        <v/>
      </c>
      <c r="K24" s="746"/>
    </row>
    <row r="25" spans="5:11" ht="24.95" thickBot="1">
      <c r="E25" s="742" t="s">
        <v>272</v>
      </c>
      <c r="F25" s="743"/>
      <c r="G25" s="744"/>
      <c r="I25" s="501" t="s">
        <v>273</v>
      </c>
      <c r="J25" s="745" t="str">
        <f>'Syn dépenses Instructeur'!M12</f>
        <v/>
      </c>
      <c r="K25" s="746"/>
    </row>
    <row r="26" spans="5:11" ht="21.95">
      <c r="E26" s="498" t="s">
        <v>26</v>
      </c>
      <c r="F26" s="506">
        <f>'Syn dépenses Instructeur'!B19</f>
        <v>0</v>
      </c>
      <c r="G26" s="507">
        <f>'Syn dépenses Instructeur'!B19</f>
        <v>0</v>
      </c>
      <c r="I26" s="501" t="s">
        <v>274</v>
      </c>
      <c r="J26" s="745" t="str">
        <f>'Syn dépenses Instructeur'!M13</f>
        <v/>
      </c>
      <c r="K26" s="746"/>
    </row>
    <row r="27" spans="5:11" ht="21.95">
      <c r="E27" s="508" t="s">
        <v>29</v>
      </c>
      <c r="F27" s="473">
        <f>'Syn dépenses Instructeur'!B20</f>
        <v>0</v>
      </c>
      <c r="G27" s="320">
        <f>'Syn dépenses Instructeur'!B20</f>
        <v>0</v>
      </c>
      <c r="I27" s="499" t="s">
        <v>275</v>
      </c>
      <c r="J27" s="738">
        <f>'Syn dépenses Instructeur'!P14</f>
        <v>0</v>
      </c>
      <c r="K27" s="739"/>
    </row>
    <row r="28" spans="5:11" ht="21.95">
      <c r="E28" s="508" t="s">
        <v>41</v>
      </c>
      <c r="F28" s="473">
        <f>'Syn dépenses Instructeur'!B21</f>
        <v>0</v>
      </c>
      <c r="G28" s="320">
        <f>'Syn dépenses Instructeur'!B21</f>
        <v>0</v>
      </c>
      <c r="I28" s="502" t="s">
        <v>276</v>
      </c>
      <c r="J28" s="738" t="str">
        <f>'Syn dépenses Instructeur'!P11</f>
        <v/>
      </c>
      <c r="K28" s="739"/>
    </row>
    <row r="29" spans="5:11" ht="21.95">
      <c r="E29" s="508" t="s">
        <v>34</v>
      </c>
      <c r="F29" s="473">
        <f>'Syn dépenses Instructeur'!B22</f>
        <v>0</v>
      </c>
      <c r="G29" s="320">
        <f>'Syn dépenses Instructeur'!B22</f>
        <v>0</v>
      </c>
      <c r="I29" s="502" t="s">
        <v>277</v>
      </c>
      <c r="J29" s="738" t="str">
        <f>'Syn dépenses Instructeur'!P12</f>
        <v/>
      </c>
      <c r="K29" s="739"/>
    </row>
    <row r="30" spans="5:11" ht="21.95" customHeight="1">
      <c r="E30" s="508" t="s">
        <v>32</v>
      </c>
      <c r="F30" s="473">
        <f>'Syn dépenses Instructeur'!B23</f>
        <v>0</v>
      </c>
      <c r="G30" s="320">
        <f>'Syn dépenses Instructeur'!B23</f>
        <v>0</v>
      </c>
      <c r="I30" s="503" t="s">
        <v>278</v>
      </c>
      <c r="J30" s="740" t="str">
        <f>'Syn dépenses Instructeur'!P13</f>
        <v/>
      </c>
      <c r="K30" s="741"/>
    </row>
    <row r="31" spans="5:11" ht="44.1">
      <c r="E31" s="508" t="s">
        <v>30</v>
      </c>
      <c r="F31" s="473">
        <f>'Syn dépenses Instructeur'!B24</f>
        <v>0</v>
      </c>
      <c r="G31" s="320">
        <f>'Syn dépenses Instructeur'!B24</f>
        <v>0</v>
      </c>
      <c r="I31" s="505" t="s">
        <v>279</v>
      </c>
      <c r="J31" s="747">
        <f>'Syn dépenses Instructeur'!Q28</f>
        <v>0</v>
      </c>
      <c r="K31" s="748"/>
    </row>
    <row r="32" spans="5:11" ht="23.1" thickBot="1">
      <c r="E32" s="508" t="s">
        <v>31</v>
      </c>
      <c r="F32" s="473">
        <f>'Syn dépenses Instructeur'!B25</f>
        <v>0</v>
      </c>
      <c r="G32" s="320">
        <f>'Syn dépenses Instructeur'!B25</f>
        <v>0</v>
      </c>
      <c r="I32" s="504" t="s">
        <v>280</v>
      </c>
      <c r="J32" s="749">
        <f>J21+J31+J27</f>
        <v>0</v>
      </c>
      <c r="K32" s="750"/>
    </row>
    <row r="33" spans="5:10" ht="44.1">
      <c r="E33" s="508" t="s">
        <v>37</v>
      </c>
      <c r="F33" s="473">
        <f>'Syn dépenses Instructeur'!B26</f>
        <v>0</v>
      </c>
      <c r="G33" s="320">
        <f>'Syn dépenses Instructeur'!B26</f>
        <v>0</v>
      </c>
    </row>
    <row r="34" spans="5:10" ht="23.1" thickBot="1">
      <c r="E34" s="509" t="s">
        <v>38</v>
      </c>
      <c r="F34" s="510">
        <f>'Syn dépenses Instructeur'!B27</f>
        <v>0</v>
      </c>
      <c r="G34" s="511">
        <f>'Syn dépenses Instructeur'!B27</f>
        <v>0</v>
      </c>
    </row>
    <row r="35" spans="5:10" ht="36.950000000000003" customHeight="1" thickBot="1">
      <c r="E35" s="142" t="s">
        <v>152</v>
      </c>
      <c r="F35" s="137">
        <f>SUM(F26:F34)</f>
        <v>0</v>
      </c>
      <c r="G35" s="138">
        <f>SUM(G26:G34)</f>
        <v>0</v>
      </c>
    </row>
    <row r="36" spans="5:10" ht="48" customHeight="1" thickBot="1">
      <c r="E36" s="113"/>
    </row>
    <row r="37" spans="5:10" ht="50.25" customHeight="1" thickBot="1">
      <c r="E37" s="722" t="s">
        <v>281</v>
      </c>
      <c r="F37" s="723"/>
      <c r="G37" s="723"/>
      <c r="H37" s="723"/>
      <c r="I37" s="723"/>
      <c r="J37" s="724"/>
    </row>
    <row r="38" spans="5:10" ht="81.95" customHeight="1">
      <c r="E38" s="146" t="s">
        <v>282</v>
      </c>
      <c r="F38" s="147" t="s">
        <v>283</v>
      </c>
      <c r="G38" s="147" t="s">
        <v>109</v>
      </c>
      <c r="H38" s="148" t="s">
        <v>284</v>
      </c>
      <c r="I38" s="147" t="s">
        <v>285</v>
      </c>
      <c r="J38" s="149" t="s">
        <v>263</v>
      </c>
    </row>
    <row r="39" spans="5:10" ht="24" customHeight="1" thickBot="1">
      <c r="E39" s="716" t="s">
        <v>127</v>
      </c>
      <c r="F39" s="717"/>
      <c r="G39" s="717"/>
      <c r="H39" s="717"/>
      <c r="I39" s="717"/>
      <c r="J39" s="718"/>
    </row>
    <row r="40" spans="5:10" ht="21.95">
      <c r="E40" s="112">
        <f>'1 - Frais de personnel'!A9</f>
        <v>1</v>
      </c>
      <c r="F40" s="111" t="str">
        <f>IF('1 - Frais de personnel'!P9="","",'1 - Frais de personnel'!P9)</f>
        <v/>
      </c>
      <c r="G40" s="111" t="str">
        <f>IF('1 - Frais de personnel'!Q9="","",'1 - Frais de personnel'!Q9)</f>
        <v/>
      </c>
      <c r="H40" s="143" t="str">
        <f>IF('1 - Frais de personnel'!Z9="","",'1 - Frais de personnel'!Z9)</f>
        <v/>
      </c>
      <c r="I40" s="707" t="s">
        <v>286</v>
      </c>
      <c r="J40" s="110" t="str">
        <f>IF('1 - Frais de personnel'!AC9="","",'1 - Frais de personnel'!AC9)</f>
        <v/>
      </c>
    </row>
    <row r="41" spans="5:10" ht="21.95">
      <c r="E41" s="109">
        <f>'1 - Frais de personnel'!A10</f>
        <v>2</v>
      </c>
      <c r="F41" s="108" t="str">
        <f>IF('1 - Frais de personnel'!P10="","",'1 - Frais de personnel'!P10)</f>
        <v/>
      </c>
      <c r="G41" s="108" t="str">
        <f>IF('1 - Frais de personnel'!Q10="","",'1 - Frais de personnel'!Q10)</f>
        <v/>
      </c>
      <c r="H41" s="144" t="str">
        <f>IF('1 - Frais de personnel'!Z10="","",'1 - Frais de personnel'!Z10)</f>
        <v/>
      </c>
      <c r="I41" s="708"/>
      <c r="J41" s="107" t="str">
        <f>IF('1 - Frais de personnel'!AC10="","",'1 - Frais de personnel'!AC10)</f>
        <v/>
      </c>
    </row>
    <row r="42" spans="5:10" ht="21.95">
      <c r="E42" s="109">
        <f>'1 - Frais de personnel'!A11</f>
        <v>3</v>
      </c>
      <c r="F42" s="108" t="str">
        <f>IF('1 - Frais de personnel'!P11="","",'1 - Frais de personnel'!P11)</f>
        <v/>
      </c>
      <c r="G42" s="108" t="str">
        <f>IF('1 - Frais de personnel'!Q11="","",'1 - Frais de personnel'!Q11)</f>
        <v/>
      </c>
      <c r="H42" s="144" t="str">
        <f>IF('1 - Frais de personnel'!Z11="","",'1 - Frais de personnel'!Z11)</f>
        <v/>
      </c>
      <c r="I42" s="708"/>
      <c r="J42" s="107" t="str">
        <f>IF('1 - Frais de personnel'!AC11="","",'1 - Frais de personnel'!AC11)</f>
        <v/>
      </c>
    </row>
    <row r="43" spans="5:10" ht="21.95">
      <c r="E43" s="109">
        <f>'1 - Frais de personnel'!A12</f>
        <v>4</v>
      </c>
      <c r="F43" s="108" t="str">
        <f>IF('1 - Frais de personnel'!P12="","",'1 - Frais de personnel'!P12)</f>
        <v/>
      </c>
      <c r="G43" s="108" t="str">
        <f>IF('1 - Frais de personnel'!Q12="","",'1 - Frais de personnel'!Q12)</f>
        <v/>
      </c>
      <c r="H43" s="144" t="str">
        <f>IF('1 - Frais de personnel'!Z12="","",'1 - Frais de personnel'!Z12)</f>
        <v/>
      </c>
      <c r="I43" s="708"/>
      <c r="J43" s="107" t="str">
        <f>IF('1 - Frais de personnel'!AC12="","",'1 - Frais de personnel'!AC12)</f>
        <v/>
      </c>
    </row>
    <row r="44" spans="5:10" ht="23.1" thickBot="1">
      <c r="E44" s="106">
        <f>'1 - Frais de personnel'!A13</f>
        <v>5</v>
      </c>
      <c r="F44" s="105" t="str">
        <f>IF('1 - Frais de personnel'!P13="","",'1 - Frais de personnel'!P13)</f>
        <v/>
      </c>
      <c r="G44" s="105" t="str">
        <f>IF('1 - Frais de personnel'!Q13="","",'1 - Frais de personnel'!Q13)</f>
        <v/>
      </c>
      <c r="H44" s="150" t="str">
        <f>IF('1 - Frais de personnel'!Z13="","",'1 - Frais de personnel'!Z13)</f>
        <v/>
      </c>
      <c r="I44" s="709"/>
      <c r="J44" s="104" t="str">
        <f>IF('1 - Frais de personnel'!AC13="","",'1 - Frais de personnel'!AC13)</f>
        <v/>
      </c>
    </row>
    <row r="45" spans="5:10" ht="24" customHeight="1" thickBot="1">
      <c r="E45" s="719" t="s">
        <v>287</v>
      </c>
      <c r="F45" s="720"/>
      <c r="G45" s="720"/>
      <c r="H45" s="720"/>
      <c r="I45" s="720"/>
      <c r="J45" s="721"/>
    </row>
    <row r="46" spans="5:10" ht="21.95">
      <c r="E46" s="112">
        <f>'2 - Taux forfaitaire'!A6</f>
        <v>1</v>
      </c>
      <c r="F46" s="710" t="str">
        <f>IF('2 - Taux forfaitaire'!J6="","",'2 - Taux forfaitaire'!J6)</f>
        <v>Conseil vision globale</v>
      </c>
      <c r="G46" s="710"/>
      <c r="H46" s="707" t="s">
        <v>286</v>
      </c>
      <c r="I46" s="707"/>
      <c r="J46" s="110" t="str">
        <f>IF('2 - Taux forfaitaire'!N6="","",'2 - Taux forfaitaire'!N6)</f>
        <v/>
      </c>
    </row>
    <row r="47" spans="5:10" ht="23.25" customHeight="1">
      <c r="E47" s="109">
        <f>'2 - Taux forfaitaire'!A7</f>
        <v>2</v>
      </c>
      <c r="F47" s="711" t="str">
        <f>IF('2 - Taux forfaitaire'!J7="","",'2 - Taux forfaitaire'!J7)</f>
        <v>Conseil technique ateliers</v>
      </c>
      <c r="G47" s="711"/>
      <c r="H47" s="708"/>
      <c r="I47" s="708"/>
      <c r="J47" s="107" t="str">
        <f>IF('2 - Taux forfaitaire'!N7="","",'2 - Taux forfaitaire'!N7)</f>
        <v/>
      </c>
    </row>
    <row r="48" spans="5:10" ht="23.25" customHeight="1">
      <c r="E48" s="109">
        <f>'2 - Taux forfaitaire'!A8</f>
        <v>3</v>
      </c>
      <c r="F48" s="711" t="str">
        <f>IF('2 - Taux forfaitaire'!J8="","",'2 - Taux forfaitaire'!J8)</f>
        <v>Conseil réduction déchet</v>
      </c>
      <c r="G48" s="711"/>
      <c r="H48" s="708"/>
      <c r="I48" s="708"/>
      <c r="J48" s="107" t="str">
        <f>IF('2 - Taux forfaitaire'!N8="","",'2 - Taux forfaitaire'!N8)</f>
        <v/>
      </c>
    </row>
    <row r="49" spans="5:10" ht="21.95" customHeight="1" thickBot="1">
      <c r="E49" s="106">
        <f>'2 - Taux forfaitaire'!A9</f>
        <v>4</v>
      </c>
      <c r="F49" s="712" t="str">
        <f>IF('2 - Taux forfaitaire'!J9="","",'2 - Taux forfaitaire'!J9)</f>
        <v>Conseil réduction pollution sol</v>
      </c>
      <c r="G49" s="712"/>
      <c r="H49" s="709"/>
      <c r="I49" s="709"/>
      <c r="J49" s="104" t="str">
        <f>IF('2 - Taux forfaitaire'!N9="","",'2 - Taux forfaitaire'!N9)</f>
        <v/>
      </c>
    </row>
    <row r="50" spans="5:10" ht="24" customHeight="1" thickBot="1">
      <c r="E50" s="719" t="s">
        <v>288</v>
      </c>
      <c r="F50" s="720"/>
      <c r="G50" s="720"/>
      <c r="H50" s="720"/>
      <c r="I50" s="720"/>
      <c r="J50" s="721"/>
    </row>
    <row r="51" spans="5:10" ht="69" customHeight="1">
      <c r="E51" s="112">
        <f>'3 - Coût unitaire'!A5</f>
        <v>1</v>
      </c>
      <c r="F51" s="710" t="str">
        <f>IF('3 - Coût unitaire'!L5="","",'3 - Coût unitaire'!L5)</f>
        <v/>
      </c>
      <c r="G51" s="710"/>
      <c r="H51" s="710" t="str">
        <f>IF(F51="","","Durée du conseil (jours) : "&amp;'3 - Coût unitaire'!M5&amp;"
Coût journalier / agriculteur (€) : "&amp;'3 - Coût unitaire'!N5&amp;"
Nombre d'agriculteurs conseillés : "&amp;'3 - Coût unitaire'!O5)</f>
        <v/>
      </c>
      <c r="I51" s="710"/>
      <c r="J51" s="110" t="str">
        <f>IF('3 - Coût unitaire'!R5="","",'3 - Coût unitaire'!R5)</f>
        <v/>
      </c>
    </row>
    <row r="52" spans="5:10" ht="21.95">
      <c r="E52" s="109">
        <f>'3 - Coût unitaire'!A6</f>
        <v>2</v>
      </c>
      <c r="F52" s="711" t="str">
        <f>IF('3 - Coût unitaire'!L6="","",'3 - Coût unitaire'!L6)</f>
        <v/>
      </c>
      <c r="G52" s="711"/>
      <c r="H52" s="711" t="str">
        <f>IF(F52="","","Durée du conseil (jours) : "&amp;'3 - Coût unitaire'!M6&amp;"
Coût journalier / agriculteur (€) : "&amp;'3 - Coût unitaire'!N6&amp;"
Nombre d'agriculteurs conseillés : "&amp;'3 - Coût unitaire'!O6)</f>
        <v/>
      </c>
      <c r="I52" s="711"/>
      <c r="J52" s="107" t="str">
        <f>IF('3 - Coût unitaire'!R6="","",'3 - Coût unitaire'!R6)</f>
        <v/>
      </c>
    </row>
    <row r="53" spans="5:10" ht="21.95">
      <c r="E53" s="109">
        <f>'3 - Coût unitaire'!A7</f>
        <v>3</v>
      </c>
      <c r="F53" s="711" t="str">
        <f>IF('3 - Coût unitaire'!L7="","",'3 - Coût unitaire'!L7)</f>
        <v/>
      </c>
      <c r="G53" s="711"/>
      <c r="H53" s="711" t="str">
        <f>IF(F53="","","Durée du conseil (jours) : "&amp;'3 - Coût unitaire'!M7&amp;"
Coût journalier / agriculteur (€) : "&amp;'3 - Coût unitaire'!N7&amp;"
Nombre d'agriculteurs conseillés : "&amp;'3 - Coût unitaire'!O7)</f>
        <v/>
      </c>
      <c r="I53" s="711"/>
      <c r="J53" s="107" t="str">
        <f>IF('3 - Coût unitaire'!R7="","",'3 - Coût unitaire'!R7)</f>
        <v/>
      </c>
    </row>
    <row r="54" spans="5:10" ht="21.95">
      <c r="E54" s="109">
        <f>'3 - Coût unitaire'!A8</f>
        <v>4</v>
      </c>
      <c r="F54" s="711" t="str">
        <f>IF('3 - Coût unitaire'!L8="","",'3 - Coût unitaire'!L8)</f>
        <v/>
      </c>
      <c r="G54" s="711"/>
      <c r="H54" s="711" t="str">
        <f>IF(F54="","","Durée du conseil (jours) : "&amp;'3 - Coût unitaire'!M8&amp;"
Coût journalier / agriculteur (€) : "&amp;'3 - Coût unitaire'!N8&amp;"
Nombre d'agriculteurs conseillés : "&amp;'3 - Coût unitaire'!O8)</f>
        <v/>
      </c>
      <c r="I54" s="711"/>
      <c r="J54" s="107" t="str">
        <f>IF('3 - Coût unitaire'!R8="","",'3 - Coût unitaire'!R8)</f>
        <v/>
      </c>
    </row>
    <row r="55" spans="5:10" ht="23.1" thickBot="1">
      <c r="E55" s="106">
        <f>'3 - Coût unitaire'!A9</f>
        <v>5</v>
      </c>
      <c r="F55" s="712" t="str">
        <f>IF('3 - Coût unitaire'!L9="","",'3 - Coût unitaire'!L9)</f>
        <v/>
      </c>
      <c r="G55" s="712"/>
      <c r="H55" s="712" t="str">
        <f>IF(F55="","","Durée du conseil (jours) : "&amp;'3 - Coût unitaire'!M9&amp;"
Coût journalier / agriculteur (€) : "&amp;'3 - Coût unitaire'!N9&amp;"
Nombre d'agriculteurs conseillés : "&amp;'3 - Coût unitaire'!O9)</f>
        <v/>
      </c>
      <c r="I55" s="712"/>
      <c r="J55" s="104" t="str">
        <f>IF('3 - Coût unitaire'!R9="","",'3 - Coût unitaire'!R9)</f>
        <v/>
      </c>
    </row>
    <row r="56" spans="5:10" ht="21.95" thickBot="1">
      <c r="E56" s="702" t="s">
        <v>289</v>
      </c>
      <c r="F56" s="703"/>
      <c r="G56" s="703"/>
      <c r="H56" s="703"/>
      <c r="I56" s="704"/>
      <c r="J56" s="103">
        <f>SUM(J40:J55)</f>
        <v>0</v>
      </c>
    </row>
    <row r="60" spans="5:10" ht="29.1">
      <c r="E60" s="102"/>
      <c r="F60" s="102"/>
      <c r="G60" s="102"/>
      <c r="H60" s="102"/>
      <c r="I60" s="102"/>
      <c r="J60" s="102"/>
    </row>
    <row r="61" spans="5:10" ht="24">
      <c r="E61" s="94"/>
      <c r="F61" s="94"/>
      <c r="G61" s="94"/>
      <c r="H61" s="94"/>
      <c r="I61" s="94"/>
      <c r="J61" s="94"/>
    </row>
    <row r="62" spans="5:10" ht="24" customHeight="1">
      <c r="E62" s="94"/>
      <c r="F62" s="94"/>
      <c r="G62" s="94"/>
      <c r="H62" s="95"/>
      <c r="I62" s="705"/>
      <c r="J62" s="705"/>
    </row>
    <row r="63" spans="5:10" ht="18.95" customHeight="1">
      <c r="E63" s="99"/>
      <c r="F63" s="99"/>
      <c r="G63" s="99"/>
      <c r="H63" s="92"/>
      <c r="I63" s="706"/>
      <c r="J63" s="706"/>
    </row>
    <row r="64" spans="5:10" ht="18.95">
      <c r="E64" s="99"/>
      <c r="F64" s="99"/>
      <c r="G64" s="99"/>
      <c r="H64" s="92"/>
      <c r="I64" s="706"/>
      <c r="J64" s="706"/>
    </row>
    <row r="65" spans="5:10" ht="18.95">
      <c r="E65" s="99"/>
      <c r="F65" s="99"/>
      <c r="G65" s="99"/>
      <c r="H65" s="92"/>
      <c r="I65" s="706"/>
      <c r="J65" s="706"/>
    </row>
    <row r="66" spans="5:10" ht="21.95" customHeight="1">
      <c r="E66" s="99"/>
      <c r="F66" s="99"/>
      <c r="G66" s="99"/>
      <c r="H66" s="92"/>
      <c r="I66" s="706"/>
      <c r="J66" s="706"/>
    </row>
    <row r="67" spans="5:10" ht="21.95" customHeight="1">
      <c r="E67" s="99"/>
      <c r="F67" s="99"/>
      <c r="G67" s="99"/>
      <c r="H67" s="92"/>
      <c r="I67" s="706"/>
      <c r="J67" s="706"/>
    </row>
    <row r="68" spans="5:10" ht="24">
      <c r="E68" s="94"/>
      <c r="F68" s="94"/>
      <c r="G68" s="94"/>
      <c r="H68" s="94"/>
      <c r="I68" s="94"/>
      <c r="J68" s="94"/>
    </row>
    <row r="69" spans="5:10" ht="21.95" customHeight="1">
      <c r="E69" s="94"/>
      <c r="F69" s="94"/>
      <c r="G69" s="94"/>
      <c r="H69" s="95"/>
      <c r="I69" s="705"/>
      <c r="J69" s="705"/>
    </row>
    <row r="70" spans="5:10" ht="44.25" customHeight="1">
      <c r="E70" s="99"/>
      <c r="F70" s="99"/>
      <c r="G70" s="99"/>
      <c r="H70" s="92"/>
      <c r="I70" s="705"/>
      <c r="J70" s="705"/>
    </row>
    <row r="71" spans="5:10" ht="45" customHeight="1">
      <c r="E71" s="99"/>
      <c r="F71" s="99"/>
      <c r="G71" s="99"/>
      <c r="H71" s="92"/>
      <c r="I71" s="705"/>
      <c r="J71" s="705"/>
    </row>
    <row r="72" spans="5:10" ht="24" customHeight="1">
      <c r="E72" s="99"/>
      <c r="F72" s="99"/>
      <c r="G72" s="99"/>
      <c r="H72" s="92"/>
      <c r="I72" s="705"/>
      <c r="J72" s="705"/>
    </row>
    <row r="73" spans="5:10" ht="18.95">
      <c r="E73" s="99"/>
      <c r="F73" s="99"/>
      <c r="G73" s="99"/>
      <c r="H73" s="92"/>
      <c r="I73" s="705"/>
      <c r="J73" s="705"/>
    </row>
    <row r="74" spans="5:10" ht="18.95">
      <c r="E74" s="99"/>
      <c r="F74" s="99"/>
      <c r="G74" s="99"/>
      <c r="H74" s="92"/>
      <c r="I74" s="705"/>
      <c r="J74" s="705"/>
    </row>
    <row r="75" spans="5:10" ht="24">
      <c r="E75" s="94"/>
      <c r="F75" s="94"/>
      <c r="G75" s="94"/>
      <c r="H75" s="94"/>
      <c r="I75" s="94"/>
      <c r="J75" s="94"/>
    </row>
    <row r="76" spans="5:10" ht="24">
      <c r="E76" s="94"/>
      <c r="F76" s="94"/>
      <c r="G76" s="94"/>
      <c r="H76" s="100"/>
      <c r="I76" s="705"/>
      <c r="J76" s="705"/>
    </row>
    <row r="77" spans="5:10" ht="18.95">
      <c r="E77" s="99"/>
      <c r="F77" s="99"/>
      <c r="G77" s="99"/>
      <c r="H77" s="92"/>
      <c r="I77" s="705"/>
      <c r="J77" s="705"/>
    </row>
    <row r="78" spans="5:10" ht="24" customHeight="1">
      <c r="E78" s="99"/>
      <c r="F78" s="99"/>
      <c r="G78" s="99"/>
      <c r="H78" s="92"/>
      <c r="I78" s="705"/>
      <c r="J78" s="705"/>
    </row>
    <row r="79" spans="5:10" ht="18.95">
      <c r="E79" s="99"/>
      <c r="F79" s="99"/>
      <c r="G79" s="99"/>
      <c r="H79" s="92"/>
      <c r="I79" s="705"/>
      <c r="J79" s="705"/>
    </row>
    <row r="80" spans="5:10" ht="18.95">
      <c r="E80" s="99"/>
      <c r="F80" s="99"/>
      <c r="G80" s="99"/>
      <c r="H80" s="92"/>
      <c r="I80" s="705"/>
      <c r="J80" s="705"/>
    </row>
    <row r="81" spans="5:19" ht="18.95">
      <c r="E81" s="99"/>
      <c r="F81" s="99"/>
      <c r="G81" s="99"/>
      <c r="H81" s="92"/>
      <c r="I81" s="705"/>
      <c r="J81" s="705"/>
    </row>
    <row r="82" spans="5:19" ht="24">
      <c r="E82" s="94"/>
      <c r="F82" s="94"/>
      <c r="G82" s="94"/>
      <c r="H82" s="94"/>
      <c r="I82" s="94"/>
      <c r="J82" s="94"/>
    </row>
    <row r="83" spans="5:19" ht="24">
      <c r="E83" s="94"/>
      <c r="F83" s="94"/>
      <c r="G83" s="94"/>
      <c r="H83" s="100"/>
      <c r="I83" s="705"/>
      <c r="J83" s="705"/>
    </row>
    <row r="84" spans="5:19" ht="21.95" customHeight="1">
      <c r="E84" s="99"/>
      <c r="F84" s="99"/>
      <c r="G84" s="99"/>
      <c r="H84" s="92"/>
      <c r="I84" s="705"/>
      <c r="J84" s="705"/>
    </row>
    <row r="85" spans="5:19" ht="18.95">
      <c r="E85" s="99"/>
      <c r="F85" s="99"/>
      <c r="G85" s="99"/>
      <c r="H85" s="92"/>
      <c r="I85" s="705"/>
      <c r="J85" s="705"/>
    </row>
    <row r="86" spans="5:19" ht="18.95">
      <c r="E86" s="99"/>
      <c r="F86" s="99"/>
      <c r="G86" s="99"/>
      <c r="H86" s="92"/>
      <c r="I86" s="705"/>
      <c r="J86" s="705"/>
    </row>
    <row r="87" spans="5:19" ht="18.95">
      <c r="E87" s="99"/>
      <c r="F87" s="99"/>
      <c r="G87" s="99"/>
      <c r="H87" s="92"/>
      <c r="I87" s="705"/>
      <c r="J87" s="705"/>
    </row>
    <row r="88" spans="5:19" ht="29.1">
      <c r="E88" s="99"/>
      <c r="F88" s="99"/>
      <c r="G88" s="99"/>
      <c r="H88" s="92"/>
      <c r="I88" s="705"/>
      <c r="J88" s="705"/>
      <c r="K88" s="102"/>
      <c r="L88" s="88"/>
      <c r="M88" s="88"/>
      <c r="N88" s="88"/>
      <c r="O88" s="88"/>
      <c r="P88" s="88"/>
      <c r="Q88" s="88"/>
      <c r="R88" s="88"/>
      <c r="S88" s="88"/>
    </row>
    <row r="89" spans="5:19" ht="29.1">
      <c r="E89" s="94"/>
      <c r="F89" s="94"/>
      <c r="G89" s="94"/>
      <c r="H89" s="94"/>
      <c r="I89" s="94"/>
      <c r="J89" s="94"/>
      <c r="K89" s="94"/>
      <c r="L89" s="88"/>
      <c r="M89" s="713"/>
      <c r="N89" s="713"/>
      <c r="O89" s="713"/>
      <c r="P89" s="713"/>
      <c r="Q89" s="713"/>
      <c r="R89" s="713"/>
      <c r="S89" s="88"/>
    </row>
    <row r="90" spans="5:19" ht="24">
      <c r="E90" s="94"/>
      <c r="F90" s="94"/>
      <c r="G90" s="94"/>
      <c r="H90" s="714"/>
      <c r="I90" s="714"/>
      <c r="J90" s="714"/>
      <c r="K90" s="94"/>
      <c r="L90" s="88"/>
      <c r="M90" s="94"/>
      <c r="N90" s="94"/>
      <c r="O90" s="94"/>
      <c r="P90" s="94"/>
      <c r="Q90" s="94"/>
      <c r="R90" s="94"/>
      <c r="S90" s="88"/>
    </row>
    <row r="91" spans="5:19" ht="24">
      <c r="E91" s="93"/>
      <c r="F91" s="99"/>
      <c r="G91" s="98"/>
      <c r="H91" s="714"/>
      <c r="I91" s="714"/>
      <c r="J91" s="714"/>
      <c r="K91" s="96"/>
      <c r="L91" s="88"/>
      <c r="M91" s="705"/>
      <c r="N91" s="705"/>
      <c r="O91" s="705"/>
      <c r="P91" s="705"/>
      <c r="Q91" s="705"/>
      <c r="R91" s="705"/>
      <c r="S91" s="88"/>
    </row>
    <row r="92" spans="5:19" ht="18.95">
      <c r="E92" s="93"/>
      <c r="F92" s="99"/>
      <c r="G92" s="98"/>
      <c r="H92" s="714"/>
      <c r="I92" s="714"/>
      <c r="J92" s="714"/>
      <c r="K92" s="96"/>
      <c r="L92" s="88"/>
      <c r="M92" s="99"/>
      <c r="N92" s="99"/>
      <c r="O92" s="99"/>
      <c r="P92" s="96"/>
      <c r="Q92" s="96"/>
      <c r="R92" s="96"/>
      <c r="S92" s="88"/>
    </row>
    <row r="93" spans="5:19" ht="18.95">
      <c r="E93" s="93"/>
      <c r="F93" s="99"/>
      <c r="G93" s="98"/>
      <c r="H93" s="714"/>
      <c r="I93" s="714"/>
      <c r="J93" s="714"/>
      <c r="K93" s="96"/>
      <c r="L93" s="88"/>
      <c r="M93" s="99"/>
      <c r="N93" s="99"/>
      <c r="O93" s="99"/>
      <c r="P93" s="96"/>
      <c r="Q93" s="96"/>
      <c r="R93" s="96"/>
      <c r="S93" s="88"/>
    </row>
    <row r="94" spans="5:19" ht="18.95">
      <c r="E94" s="93"/>
      <c r="F94" s="99"/>
      <c r="G94" s="98"/>
      <c r="H94" s="714"/>
      <c r="I94" s="714"/>
      <c r="J94" s="714"/>
      <c r="K94" s="96"/>
      <c r="L94" s="88"/>
      <c r="M94" s="99"/>
      <c r="N94" s="99"/>
      <c r="O94" s="99"/>
      <c r="P94" s="96"/>
      <c r="Q94" s="96"/>
      <c r="R94" s="96"/>
      <c r="S94" s="88"/>
    </row>
    <row r="95" spans="5:19" ht="18.95">
      <c r="E95" s="93"/>
      <c r="F95" s="99"/>
      <c r="G95" s="98"/>
      <c r="H95" s="714"/>
      <c r="I95" s="714"/>
      <c r="J95" s="714"/>
      <c r="K95" s="96"/>
      <c r="L95" s="88"/>
      <c r="M95" s="99"/>
      <c r="N95" s="99"/>
      <c r="O95" s="99"/>
      <c r="P95" s="96"/>
      <c r="Q95" s="96"/>
      <c r="R95" s="96"/>
      <c r="S95" s="88"/>
    </row>
    <row r="96" spans="5:19" ht="24">
      <c r="E96" s="93"/>
      <c r="F96" s="99"/>
      <c r="G96" s="98"/>
      <c r="H96" s="714"/>
      <c r="I96" s="714"/>
      <c r="J96" s="714"/>
      <c r="K96" s="94"/>
      <c r="L96" s="88"/>
      <c r="M96" s="99"/>
      <c r="N96" s="99"/>
      <c r="O96" s="99"/>
      <c r="P96" s="96"/>
      <c r="Q96" s="96"/>
      <c r="R96" s="96"/>
      <c r="S96" s="88"/>
    </row>
    <row r="97" spans="5:19" ht="24">
      <c r="E97" s="93"/>
      <c r="F97" s="99"/>
      <c r="G97" s="98"/>
      <c r="H97" s="714"/>
      <c r="I97" s="714"/>
      <c r="J97" s="714"/>
      <c r="K97" s="94"/>
      <c r="L97" s="88"/>
      <c r="M97" s="705"/>
      <c r="N97" s="705"/>
      <c r="O97" s="705"/>
      <c r="P97" s="705"/>
      <c r="Q97" s="705"/>
      <c r="R97" s="705"/>
      <c r="S97" s="88"/>
    </row>
    <row r="98" spans="5:19" ht="18.95">
      <c r="E98" s="93"/>
      <c r="F98" s="99"/>
      <c r="G98" s="98"/>
      <c r="H98" s="714"/>
      <c r="I98" s="714"/>
      <c r="J98" s="714"/>
      <c r="K98" s="96"/>
      <c r="L98" s="88"/>
      <c r="M98" s="99"/>
      <c r="N98" s="99"/>
      <c r="O98" s="99"/>
      <c r="P98" s="88"/>
      <c r="Q98" s="91"/>
      <c r="R98" s="96"/>
      <c r="S98" s="88"/>
    </row>
    <row r="99" spans="5:19" ht="24">
      <c r="E99" s="94"/>
      <c r="F99" s="94"/>
      <c r="G99" s="94"/>
      <c r="H99" s="94"/>
      <c r="I99" s="94"/>
      <c r="J99" s="94"/>
      <c r="K99" s="96"/>
      <c r="L99" s="88"/>
      <c r="M99" s="99"/>
      <c r="N99" s="99"/>
      <c r="O99" s="99"/>
      <c r="P99" s="88"/>
      <c r="Q99" s="91"/>
      <c r="R99" s="96"/>
      <c r="S99" s="88"/>
    </row>
    <row r="100" spans="5:19" ht="24">
      <c r="E100" s="94"/>
      <c r="F100" s="94"/>
      <c r="G100" s="94"/>
      <c r="H100" s="95"/>
      <c r="I100" s="94"/>
      <c r="J100" s="705"/>
      <c r="K100" s="96"/>
      <c r="L100" s="88"/>
      <c r="M100" s="99"/>
      <c r="N100" s="99"/>
      <c r="O100" s="99"/>
      <c r="P100" s="88"/>
      <c r="Q100" s="91"/>
      <c r="R100" s="96"/>
      <c r="S100" s="88"/>
    </row>
    <row r="101" spans="5:19" ht="18.95">
      <c r="E101" s="93"/>
      <c r="F101" s="93"/>
      <c r="G101" s="93"/>
      <c r="H101" s="92"/>
      <c r="I101" s="91"/>
      <c r="J101" s="705"/>
      <c r="K101" s="96"/>
      <c r="L101" s="88"/>
      <c r="M101" s="99"/>
      <c r="N101" s="99"/>
      <c r="O101" s="99"/>
      <c r="P101" s="88"/>
      <c r="Q101" s="91"/>
      <c r="R101" s="96"/>
      <c r="S101" s="88"/>
    </row>
    <row r="102" spans="5:19" ht="18.95">
      <c r="E102" s="93"/>
      <c r="F102" s="93"/>
      <c r="G102" s="93"/>
      <c r="H102" s="92"/>
      <c r="I102" s="91"/>
      <c r="J102" s="705"/>
      <c r="K102" s="96"/>
      <c r="L102" s="88"/>
      <c r="M102" s="99"/>
      <c r="N102" s="99"/>
      <c r="O102" s="99"/>
      <c r="P102" s="88"/>
      <c r="Q102" s="91"/>
      <c r="R102" s="91"/>
      <c r="S102" s="88"/>
    </row>
    <row r="103" spans="5:19" ht="24">
      <c r="E103" s="93"/>
      <c r="F103" s="93"/>
      <c r="G103" s="93"/>
      <c r="H103" s="92"/>
      <c r="I103" s="91"/>
      <c r="J103" s="705"/>
      <c r="K103" s="94"/>
      <c r="L103" s="88"/>
      <c r="M103" s="705"/>
      <c r="N103" s="705"/>
      <c r="O103" s="705"/>
      <c r="P103" s="705"/>
      <c r="Q103" s="705"/>
      <c r="R103" s="705"/>
      <c r="S103" s="101"/>
    </row>
    <row r="104" spans="5:19" ht="24">
      <c r="E104" s="93"/>
      <c r="F104" s="93"/>
      <c r="G104" s="93"/>
      <c r="H104" s="92"/>
      <c r="I104" s="91"/>
      <c r="J104" s="705"/>
      <c r="K104" s="94"/>
      <c r="L104" s="88"/>
      <c r="M104" s="88"/>
      <c r="N104" s="88"/>
      <c r="O104" s="88"/>
      <c r="P104" s="88"/>
      <c r="Q104" s="88"/>
      <c r="R104" s="88"/>
      <c r="S104" s="88"/>
    </row>
    <row r="105" spans="5:19" ht="24">
      <c r="E105" s="94"/>
      <c r="F105" s="94"/>
      <c r="G105" s="94"/>
      <c r="H105" s="94"/>
      <c r="I105" s="94"/>
      <c r="J105" s="94"/>
      <c r="K105" s="96"/>
      <c r="L105" s="88"/>
      <c r="M105" s="88"/>
      <c r="N105" s="88"/>
      <c r="O105" s="88"/>
      <c r="P105" s="88"/>
      <c r="Q105" s="88"/>
      <c r="R105" s="88"/>
      <c r="S105" s="88"/>
    </row>
    <row r="106" spans="5:19" ht="24">
      <c r="E106" s="94"/>
      <c r="F106" s="94"/>
      <c r="G106" s="94"/>
      <c r="H106" s="95"/>
      <c r="I106" s="94"/>
      <c r="J106" s="94"/>
      <c r="K106" s="96"/>
      <c r="L106" s="88"/>
      <c r="M106" s="88"/>
      <c r="N106" s="88"/>
      <c r="O106" s="88"/>
      <c r="P106" s="88"/>
      <c r="Q106" s="88"/>
      <c r="R106" s="88"/>
      <c r="S106" s="88"/>
    </row>
    <row r="107" spans="5:19" ht="18.95">
      <c r="E107" s="93"/>
      <c r="F107" s="93"/>
      <c r="G107" s="93"/>
      <c r="H107" s="92"/>
      <c r="I107" s="91"/>
      <c r="J107" s="88"/>
      <c r="K107" s="96"/>
      <c r="L107" s="88"/>
      <c r="M107" s="88"/>
      <c r="N107" s="88"/>
      <c r="O107" s="88"/>
      <c r="P107" s="88"/>
      <c r="Q107" s="88"/>
      <c r="R107" s="88"/>
      <c r="S107" s="88"/>
    </row>
    <row r="108" spans="5:19" ht="18.95">
      <c r="E108" s="93"/>
      <c r="F108" s="93"/>
      <c r="G108" s="93"/>
      <c r="H108" s="92"/>
      <c r="I108" s="91"/>
      <c r="J108" s="88"/>
      <c r="K108" s="96"/>
      <c r="L108" s="88"/>
      <c r="M108" s="88"/>
      <c r="N108" s="88"/>
      <c r="O108" s="88"/>
      <c r="P108" s="88"/>
      <c r="Q108" s="88"/>
      <c r="R108" s="88"/>
      <c r="S108" s="88"/>
    </row>
    <row r="109" spans="5:19" ht="18.95">
      <c r="E109" s="93"/>
      <c r="F109" s="93"/>
      <c r="G109" s="93"/>
      <c r="H109" s="92"/>
      <c r="I109" s="91"/>
      <c r="J109" s="88"/>
      <c r="K109" s="96"/>
      <c r="L109" s="88"/>
      <c r="M109" s="88"/>
      <c r="N109" s="88"/>
      <c r="O109" s="88"/>
      <c r="P109" s="88"/>
      <c r="Q109" s="88"/>
      <c r="R109" s="88"/>
      <c r="S109" s="88"/>
    </row>
    <row r="110" spans="5:19" ht="24">
      <c r="E110" s="93"/>
      <c r="F110" s="93"/>
      <c r="G110" s="93"/>
      <c r="H110" s="92"/>
      <c r="I110" s="91"/>
      <c r="J110" s="88"/>
      <c r="K110" s="94"/>
      <c r="L110" s="88"/>
      <c r="M110" s="88"/>
      <c r="N110" s="88"/>
      <c r="O110" s="88"/>
      <c r="P110" s="88"/>
      <c r="Q110" s="88"/>
      <c r="R110" s="88"/>
      <c r="S110" s="88"/>
    </row>
    <row r="111" spans="5:19" ht="24">
      <c r="E111" s="715"/>
      <c r="F111" s="715"/>
      <c r="G111" s="715"/>
      <c r="H111" s="715"/>
      <c r="I111" s="715"/>
      <c r="J111" s="715"/>
      <c r="K111" s="94"/>
      <c r="L111" s="88"/>
      <c r="M111" s="88"/>
      <c r="N111" s="88"/>
      <c r="O111" s="88"/>
      <c r="P111" s="88"/>
      <c r="Q111" s="88"/>
      <c r="R111" s="88"/>
      <c r="S111" s="88"/>
    </row>
    <row r="112" spans="5:19" ht="18.95">
      <c r="E112" s="86"/>
      <c r="F112" s="86"/>
      <c r="G112" s="86"/>
      <c r="H112" s="87"/>
      <c r="I112" s="86"/>
      <c r="J112" s="86"/>
      <c r="K112" s="96"/>
      <c r="L112" s="88"/>
      <c r="M112" s="88"/>
      <c r="N112" s="88"/>
      <c r="O112" s="88"/>
      <c r="P112" s="88"/>
      <c r="Q112" s="88"/>
      <c r="R112" s="88"/>
      <c r="S112" s="88"/>
    </row>
    <row r="113" spans="5:19" ht="18.95">
      <c r="E113" s="86"/>
      <c r="F113" s="86"/>
      <c r="G113" s="86"/>
      <c r="H113" s="87"/>
      <c r="I113" s="86"/>
      <c r="J113" s="86"/>
      <c r="K113" s="96"/>
      <c r="L113" s="88"/>
      <c r="M113" s="88"/>
      <c r="N113" s="88"/>
      <c r="O113" s="88"/>
      <c r="P113" s="88"/>
      <c r="Q113" s="88"/>
      <c r="R113" s="88"/>
      <c r="S113" s="88"/>
    </row>
    <row r="114" spans="5:19" ht="18.95">
      <c r="K114" s="96"/>
      <c r="L114" s="88"/>
      <c r="M114" s="88"/>
      <c r="N114" s="88"/>
      <c r="O114" s="88"/>
      <c r="P114" s="88"/>
      <c r="Q114" s="88"/>
      <c r="R114" s="88"/>
      <c r="S114" s="88"/>
    </row>
    <row r="115" spans="5:19" ht="18.95">
      <c r="K115" s="96"/>
      <c r="L115" s="88"/>
      <c r="M115" s="88"/>
      <c r="N115" s="88"/>
      <c r="O115" s="88"/>
      <c r="P115" s="88"/>
      <c r="Q115" s="88"/>
      <c r="R115" s="88"/>
      <c r="S115" s="88"/>
    </row>
    <row r="116" spans="5:19" ht="18.95">
      <c r="K116" s="96"/>
      <c r="L116" s="88"/>
      <c r="M116" s="88"/>
      <c r="N116" s="88"/>
      <c r="O116" s="88"/>
      <c r="P116" s="88"/>
      <c r="Q116" s="88"/>
      <c r="R116" s="88"/>
      <c r="S116" s="88"/>
    </row>
    <row r="117" spans="5:19" ht="24">
      <c r="K117" s="94"/>
      <c r="L117" s="88"/>
      <c r="M117" s="88"/>
      <c r="N117" s="88"/>
      <c r="O117" s="88"/>
      <c r="P117" s="88"/>
      <c r="Q117" s="88"/>
      <c r="R117" s="88"/>
      <c r="S117" s="88"/>
    </row>
    <row r="118" spans="5:19" ht="24">
      <c r="K118" s="94"/>
      <c r="L118" s="88"/>
      <c r="M118" s="88"/>
      <c r="N118" s="88"/>
      <c r="O118" s="88"/>
      <c r="P118" s="88"/>
      <c r="Q118" s="88"/>
      <c r="R118" s="88"/>
      <c r="S118" s="88"/>
    </row>
    <row r="119" spans="5:19" ht="18.95">
      <c r="K119" s="97"/>
      <c r="L119" s="88"/>
      <c r="M119" s="88"/>
      <c r="N119" s="88"/>
      <c r="O119" s="88"/>
      <c r="P119" s="88"/>
      <c r="Q119" s="88"/>
      <c r="R119" s="88"/>
      <c r="S119" s="88"/>
    </row>
    <row r="120" spans="5:19" ht="18.95">
      <c r="K120" s="97"/>
      <c r="L120" s="88"/>
      <c r="M120" s="88"/>
      <c r="N120" s="88"/>
      <c r="O120" s="88"/>
      <c r="P120" s="88"/>
      <c r="Q120" s="88"/>
      <c r="R120" s="88"/>
      <c r="S120" s="88"/>
    </row>
    <row r="121" spans="5:19" ht="18.95">
      <c r="K121" s="97"/>
      <c r="L121" s="88"/>
      <c r="M121" s="88"/>
      <c r="N121" s="88"/>
      <c r="O121" s="88"/>
      <c r="P121" s="88"/>
      <c r="Q121" s="88"/>
      <c r="R121" s="88"/>
      <c r="S121" s="88"/>
    </row>
    <row r="122" spans="5:19" ht="18.95">
      <c r="K122" s="97"/>
      <c r="L122" s="88"/>
      <c r="M122" s="88"/>
      <c r="N122" s="88"/>
      <c r="O122" s="88"/>
      <c r="P122" s="88"/>
      <c r="Q122" s="88"/>
      <c r="R122" s="88"/>
      <c r="S122" s="88"/>
    </row>
    <row r="123" spans="5:19" ht="18.95">
      <c r="K123" s="97"/>
      <c r="L123" s="88"/>
      <c r="M123" s="88"/>
      <c r="N123" s="88"/>
      <c r="O123" s="88"/>
      <c r="P123" s="88"/>
      <c r="Q123" s="88"/>
      <c r="R123" s="88"/>
      <c r="S123" s="88"/>
    </row>
    <row r="124" spans="5:19" ht="18.95">
      <c r="K124" s="97"/>
      <c r="L124" s="88"/>
      <c r="M124" s="88"/>
      <c r="N124" s="88"/>
      <c r="O124" s="88"/>
      <c r="P124" s="88"/>
      <c r="Q124" s="88"/>
      <c r="R124" s="88"/>
      <c r="S124" s="88"/>
    </row>
    <row r="125" spans="5:19" ht="18.95">
      <c r="K125" s="97"/>
      <c r="L125" s="88"/>
      <c r="M125" s="88"/>
      <c r="N125" s="88"/>
      <c r="O125" s="88"/>
      <c r="P125" s="88"/>
      <c r="Q125" s="88"/>
      <c r="R125" s="88"/>
      <c r="S125" s="88"/>
    </row>
    <row r="126" spans="5:19" ht="18.95">
      <c r="K126" s="97"/>
      <c r="L126" s="88"/>
      <c r="M126" s="88"/>
      <c r="N126" s="88"/>
      <c r="O126" s="88"/>
      <c r="P126" s="88"/>
      <c r="Q126" s="88"/>
      <c r="R126" s="88"/>
      <c r="S126" s="88"/>
    </row>
    <row r="127" spans="5:19" ht="24">
      <c r="K127" s="94"/>
      <c r="L127" s="88"/>
      <c r="M127" s="705"/>
      <c r="N127" s="705"/>
      <c r="O127" s="705"/>
      <c r="P127" s="705"/>
      <c r="Q127" s="705"/>
      <c r="R127" s="705"/>
      <c r="S127" s="705"/>
    </row>
    <row r="128" spans="5:19" ht="24">
      <c r="K128" s="94"/>
      <c r="L128" s="88"/>
      <c r="M128" s="88"/>
      <c r="N128" s="93"/>
      <c r="O128" s="88"/>
      <c r="P128" s="88"/>
      <c r="Q128" s="96"/>
      <c r="R128" s="88"/>
      <c r="S128" s="88"/>
    </row>
    <row r="129" spans="11:19" ht="18.95">
      <c r="K129" s="90"/>
      <c r="L129" s="88"/>
      <c r="M129" s="88"/>
      <c r="N129" s="88"/>
      <c r="O129" s="88"/>
      <c r="P129" s="88"/>
      <c r="Q129" s="88"/>
      <c r="R129" s="88"/>
      <c r="S129" s="88"/>
    </row>
    <row r="130" spans="11:19" ht="18.95">
      <c r="K130" s="90"/>
      <c r="L130" s="88"/>
      <c r="M130" s="88"/>
      <c r="N130" s="88"/>
      <c r="O130" s="88"/>
      <c r="P130" s="88"/>
      <c r="Q130" s="88"/>
      <c r="R130" s="88"/>
      <c r="S130" s="88"/>
    </row>
    <row r="131" spans="11:19" ht="18.95">
      <c r="K131" s="90"/>
      <c r="L131" s="88"/>
      <c r="M131" s="88"/>
      <c r="N131" s="88"/>
      <c r="O131" s="88"/>
      <c r="P131" s="88"/>
      <c r="Q131" s="88"/>
      <c r="R131" s="88"/>
      <c r="S131" s="88"/>
    </row>
    <row r="132" spans="11:19" ht="18.95">
      <c r="K132" s="90"/>
      <c r="L132" s="88"/>
      <c r="M132" s="88"/>
      <c r="N132" s="88"/>
      <c r="O132" s="88"/>
      <c r="P132" s="88"/>
      <c r="Q132" s="88"/>
      <c r="R132" s="88"/>
      <c r="S132" s="88"/>
    </row>
    <row r="133" spans="11:19" ht="24">
      <c r="K133" s="94"/>
      <c r="L133" s="88"/>
      <c r="M133" s="88"/>
      <c r="N133" s="88"/>
      <c r="O133" s="88"/>
      <c r="P133" s="88"/>
      <c r="Q133" s="88"/>
      <c r="R133" s="88"/>
      <c r="S133" s="88"/>
    </row>
    <row r="134" spans="11:19" ht="24">
      <c r="K134" s="94"/>
      <c r="L134" s="88"/>
      <c r="M134" s="88"/>
      <c r="N134" s="88"/>
      <c r="O134" s="88"/>
      <c r="P134" s="88"/>
      <c r="Q134" s="88"/>
      <c r="R134" s="88"/>
      <c r="S134" s="88"/>
    </row>
    <row r="135" spans="11:19" ht="18.95">
      <c r="K135" s="90"/>
      <c r="L135" s="88"/>
      <c r="M135" s="88"/>
      <c r="N135" s="88"/>
      <c r="O135" s="88"/>
      <c r="P135" s="88"/>
      <c r="Q135" s="88"/>
      <c r="R135" s="88"/>
      <c r="S135" s="88"/>
    </row>
    <row r="136" spans="11:19" ht="18.95">
      <c r="K136" s="90"/>
      <c r="L136" s="88"/>
      <c r="M136" s="88"/>
      <c r="N136" s="88"/>
      <c r="O136" s="88"/>
      <c r="P136" s="88"/>
      <c r="Q136" s="88"/>
      <c r="R136" s="88"/>
      <c r="S136" s="88"/>
    </row>
    <row r="137" spans="11:19" ht="18.95">
      <c r="K137" s="90"/>
      <c r="L137" s="88"/>
      <c r="M137" s="88"/>
      <c r="N137" s="88"/>
      <c r="O137" s="88"/>
      <c r="P137" s="88"/>
      <c r="Q137" s="88"/>
      <c r="R137" s="88"/>
      <c r="S137" s="88"/>
    </row>
    <row r="138" spans="11:19" ht="18.95">
      <c r="K138" s="90"/>
      <c r="L138" s="88"/>
      <c r="M138" s="88"/>
      <c r="N138" s="88"/>
      <c r="O138" s="88"/>
      <c r="P138" s="88"/>
      <c r="Q138" s="88"/>
      <c r="R138" s="88"/>
      <c r="S138" s="88"/>
    </row>
    <row r="139" spans="11:19" ht="21">
      <c r="K139" s="89"/>
      <c r="L139" s="88"/>
      <c r="M139" s="88"/>
      <c r="N139" s="88"/>
      <c r="O139" s="88"/>
      <c r="P139" s="88"/>
      <c r="Q139" s="88"/>
      <c r="R139" s="88"/>
      <c r="S139" s="88"/>
    </row>
    <row r="140" spans="11:19">
      <c r="K140" s="86"/>
      <c r="L140" s="86"/>
      <c r="M140" s="86"/>
      <c r="N140" s="86"/>
      <c r="O140" s="86"/>
      <c r="P140" s="86"/>
      <c r="Q140" s="86"/>
      <c r="R140" s="86"/>
      <c r="S140" s="86"/>
    </row>
    <row r="141" spans="11:19">
      <c r="K141" s="86"/>
      <c r="L141" s="86"/>
      <c r="M141" s="86"/>
      <c r="N141" s="86"/>
      <c r="O141" s="86"/>
      <c r="P141" s="86"/>
      <c r="Q141" s="86"/>
      <c r="R141" s="86"/>
      <c r="S141" s="86"/>
    </row>
  </sheetData>
  <mergeCells count="67">
    <mergeCell ref="J31:K31"/>
    <mergeCell ref="J32:K32"/>
    <mergeCell ref="E10:K10"/>
    <mergeCell ref="E2:K2"/>
    <mergeCell ref="E4:K4"/>
    <mergeCell ref="E6:K6"/>
    <mergeCell ref="E8:K8"/>
    <mergeCell ref="E9:K9"/>
    <mergeCell ref="E11:K11"/>
    <mergeCell ref="E12:K12"/>
    <mergeCell ref="E14:K14"/>
    <mergeCell ref="E15:K15"/>
    <mergeCell ref="E18:G18"/>
    <mergeCell ref="I18:K18"/>
    <mergeCell ref="E37:J37"/>
    <mergeCell ref="E19:F19"/>
    <mergeCell ref="J19:K19"/>
    <mergeCell ref="E20:G20"/>
    <mergeCell ref="J20:K20"/>
    <mergeCell ref="J21:K21"/>
    <mergeCell ref="J22:K22"/>
    <mergeCell ref="J23:K23"/>
    <mergeCell ref="J28:K28"/>
    <mergeCell ref="J29:K29"/>
    <mergeCell ref="J30:K30"/>
    <mergeCell ref="E25:G25"/>
    <mergeCell ref="J24:K24"/>
    <mergeCell ref="J25:K25"/>
    <mergeCell ref="J26:K26"/>
    <mergeCell ref="J27:K27"/>
    <mergeCell ref="E39:J39"/>
    <mergeCell ref="E45:J45"/>
    <mergeCell ref="E50:J50"/>
    <mergeCell ref="F55:G55"/>
    <mergeCell ref="I40:I44"/>
    <mergeCell ref="H51:I51"/>
    <mergeCell ref="F51:G51"/>
    <mergeCell ref="F52:G52"/>
    <mergeCell ref="F53:G53"/>
    <mergeCell ref="F54:G54"/>
    <mergeCell ref="M127:S127"/>
    <mergeCell ref="J100:J104"/>
    <mergeCell ref="M97:R97"/>
    <mergeCell ref="M103:R103"/>
    <mergeCell ref="I76:J81"/>
    <mergeCell ref="I83:J88"/>
    <mergeCell ref="M89:R89"/>
    <mergeCell ref="M91:R91"/>
    <mergeCell ref="H90:J98"/>
    <mergeCell ref="E111:J111"/>
    <mergeCell ref="I64:J64"/>
    <mergeCell ref="I65:J65"/>
    <mergeCell ref="I66:J66"/>
    <mergeCell ref="I67:J67"/>
    <mergeCell ref="I69:J74"/>
    <mergeCell ref="E56:I56"/>
    <mergeCell ref="I62:J62"/>
    <mergeCell ref="I63:J63"/>
    <mergeCell ref="H46:I49"/>
    <mergeCell ref="F46:G46"/>
    <mergeCell ref="F47:G47"/>
    <mergeCell ref="F48:G48"/>
    <mergeCell ref="F49:G49"/>
    <mergeCell ref="H52:I52"/>
    <mergeCell ref="H53:I53"/>
    <mergeCell ref="H54:I54"/>
    <mergeCell ref="H55:I55"/>
  </mergeCells>
  <pageMargins left="0.25" right="0.25" top="0.75" bottom="0.75" header="0.3" footer="0.3"/>
  <pageSetup paperSize="9" scale="52"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20">
    <pageSetUpPr fitToPage="1"/>
  </sheetPr>
  <dimension ref="A1:DG2"/>
  <sheetViews>
    <sheetView zoomScaleNormal="100" workbookViewId="0">
      <selection activeCell="J20" sqref="J20"/>
    </sheetView>
  </sheetViews>
  <sheetFormatPr defaultColWidth="11.42578125" defaultRowHeight="15"/>
  <cols>
    <col min="16" max="16" width="10.85546875"/>
    <col min="18" max="18" width="21.42578125" customWidth="1"/>
  </cols>
  <sheetData>
    <row r="1" spans="1:111" s="39" customFormat="1" ht="110.25" customHeight="1">
      <c r="A1" s="11" t="s">
        <v>290</v>
      </c>
      <c r="B1" s="11" t="s">
        <v>291</v>
      </c>
      <c r="C1" s="11" t="s">
        <v>292</v>
      </c>
      <c r="D1" s="11" t="s">
        <v>293</v>
      </c>
      <c r="E1" s="11" t="s">
        <v>294</v>
      </c>
      <c r="F1" s="11" t="s">
        <v>295</v>
      </c>
      <c r="G1" s="11" t="s">
        <v>296</v>
      </c>
      <c r="H1" s="11" t="s">
        <v>297</v>
      </c>
      <c r="I1" s="11" t="s">
        <v>298</v>
      </c>
      <c r="J1" s="38" t="s">
        <v>299</v>
      </c>
      <c r="K1" s="11" t="s">
        <v>300</v>
      </c>
      <c r="L1" s="11" t="s">
        <v>301</v>
      </c>
      <c r="M1" s="11" t="s">
        <v>302</v>
      </c>
      <c r="N1" s="11" t="s">
        <v>303</v>
      </c>
      <c r="O1" s="11" t="s">
        <v>304</v>
      </c>
      <c r="P1" s="11" t="s">
        <v>305</v>
      </c>
      <c r="Q1" s="11" t="s">
        <v>306</v>
      </c>
      <c r="R1" s="11" t="s">
        <v>307</v>
      </c>
      <c r="S1" s="11" t="s">
        <v>308</v>
      </c>
      <c r="T1" s="11" t="s">
        <v>309</v>
      </c>
      <c r="U1" s="11" t="s">
        <v>310</v>
      </c>
      <c r="V1" s="11" t="s">
        <v>311</v>
      </c>
      <c r="W1" s="11" t="s">
        <v>312</v>
      </c>
      <c r="X1" s="38" t="s">
        <v>313</v>
      </c>
      <c r="Y1" s="38" t="s">
        <v>314</v>
      </c>
      <c r="Z1" s="38" t="s">
        <v>315</v>
      </c>
      <c r="AA1" s="38" t="s">
        <v>316</v>
      </c>
      <c r="AB1" s="11" t="s">
        <v>317</v>
      </c>
      <c r="AC1" s="11" t="s">
        <v>318</v>
      </c>
      <c r="AD1" s="11" t="s">
        <v>319</v>
      </c>
      <c r="AE1" s="11" t="s">
        <v>320</v>
      </c>
      <c r="AF1" s="38" t="s">
        <v>321</v>
      </c>
      <c r="AG1" s="38" t="s">
        <v>322</v>
      </c>
      <c r="AH1" s="38" t="s">
        <v>323</v>
      </c>
      <c r="AI1" s="38" t="s">
        <v>324</v>
      </c>
      <c r="AJ1" s="38" t="s">
        <v>325</v>
      </c>
      <c r="AK1" s="38" t="s">
        <v>326</v>
      </c>
      <c r="AL1" s="38" t="s">
        <v>327</v>
      </c>
      <c r="AM1" s="38" t="s">
        <v>328</v>
      </c>
      <c r="AN1" s="38" t="s">
        <v>329</v>
      </c>
      <c r="AO1" s="38" t="s">
        <v>330</v>
      </c>
      <c r="AP1" s="38" t="s">
        <v>331</v>
      </c>
      <c r="AQ1" s="38" t="s">
        <v>332</v>
      </c>
      <c r="AR1" s="38" t="s">
        <v>333</v>
      </c>
      <c r="AS1" s="11" t="s">
        <v>334</v>
      </c>
      <c r="AT1" s="11" t="s">
        <v>335</v>
      </c>
      <c r="AU1" s="38" t="s">
        <v>336</v>
      </c>
      <c r="AV1" s="38" t="s">
        <v>337</v>
      </c>
      <c r="AW1" s="38" t="s">
        <v>338</v>
      </c>
      <c r="AX1" s="38" t="s">
        <v>339</v>
      </c>
      <c r="AY1" s="38" t="s">
        <v>340</v>
      </c>
      <c r="AZ1" s="38" t="s">
        <v>341</v>
      </c>
      <c r="BA1" s="38" t="s">
        <v>342</v>
      </c>
      <c r="BB1" s="38" t="s">
        <v>343</v>
      </c>
      <c r="BC1" s="38" t="s">
        <v>344</v>
      </c>
      <c r="BD1" s="38" t="s">
        <v>345</v>
      </c>
      <c r="BE1" s="38" t="s">
        <v>346</v>
      </c>
      <c r="BF1" s="38" t="s">
        <v>347</v>
      </c>
      <c r="BG1" s="38" t="s">
        <v>348</v>
      </c>
      <c r="BH1" s="38" t="s">
        <v>349</v>
      </c>
      <c r="BI1" s="38" t="s">
        <v>350</v>
      </c>
      <c r="BJ1" s="11" t="s">
        <v>351</v>
      </c>
      <c r="BK1" s="11" t="s">
        <v>352</v>
      </c>
      <c r="BL1" s="11" t="s">
        <v>353</v>
      </c>
      <c r="BM1" s="11" t="s">
        <v>354</v>
      </c>
      <c r="BN1" s="11" t="s">
        <v>355</v>
      </c>
      <c r="BO1" s="11" t="s">
        <v>356</v>
      </c>
      <c r="BP1" s="11" t="s">
        <v>357</v>
      </c>
      <c r="BQ1" s="11" t="s">
        <v>358</v>
      </c>
      <c r="BR1" s="11" t="s">
        <v>359</v>
      </c>
      <c r="BS1" s="11" t="s">
        <v>360</v>
      </c>
      <c r="BT1" s="11" t="s">
        <v>361</v>
      </c>
      <c r="BU1" s="11" t="s">
        <v>362</v>
      </c>
      <c r="BV1" s="11" t="s">
        <v>363</v>
      </c>
      <c r="BW1" s="11" t="s">
        <v>364</v>
      </c>
      <c r="BX1" s="11" t="s">
        <v>365</v>
      </c>
      <c r="BY1" s="11" t="s">
        <v>366</v>
      </c>
      <c r="BZ1" s="11" t="s">
        <v>367</v>
      </c>
      <c r="CA1" s="11" t="s">
        <v>368</v>
      </c>
      <c r="CB1" s="11" t="s">
        <v>369</v>
      </c>
      <c r="CC1" s="11" t="s">
        <v>370</v>
      </c>
      <c r="CD1" s="11" t="s">
        <v>371</v>
      </c>
      <c r="CE1" s="11" t="s">
        <v>372</v>
      </c>
      <c r="CF1" s="11" t="s">
        <v>373</v>
      </c>
      <c r="CG1" s="38" t="s">
        <v>374</v>
      </c>
      <c r="CH1" s="38" t="s">
        <v>375</v>
      </c>
      <c r="CI1" s="38" t="s">
        <v>376</v>
      </c>
      <c r="CJ1" s="38" t="s">
        <v>377</v>
      </c>
      <c r="CK1" s="38" t="s">
        <v>378</v>
      </c>
      <c r="CL1" s="38" t="s">
        <v>379</v>
      </c>
      <c r="CM1" s="38" t="s">
        <v>380</v>
      </c>
      <c r="CN1" s="38" t="s">
        <v>381</v>
      </c>
      <c r="CO1" s="38" t="s">
        <v>382</v>
      </c>
      <c r="CP1" s="38" t="s">
        <v>383</v>
      </c>
      <c r="CQ1" s="38" t="s">
        <v>384</v>
      </c>
      <c r="CR1" s="38" t="s">
        <v>385</v>
      </c>
      <c r="CS1" s="11" t="s">
        <v>386</v>
      </c>
      <c r="CT1" s="11" t="s">
        <v>387</v>
      </c>
      <c r="CU1" s="11" t="s">
        <v>388</v>
      </c>
      <c r="CV1" s="11" t="s">
        <v>389</v>
      </c>
      <c r="CW1" s="38" t="s">
        <v>390</v>
      </c>
      <c r="CX1" s="38" t="s">
        <v>391</v>
      </c>
      <c r="CY1" s="38" t="s">
        <v>392</v>
      </c>
      <c r="CZ1" s="38" t="s">
        <v>393</v>
      </c>
      <c r="DA1" s="38" t="s">
        <v>394</v>
      </c>
      <c r="DB1" s="38" t="s">
        <v>395</v>
      </c>
      <c r="DC1" s="38" t="s">
        <v>396</v>
      </c>
      <c r="DD1" s="38" t="s">
        <v>397</v>
      </c>
      <c r="DE1" s="38" t="s">
        <v>398</v>
      </c>
      <c r="DF1" s="38" t="s">
        <v>399</v>
      </c>
      <c r="DG1" s="38" t="s">
        <v>400</v>
      </c>
    </row>
    <row r="2" spans="1:111" s="2" customFormat="1" ht="72" customHeight="1">
      <c r="A2" s="55" t="e">
        <f>#REF!</f>
        <v>#REF!</v>
      </c>
      <c r="B2" s="14" t="e">
        <f>#REF!</f>
        <v>#REF!</v>
      </c>
      <c r="C2" s="14" t="e">
        <f>IF(#REF!="",#REF!,#REF!)</f>
        <v>#REF!</v>
      </c>
      <c r="D2" s="14" t="e">
        <f>#REF!</f>
        <v>#REF!</v>
      </c>
      <c r="E2" s="14" t="e">
        <f>#REF!</f>
        <v>#REF!</v>
      </c>
      <c r="F2" s="14" t="e">
        <f>IF(#REF!="",_xlfn.CONCAT("déposée auprès du GAL ",B2),"déposée auprès de la Région Occitanie")</f>
        <v>#REF!</v>
      </c>
      <c r="G2" s="14" t="e">
        <f>#REF!</f>
        <v>#REF!</v>
      </c>
      <c r="H2" s="14" t="e">
        <f>#REF!</f>
        <v>#REF!</v>
      </c>
      <c r="I2" s="42" t="e">
        <f>#REF!</f>
        <v>#REF!</v>
      </c>
      <c r="J2" s="43" t="e">
        <f>#REF!</f>
        <v>#REF!</v>
      </c>
      <c r="K2" s="14" t="e">
        <f>#REF!</f>
        <v>#REF!</v>
      </c>
      <c r="L2" s="46" t="e">
        <f>IF(#REF!="",#REF!,#REF!)</f>
        <v>#REF!</v>
      </c>
      <c r="M2" s="47" t="e">
        <f>IF(#REF!="",#REF!,#REF!)</f>
        <v>#REF!</v>
      </c>
      <c r="N2" s="46" t="e">
        <f>IF(#REF!="",#REF!,#REF!)</f>
        <v>#REF!</v>
      </c>
      <c r="O2" s="47" t="e">
        <f>IF(#REF!="",#REF!,#REF!)</f>
        <v>#REF!</v>
      </c>
      <c r="P2" s="47" t="e">
        <f>#REF!</f>
        <v>#REF!</v>
      </c>
      <c r="Q2" s="37" t="e">
        <f>#REF!</f>
        <v>#REF!</v>
      </c>
      <c r="R2" s="45" t="e">
        <f>IF(#REF!='BASE DE DONNEES'!B24,'BASE DE DONNEES'!E24,IF(#REF!='BASE DE DONNEES'!B25,'BASE DE DONNEES'!E25,IF(#REF!='BASE DE DONNEES'!B26,'BASE DE DONNEES'!E26,IF(#REF!='BASE DE DONNEES'!B27,'BASE DE DONNEES'!E27,IF(#REF!='BASE DE DONNEES'!B28,'BASE DE DONNEES'!E28,IF(#REF!='BASE DE DONNEES'!B29,'BASE DE DONNEES'!E29,IF(#REF!='BASE DE DONNEES'!B30,'BASE DE DONNEES'!E30,IF(#REF!='BASE DE DONNEES'!B31,'BASE DE DONNEES'!E31,IF(#REF!='BASE DE DONNEES'!B32,'BASE DE DONNEES'!E32,IF(#REF!="Autre","Autre régime ou Article TFUE","HORS REGIMES D'AIDES D'ETAT"))))))))))</f>
        <v>#REF!</v>
      </c>
      <c r="S2" s="44" t="e">
        <f>#REF!</f>
        <v>#REF!</v>
      </c>
      <c r="T2" s="48" t="e">
        <f>#REF!</f>
        <v>#REF!</v>
      </c>
      <c r="U2" s="48">
        <f>'Syn dépenses Bénéficiaire'!B29</f>
        <v>0</v>
      </c>
      <c r="V2" s="48">
        <f>'Syn dépenses Bénéficiaire'!B30</f>
        <v>0</v>
      </c>
      <c r="W2" s="48" t="e">
        <f>'Syn dépenses Bénéficiaire'!#REF!</f>
        <v>#REF!</v>
      </c>
      <c r="X2" s="49" t="e">
        <f>'Syn dépenses Bénéficiaire'!#REF!</f>
        <v>#REF!</v>
      </c>
      <c r="Y2" s="49" t="e">
        <f>'Syn dépenses Bénéficiaire'!#REF!</f>
        <v>#REF!</v>
      </c>
      <c r="Z2" s="49" t="e">
        <f>'Syn dépenses Bénéficiaire'!#REF!</f>
        <v>#REF!</v>
      </c>
      <c r="AA2" s="49" t="e">
        <f>'Syn dépenses Bénéficiaire'!#REF!</f>
        <v>#REF!</v>
      </c>
      <c r="AB2" s="48" t="e">
        <f>#REF!</f>
        <v>#REF!</v>
      </c>
      <c r="AC2" s="48" t="e">
        <f>#REF!</f>
        <v>#REF!</v>
      </c>
      <c r="AD2" s="48" t="e">
        <f>#REF!</f>
        <v>#REF!</v>
      </c>
      <c r="AE2" s="48" t="e">
        <f>#REF!</f>
        <v>#REF!</v>
      </c>
      <c r="AF2" s="49" t="e">
        <f>#REF!</f>
        <v>#REF!</v>
      </c>
      <c r="AG2" s="49" t="e">
        <f>#REF!</f>
        <v>#REF!</v>
      </c>
      <c r="AH2" s="49" t="e">
        <f>#REF!</f>
        <v>#REF!</v>
      </c>
      <c r="AI2" s="49" t="e">
        <f>#REF!</f>
        <v>#REF!</v>
      </c>
      <c r="AJ2" s="49" t="e">
        <f>#REF!</f>
        <v>#REF!</v>
      </c>
      <c r="AK2" s="49" t="e">
        <f>#REF!</f>
        <v>#REF!</v>
      </c>
      <c r="AL2" s="49" t="e">
        <f>#REF!</f>
        <v>#REF!</v>
      </c>
      <c r="AM2" s="49" t="e">
        <f>#REF!</f>
        <v>#REF!</v>
      </c>
      <c r="AN2" s="49" t="e">
        <f>#REF!</f>
        <v>#REF!</v>
      </c>
      <c r="AO2" s="49" t="e">
        <f>#REF!</f>
        <v>#REF!</v>
      </c>
      <c r="AP2" s="49" t="e">
        <f>#REF!</f>
        <v>#REF!</v>
      </c>
      <c r="AQ2" s="49" t="e">
        <f>#REF!</f>
        <v>#REF!</v>
      </c>
      <c r="AR2" s="49" t="e">
        <f>#REF!</f>
        <v>#REF!</v>
      </c>
      <c r="AS2" s="49" t="e">
        <f>'Syn dépenses Bénéficiaire'!B36+#REF!</f>
        <v>#REF!</v>
      </c>
      <c r="AT2" s="49" t="e">
        <f>#REF!+#REF!</f>
        <v>#REF!</v>
      </c>
      <c r="AU2" s="12" t="e">
        <f>IF(#REF!="Coût simplifié",#REF!,"")</f>
        <v>#REF!</v>
      </c>
      <c r="AV2" s="12" t="e">
        <f>IF(#REF!="Coût simplifié",#REF!,"")</f>
        <v>#REF!</v>
      </c>
      <c r="AW2" s="12" t="e">
        <f>IF(#REF!="Coût simplifié",#REF!,"")</f>
        <v>#REF!</v>
      </c>
      <c r="AX2" s="12" t="e">
        <f>IF(#REF!="Coût simplifié",#REF!,"")</f>
        <v>#REF!</v>
      </c>
      <c r="AY2" s="12" t="e">
        <f>IF(#REF!="Coût simplifié",#REF!,"")</f>
        <v>#REF!</v>
      </c>
      <c r="AZ2" s="60" t="e">
        <f>IF(#REF!="Coût simplifié",#REF!,"")</f>
        <v>#REF!</v>
      </c>
      <c r="BA2" s="60" t="e">
        <f>IF(#REF!="Coût simplifié",#REF!,"")</f>
        <v>#REF!</v>
      </c>
      <c r="BB2" s="60" t="e">
        <f>IF(#REF!="Coût simplifié",#REF!,"")</f>
        <v>#REF!</v>
      </c>
      <c r="BC2" s="60" t="e">
        <f>IF(#REF!="Coût simplifié",#REF!,"")</f>
        <v>#REF!</v>
      </c>
      <c r="BD2" s="60" t="e">
        <f>IF(#REF!="Coût simplifié",#REF!,"")</f>
        <v>#REF!</v>
      </c>
      <c r="BE2" s="13" t="e">
        <f>IF(#REF!="OUI",#REF!,"")</f>
        <v>#REF!</v>
      </c>
      <c r="BF2" s="13" t="e">
        <f>IF(#REF!="OUI",#REF!,"")</f>
        <v>#REF!</v>
      </c>
      <c r="BG2" s="13" t="e">
        <f>IF(#REF!="OUI",#REF!,"")</f>
        <v>#REF!</v>
      </c>
      <c r="BH2" s="13" t="e">
        <f>IF(#REF!="OUI",#REF!,"")</f>
        <v>#REF!</v>
      </c>
      <c r="BI2" s="13" t="e">
        <f>IF(#REF!="OUI",#REF!,"")</f>
        <v>#REF!</v>
      </c>
      <c r="BJ2" s="15" t="e">
        <f>#REF!</f>
        <v>#REF!</v>
      </c>
      <c r="BK2" s="15" t="e">
        <f>#REF!</f>
        <v>#REF!</v>
      </c>
      <c r="BL2" s="17" t="e">
        <f>#REF!</f>
        <v>#REF!</v>
      </c>
      <c r="BM2" s="16" t="e">
        <f>#REF!</f>
        <v>#REF!</v>
      </c>
      <c r="BN2" s="40" t="e">
        <f>#REF!</f>
        <v>#REF!</v>
      </c>
      <c r="BO2" s="40" t="e">
        <f>#REF!</f>
        <v>#REF!</v>
      </c>
      <c r="BP2" s="41" t="e">
        <f>#REF!</f>
        <v>#REF!</v>
      </c>
      <c r="BQ2" s="15" t="e">
        <f>#REF!</f>
        <v>#REF!</v>
      </c>
      <c r="BR2" s="15" t="e">
        <f>#REF!</f>
        <v>#REF!</v>
      </c>
      <c r="BS2" s="15" t="e">
        <f>#REF!</f>
        <v>#REF!</v>
      </c>
      <c r="BT2" s="16" t="e">
        <f>#REF!</f>
        <v>#REF!</v>
      </c>
      <c r="BU2" s="40" t="e">
        <f>#REF!</f>
        <v>#REF!</v>
      </c>
      <c r="BV2" s="40" t="e">
        <f>#REF!</f>
        <v>#REF!</v>
      </c>
      <c r="BW2" s="40" t="e">
        <f>#REF!</f>
        <v>#REF!</v>
      </c>
      <c r="BX2" s="41" t="e">
        <f>#REF!</f>
        <v>#REF!</v>
      </c>
      <c r="BY2" s="15" t="e">
        <f>#REF!</f>
        <v>#REF!</v>
      </c>
      <c r="BZ2" s="15" t="e">
        <f>#REF!</f>
        <v>#REF!</v>
      </c>
      <c r="CA2" s="15" t="e">
        <f>#REF!</f>
        <v>#REF!</v>
      </c>
      <c r="CB2" s="16" t="e">
        <f>#REF!</f>
        <v>#REF!</v>
      </c>
      <c r="CC2" s="40" t="e">
        <f>#REF!</f>
        <v>#REF!</v>
      </c>
      <c r="CD2" s="40" t="e">
        <f>#REF!</f>
        <v>#REF!</v>
      </c>
      <c r="CE2" s="40" t="e">
        <f>#REF!</f>
        <v>#REF!</v>
      </c>
      <c r="CF2" s="41" t="e">
        <f>#REF!</f>
        <v>#REF!</v>
      </c>
      <c r="CG2" s="52" t="e">
        <f>#REF!+#REF!</f>
        <v>#REF!</v>
      </c>
      <c r="CH2" s="52" t="e">
        <f>#REF!+#REF!</f>
        <v>#REF!</v>
      </c>
      <c r="CI2" s="52" t="e">
        <f>#REF!+#REF!</f>
        <v>#REF!</v>
      </c>
      <c r="CJ2" s="52" t="e">
        <f>#REF!+#REF!</f>
        <v>#REF!</v>
      </c>
      <c r="CK2" s="52" t="e">
        <f>#REF!+#REF!</f>
        <v>#REF!</v>
      </c>
      <c r="CL2" s="52" t="e">
        <f>#REF!+#REF!</f>
        <v>#REF!</v>
      </c>
      <c r="CM2" s="52" t="e">
        <f>#REF!</f>
        <v>#REF!</v>
      </c>
      <c r="CN2" s="52" t="e">
        <f>#REF!</f>
        <v>#REF!</v>
      </c>
      <c r="CO2" s="52" t="e">
        <f>#REF!</f>
        <v>#REF!</v>
      </c>
      <c r="CP2" s="52" t="e">
        <f>#REF!</f>
        <v>#REF!</v>
      </c>
      <c r="CQ2" s="52" t="e">
        <f>#REF!</f>
        <v>#REF!</v>
      </c>
      <c r="CR2" s="52" t="e">
        <f>#REF!</f>
        <v>#REF!</v>
      </c>
      <c r="CS2" s="51" t="e">
        <f>#REF!</f>
        <v>#REF!</v>
      </c>
      <c r="CT2" s="51" t="e">
        <f>#REF!+#REF!</f>
        <v>#REF!</v>
      </c>
      <c r="CU2" s="51" t="e">
        <f>#REF!</f>
        <v>#REF!</v>
      </c>
      <c r="CV2" s="51" t="e">
        <f>#REF!</f>
        <v>#REF!</v>
      </c>
      <c r="CW2" s="52" t="e">
        <f>#REF!</f>
        <v>#REF!</v>
      </c>
      <c r="CX2" s="52" t="e">
        <f>CV2+CW2</f>
        <v>#REF!</v>
      </c>
      <c r="CY2" s="54" t="e">
        <f>CS2/AT2*100</f>
        <v>#REF!</v>
      </c>
      <c r="CZ2" s="54" t="e">
        <f>#REF!*100</f>
        <v>#REF!</v>
      </c>
      <c r="DA2" s="50" t="e">
        <f>#REF!</f>
        <v>#REF!</v>
      </c>
      <c r="DB2" s="50" t="e">
        <f>#REF!</f>
        <v>#REF!</v>
      </c>
      <c r="DC2" s="50" t="e">
        <f>#REF!</f>
        <v>#REF!</v>
      </c>
      <c r="DD2" s="53" t="e">
        <f>#REF!*100</f>
        <v>#REF!</v>
      </c>
      <c r="DE2" s="52" t="e">
        <f>IF(DD2=0,"NON","OUI")</f>
        <v>#REF!</v>
      </c>
      <c r="DF2" s="45" t="e">
        <f>#REF!</f>
        <v>#REF!</v>
      </c>
      <c r="DG2" s="45" t="e">
        <f>#REF!</f>
        <v>#REF!</v>
      </c>
    </row>
  </sheetData>
  <pageMargins left="0" right="0" top="0" bottom="0" header="0" footer="0"/>
  <pageSetup paperSize="9" scale="1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568FFB759A824EAA11393881EEA92B" ma:contentTypeVersion="15" ma:contentTypeDescription="Create a new document." ma:contentTypeScope="" ma:versionID="e83020ce9ba17281841c9cbf7e0e61a7">
  <xsd:schema xmlns:xsd="http://www.w3.org/2001/XMLSchema" xmlns:xs="http://www.w3.org/2001/XMLSchema" xmlns:p="http://schemas.microsoft.com/office/2006/metadata/properties" xmlns:ns2="bd110fdb-39a3-4ca9-8f6d-23216eadf508" xmlns:ns3="159e4e51-8c31-4592-99ed-7c713fc4940f" targetNamespace="http://schemas.microsoft.com/office/2006/metadata/properties" ma:root="true" ma:fieldsID="bda32ade27fd2b1a4b459d579655a325" ns2:_="" ns3:_="">
    <xsd:import namespace="bd110fdb-39a3-4ca9-8f6d-23216eadf508"/>
    <xsd:import namespace="159e4e51-8c31-4592-99ed-7c713fc4940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110fdb-39a3-4ca9-8f6d-23216eadf5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3ef62f9-2e07-484b-bd79-00aec90129f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9e4e51-8c31-4592-99ed-7c713fc4940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fd4a18-08d8-4608-946d-096feee45520}" ma:internalName="TaxCatchAll" ma:showField="CatchAllData" ma:web="159e4e51-8c31-4592-99ed-7c713fc4940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59e4e51-8c31-4592-99ed-7c713fc4940f" xsi:nil="true"/>
    <lcf76f155ced4ddcb4097134ff3c332f xmlns="bd110fdb-39a3-4ca9-8f6d-23216eadf5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B046B1-56B3-4E55-8072-DBBFCA8D25E6}"/>
</file>

<file path=customXml/itemProps2.xml><?xml version="1.0" encoding="utf-8"?>
<ds:datastoreItem xmlns:ds="http://schemas.openxmlformats.org/officeDocument/2006/customXml" ds:itemID="{40D26ED7-CD7E-4BFC-8B70-DECD4F5BF41F}"/>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0x010100D5568FFB759A824EAA11393881EEA92B</vt:lpwstr>
  </property>
  <property fmtid="{D5CDD505-2E9C-101B-9397-08002B2CF9AE}" pid="3" name="MediaServiceImageTags">
    <vt:lpwstr/>
  </property>
</Properties>
</file>