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12.xml" ContentType="application/vnd.openxmlformats-officedocument.drawing+xml"/>
  <Override PartName="/xl/comments1.xml" ContentType="application/vnd.openxmlformats-officedocument.spreadsheetml.comments+xml"/>
  <Override PartName="/xl/drawings/drawing13.xml" ContentType="application/vnd.openxmlformats-officedocument.drawing+xml"/>
  <Override PartName="/xl/comments2.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sharepoint.com/sites/SAP-Informatique/Shared Documents/Europac/02. Plan de financement/"/>
    </mc:Choice>
  </mc:AlternateContent>
  <xr:revisionPtr revIDLastSave="0" documentId="8_{5E3FC45D-3327-49CD-9733-ED934B6D38DC}" xr6:coauthVersionLast="47" xr6:coauthVersionMax="47" xr10:uidLastSave="{00000000-0000-0000-0000-000000000000}"/>
  <bookViews>
    <workbookView xWindow="29400" yWindow="0" windowWidth="38400" windowHeight="21600" tabRatio="677" firstSheet="10" activeTab="10" xr2:uid="{3D50F5A1-D626-4DF7-962B-37B8C9840D1B}"/>
  </bookViews>
  <sheets>
    <sheet name="Accueil" sheetId="45" r:id="rId1"/>
    <sheet name="A-Recettes" sheetId="66" r:id="rId2"/>
    <sheet name="0-Présentation poste-typeaction" sheetId="51" r:id="rId3"/>
    <sheet name="1.1 - Investissements" sheetId="55" r:id="rId4"/>
    <sheet name="1.2 - Amortissement" sheetId="54" r:id="rId5"/>
    <sheet name="2 - Frais de personnel" sheetId="59" r:id="rId6"/>
    <sheet name="3 - Frais généraux" sheetId="57" r:id="rId7"/>
    <sheet name="4 - Contributions en nature" sheetId="64" r:id="rId8"/>
    <sheet name="5 - Taux forfaitaire" sheetId="63" r:id="rId9"/>
    <sheet name="6 - Déplacement &amp; hébergement" sheetId="68" r:id="rId10"/>
    <sheet name="Liste des MP" sheetId="70" r:id="rId11"/>
    <sheet name="Syn pf Bénéficiaire" sheetId="31" r:id="rId12"/>
    <sheet name="Syn pf Instructeur" sheetId="48" r:id="rId13"/>
    <sheet name="Annexe fi DJ" sheetId="69" r:id="rId14"/>
  </sheets>
  <definedNames>
    <definedName name="à_choisir_dans_le_menu_déroulant" localSheetId="4">#REF!</definedName>
    <definedName name="à_choisir_dans_le_menu_déroulant" localSheetId="5">#REF!</definedName>
    <definedName name="à_choisir_dans_le_menu_déroulant" localSheetId="6">#REF!</definedName>
    <definedName name="à_choisir_dans_le_menu_déroulant" localSheetId="10">#REF!</definedName>
    <definedName name="à_choisir_dans_le_menu_déroulant" localSheetId="12">#REF!</definedName>
    <definedName name="à_choisir_dans_le_menu_déroulant">#REF!</definedName>
    <definedName name="Choix">#REF!</definedName>
    <definedName name="P.Z.Gestion_de_la_feuille" localSheetId="6">#REF!</definedName>
    <definedName name="P.Z.Gestion_de_la_feuille" localSheetId="12">#REF!</definedName>
    <definedName name="P.Z.Gestion_de_la_feuille">#REF!</definedName>
    <definedName name="P_Z_0_B_COLONNE_COMMENTAIRE_SI_INDICATION_STANDARD" localSheetId="6">#REF!</definedName>
    <definedName name="P_Z_0_B_COLONNE_COMMENTAIRE_SI_INDICATION_STANDARD" localSheetId="12">#REF!</definedName>
    <definedName name="P_Z_0_B_COLONNE_COMMENTAIRE_SI_INDICATION_STANDARD">#REF!</definedName>
    <definedName name="P_Z_0_B_COLONNE_COMMENTAIRE_SI_LIBELLE_STANDARD" localSheetId="6">#REF!</definedName>
    <definedName name="P_Z_0_B_COLONNE_COMMENTAIRE_SI_LIBELLE_STANDARD" localSheetId="12">#REF!</definedName>
    <definedName name="P_Z_0_B_COLONNE_COMMENTAIRE_SI_LIBELLE_STANDARD">#REF!</definedName>
    <definedName name="P_Z_0_B_COLONNE_MOTIFS_INELIGIBILITE_INDICATION_STANDARD" localSheetId="6">#REF!</definedName>
    <definedName name="P_Z_0_B_COLONNE_MOTIFS_INELIGIBILITE_INDICATION_STANDARD" localSheetId="12">#REF!</definedName>
    <definedName name="P_Z_0_B_COLONNE_MOTIFS_INELIGIBILITE_INDICATION_STANDARD">#REF!</definedName>
    <definedName name="P_Z_0_B_COLONNE_MOTIFS_INELIGIBILITE_LIBELLE_STANDARD" localSheetId="6">#REF!</definedName>
    <definedName name="P_Z_0_B_COLONNE_MOTIFS_INELIGIBILITE_LIBELLE_STANDARD" localSheetId="12">#REF!</definedName>
    <definedName name="P_Z_0_B_COLONNE_MOTIFS_INELIGIBILITE_LIBELLE_STANDARD">#REF!</definedName>
    <definedName name="P_Z_0_B_COLONNE_MT_ELIGIBLE_LIBELLE_STANDARD" localSheetId="6">#REF!</definedName>
    <definedName name="P_Z_0_B_COLONNE_MT_ELIGIBLE_LIBELLE_STANDARD" localSheetId="12">#REF!</definedName>
    <definedName name="P_Z_0_B_COLONNE_MT_ELIGIBLE_LIBELLE_STANDARD">#REF!</definedName>
    <definedName name="P_Z_0_B_COLONNE_MT_INELIGIBLE_LIBELLE_STANDARD" localSheetId="6">#REF!</definedName>
    <definedName name="P_Z_0_B_COLONNE_MT_INELIGIBLE_LIBELLE_STANDARD" localSheetId="12">#REF!</definedName>
    <definedName name="P_Z_0_B_COLONNE_MT_INELIGIBLE_LIBELLE_STANDARD">#REF!</definedName>
    <definedName name="P_Z_0_B_COLONNE_MT_MAX_LIBELLE_STANDARD" localSheetId="6">#REF!</definedName>
    <definedName name="P_Z_0_B_COLONNE_MT_MAX_LIBELLE_STANDARD" localSheetId="12">#REF!</definedName>
    <definedName name="P_Z_0_B_COLONNE_MT_MAX_LIBELLE_STANDARD">#REF!</definedName>
    <definedName name="P_Z_0_B_COLONNE_MT_PRES_HT_INDICATION_STANDARD" localSheetId="6">#REF!</definedName>
    <definedName name="P_Z_0_B_COLONNE_MT_PRES_HT_INDICATION_STANDARD" localSheetId="12">#REF!</definedName>
    <definedName name="P_Z_0_B_COLONNE_MT_PRES_HT_INDICATION_STANDARD">#REF!</definedName>
    <definedName name="P_Z_0_B_COLONNE_MT_PRES_HT_LIBELLE_STANDARD" localSheetId="6">#REF!</definedName>
    <definedName name="P_Z_0_B_COLONNE_MT_PRES_HT_LIBELLE_STANDARD" localSheetId="12">#REF!</definedName>
    <definedName name="P_Z_0_B_COLONNE_MT_PRES_HT_LIBELLE_STANDARD">#REF!</definedName>
    <definedName name="P_Z_0_B_COLONNE_MT_PRES_INDICATION_STANDARD" localSheetId="6">#REF!</definedName>
    <definedName name="P_Z_0_B_COLONNE_MT_PRES_INDICATION_STANDARD" localSheetId="12">#REF!</definedName>
    <definedName name="P_Z_0_B_COLONNE_MT_PRES_INDICATION_STANDARD">#REF!</definedName>
    <definedName name="P_Z_0_B_COLONNE_MT_PRES_LIBELLE_STANDARD" localSheetId="6">#REF!</definedName>
    <definedName name="P_Z_0_B_COLONNE_MT_PRES_LIBELLE_STANDARD" localSheetId="12">#REF!</definedName>
    <definedName name="P_Z_0_B_COLONNE_MT_PRES_LIBELLE_STANDARD">#REF!</definedName>
    <definedName name="P_Z_0_B_COLONNE_MT_PRES_TVA_INDICATION_STANDARD" localSheetId="6">#REF!</definedName>
    <definedName name="P_Z_0_B_COLONNE_MT_PRES_TVA_INDICATION_STANDARD" localSheetId="12">#REF!</definedName>
    <definedName name="P_Z_0_B_COLONNE_MT_PRES_TVA_INDICATION_STANDARD">#REF!</definedName>
    <definedName name="P_Z_0_B_COLONNE_MT_PRES_TVA_LIBELLE_STANDARD" localSheetId="6">#REF!</definedName>
    <definedName name="P_Z_0_B_COLONNE_MT_PRES_TVA_LIBELLE_STANDARD" localSheetId="12">#REF!</definedName>
    <definedName name="P_Z_0_B_COLONNE_MT_PRES_TVA_LIBELLE_STANDARD">#REF!</definedName>
    <definedName name="P_Z_0_B_COLONNE_MT_RAISONNABLE_LIBELLE_STANDARD" localSheetId="6">#REF!</definedName>
    <definedName name="P_Z_0_B_COLONNE_MT_RAISONNABLE_LIBELLE_STANDARD" localSheetId="12">#REF!</definedName>
    <definedName name="P_Z_0_B_COLONNE_MT_RAISONNABLE_LIBELLE_STANDARD">#REF!</definedName>
    <definedName name="P_Z_0_B_COLONNE_POSTE_INDICATION_STANDARD" localSheetId="6">#REF!</definedName>
    <definedName name="P_Z_0_B_COLONNE_POSTE_INDICATION_STANDARD" localSheetId="12">#REF!</definedName>
    <definedName name="P_Z_0_B_COLONNE_POSTE_INDICATION_STANDARD">#REF!</definedName>
    <definedName name="P_Z_0_B_COLONNE_POSTE_LIBELLE_STANDARD" localSheetId="6">#REF!</definedName>
    <definedName name="P_Z_0_B_COLONNE_POSTE_LIBELLE_STANDARD" localSheetId="12">#REF!</definedName>
    <definedName name="P_Z_0_B_COLONNE_POSTE_LIBELLE_STANDARD">#REF!</definedName>
    <definedName name="P_Z_0_B_COLONNE_SOUS_OPERATION_INDICATION_STANDARD" localSheetId="6">#REF!</definedName>
    <definedName name="P_Z_0_B_COLONNE_SOUS_OPERATION_INDICATION_STANDARD" localSheetId="12">#REF!</definedName>
    <definedName name="P_Z_0_B_COLONNE_SOUS_OPERATION_INDICATION_STANDARD">#REF!</definedName>
    <definedName name="P_Z_0_B_COLONNE_SOUS_OPERATION_LIBELLE_STANDARD" localSheetId="6">#REF!</definedName>
    <definedName name="P_Z_0_B_COLONNE_SOUS_OPERATION_LIBELLE_STANDARD" localSheetId="12">#REF!</definedName>
    <definedName name="P_Z_0_B_COLONNE_SOUS_OPERATION_LIBELLE_STANDARD">#REF!</definedName>
    <definedName name="P_Z_0_B_COLONNES_MARCHE_2_DEVIS" localSheetId="6">#REF!</definedName>
    <definedName name="P_Z_0_B_COLONNES_MARCHE_2_DEVIS" localSheetId="12">#REF!</definedName>
    <definedName name="P_Z_0_B_COLONNES_MARCHE_2_DEVIS">#REF!</definedName>
    <definedName name="P_Z_0_B_COLONNES_MARCHE_3_DEVIS" localSheetId="6">#REF!</definedName>
    <definedName name="P_Z_0_B_COLONNES_MARCHE_3_DEVIS" localSheetId="12">#REF!</definedName>
    <definedName name="P_Z_0_B_COLONNES_MARCHE_3_DEVIS">#REF!</definedName>
    <definedName name="P_Z_0_B_UTILISATION_COUT_RAISONNABLE" localSheetId="6">#REF!</definedName>
    <definedName name="P_Z_0_B_UTILISATION_COUT_RAISONNABLE" localSheetId="12">#REF!</definedName>
    <definedName name="P_Z_0_B_UTILISATION_COUT_RAISONNABLE">#REF!</definedName>
    <definedName name="P_Z_0_B_UTILISATION_LIBELLES_DESCRIPTIONS" localSheetId="6">#REF!</definedName>
    <definedName name="P_Z_0_B_UTILISATION_LIBELLES_DESCRIPTIONS" localSheetId="12">#REF!</definedName>
    <definedName name="P_Z_0_B_UTILISATION_LIBELLES_DESCRIPTIONS">#REF!</definedName>
    <definedName name="P_Z_0_B_UTILISATION_MT_MAX" localSheetId="6">#REF!</definedName>
    <definedName name="P_Z_0_B_UTILISATION_MT_MAX" localSheetId="12">#REF!</definedName>
    <definedName name="P_Z_0_B_UTILISATION_MT_MAX">#REF!</definedName>
    <definedName name="P_Z_0_B_UTILISATION_SOUS_OPERATIONS" localSheetId="6">#REF!</definedName>
    <definedName name="P_Z_0_B_UTILISATION_SOUS_OPERATIONS" localSheetId="12">#REF!</definedName>
    <definedName name="P_Z_0_B_UTILISATION_SOUS_OPERATIONS">#REF!</definedName>
    <definedName name="P_Z_0_B_UTILISATION_TVA" localSheetId="6">#REF!</definedName>
    <definedName name="P_Z_0_B_UTILISATION_TVA" localSheetId="12">#REF!</definedName>
    <definedName name="P_Z_0_B_UTILISATION_TVA">#REF!</definedName>
    <definedName name="P_Z_0_N_COLONNE_COMMENTAIRE_SI_INDICATION_DEFAUT" localSheetId="6">#REF!</definedName>
    <definedName name="P_Z_0_N_COLONNE_COMMENTAIRE_SI_INDICATION_DEFAUT" localSheetId="12">#REF!</definedName>
    <definedName name="P_Z_0_N_COLONNE_COMMENTAIRE_SI_INDICATION_DEFAUT">#REF!</definedName>
    <definedName name="P_Z_0_N_COLONNE_COMMENTAIRE_SI_INDICATION_STANDARD" localSheetId="6">#REF!</definedName>
    <definedName name="P_Z_0_N_COLONNE_COMMENTAIRE_SI_INDICATION_STANDARD" localSheetId="12">#REF!</definedName>
    <definedName name="P_Z_0_N_COLONNE_COMMENTAIRE_SI_INDICATION_STANDARD">#REF!</definedName>
    <definedName name="P_Z_0_N_COLONNE_COMMENTAIRE_SI_LIBELLE_DEFAUT" localSheetId="6">#REF!</definedName>
    <definedName name="P_Z_0_N_COLONNE_COMMENTAIRE_SI_LIBELLE_DEFAUT" localSheetId="12">#REF!</definedName>
    <definedName name="P_Z_0_N_COLONNE_COMMENTAIRE_SI_LIBELLE_DEFAUT">#REF!</definedName>
    <definedName name="P_Z_0_N_COLONNE_COMMENTAIRE_SI_LIBELLE_STANDARD" localSheetId="6">#REF!</definedName>
    <definedName name="P_Z_0_N_COLONNE_COMMENTAIRE_SI_LIBELLE_STANDARD" localSheetId="12">#REF!</definedName>
    <definedName name="P_Z_0_N_COLONNE_COMMENTAIRE_SI_LIBELLE_STANDARD">#REF!</definedName>
    <definedName name="P_Z_0_N_COLONNE_MOTIFS_INELIGIBILITE_INDICATION_DEFAUT" localSheetId="6">#REF!</definedName>
    <definedName name="P_Z_0_N_COLONNE_MOTIFS_INELIGIBILITE_INDICATION_DEFAUT" localSheetId="12">#REF!</definedName>
    <definedName name="P_Z_0_N_COLONNE_MOTIFS_INELIGIBILITE_INDICATION_DEFAUT">#REF!</definedName>
    <definedName name="P_Z_0_N_COLONNE_MOTIFS_INELIGIBILITE_INDICATION_STANDARD" localSheetId="6">#REF!</definedName>
    <definedName name="P_Z_0_N_COLONNE_MOTIFS_INELIGIBILITE_INDICATION_STANDARD" localSheetId="12">#REF!</definedName>
    <definedName name="P_Z_0_N_COLONNE_MOTIFS_INELIGIBILITE_INDICATION_STANDARD">#REF!</definedName>
    <definedName name="P_Z_0_N_COLONNE_MOTIFS_INELIGIBILITE_LIBELLE_DEFAUT" localSheetId="6">#REF!</definedName>
    <definedName name="P_Z_0_N_COLONNE_MOTIFS_INELIGIBILITE_LIBELLE_DEFAUT" localSheetId="12">#REF!</definedName>
    <definedName name="P_Z_0_N_COLONNE_MOTIFS_INELIGIBILITE_LIBELLE_DEFAUT">#REF!</definedName>
    <definedName name="P_Z_0_N_COLONNE_MOTIFS_INELIGIBILITE_LIBELLE_STANDARD" localSheetId="6">#REF!</definedName>
    <definedName name="P_Z_0_N_COLONNE_MOTIFS_INELIGIBILITE_LIBELLE_STANDARD" localSheetId="12">#REF!</definedName>
    <definedName name="P_Z_0_N_COLONNE_MOTIFS_INELIGIBILITE_LIBELLE_STANDARD">#REF!</definedName>
    <definedName name="P_Z_0_N_COLONNE_MT_ELIGIBLE_LIBELLE_DEFAUT" localSheetId="6">#REF!</definedName>
    <definedName name="P_Z_0_N_COLONNE_MT_ELIGIBLE_LIBELLE_DEFAUT" localSheetId="12">#REF!</definedName>
    <definedName name="P_Z_0_N_COLONNE_MT_ELIGIBLE_LIBELLE_DEFAUT">#REF!</definedName>
    <definedName name="P_Z_0_N_COLONNE_MT_ELIGIBLE_LIBELLE_STANDARD" localSheetId="6">#REF!</definedName>
    <definedName name="P_Z_0_N_COLONNE_MT_ELIGIBLE_LIBELLE_STANDARD" localSheetId="12">#REF!</definedName>
    <definedName name="P_Z_0_N_COLONNE_MT_ELIGIBLE_LIBELLE_STANDARD">#REF!</definedName>
    <definedName name="P_Z_0_N_COLONNE_MT_INELIGIBLE_LIBELLE_DEFAUT" localSheetId="6">#REF!</definedName>
    <definedName name="P_Z_0_N_COLONNE_MT_INELIGIBLE_LIBELLE_DEFAUT" localSheetId="12">#REF!</definedName>
    <definedName name="P_Z_0_N_COLONNE_MT_INELIGIBLE_LIBELLE_DEFAUT">#REF!</definedName>
    <definedName name="P_Z_0_N_COLONNE_MT_INELIGIBLE_LIBELLE_STANDARD" localSheetId="6">#REF!</definedName>
    <definedName name="P_Z_0_N_COLONNE_MT_INELIGIBLE_LIBELLE_STANDARD" localSheetId="12">#REF!</definedName>
    <definedName name="P_Z_0_N_COLONNE_MT_INELIGIBLE_LIBELLE_STANDARD">#REF!</definedName>
    <definedName name="P_Z_0_N_COLONNE_MT_MAX_LIBELLE_DEFAUT" localSheetId="6">#REF!</definedName>
    <definedName name="P_Z_0_N_COLONNE_MT_MAX_LIBELLE_DEFAUT" localSheetId="12">#REF!</definedName>
    <definedName name="P_Z_0_N_COLONNE_MT_MAX_LIBELLE_DEFAUT">#REF!</definedName>
    <definedName name="P_Z_0_N_COLONNE_MT_MAX_LIBELLE_STANDARD" localSheetId="6">#REF!</definedName>
    <definedName name="P_Z_0_N_COLONNE_MT_MAX_LIBELLE_STANDARD" localSheetId="12">#REF!</definedName>
    <definedName name="P_Z_0_N_COLONNE_MT_MAX_LIBELLE_STANDARD">#REF!</definedName>
    <definedName name="P_Z_0_N_COLONNE_MT_PRES_HT_INDICATION_DEFAUT" localSheetId="6">#REF!</definedName>
    <definedName name="P_Z_0_N_COLONNE_MT_PRES_HT_INDICATION_DEFAUT" localSheetId="12">#REF!</definedName>
    <definedName name="P_Z_0_N_COLONNE_MT_PRES_HT_INDICATION_DEFAUT">#REF!</definedName>
    <definedName name="P_Z_0_N_COLONNE_MT_PRES_HT_INDICATION_STANDARD" localSheetId="6">#REF!</definedName>
    <definedName name="P_Z_0_N_COLONNE_MT_PRES_HT_INDICATION_STANDARD" localSheetId="12">#REF!</definedName>
    <definedName name="P_Z_0_N_COLONNE_MT_PRES_HT_INDICATION_STANDARD">#REF!</definedName>
    <definedName name="P_Z_0_N_COLONNE_MT_PRES_HT_LIBELLE_DEFAUT" localSheetId="6">#REF!</definedName>
    <definedName name="P_Z_0_N_COLONNE_MT_PRES_HT_LIBELLE_DEFAUT" localSheetId="12">#REF!</definedName>
    <definedName name="P_Z_0_N_COLONNE_MT_PRES_HT_LIBELLE_DEFAUT">#REF!</definedName>
    <definedName name="P_Z_0_N_COLONNE_MT_PRES_HT_LIBELLE_STANDARD" localSheetId="6">#REF!</definedName>
    <definedName name="P_Z_0_N_COLONNE_MT_PRES_HT_LIBELLE_STANDARD" localSheetId="12">#REF!</definedName>
    <definedName name="P_Z_0_N_COLONNE_MT_PRES_HT_LIBELLE_STANDARD">#REF!</definedName>
    <definedName name="P_Z_0_N_COLONNE_MT_PRES_INDICATION_DEFAUT" localSheetId="6">#REF!</definedName>
    <definedName name="P_Z_0_N_COLONNE_MT_PRES_INDICATION_DEFAUT" localSheetId="12">#REF!</definedName>
    <definedName name="P_Z_0_N_COLONNE_MT_PRES_INDICATION_DEFAUT">#REF!</definedName>
    <definedName name="P_Z_0_N_COLONNE_MT_PRES_INDICATION_STANDARD" localSheetId="6">#REF!</definedName>
    <definedName name="P_Z_0_N_COLONNE_MT_PRES_INDICATION_STANDARD" localSheetId="12">#REF!</definedName>
    <definedName name="P_Z_0_N_COLONNE_MT_PRES_INDICATION_STANDARD">#REF!</definedName>
    <definedName name="P_Z_0_N_COLONNE_MT_PRES_LIBELLE_DEFAUT" localSheetId="6">#REF!</definedName>
    <definedName name="P_Z_0_N_COLONNE_MT_PRES_LIBELLE_DEFAUT" localSheetId="12">#REF!</definedName>
    <definedName name="P_Z_0_N_COLONNE_MT_PRES_LIBELLE_DEFAUT">#REF!</definedName>
    <definedName name="P_Z_0_N_COLONNE_MT_PRES_LIBELLE_STANDARD" localSheetId="6">#REF!</definedName>
    <definedName name="P_Z_0_N_COLONNE_MT_PRES_LIBELLE_STANDARD" localSheetId="12">#REF!</definedName>
    <definedName name="P_Z_0_N_COLONNE_MT_PRES_LIBELLE_STANDARD">#REF!</definedName>
    <definedName name="P_Z_0_N_COLONNE_MT_PRES_TVA_INDICATION_DEFAUT" localSheetId="6">#REF!</definedName>
    <definedName name="P_Z_0_N_COLONNE_MT_PRES_TVA_INDICATION_DEFAUT" localSheetId="12">#REF!</definedName>
    <definedName name="P_Z_0_N_COLONNE_MT_PRES_TVA_INDICATION_DEFAUT">#REF!</definedName>
    <definedName name="P_Z_0_N_COLONNE_MT_PRES_TVA_INDICATION_STANDARD" localSheetId="6">#REF!</definedName>
    <definedName name="P_Z_0_N_COLONNE_MT_PRES_TVA_INDICATION_STANDARD" localSheetId="12">#REF!</definedName>
    <definedName name="P_Z_0_N_COLONNE_MT_PRES_TVA_INDICATION_STANDARD">#REF!</definedName>
    <definedName name="P_Z_0_N_COLONNE_MT_PRES_TVA_LIBELLE_DEFAUT" localSheetId="6">#REF!</definedName>
    <definedName name="P_Z_0_N_COLONNE_MT_PRES_TVA_LIBELLE_DEFAUT" localSheetId="12">#REF!</definedName>
    <definedName name="P_Z_0_N_COLONNE_MT_PRES_TVA_LIBELLE_DEFAUT">#REF!</definedName>
    <definedName name="P_Z_0_N_COLONNE_MT_PRES_TVA_LIBELLE_STANDARD" localSheetId="6">#REF!</definedName>
    <definedName name="P_Z_0_N_COLONNE_MT_PRES_TVA_LIBELLE_STANDARD" localSheetId="12">#REF!</definedName>
    <definedName name="P_Z_0_N_COLONNE_MT_PRES_TVA_LIBELLE_STANDARD">#REF!</definedName>
    <definedName name="P_Z_0_N_COLONNE_MT_RAISONNABLE_DEFAUT" localSheetId="6">#REF!</definedName>
    <definedName name="P_Z_0_N_COLONNE_MT_RAISONNABLE_DEFAUT" localSheetId="12">#REF!</definedName>
    <definedName name="P_Z_0_N_COLONNE_MT_RAISONNABLE_DEFAUT">#REF!</definedName>
    <definedName name="P_Z_0_N_COLONNE_MT_RAISONNABLE_STANDARD" localSheetId="6">#REF!</definedName>
    <definedName name="P_Z_0_N_COLONNE_MT_RAISONNABLE_STANDARD" localSheetId="12">#REF!</definedName>
    <definedName name="P_Z_0_N_COLONNE_MT_RAISONNABLE_STANDARD">#REF!</definedName>
    <definedName name="P_Z_0_N_COLONNE_POSTE_INDICATION_DEFAUT" localSheetId="6">#REF!</definedName>
    <definedName name="P_Z_0_N_COLONNE_POSTE_INDICATION_DEFAUT" localSheetId="12">#REF!</definedName>
    <definedName name="P_Z_0_N_COLONNE_POSTE_INDICATION_DEFAUT">#REF!</definedName>
    <definedName name="P_Z_0_N_COLONNE_POSTE_INDICATION_STANDARD" localSheetId="6">#REF!</definedName>
    <definedName name="P_Z_0_N_COLONNE_POSTE_INDICATION_STANDARD" localSheetId="12">#REF!</definedName>
    <definedName name="P_Z_0_N_COLONNE_POSTE_INDICATION_STANDARD">#REF!</definedName>
    <definedName name="P_Z_0_N_COLONNE_POSTE_LIBELLE_DEFAUT" localSheetId="6">#REF!</definedName>
    <definedName name="P_Z_0_N_COLONNE_POSTE_LIBELLE_DEFAUT" localSheetId="12">#REF!</definedName>
    <definedName name="P_Z_0_N_COLONNE_POSTE_LIBELLE_DEFAUT">#REF!</definedName>
    <definedName name="P_Z_0_N_COLONNE_POSTE_LIBELLE_STANDARD" localSheetId="6">#REF!</definedName>
    <definedName name="P_Z_0_N_COLONNE_POSTE_LIBELLE_STANDARD" localSheetId="12">#REF!</definedName>
    <definedName name="P_Z_0_N_COLONNE_POSTE_LIBELLE_STANDARD">#REF!</definedName>
    <definedName name="P_Z_0_N_COLONNE_SOUS_OPERATION_INDICATION_DEFAUT" localSheetId="6">#REF!</definedName>
    <definedName name="P_Z_0_N_COLONNE_SOUS_OPERATION_INDICATION_DEFAUT" localSheetId="12">#REF!</definedName>
    <definedName name="P_Z_0_N_COLONNE_SOUS_OPERATION_INDICATION_DEFAUT">#REF!</definedName>
    <definedName name="P_Z_0_N_COLONNE_SOUS_OPERATION_INDICATION_STANDARD" localSheetId="6">#REF!</definedName>
    <definedName name="P_Z_0_N_COLONNE_SOUS_OPERATION_INDICATION_STANDARD" localSheetId="12">#REF!</definedName>
    <definedName name="P_Z_0_N_COLONNE_SOUS_OPERATION_INDICATION_STANDARD">#REF!</definedName>
    <definedName name="P_Z_0_N_COLONNE_SOUS_OPERATION_LIBELLE_DEFAUT" localSheetId="6">#REF!</definedName>
    <definedName name="P_Z_0_N_COLONNE_SOUS_OPERATION_LIBELLE_DEFAUT" localSheetId="12">#REF!</definedName>
    <definedName name="P_Z_0_N_COLONNE_SOUS_OPERATION_LIBELLE_DEFAUT">#REF!</definedName>
    <definedName name="P_Z_0_N_COLONNE_SOUS_OPERATION_LIBELLE_STANDARD" localSheetId="6">#REF!</definedName>
    <definedName name="P_Z_0_N_COLONNE_SOUS_OPERATION_LIBELLE_STANDARD" localSheetId="12">#REF!</definedName>
    <definedName name="P_Z_0_N_COLONNE_SOUS_OPERATION_LIBELLE_STANDARD">#REF!</definedName>
    <definedName name="P_Z_0_N_COLONNES_MARCHE_2_DEVIS_SEUIL" localSheetId="6">#REF!</definedName>
    <definedName name="P_Z_0_N_COLONNES_MARCHE_2_DEVIS_SEUIL" localSheetId="12">#REF!</definedName>
    <definedName name="P_Z_0_N_COLONNES_MARCHE_2_DEVIS_SEUIL">#REF!</definedName>
    <definedName name="P_Z_0_N_COLONNES_MARCHE_3_DEVIS_SEUIL" localSheetId="6">#REF!</definedName>
    <definedName name="P_Z_0_N_COLONNES_MARCHE_3_DEVIS_SEUIL" localSheetId="12">#REF!</definedName>
    <definedName name="P_Z_0_N_COLONNES_MARCHE_3_DEVIS_SEUIL">#REF!</definedName>
    <definedName name="P_Z_0_R_LIBELLES_DESCRIPTIONS" localSheetId="6">#REF!</definedName>
    <definedName name="P_Z_0_R_LIBELLES_DESCRIPTIONS" localSheetId="12">#REF!</definedName>
    <definedName name="P_Z_0_R_LIBELLES_DESCRIPTIONS">#REF!</definedName>
    <definedName name="P_Z_0_R_LIBELLES_DESCRIPTIONS_1" localSheetId="6">#REF!</definedName>
    <definedName name="P_Z_0_R_LIBELLES_DESCRIPTIONS_1" localSheetId="12">#REF!</definedName>
    <definedName name="P_Z_0_R_LIBELLES_DESCRIPTIONS_1">#REF!</definedName>
    <definedName name="P_Z_0_R_LIBELLES_DESCRIPTIONS_10" localSheetId="6">#REF!</definedName>
    <definedName name="P_Z_0_R_LIBELLES_DESCRIPTIONS_10" localSheetId="12">#REF!</definedName>
    <definedName name="P_Z_0_R_LIBELLES_DESCRIPTIONS_10">#REF!</definedName>
    <definedName name="P_Z_0_R_LIBELLES_DESCRIPTIONS_11" localSheetId="6">#REF!</definedName>
    <definedName name="P_Z_0_R_LIBELLES_DESCRIPTIONS_11" localSheetId="12">#REF!</definedName>
    <definedName name="P_Z_0_R_LIBELLES_DESCRIPTIONS_11">#REF!</definedName>
    <definedName name="P_Z_0_R_LIBELLES_DESCRIPTIONS_12" localSheetId="6">#REF!</definedName>
    <definedName name="P_Z_0_R_LIBELLES_DESCRIPTIONS_12" localSheetId="12">#REF!</definedName>
    <definedName name="P_Z_0_R_LIBELLES_DESCRIPTIONS_12">#REF!</definedName>
    <definedName name="P_Z_0_R_LIBELLES_DESCRIPTIONS_13" localSheetId="6">#REF!</definedName>
    <definedName name="P_Z_0_R_LIBELLES_DESCRIPTIONS_13" localSheetId="12">#REF!</definedName>
    <definedName name="P_Z_0_R_LIBELLES_DESCRIPTIONS_13">#REF!</definedName>
    <definedName name="P_Z_0_R_LIBELLES_DESCRIPTIONS_14" localSheetId="6">#REF!</definedName>
    <definedName name="P_Z_0_R_LIBELLES_DESCRIPTIONS_14" localSheetId="12">#REF!</definedName>
    <definedName name="P_Z_0_R_LIBELLES_DESCRIPTIONS_14">#REF!</definedName>
    <definedName name="P_Z_0_R_LIBELLES_DESCRIPTIONS_15" localSheetId="6">#REF!</definedName>
    <definedName name="P_Z_0_R_LIBELLES_DESCRIPTIONS_15" localSheetId="12">#REF!</definedName>
    <definedName name="P_Z_0_R_LIBELLES_DESCRIPTIONS_15">#REF!</definedName>
    <definedName name="P_Z_0_R_LIBELLES_DESCRIPTIONS_16" localSheetId="6">#REF!</definedName>
    <definedName name="P_Z_0_R_LIBELLES_DESCRIPTIONS_16" localSheetId="12">#REF!</definedName>
    <definedName name="P_Z_0_R_LIBELLES_DESCRIPTIONS_16">#REF!</definedName>
    <definedName name="P_Z_0_R_LIBELLES_DESCRIPTIONS_17" localSheetId="6">#REF!</definedName>
    <definedName name="P_Z_0_R_LIBELLES_DESCRIPTIONS_17" localSheetId="12">#REF!</definedName>
    <definedName name="P_Z_0_R_LIBELLES_DESCRIPTIONS_17">#REF!</definedName>
    <definedName name="P_Z_0_R_LIBELLES_DESCRIPTIONS_18" localSheetId="6">#REF!</definedName>
    <definedName name="P_Z_0_R_LIBELLES_DESCRIPTIONS_18" localSheetId="12">#REF!</definedName>
    <definedName name="P_Z_0_R_LIBELLES_DESCRIPTIONS_18">#REF!</definedName>
    <definedName name="P_Z_0_R_LIBELLES_DESCRIPTIONS_19" localSheetId="6">#REF!</definedName>
    <definedName name="P_Z_0_R_LIBELLES_DESCRIPTIONS_19" localSheetId="12">#REF!</definedName>
    <definedName name="P_Z_0_R_LIBELLES_DESCRIPTIONS_19">#REF!</definedName>
    <definedName name="P_Z_0_R_LIBELLES_DESCRIPTIONS_2" localSheetId="6">#REF!</definedName>
    <definedName name="P_Z_0_R_LIBELLES_DESCRIPTIONS_2" localSheetId="12">#REF!</definedName>
    <definedName name="P_Z_0_R_LIBELLES_DESCRIPTIONS_2">#REF!</definedName>
    <definedName name="P_Z_0_R_LIBELLES_DESCRIPTIONS_20" localSheetId="6">#REF!</definedName>
    <definedName name="P_Z_0_R_LIBELLES_DESCRIPTIONS_20" localSheetId="12">#REF!</definedName>
    <definedName name="P_Z_0_R_LIBELLES_DESCRIPTIONS_20">#REF!</definedName>
    <definedName name="P_Z_0_R_LIBELLES_DESCRIPTIONS_3" localSheetId="6">#REF!</definedName>
    <definedName name="P_Z_0_R_LIBELLES_DESCRIPTIONS_3" localSheetId="12">#REF!</definedName>
    <definedName name="P_Z_0_R_LIBELLES_DESCRIPTIONS_3">#REF!</definedName>
    <definedName name="P_Z_0_R_LIBELLES_DESCRIPTIONS_4" localSheetId="6">#REF!</definedName>
    <definedName name="P_Z_0_R_LIBELLES_DESCRIPTIONS_4" localSheetId="12">#REF!</definedName>
    <definedName name="P_Z_0_R_LIBELLES_DESCRIPTIONS_4">#REF!</definedName>
    <definedName name="P_Z_0_R_LIBELLES_DESCRIPTIONS_5" localSheetId="6">#REF!</definedName>
    <definedName name="P_Z_0_R_LIBELLES_DESCRIPTIONS_5" localSheetId="12">#REF!</definedName>
    <definedName name="P_Z_0_R_LIBELLES_DESCRIPTIONS_5">#REF!</definedName>
    <definedName name="P_Z_0_R_LIBELLES_DESCRIPTIONS_6" localSheetId="6">#REF!</definedName>
    <definedName name="P_Z_0_R_LIBELLES_DESCRIPTIONS_6" localSheetId="12">#REF!</definedName>
    <definedName name="P_Z_0_R_LIBELLES_DESCRIPTIONS_6">#REF!</definedName>
    <definedName name="P_Z_0_R_LIBELLES_DESCRIPTIONS_7" localSheetId="6">#REF!</definedName>
    <definedName name="P_Z_0_R_LIBELLES_DESCRIPTIONS_7" localSheetId="12">#REF!</definedName>
    <definedName name="P_Z_0_R_LIBELLES_DESCRIPTIONS_7">#REF!</definedName>
    <definedName name="P_Z_0_R_LIBELLES_DESCRIPTIONS_8" localSheetId="6">#REF!</definedName>
    <definedName name="P_Z_0_R_LIBELLES_DESCRIPTIONS_8" localSheetId="12">#REF!</definedName>
    <definedName name="P_Z_0_R_LIBELLES_DESCRIPTIONS_8">#REF!</definedName>
    <definedName name="P_Z_0_R_LIBELLES_DESCRIPTIONS_9" localSheetId="6">#REF!</definedName>
    <definedName name="P_Z_0_R_LIBELLES_DESCRIPTIONS_9" localSheetId="12">#REF!</definedName>
    <definedName name="P_Z_0_R_LIBELLES_DESCRIPTIONS_9">#REF!</definedName>
    <definedName name="P_Z_0_R_LIBELLES_MARCHES_RAISONNABLES" localSheetId="6">#REF!</definedName>
    <definedName name="P_Z_0_R_LIBELLES_MARCHES_RAISONNABLES" localSheetId="12">#REF!</definedName>
    <definedName name="P_Z_0_R_LIBELLES_MARCHES_RAISONNABLES">#REF!</definedName>
    <definedName name="P_Z_0_R_LIBELLES_MARCHES_RAISONNABLES_1" localSheetId="6">#REF!</definedName>
    <definedName name="P_Z_0_R_LIBELLES_MARCHES_RAISONNABLES_1" localSheetId="12">#REF!</definedName>
    <definedName name="P_Z_0_R_LIBELLES_MARCHES_RAISONNABLES_1">#REF!</definedName>
    <definedName name="P_Z_0_R_LIBELLES_MARCHES_RAISONNABLES_2" localSheetId="6">#REF!</definedName>
    <definedName name="P_Z_0_R_LIBELLES_MARCHES_RAISONNABLES_2" localSheetId="12">#REF!</definedName>
    <definedName name="P_Z_0_R_LIBELLES_MARCHES_RAISONNABLES_2">#REF!</definedName>
    <definedName name="P_Z_0_R_LIBELLES_MARCHES_RAISONNABLES_3" localSheetId="6">#REF!</definedName>
    <definedName name="P_Z_0_R_LIBELLES_MARCHES_RAISONNABLES_3" localSheetId="12">#REF!</definedName>
    <definedName name="P_Z_0_R_LIBELLES_MARCHES_RAISONNABLES_3">#REF!</definedName>
    <definedName name="P_Z_0_R_LIBELLES_MARCHES_RAISONNABLES_4" localSheetId="6">#REF!</definedName>
    <definedName name="P_Z_0_R_LIBELLES_MARCHES_RAISONNABLES_4" localSheetId="12">#REF!</definedName>
    <definedName name="P_Z_0_R_LIBELLES_MARCHES_RAISONNABLES_4">#REF!</definedName>
    <definedName name="P_Z_0_R_LIBELLES_MARCHES_RAISONNABLES_5" localSheetId="6">#REF!</definedName>
    <definedName name="P_Z_0_R_LIBELLES_MARCHES_RAISONNABLES_5" localSheetId="12">#REF!</definedName>
    <definedName name="P_Z_0_R_LIBELLES_MARCHES_RAISONNABLES_5">#REF!</definedName>
    <definedName name="P_Z_0_R_LIBELLES_MARCHES_RAISONNABLES_OK" localSheetId="6">#REF!</definedName>
    <definedName name="P_Z_0_R_LIBELLES_MARCHES_RAISONNABLES_OK" localSheetId="12">#REF!</definedName>
    <definedName name="P_Z_0_R_LIBELLES_MARCHES_RAISONNABLES_OK">#REF!</definedName>
    <definedName name="P_Z_0_R_LIBELLES_MOTIFS_INELIGIBILITE" localSheetId="6">#REF!</definedName>
    <definedName name="P_Z_0_R_LIBELLES_MOTIFS_INELIGIBILITE" localSheetId="12">#REF!</definedName>
    <definedName name="P_Z_0_R_LIBELLES_MOTIFS_INELIGIBILITE">#REF!</definedName>
    <definedName name="P_Z_0_R_LIBELLES_POSTES" localSheetId="6">#REF!</definedName>
    <definedName name="P_Z_0_R_LIBELLES_POSTES" localSheetId="12">#REF!</definedName>
    <definedName name="P_Z_0_R_LIBELLES_POSTES">#REF!</definedName>
    <definedName name="P_Z_0_R_LIBELLES_POSTES_1" localSheetId="6">#REF!</definedName>
    <definedName name="P_Z_0_R_LIBELLES_POSTES_1" localSheetId="12">#REF!</definedName>
    <definedName name="P_Z_0_R_LIBELLES_POSTES_1">#REF!</definedName>
    <definedName name="P_Z_0_R_LIBELLES_POSTES_10" localSheetId="6">#REF!</definedName>
    <definedName name="P_Z_0_R_LIBELLES_POSTES_10" localSheetId="12">#REF!</definedName>
    <definedName name="P_Z_0_R_LIBELLES_POSTES_10">#REF!</definedName>
    <definedName name="P_Z_0_R_LIBELLES_POSTES_11" localSheetId="6">#REF!</definedName>
    <definedName name="P_Z_0_R_LIBELLES_POSTES_11" localSheetId="12">#REF!</definedName>
    <definedName name="P_Z_0_R_LIBELLES_POSTES_11">#REF!</definedName>
    <definedName name="P_Z_0_R_LIBELLES_POSTES_12" localSheetId="6">#REF!</definedName>
    <definedName name="P_Z_0_R_LIBELLES_POSTES_12" localSheetId="12">#REF!</definedName>
    <definedName name="P_Z_0_R_LIBELLES_POSTES_12">#REF!</definedName>
    <definedName name="P_Z_0_R_LIBELLES_POSTES_13" localSheetId="6">#REF!</definedName>
    <definedName name="P_Z_0_R_LIBELLES_POSTES_13" localSheetId="12">#REF!</definedName>
    <definedName name="P_Z_0_R_LIBELLES_POSTES_13">#REF!</definedName>
    <definedName name="P_Z_0_R_LIBELLES_POSTES_14" localSheetId="6">#REF!</definedName>
    <definedName name="P_Z_0_R_LIBELLES_POSTES_14" localSheetId="12">#REF!</definedName>
    <definedName name="P_Z_0_R_LIBELLES_POSTES_14">#REF!</definedName>
    <definedName name="P_Z_0_R_LIBELLES_POSTES_15" localSheetId="6">#REF!</definedName>
    <definedName name="P_Z_0_R_LIBELLES_POSTES_15" localSheetId="12">#REF!</definedName>
    <definedName name="P_Z_0_R_LIBELLES_POSTES_15">#REF!</definedName>
    <definedName name="P_Z_0_R_LIBELLES_POSTES_16" localSheetId="6">#REF!</definedName>
    <definedName name="P_Z_0_R_LIBELLES_POSTES_16" localSheetId="12">#REF!</definedName>
    <definedName name="P_Z_0_R_LIBELLES_POSTES_16">#REF!</definedName>
    <definedName name="P_Z_0_R_LIBELLES_POSTES_17" localSheetId="6">#REF!</definedName>
    <definedName name="P_Z_0_R_LIBELLES_POSTES_17" localSheetId="12">#REF!</definedName>
    <definedName name="P_Z_0_R_LIBELLES_POSTES_17">#REF!</definedName>
    <definedName name="P_Z_0_R_LIBELLES_POSTES_18" localSheetId="6">#REF!</definedName>
    <definedName name="P_Z_0_R_LIBELLES_POSTES_18" localSheetId="12">#REF!</definedName>
    <definedName name="P_Z_0_R_LIBELLES_POSTES_18">#REF!</definedName>
    <definedName name="P_Z_0_R_LIBELLES_POSTES_19" localSheetId="6">#REF!</definedName>
    <definedName name="P_Z_0_R_LIBELLES_POSTES_19" localSheetId="12">#REF!</definedName>
    <definedName name="P_Z_0_R_LIBELLES_POSTES_19">#REF!</definedName>
    <definedName name="P_Z_0_R_LIBELLES_POSTES_2" localSheetId="6">#REF!</definedName>
    <definedName name="P_Z_0_R_LIBELLES_POSTES_2" localSheetId="12">#REF!</definedName>
    <definedName name="P_Z_0_R_LIBELLES_POSTES_2">#REF!</definedName>
    <definedName name="P_Z_0_R_LIBELLES_POSTES_20" localSheetId="6">#REF!</definedName>
    <definedName name="P_Z_0_R_LIBELLES_POSTES_20" localSheetId="12">#REF!</definedName>
    <definedName name="P_Z_0_R_LIBELLES_POSTES_20">#REF!</definedName>
    <definedName name="P_Z_0_R_LIBELLES_POSTES_3" localSheetId="6">#REF!</definedName>
    <definedName name="P_Z_0_R_LIBELLES_POSTES_3" localSheetId="12">#REF!</definedName>
    <definedName name="P_Z_0_R_LIBELLES_POSTES_3">#REF!</definedName>
    <definedName name="P_Z_0_R_LIBELLES_POSTES_4" localSheetId="6">#REF!</definedName>
    <definedName name="P_Z_0_R_LIBELLES_POSTES_4" localSheetId="12">#REF!</definedName>
    <definedName name="P_Z_0_R_LIBELLES_POSTES_4">#REF!</definedName>
    <definedName name="P_Z_0_R_LIBELLES_POSTES_5" localSheetId="6">#REF!</definedName>
    <definedName name="P_Z_0_R_LIBELLES_POSTES_5" localSheetId="12">#REF!</definedName>
    <definedName name="P_Z_0_R_LIBELLES_POSTES_5">#REF!</definedName>
    <definedName name="P_Z_0_R_LIBELLES_POSTES_6" localSheetId="6">#REF!</definedName>
    <definedName name="P_Z_0_R_LIBELLES_POSTES_6" localSheetId="12">#REF!</definedName>
    <definedName name="P_Z_0_R_LIBELLES_POSTES_6">#REF!</definedName>
    <definedName name="P_Z_0_R_LIBELLES_POSTES_7" localSheetId="6">#REF!</definedName>
    <definedName name="P_Z_0_R_LIBELLES_POSTES_7" localSheetId="12">#REF!</definedName>
    <definedName name="P_Z_0_R_LIBELLES_POSTES_7">#REF!</definedName>
    <definedName name="P_Z_0_R_LIBELLES_POSTES_8" localSheetId="6">#REF!</definedName>
    <definedName name="P_Z_0_R_LIBELLES_POSTES_8" localSheetId="12">#REF!</definedName>
    <definedName name="P_Z_0_R_LIBELLES_POSTES_8">#REF!</definedName>
    <definedName name="P_Z_0_R_LIBELLES_POSTES_9" localSheetId="6">#REF!</definedName>
    <definedName name="P_Z_0_R_LIBELLES_POSTES_9" localSheetId="12">#REF!</definedName>
    <definedName name="P_Z_0_R_LIBELLES_POSTES_9">#REF!</definedName>
    <definedName name="P_Z_0_R_LIBELLES_SOUS_OPERATIONS" localSheetId="6">#REF!</definedName>
    <definedName name="P_Z_0_R_LIBELLES_SOUS_OPERATIONS" localSheetId="12">#REF!</definedName>
    <definedName name="P_Z_0_R_LIBELLES_SOUS_OPERATIONS">#REF!</definedName>
    <definedName name="P_Z_0_R_LIBELLES_SOUS_OPERATIONS_" localSheetId="6">#REF!</definedName>
    <definedName name="P_Z_0_R_LIBELLES_SOUS_OPERATIONS_" localSheetId="12">#REF!</definedName>
    <definedName name="P_Z_0_R_LIBELLES_SOUS_OPERATIONS_">#REF!</definedName>
    <definedName name="P_Z_0_R_LIBELLES_SOUS_OPERATIONS_1" localSheetId="6">#REF!</definedName>
    <definedName name="P_Z_0_R_LIBELLES_SOUS_OPERATIONS_1" localSheetId="12">#REF!</definedName>
    <definedName name="P_Z_0_R_LIBELLES_SOUS_OPERATIONS_1">#REF!</definedName>
    <definedName name="P_Z_0_R_LIBELLES_SOUS_OPERATIONS_10" localSheetId="6">#REF!</definedName>
    <definedName name="P_Z_0_R_LIBELLES_SOUS_OPERATIONS_10" localSheetId="12">#REF!</definedName>
    <definedName name="P_Z_0_R_LIBELLES_SOUS_OPERATIONS_10">#REF!</definedName>
    <definedName name="P_Z_0_R_LIBELLES_SOUS_OPERATIONS_11" localSheetId="6">#REF!</definedName>
    <definedName name="P_Z_0_R_LIBELLES_SOUS_OPERATIONS_11" localSheetId="12">#REF!</definedName>
    <definedName name="P_Z_0_R_LIBELLES_SOUS_OPERATIONS_11">#REF!</definedName>
    <definedName name="P_Z_0_R_LIBELLES_SOUS_OPERATIONS_12" localSheetId="6">#REF!</definedName>
    <definedName name="P_Z_0_R_LIBELLES_SOUS_OPERATIONS_12" localSheetId="12">#REF!</definedName>
    <definedName name="P_Z_0_R_LIBELLES_SOUS_OPERATIONS_12">#REF!</definedName>
    <definedName name="P_Z_0_R_LIBELLES_SOUS_OPERATIONS_13" localSheetId="6">#REF!</definedName>
    <definedName name="P_Z_0_R_LIBELLES_SOUS_OPERATIONS_13" localSheetId="12">#REF!</definedName>
    <definedName name="P_Z_0_R_LIBELLES_SOUS_OPERATIONS_13">#REF!</definedName>
    <definedName name="P_Z_0_R_LIBELLES_SOUS_OPERATIONS_14" localSheetId="6">#REF!</definedName>
    <definedName name="P_Z_0_R_LIBELLES_SOUS_OPERATIONS_14" localSheetId="12">#REF!</definedName>
    <definedName name="P_Z_0_R_LIBELLES_SOUS_OPERATIONS_14">#REF!</definedName>
    <definedName name="P_Z_0_R_LIBELLES_SOUS_OPERATIONS_15" localSheetId="6">#REF!</definedName>
    <definedName name="P_Z_0_R_LIBELLES_SOUS_OPERATIONS_15" localSheetId="12">#REF!</definedName>
    <definedName name="P_Z_0_R_LIBELLES_SOUS_OPERATIONS_15">#REF!</definedName>
    <definedName name="P_Z_0_R_LIBELLES_SOUS_OPERATIONS_16" localSheetId="6">#REF!</definedName>
    <definedName name="P_Z_0_R_LIBELLES_SOUS_OPERATIONS_16" localSheetId="12">#REF!</definedName>
    <definedName name="P_Z_0_R_LIBELLES_SOUS_OPERATIONS_16">#REF!</definedName>
    <definedName name="P_Z_0_R_LIBELLES_SOUS_OPERATIONS_17" localSheetId="6">#REF!</definedName>
    <definedName name="P_Z_0_R_LIBELLES_SOUS_OPERATIONS_17" localSheetId="12">#REF!</definedName>
    <definedName name="P_Z_0_R_LIBELLES_SOUS_OPERATIONS_17">#REF!</definedName>
    <definedName name="P_Z_0_R_LIBELLES_SOUS_OPERATIONS_18" localSheetId="6">#REF!</definedName>
    <definedName name="P_Z_0_R_LIBELLES_SOUS_OPERATIONS_18" localSheetId="12">#REF!</definedName>
    <definedName name="P_Z_0_R_LIBELLES_SOUS_OPERATIONS_18">#REF!</definedName>
    <definedName name="P_Z_0_R_LIBELLES_SOUS_OPERATIONS_19" localSheetId="6">#REF!</definedName>
    <definedName name="P_Z_0_R_LIBELLES_SOUS_OPERATIONS_19" localSheetId="12">#REF!</definedName>
    <definedName name="P_Z_0_R_LIBELLES_SOUS_OPERATIONS_19">#REF!</definedName>
    <definedName name="P_Z_0_R_LIBELLES_SOUS_OPERATIONS_2" localSheetId="6">#REF!</definedName>
    <definedName name="P_Z_0_R_LIBELLES_SOUS_OPERATIONS_2" localSheetId="12">#REF!</definedName>
    <definedName name="P_Z_0_R_LIBELLES_SOUS_OPERATIONS_2">#REF!</definedName>
    <definedName name="P_Z_0_R_LIBELLES_SOUS_OPERATIONS_20" localSheetId="6">#REF!</definedName>
    <definedName name="P_Z_0_R_LIBELLES_SOUS_OPERATIONS_20" localSheetId="12">#REF!</definedName>
    <definedName name="P_Z_0_R_LIBELLES_SOUS_OPERATIONS_20">#REF!</definedName>
    <definedName name="P_Z_0_R_LIBELLES_SOUS_OPERATIONS_3" localSheetId="6">#REF!</definedName>
    <definedName name="P_Z_0_R_LIBELLES_SOUS_OPERATIONS_3" localSheetId="12">#REF!</definedName>
    <definedName name="P_Z_0_R_LIBELLES_SOUS_OPERATIONS_3">#REF!</definedName>
    <definedName name="P_Z_0_R_LIBELLES_SOUS_OPERATIONS_4" localSheetId="6">#REF!</definedName>
    <definedName name="P_Z_0_R_LIBELLES_SOUS_OPERATIONS_4" localSheetId="12">#REF!</definedName>
    <definedName name="P_Z_0_R_LIBELLES_SOUS_OPERATIONS_4">#REF!</definedName>
    <definedName name="P_Z_0_R_LIBELLES_SOUS_OPERATIONS_5" localSheetId="6">#REF!</definedName>
    <definedName name="P_Z_0_R_LIBELLES_SOUS_OPERATIONS_5" localSheetId="12">#REF!</definedName>
    <definedName name="P_Z_0_R_LIBELLES_SOUS_OPERATIONS_5">#REF!</definedName>
    <definedName name="P_Z_0_R_LIBELLES_SOUS_OPERATIONS_6" localSheetId="6">#REF!</definedName>
    <definedName name="P_Z_0_R_LIBELLES_SOUS_OPERATIONS_6" localSheetId="12">#REF!</definedName>
    <definedName name="P_Z_0_R_LIBELLES_SOUS_OPERATIONS_6">#REF!</definedName>
    <definedName name="P_Z_0_R_LIBELLES_SOUS_OPERATIONS_7" localSheetId="6">#REF!</definedName>
    <definedName name="P_Z_0_R_LIBELLES_SOUS_OPERATIONS_7" localSheetId="12">#REF!</definedName>
    <definedName name="P_Z_0_R_LIBELLES_SOUS_OPERATIONS_7">#REF!</definedName>
    <definedName name="P_Z_0_R_LIBELLES_SOUS_OPERATIONS_8" localSheetId="6">#REF!</definedName>
    <definedName name="P_Z_0_R_LIBELLES_SOUS_OPERATIONS_8" localSheetId="12">#REF!</definedName>
    <definedName name="P_Z_0_R_LIBELLES_SOUS_OPERATIONS_8">#REF!</definedName>
    <definedName name="P_Z_0_R_LIBELLES_SOUS_OPERATIONS_9" localSheetId="6">#REF!</definedName>
    <definedName name="P_Z_0_R_LIBELLES_SOUS_OPERATIONS_9" localSheetId="12">#REF!</definedName>
    <definedName name="P_Z_0_R_LIBELLES_SOUS_OPERATIONS_9">#REF!</definedName>
    <definedName name="P_Z_0_R_LIBELLES_UNITES" localSheetId="6">#REF!</definedName>
    <definedName name="P_Z_0_R_LIBELLES_UNITES" localSheetId="12">#REF!</definedName>
    <definedName name="P_Z_0_R_LIBELLES_UNITES">#REF!</definedName>
    <definedName name="P_Z_0_R_LIBELLES_UNITES_1" localSheetId="6">#REF!</definedName>
    <definedName name="P_Z_0_R_LIBELLES_UNITES_1" localSheetId="12">#REF!</definedName>
    <definedName name="P_Z_0_R_LIBELLES_UNITES_1">#REF!</definedName>
    <definedName name="P_Z_0_R_LIBELLES_UNITES_10" localSheetId="6">#REF!</definedName>
    <definedName name="P_Z_0_R_LIBELLES_UNITES_10" localSheetId="12">#REF!</definedName>
    <definedName name="P_Z_0_R_LIBELLES_UNITES_10">#REF!</definedName>
    <definedName name="P_Z_0_R_LIBELLES_UNITES_11" localSheetId="6">#REF!</definedName>
    <definedName name="P_Z_0_R_LIBELLES_UNITES_11" localSheetId="12">#REF!</definedName>
    <definedName name="P_Z_0_R_LIBELLES_UNITES_11">#REF!</definedName>
    <definedName name="P_Z_0_R_LIBELLES_UNITES_12" localSheetId="6">#REF!</definedName>
    <definedName name="P_Z_0_R_LIBELLES_UNITES_12" localSheetId="12">#REF!</definedName>
    <definedName name="P_Z_0_R_LIBELLES_UNITES_12">#REF!</definedName>
    <definedName name="P_Z_0_R_LIBELLES_UNITES_13" localSheetId="6">#REF!</definedName>
    <definedName name="P_Z_0_R_LIBELLES_UNITES_13" localSheetId="12">#REF!</definedName>
    <definedName name="P_Z_0_R_LIBELLES_UNITES_13">#REF!</definedName>
    <definedName name="P_Z_0_R_LIBELLES_UNITES_14" localSheetId="6">#REF!</definedName>
    <definedName name="P_Z_0_R_LIBELLES_UNITES_14" localSheetId="12">#REF!</definedName>
    <definedName name="P_Z_0_R_LIBELLES_UNITES_14">#REF!</definedName>
    <definedName name="P_Z_0_R_LIBELLES_UNITES_15" localSheetId="6">#REF!</definedName>
    <definedName name="P_Z_0_R_LIBELLES_UNITES_15" localSheetId="12">#REF!</definedName>
    <definedName name="P_Z_0_R_LIBELLES_UNITES_15">#REF!</definedName>
    <definedName name="P_Z_0_R_LIBELLES_UNITES_16" localSheetId="6">#REF!</definedName>
    <definedName name="P_Z_0_R_LIBELLES_UNITES_16" localSheetId="12">#REF!</definedName>
    <definedName name="P_Z_0_R_LIBELLES_UNITES_16">#REF!</definedName>
    <definedName name="P_Z_0_R_LIBELLES_UNITES_17" localSheetId="6">#REF!</definedName>
    <definedName name="P_Z_0_R_LIBELLES_UNITES_17" localSheetId="12">#REF!</definedName>
    <definedName name="P_Z_0_R_LIBELLES_UNITES_17">#REF!</definedName>
    <definedName name="P_Z_0_R_LIBELLES_UNITES_18" localSheetId="6">#REF!</definedName>
    <definedName name="P_Z_0_R_LIBELLES_UNITES_18" localSheetId="12">#REF!</definedName>
    <definedName name="P_Z_0_R_LIBELLES_UNITES_18">#REF!</definedName>
    <definedName name="P_Z_0_R_LIBELLES_UNITES_19" localSheetId="6">#REF!</definedName>
    <definedName name="P_Z_0_R_LIBELLES_UNITES_19" localSheetId="12">#REF!</definedName>
    <definedName name="P_Z_0_R_LIBELLES_UNITES_19">#REF!</definedName>
    <definedName name="P_Z_0_R_LIBELLES_UNITES_2" localSheetId="6">#REF!</definedName>
    <definedName name="P_Z_0_R_LIBELLES_UNITES_2" localSheetId="12">#REF!</definedName>
    <definedName name="P_Z_0_R_LIBELLES_UNITES_2">#REF!</definedName>
    <definedName name="P_Z_0_R_LIBELLES_UNITES_20" localSheetId="6">#REF!</definedName>
    <definedName name="P_Z_0_R_LIBELLES_UNITES_20" localSheetId="12">#REF!</definedName>
    <definedName name="P_Z_0_R_LIBELLES_UNITES_20">#REF!</definedName>
    <definedName name="P_Z_0_R_LIBELLES_UNITES_3" localSheetId="6">#REF!</definedName>
    <definedName name="P_Z_0_R_LIBELLES_UNITES_3" localSheetId="12">#REF!</definedName>
    <definedName name="P_Z_0_R_LIBELLES_UNITES_3">#REF!</definedName>
    <definedName name="P_Z_0_R_LIBELLES_UNITES_4" localSheetId="6">#REF!</definedName>
    <definedName name="P_Z_0_R_LIBELLES_UNITES_4" localSheetId="12">#REF!</definedName>
    <definedName name="P_Z_0_R_LIBELLES_UNITES_4">#REF!</definedName>
    <definedName name="P_Z_0_R_LIBELLES_UNITES_5" localSheetId="6">#REF!</definedName>
    <definedName name="P_Z_0_R_LIBELLES_UNITES_5" localSheetId="12">#REF!</definedName>
    <definedName name="P_Z_0_R_LIBELLES_UNITES_5">#REF!</definedName>
    <definedName name="P_Z_0_R_LIBELLES_UNITES_6" localSheetId="6">#REF!</definedName>
    <definedName name="P_Z_0_R_LIBELLES_UNITES_6" localSheetId="12">#REF!</definedName>
    <definedName name="P_Z_0_R_LIBELLES_UNITES_6">#REF!</definedName>
    <definedName name="P_Z_0_R_LIBELLES_UNITES_7" localSheetId="6">#REF!</definedName>
    <definedName name="P_Z_0_R_LIBELLES_UNITES_7" localSheetId="12">#REF!</definedName>
    <definedName name="P_Z_0_R_LIBELLES_UNITES_7">#REF!</definedName>
    <definedName name="P_Z_0_R_LIBELLES_UNITES_8" localSheetId="6">#REF!</definedName>
    <definedName name="P_Z_0_R_LIBELLES_UNITES_8" localSheetId="12">#REF!</definedName>
    <definedName name="P_Z_0_R_LIBELLES_UNITES_8">#REF!</definedName>
    <definedName name="P_Z_0_R_LIBELLES_UNITES_9" localSheetId="6">#REF!</definedName>
    <definedName name="P_Z_0_R_LIBELLES_UNITES_9" localSheetId="12">#REF!</definedName>
    <definedName name="P_Z_0_R_LIBELLES_UNITES_9">#REF!</definedName>
    <definedName name="P_Z_1_B_COLONNE_COMMENTAIRE" localSheetId="6">#REF!</definedName>
    <definedName name="P_Z_1_B_COLONNE_COMMENTAIRE" localSheetId="12">#REF!</definedName>
    <definedName name="P_Z_1_B_COLONNE_COMMENTAIRE">#REF!</definedName>
    <definedName name="P_Z_1_B_COLONNE_COMMENTAIRE_ACTIVE" localSheetId="6">#REF!</definedName>
    <definedName name="P_Z_1_B_COLONNE_COMMENTAIRE_ACTIVE" localSheetId="12">#REF!</definedName>
    <definedName name="P_Z_1_B_COLONNE_COMMENTAIRE_ACTIVE">#REF!</definedName>
    <definedName name="P_Z_1_B_COLONNE_COMMENTAIRE_INDICATION" localSheetId="6">#REF!</definedName>
    <definedName name="P_Z_1_B_COLONNE_COMMENTAIRE_INDICATION" localSheetId="12">#REF!</definedName>
    <definedName name="P_Z_1_B_COLONNE_COMMENTAIRE_INDICATION">#REF!</definedName>
    <definedName name="P_Z_1_B_COLONNE_COMMENTAIRE_OBLIGATOIRE" localSheetId="6">#REF!</definedName>
    <definedName name="P_Z_1_B_COLONNE_COMMENTAIRE_OBLIGATOIRE" localSheetId="12">#REF!</definedName>
    <definedName name="P_Z_1_B_COLONNE_COMMENTAIRE_OBLIGATOIRE">#REF!</definedName>
    <definedName name="P_Z_1_B_COLONNE_COMMENTAIRE_SI_LIBELLE_STANDARD" localSheetId="6">#REF!</definedName>
    <definedName name="P_Z_1_B_COLONNE_COMMENTAIRE_SI_LIBELLE_STANDARD" localSheetId="12">#REF!</definedName>
    <definedName name="P_Z_1_B_COLONNE_COMMENTAIRE_SI_LIBELLE_STANDARD">#REF!</definedName>
    <definedName name="P_Z_1_B_COLONNE_CT_RAISONNABLE_FOURNISSEUR_2" localSheetId="6">#REF!</definedName>
    <definedName name="P_Z_1_B_COLONNE_CT_RAISONNABLE_FOURNISSEUR_2" localSheetId="12">#REF!</definedName>
    <definedName name="P_Z_1_B_COLONNE_CT_RAISONNABLE_FOURNISSEUR_2">#REF!</definedName>
    <definedName name="P_Z_1_B_COLONNE_CT_RAISONNABLE_FOURNISSEUR_2_INDICATION" localSheetId="6">#REF!</definedName>
    <definedName name="P_Z_1_B_COLONNE_CT_RAISONNABLE_FOURNISSEUR_2_INDICATION" localSheetId="12">#REF!</definedName>
    <definedName name="P_Z_1_B_COLONNE_CT_RAISONNABLE_FOURNISSEUR_2_INDICATION">#REF!</definedName>
    <definedName name="P_Z_1_B_COLONNE_CT_RAISONNABLE_FOURNISSEUR_3" localSheetId="6">#REF!</definedName>
    <definedName name="P_Z_1_B_COLONNE_CT_RAISONNABLE_FOURNISSEUR_3" localSheetId="12">#REF!</definedName>
    <definedName name="P_Z_1_B_COLONNE_CT_RAISONNABLE_FOURNISSEUR_3">#REF!</definedName>
    <definedName name="P_Z_1_B_COLONNE_CT_RAISONNABLE_FOURNISSEUR_3_INDICATION" localSheetId="6">#REF!</definedName>
    <definedName name="P_Z_1_B_COLONNE_CT_RAISONNABLE_FOURNISSEUR_3_INDICATION" localSheetId="12">#REF!</definedName>
    <definedName name="P_Z_1_B_COLONNE_CT_RAISONNABLE_FOURNISSEUR_3_INDICATION">#REF!</definedName>
    <definedName name="P_Z_1_B_COLONNE_CT_RAISONNABLE_JUSTIFICATIF_2" localSheetId="6">#REF!</definedName>
    <definedName name="P_Z_1_B_COLONNE_CT_RAISONNABLE_JUSTIFICATIF_2" localSheetId="12">#REF!</definedName>
    <definedName name="P_Z_1_B_COLONNE_CT_RAISONNABLE_JUSTIFICATIF_2">#REF!</definedName>
    <definedName name="P_Z_1_B_COLONNE_CT_RAISONNABLE_JUSTIFICATIF_2_INDICATION" localSheetId="6">#REF!</definedName>
    <definedName name="P_Z_1_B_COLONNE_CT_RAISONNABLE_JUSTIFICATIF_2_INDICATION" localSheetId="12">#REF!</definedName>
    <definedName name="P_Z_1_B_COLONNE_CT_RAISONNABLE_JUSTIFICATIF_2_INDICATION">#REF!</definedName>
    <definedName name="P_Z_1_B_COLONNE_CT_RAISONNABLE_JUSTIFICATIF_3" localSheetId="6">#REF!</definedName>
    <definedName name="P_Z_1_B_COLONNE_CT_RAISONNABLE_JUSTIFICATIF_3" localSheetId="12">#REF!</definedName>
    <definedName name="P_Z_1_B_COLONNE_CT_RAISONNABLE_JUSTIFICATIF_3">#REF!</definedName>
    <definedName name="P_Z_1_B_COLONNE_CT_RAISONNABLE_JUSTIFICATIF_3_INDICATION" localSheetId="6">#REF!</definedName>
    <definedName name="P_Z_1_B_COLONNE_CT_RAISONNABLE_JUSTIFICATIF_3_INDICATION" localSheetId="12">#REF!</definedName>
    <definedName name="P_Z_1_B_COLONNE_CT_RAISONNABLE_JUSTIFICATIF_3_INDICATION">#REF!</definedName>
    <definedName name="P_Z_1_B_COLONNE_CT_RAISONNABLE_MARCHE" localSheetId="6">#REF!</definedName>
    <definedName name="P_Z_1_B_COLONNE_CT_RAISONNABLE_MARCHE" localSheetId="12">#REF!</definedName>
    <definedName name="P_Z_1_B_COLONNE_CT_RAISONNABLE_MARCHE">#REF!</definedName>
    <definedName name="P_Z_1_B_COLONNE_CT_RAISONNABLE_MARCHE_INDICATION" localSheetId="6">#REF!</definedName>
    <definedName name="P_Z_1_B_COLONNE_CT_RAISONNABLE_MARCHE_INDICATION" localSheetId="12">#REF!</definedName>
    <definedName name="P_Z_1_B_COLONNE_CT_RAISONNABLE_MARCHE_INDICATION">#REF!</definedName>
    <definedName name="P_Z_1_B_COLONNE_CT_RAISONNABLE_MT_HT_2" localSheetId="6">#REF!</definedName>
    <definedName name="P_Z_1_B_COLONNE_CT_RAISONNABLE_MT_HT_2" localSheetId="12">#REF!</definedName>
    <definedName name="P_Z_1_B_COLONNE_CT_RAISONNABLE_MT_HT_2">#REF!</definedName>
    <definedName name="P_Z_1_B_COLONNE_CT_RAISONNABLE_MT_HT_2_INDICATION" localSheetId="6">#REF!</definedName>
    <definedName name="P_Z_1_B_COLONNE_CT_RAISONNABLE_MT_HT_2_INDICATION" localSheetId="12">#REF!</definedName>
    <definedName name="P_Z_1_B_COLONNE_CT_RAISONNABLE_MT_HT_2_INDICATION">#REF!</definedName>
    <definedName name="P_Z_1_B_COLONNE_CT_RAISONNABLE_MT_HT_3" localSheetId="6">#REF!</definedName>
    <definedName name="P_Z_1_B_COLONNE_CT_RAISONNABLE_MT_HT_3" localSheetId="12">#REF!</definedName>
    <definedName name="P_Z_1_B_COLONNE_CT_RAISONNABLE_MT_HT_3">#REF!</definedName>
    <definedName name="P_Z_1_B_COLONNE_CT_RAISONNABLE_MT_HT_3_INDICATION" localSheetId="6">#REF!</definedName>
    <definedName name="P_Z_1_B_COLONNE_CT_RAISONNABLE_MT_HT_3_INDICATION" localSheetId="12">#REF!</definedName>
    <definedName name="P_Z_1_B_COLONNE_CT_RAISONNABLE_MT_HT_3_INDICATION">#REF!</definedName>
    <definedName name="P_Z_1_B_COLONNE_CT_RAISONNABLE_MT_TVA_2" localSheetId="6">#REF!</definedName>
    <definedName name="P_Z_1_B_COLONNE_CT_RAISONNABLE_MT_TVA_2" localSheetId="12">#REF!</definedName>
    <definedName name="P_Z_1_B_COLONNE_CT_RAISONNABLE_MT_TVA_2">#REF!</definedName>
    <definedName name="P_Z_1_B_COLONNE_CT_RAISONNABLE_MT_TVA_2_INDICATION" localSheetId="6">#REF!</definedName>
    <definedName name="P_Z_1_B_COLONNE_CT_RAISONNABLE_MT_TVA_2_INDICATION" localSheetId="12">#REF!</definedName>
    <definedName name="P_Z_1_B_COLONNE_CT_RAISONNABLE_MT_TVA_2_INDICATION">#REF!</definedName>
    <definedName name="P_Z_1_B_COLONNE_CT_RAISONNABLE_MT_TVA_3" localSheetId="6">#REF!</definedName>
    <definedName name="P_Z_1_B_COLONNE_CT_RAISONNABLE_MT_TVA_3" localSheetId="12">#REF!</definedName>
    <definedName name="P_Z_1_B_COLONNE_CT_RAISONNABLE_MT_TVA_3">#REF!</definedName>
    <definedName name="P_Z_1_B_COLONNE_CT_RAISONNABLE_MT_TVA_3_INDICATION" localSheetId="6">#REF!</definedName>
    <definedName name="P_Z_1_B_COLONNE_CT_RAISONNABLE_MT_TVA_3_INDICATION" localSheetId="12">#REF!</definedName>
    <definedName name="P_Z_1_B_COLONNE_CT_RAISONNABLE_MT_TVA_3_INDICATION">#REF!</definedName>
    <definedName name="P_Z_1_B_COLONNE_DESCRIPTION" localSheetId="6">#REF!</definedName>
    <definedName name="P_Z_1_B_COLONNE_DESCRIPTION" localSheetId="12">#REF!</definedName>
    <definedName name="P_Z_1_B_COLONNE_DESCRIPTION">#REF!</definedName>
    <definedName name="P_Z_1_B_COLONNE_DESCRIPTION_INDICATION" localSheetId="6">#REF!</definedName>
    <definedName name="P_Z_1_B_COLONNE_DESCRIPTION_INDICATION" localSheetId="12">#REF!</definedName>
    <definedName name="P_Z_1_B_COLONNE_DESCRIPTION_INDICATION">#REF!</definedName>
    <definedName name="P_Z_1_B_COLONNE_FOURNISSEUR" localSheetId="6">#REF!</definedName>
    <definedName name="P_Z_1_B_COLONNE_FOURNISSEUR" localSheetId="12">#REF!</definedName>
    <definedName name="P_Z_1_B_COLONNE_FOURNISSEUR">#REF!</definedName>
    <definedName name="P_Z_1_B_COLONNE_FOURNISSEUR_INDICATION" localSheetId="6">#REF!</definedName>
    <definedName name="P_Z_1_B_COLONNE_FOURNISSEUR_INDICATION" localSheetId="12">#REF!</definedName>
    <definedName name="P_Z_1_B_COLONNE_FOURNISSEUR_INDICATION">#REF!</definedName>
    <definedName name="P_Z_1_B_COLONNE_JUSTIFICATIF" localSheetId="6">#REF!</definedName>
    <definedName name="P_Z_1_B_COLONNE_JUSTIFICATIF" localSheetId="12">#REF!</definedName>
    <definedName name="P_Z_1_B_COLONNE_JUSTIFICATIF">#REF!</definedName>
    <definedName name="P_Z_1_B_COLONNE_JUSTIFICATIF_INDICATION" localSheetId="6">#REF!</definedName>
    <definedName name="P_Z_1_B_COLONNE_JUSTIFICATIF_INDICATION" localSheetId="12">#REF!</definedName>
    <definedName name="P_Z_1_B_COLONNE_JUSTIFICATIF_INDICATION">#REF!</definedName>
    <definedName name="P_Z_1_B_COLONNE_MOTIFS_INELIGIBILITE_LIBELLE_STANDARD" localSheetId="6">#REF!</definedName>
    <definedName name="P_Z_1_B_COLONNE_MOTIFS_INELIGIBILITE_LIBELLE_STANDARD" localSheetId="12">#REF!</definedName>
    <definedName name="P_Z_1_B_COLONNE_MOTIFS_INELIGIBILITE_LIBELLE_STANDARD">#REF!</definedName>
    <definedName name="P_Z_1_B_COLONNE_MT_ELIGIBLE_LIBELLE_STANDARD" localSheetId="6">#REF!</definedName>
    <definedName name="P_Z_1_B_COLONNE_MT_ELIGIBLE_LIBELLE_STANDARD" localSheetId="12">#REF!</definedName>
    <definedName name="P_Z_1_B_COLONNE_MT_ELIGIBLE_LIBELLE_STANDARD">#REF!</definedName>
    <definedName name="P_Z_1_B_COLONNE_MT_INELIGIBLE_LIBELLE_STANDARD" localSheetId="6">#REF!</definedName>
    <definedName name="P_Z_1_B_COLONNE_MT_INELIGIBLE_LIBELLE_STANDARD" localSheetId="12">#REF!</definedName>
    <definedName name="P_Z_1_B_COLONNE_MT_INELIGIBLE_LIBELLE_STANDARD">#REF!</definedName>
    <definedName name="P_Z_1_B_COLONNE_MT_MAX_ACTIVE" localSheetId="6">#REF!</definedName>
    <definedName name="P_Z_1_B_COLONNE_MT_MAX_ACTIVE" localSheetId="12">#REF!</definedName>
    <definedName name="P_Z_1_B_COLONNE_MT_MAX_ACTIVE">#REF!</definedName>
    <definedName name="P_Z_1_B_COLONNE_MT_MAX_LIBELLE_STANDARD" localSheetId="6">#REF!</definedName>
    <definedName name="P_Z_1_B_COLONNE_MT_MAX_LIBELLE_STANDARD" localSheetId="12">#REF!</definedName>
    <definedName name="P_Z_1_B_COLONNE_MT_MAX_LIBELLE_STANDARD">#REF!</definedName>
    <definedName name="P_Z_1_B_COLONNE_MT_PRESENTE_HT" localSheetId="6">#REF!</definedName>
    <definedName name="P_Z_1_B_COLONNE_MT_PRESENTE_HT" localSheetId="12">#REF!</definedName>
    <definedName name="P_Z_1_B_COLONNE_MT_PRESENTE_HT">#REF!</definedName>
    <definedName name="P_Z_1_B_COLONNE_MT_PRESENTE_HT_INDICATION" localSheetId="6">#REF!</definedName>
    <definedName name="P_Z_1_B_COLONNE_MT_PRESENTE_HT_INDICATION" localSheetId="12">#REF!</definedName>
    <definedName name="P_Z_1_B_COLONNE_MT_PRESENTE_HT_INDICATION">#REF!</definedName>
    <definedName name="P_Z_1_B_COLONNE_MT_PRESENTE_TVA" localSheetId="6">#REF!</definedName>
    <definedName name="P_Z_1_B_COLONNE_MT_PRESENTE_TVA" localSheetId="12">#REF!</definedName>
    <definedName name="P_Z_1_B_COLONNE_MT_PRESENTE_TVA">#REF!</definedName>
    <definedName name="P_Z_1_B_COLONNE_MT_PRESENTE_TVA_INDICATION" localSheetId="6">#REF!</definedName>
    <definedName name="P_Z_1_B_COLONNE_MT_PRESENTE_TVA_INDICATION" localSheetId="12">#REF!</definedName>
    <definedName name="P_Z_1_B_COLONNE_MT_PRESENTE_TVA_INDICATION">#REF!</definedName>
    <definedName name="P_Z_1_B_COLONNE_MT_RAISONNABLE_LIBELLE_STANDARD" localSheetId="6">#REF!</definedName>
    <definedName name="P_Z_1_B_COLONNE_MT_RAISONNABLE_LIBELLE_STANDARD" localSheetId="12">#REF!</definedName>
    <definedName name="P_Z_1_B_COLONNE_MT_RAISONNABLE_LIBELLE_STANDARD">#REF!</definedName>
    <definedName name="P_Z_1_B_COLONNE_POSTE" localSheetId="6">#REF!</definedName>
    <definedName name="P_Z_1_B_COLONNE_POSTE" localSheetId="12">#REF!</definedName>
    <definedName name="P_Z_1_B_COLONNE_POSTE">#REF!</definedName>
    <definedName name="P_Z_1_B_COLONNE_POSTE_INDICATION" localSheetId="6">#REF!</definedName>
    <definedName name="P_Z_1_B_COLONNE_POSTE_INDICATION" localSheetId="12">#REF!</definedName>
    <definedName name="P_Z_1_B_COLONNE_POSTE_INDICATION">#REF!</definedName>
    <definedName name="P_Z_1_B_COLONNE_QUANTITE" localSheetId="6">#REF!</definedName>
    <definedName name="P_Z_1_B_COLONNE_QUANTITE" localSheetId="12">#REF!</definedName>
    <definedName name="P_Z_1_B_COLONNE_QUANTITE">#REF!</definedName>
    <definedName name="P_Z_1_B_COLONNE_QUANTITE_ACTIVE" localSheetId="6">#REF!</definedName>
    <definedName name="P_Z_1_B_COLONNE_QUANTITE_ACTIVE" localSheetId="12">#REF!</definedName>
    <definedName name="P_Z_1_B_COLONNE_QUANTITE_ACTIVE">#REF!</definedName>
    <definedName name="P_Z_1_B_COLONNE_QUANTITE_INDICATION" localSheetId="6">#REF!</definedName>
    <definedName name="P_Z_1_B_COLONNE_QUANTITE_INDICATION" localSheetId="12">#REF!</definedName>
    <definedName name="P_Z_1_B_COLONNE_QUANTITE_INDICATION">#REF!</definedName>
    <definedName name="P_Z_1_B_COLONNE_QUANTITE_OBLIGATOIRE" localSheetId="6">#REF!</definedName>
    <definedName name="P_Z_1_B_COLONNE_QUANTITE_OBLIGATOIRE" localSheetId="12">#REF!</definedName>
    <definedName name="P_Z_1_B_COLONNE_QUANTITE_OBLIGATOIRE">#REF!</definedName>
    <definedName name="P_Z_1_B_COLONNE_SOUS_OPERATION" localSheetId="6">#REF!</definedName>
    <definedName name="P_Z_1_B_COLONNE_SOUS_OPERATION" localSheetId="12">#REF!</definedName>
    <definedName name="P_Z_1_B_COLONNE_SOUS_OPERATION">#REF!</definedName>
    <definedName name="P_Z_1_B_COLONNE_SOUS_OPERATION_INDICATION" localSheetId="6">#REF!</definedName>
    <definedName name="P_Z_1_B_COLONNE_SOUS_OPERATION_INDICATION" localSheetId="12">#REF!</definedName>
    <definedName name="P_Z_1_B_COLONNE_SOUS_OPERATION_INDICATION">#REF!</definedName>
    <definedName name="P_Z_1_B_COLONNE_UNITE" localSheetId="6">#REF!</definedName>
    <definedName name="P_Z_1_B_COLONNE_UNITE" localSheetId="12">#REF!</definedName>
    <definedName name="P_Z_1_B_COLONNE_UNITE">#REF!</definedName>
    <definedName name="P_Z_1_B_COLONNE_UNITE_ACTIVE" localSheetId="6">#REF!</definedName>
    <definedName name="P_Z_1_B_COLONNE_UNITE_ACTIVE" localSheetId="12">#REF!</definedName>
    <definedName name="P_Z_1_B_COLONNE_UNITE_ACTIVE">#REF!</definedName>
    <definedName name="P_Z_1_B_COLONNE_UNITE_INDICATION" localSheetId="6">#REF!</definedName>
    <definedName name="P_Z_1_B_COLONNE_UNITE_INDICATION" localSheetId="12">#REF!</definedName>
    <definedName name="P_Z_1_B_COLONNE_UNITE_INDICATION">#REF!</definedName>
    <definedName name="P_Z_1_B_COLONNE_UNITE_OBLIGATOIRE" localSheetId="6">#REF!</definedName>
    <definedName name="P_Z_1_B_COLONNE_UNITE_OBLIGATOIRE" localSheetId="12">#REF!</definedName>
    <definedName name="P_Z_1_B_COLONNE_UNITE_OBLIGATOIRE">#REF!</definedName>
    <definedName name="P_Z_1_B_EXEMPLE_UTILISATION" localSheetId="6">#REF!</definedName>
    <definedName name="P_Z_1_B_EXEMPLE_UTILISATION" localSheetId="12">#REF!</definedName>
    <definedName name="P_Z_1_B_EXEMPLE_UTILISATION">#REF!</definedName>
    <definedName name="P_Z_1_B_INTITULE_DEPENSES_DEVIS_STANDARD" localSheetId="6">#REF!</definedName>
    <definedName name="P_Z_1_B_INTITULE_DEPENSES_DEVIS_STANDARD" localSheetId="12">#REF!</definedName>
    <definedName name="P_Z_1_B_INTITULE_DEPENSES_DEVIS_STANDARD">#REF!</definedName>
    <definedName name="P_Z_1_B_UFD" localSheetId="6">#REF!</definedName>
    <definedName name="P_Z_1_B_UFD" localSheetId="12">#REF!</definedName>
    <definedName name="P_Z_1_B_UFD">#REF!</definedName>
    <definedName name="P_Z_1_B_ULD" localSheetId="6">#REF!</definedName>
    <definedName name="P_Z_1_B_ULD" localSheetId="12">#REF!</definedName>
    <definedName name="P_Z_1_B_ULD">#REF!</definedName>
    <definedName name="P_Z_1_B_UTILISATION_FILTRE_DESCRIPTIONS" localSheetId="6">#REF!</definedName>
    <definedName name="P_Z_1_B_UTILISATION_FILTRE_DESCRIPTIONS" localSheetId="12">#REF!</definedName>
    <definedName name="P_Z_1_B_UTILISATION_FILTRE_DESCRIPTIONS">#REF!</definedName>
    <definedName name="P_Z_1_B_UTILISATION_FILTRE_POSTES" localSheetId="6">#REF!</definedName>
    <definedName name="P_Z_1_B_UTILISATION_FILTRE_POSTES" localSheetId="12">#REF!</definedName>
    <definedName name="P_Z_1_B_UTILISATION_FILTRE_POSTES">#REF!</definedName>
    <definedName name="P_Z_1_B_UTILISATION_FILTRE_SOUS_OPERATIONS" localSheetId="6">#REF!</definedName>
    <definedName name="P_Z_1_B_UTILISATION_FILTRE_SOUS_OPERATIONS" localSheetId="12">#REF!</definedName>
    <definedName name="P_Z_1_B_UTILISATION_FILTRE_SOUS_OPERATIONS">#REF!</definedName>
    <definedName name="P_Z_1_B_UTILISATION_FILTRE_UNITES" localSheetId="6">#REF!</definedName>
    <definedName name="P_Z_1_B_UTILISATION_FILTRE_UNITES" localSheetId="12">#REF!</definedName>
    <definedName name="P_Z_1_B_UTILISATION_FILTRE_UNITES">#REF!</definedName>
    <definedName name="P_Z_1_B_UTILISATION_LIBELLES_DESCRIPTIONS" localSheetId="6">#REF!</definedName>
    <definedName name="P_Z_1_B_UTILISATION_LIBELLES_DESCRIPTIONS" localSheetId="12">#REF!</definedName>
    <definedName name="P_Z_1_B_UTILISATION_LIBELLES_DESCRIPTIONS">#REF!</definedName>
    <definedName name="P_Z_1_N_COLONNE_COMMENTAIRE_INDICATION" localSheetId="6">#REF!</definedName>
    <definedName name="P_Z_1_N_COLONNE_COMMENTAIRE_INDICATION" localSheetId="12">#REF!</definedName>
    <definedName name="P_Z_1_N_COLONNE_COMMENTAIRE_INDICATION">#REF!</definedName>
    <definedName name="P_Z_1_N_COLONNE_COMMENTAIRE_INDICATION_STANDARD" localSheetId="6">#REF!</definedName>
    <definedName name="P_Z_1_N_COLONNE_COMMENTAIRE_INDICATION_STANDARD" localSheetId="12">#REF!</definedName>
    <definedName name="P_Z_1_N_COLONNE_COMMENTAIRE_INDICATION_STANDARD">#REF!</definedName>
    <definedName name="P_Z_1_N_COLONNE_COMMENTAIRE_SI_LIBELLE_DEFAUT" localSheetId="6">#REF!</definedName>
    <definedName name="P_Z_1_N_COLONNE_COMMENTAIRE_SI_LIBELLE_DEFAUT" localSheetId="12">#REF!</definedName>
    <definedName name="P_Z_1_N_COLONNE_COMMENTAIRE_SI_LIBELLE_DEFAUT">#REF!</definedName>
    <definedName name="P_Z_1_N_COLONNE_COMMENTAIRE_SI_LIBELLE_STANDARD" localSheetId="6">#REF!</definedName>
    <definedName name="P_Z_1_N_COLONNE_COMMENTAIRE_SI_LIBELLE_STANDARD" localSheetId="12">#REF!</definedName>
    <definedName name="P_Z_1_N_COLONNE_COMMENTAIRE_SI_LIBELLE_STANDARD">#REF!</definedName>
    <definedName name="P_Z_1_N_COLONNE_COMMENTAIRE_SPECIFIQUE" localSheetId="6">#REF!</definedName>
    <definedName name="P_Z_1_N_COLONNE_COMMENTAIRE_SPECIFIQUE" localSheetId="12">#REF!</definedName>
    <definedName name="P_Z_1_N_COLONNE_COMMENTAIRE_SPECIFIQUE">#REF!</definedName>
    <definedName name="P_Z_1_N_COLONNE_COMMENTAIRE_STANDARD" localSheetId="6">#REF!</definedName>
    <definedName name="P_Z_1_N_COLONNE_COMMENTAIRE_STANDARD" localSheetId="12">#REF!</definedName>
    <definedName name="P_Z_1_N_COLONNE_COMMENTAIRE_STANDARD">#REF!</definedName>
    <definedName name="P_Z_1_N_COLONNE_CT_RAISONNABLE_FOURNISSEUR_2_INDICATION" localSheetId="6">#REF!</definedName>
    <definedName name="P_Z_1_N_COLONNE_CT_RAISONNABLE_FOURNISSEUR_2_INDICATION" localSheetId="12">#REF!</definedName>
    <definedName name="P_Z_1_N_COLONNE_CT_RAISONNABLE_FOURNISSEUR_2_INDICATION">#REF!</definedName>
    <definedName name="P_Z_1_N_COLONNE_CT_RAISONNABLE_FOURNISSEUR_2_INDICATION_STANDARD" localSheetId="6">#REF!</definedName>
    <definedName name="P_Z_1_N_COLONNE_CT_RAISONNABLE_FOURNISSEUR_2_INDICATION_STANDARD" localSheetId="12">#REF!</definedName>
    <definedName name="P_Z_1_N_COLONNE_CT_RAISONNABLE_FOURNISSEUR_2_INDICATION_STANDARD">#REF!</definedName>
    <definedName name="P_Z_1_N_COLONNE_CT_RAISONNABLE_FOURNISSEUR_2_SPECIFIQUE" localSheetId="6">#REF!</definedName>
    <definedName name="P_Z_1_N_COLONNE_CT_RAISONNABLE_FOURNISSEUR_2_SPECIFIQUE" localSheetId="12">#REF!</definedName>
    <definedName name="P_Z_1_N_COLONNE_CT_RAISONNABLE_FOURNISSEUR_2_SPECIFIQUE">#REF!</definedName>
    <definedName name="P_Z_1_N_COLONNE_CT_RAISONNABLE_FOURNISSEUR_2_STANDARD" localSheetId="6">#REF!</definedName>
    <definedName name="P_Z_1_N_COLONNE_CT_RAISONNABLE_FOURNISSEUR_2_STANDARD" localSheetId="12">#REF!</definedName>
    <definedName name="P_Z_1_N_COLONNE_CT_RAISONNABLE_FOURNISSEUR_2_STANDARD">#REF!</definedName>
    <definedName name="P_Z_1_N_COLONNE_CT_RAISONNABLE_FOURNISSEUR_3_INDICATION" localSheetId="6">#REF!</definedName>
    <definedName name="P_Z_1_N_COLONNE_CT_RAISONNABLE_FOURNISSEUR_3_INDICATION" localSheetId="12">#REF!</definedName>
    <definedName name="P_Z_1_N_COLONNE_CT_RAISONNABLE_FOURNISSEUR_3_INDICATION">#REF!</definedName>
    <definedName name="P_Z_1_N_COLONNE_CT_RAISONNABLE_FOURNISSEUR_3_INDICATION_STANDARD" localSheetId="6">#REF!</definedName>
    <definedName name="P_Z_1_N_COLONNE_CT_RAISONNABLE_FOURNISSEUR_3_INDICATION_STANDARD" localSheetId="12">#REF!</definedName>
    <definedName name="P_Z_1_N_COLONNE_CT_RAISONNABLE_FOURNISSEUR_3_INDICATION_STANDARD">#REF!</definedName>
    <definedName name="P_Z_1_N_COLONNE_CT_RAISONNABLE_FOURNISSEUR_3_SPECIFIQUE" localSheetId="6">#REF!</definedName>
    <definedName name="P_Z_1_N_COLONNE_CT_RAISONNABLE_FOURNISSEUR_3_SPECIFIQUE" localSheetId="12">#REF!</definedName>
    <definedName name="P_Z_1_N_COLONNE_CT_RAISONNABLE_FOURNISSEUR_3_SPECIFIQUE">#REF!</definedName>
    <definedName name="P_Z_1_N_COLONNE_CT_RAISONNABLE_FOURNISSEUR_3_STANDARD" localSheetId="6">#REF!</definedName>
    <definedName name="P_Z_1_N_COLONNE_CT_RAISONNABLE_FOURNISSEUR_3_STANDARD" localSheetId="12">#REF!</definedName>
    <definedName name="P_Z_1_N_COLONNE_CT_RAISONNABLE_FOURNISSEUR_3_STANDARD">#REF!</definedName>
    <definedName name="P_Z_1_N_COLONNE_CT_RAISONNABLE_JUSTIFICATIF_2_INDICATION" localSheetId="6">#REF!</definedName>
    <definedName name="P_Z_1_N_COLONNE_CT_RAISONNABLE_JUSTIFICATIF_2_INDICATION" localSheetId="12">#REF!</definedName>
    <definedName name="P_Z_1_N_COLONNE_CT_RAISONNABLE_JUSTIFICATIF_2_INDICATION">#REF!</definedName>
    <definedName name="P_Z_1_N_COLONNE_CT_RAISONNABLE_JUSTIFICATIF_2_INDICATION_STANDARD" localSheetId="6">#REF!</definedName>
    <definedName name="P_Z_1_N_COLONNE_CT_RAISONNABLE_JUSTIFICATIF_2_INDICATION_STANDARD" localSheetId="12">#REF!</definedName>
    <definedName name="P_Z_1_N_COLONNE_CT_RAISONNABLE_JUSTIFICATIF_2_INDICATION_STANDARD">#REF!</definedName>
    <definedName name="P_Z_1_N_COLONNE_CT_RAISONNABLE_JUSTIFICATIF_2_SPECIFIQUE" localSheetId="6">#REF!</definedName>
    <definedName name="P_Z_1_N_COLONNE_CT_RAISONNABLE_JUSTIFICATIF_2_SPECIFIQUE" localSheetId="12">#REF!</definedName>
    <definedName name="P_Z_1_N_COLONNE_CT_RAISONNABLE_JUSTIFICATIF_2_SPECIFIQUE">#REF!</definedName>
    <definedName name="P_Z_1_N_COLONNE_CT_RAISONNABLE_JUSTIFICATIF_2_STANDARD" localSheetId="6">#REF!</definedName>
    <definedName name="P_Z_1_N_COLONNE_CT_RAISONNABLE_JUSTIFICATIF_2_STANDARD" localSheetId="12">#REF!</definedName>
    <definedName name="P_Z_1_N_COLONNE_CT_RAISONNABLE_JUSTIFICATIF_2_STANDARD">#REF!</definedName>
    <definedName name="P_Z_1_N_COLONNE_CT_RAISONNABLE_JUSTIFICATIF_3_INDICATION" localSheetId="6">#REF!</definedName>
    <definedName name="P_Z_1_N_COLONNE_CT_RAISONNABLE_JUSTIFICATIF_3_INDICATION" localSheetId="12">#REF!</definedName>
    <definedName name="P_Z_1_N_COLONNE_CT_RAISONNABLE_JUSTIFICATIF_3_INDICATION">#REF!</definedName>
    <definedName name="P_Z_1_N_COLONNE_CT_RAISONNABLE_JUSTIFICATIF_3_INDICATION_STANDARD" localSheetId="6">#REF!</definedName>
    <definedName name="P_Z_1_N_COLONNE_CT_RAISONNABLE_JUSTIFICATIF_3_INDICATION_STANDARD" localSheetId="12">#REF!</definedName>
    <definedName name="P_Z_1_N_COLONNE_CT_RAISONNABLE_JUSTIFICATIF_3_INDICATION_STANDARD">#REF!</definedName>
    <definedName name="P_Z_1_N_COLONNE_CT_RAISONNABLE_JUSTIFICATIF_3_SPECIFIQUE" localSheetId="6">#REF!</definedName>
    <definedName name="P_Z_1_N_COLONNE_CT_RAISONNABLE_JUSTIFICATIF_3_SPECIFIQUE" localSheetId="12">#REF!</definedName>
    <definedName name="P_Z_1_N_COLONNE_CT_RAISONNABLE_JUSTIFICATIF_3_SPECIFIQUE">#REF!</definedName>
    <definedName name="P_Z_1_N_COLONNE_CT_RAISONNABLE_JUSTIFICATIF_3_STANDARD" localSheetId="6">#REF!</definedName>
    <definedName name="P_Z_1_N_COLONNE_CT_RAISONNABLE_JUSTIFICATIF_3_STANDARD" localSheetId="12">#REF!</definedName>
    <definedName name="P_Z_1_N_COLONNE_CT_RAISONNABLE_JUSTIFICATIF_3_STANDARD">#REF!</definedName>
    <definedName name="P_Z_1_N_COLONNE_CT_RAISONNABLE_MARCHE_INDICATION" localSheetId="6">#REF!</definedName>
    <definedName name="P_Z_1_N_COLONNE_CT_RAISONNABLE_MARCHE_INDICATION" localSheetId="12">#REF!</definedName>
    <definedName name="P_Z_1_N_COLONNE_CT_RAISONNABLE_MARCHE_INDICATION">#REF!</definedName>
    <definedName name="P_Z_1_N_COLONNE_CT_RAISONNABLE_MARCHE_INDICATION_STANDARD" localSheetId="6">#REF!</definedName>
    <definedName name="P_Z_1_N_COLONNE_CT_RAISONNABLE_MARCHE_INDICATION_STANDARD" localSheetId="12">#REF!</definedName>
    <definedName name="P_Z_1_N_COLONNE_CT_RAISONNABLE_MARCHE_INDICATION_STANDARD">#REF!</definedName>
    <definedName name="P_Z_1_N_COLONNE_CT_RAISONNABLE_MARCHE_SPECIFIQUE" localSheetId="6">#REF!</definedName>
    <definedName name="P_Z_1_N_COLONNE_CT_RAISONNABLE_MARCHE_SPECIFIQUE" localSheetId="12">#REF!</definedName>
    <definedName name="P_Z_1_N_COLONNE_CT_RAISONNABLE_MARCHE_SPECIFIQUE">#REF!</definedName>
    <definedName name="P_Z_1_N_COLONNE_CT_RAISONNABLE_MARCHE_STANDARD" localSheetId="6">#REF!</definedName>
    <definedName name="P_Z_1_N_COLONNE_CT_RAISONNABLE_MARCHE_STANDARD" localSheetId="12">#REF!</definedName>
    <definedName name="P_Z_1_N_COLONNE_CT_RAISONNABLE_MARCHE_STANDARD">#REF!</definedName>
    <definedName name="P_Z_1_N_COLONNE_CT_RAISONNABLE_MT_HT_2_INDICATION" localSheetId="6">#REF!</definedName>
    <definedName name="P_Z_1_N_COLONNE_CT_RAISONNABLE_MT_HT_2_INDICATION" localSheetId="12">#REF!</definedName>
    <definedName name="P_Z_1_N_COLONNE_CT_RAISONNABLE_MT_HT_2_INDICATION">#REF!</definedName>
    <definedName name="P_Z_1_N_COLONNE_CT_RAISONNABLE_MT_HT_2_INDICATION_STANDARD" localSheetId="6">#REF!</definedName>
    <definedName name="P_Z_1_N_COLONNE_CT_RAISONNABLE_MT_HT_2_INDICATION_STANDARD" localSheetId="12">#REF!</definedName>
    <definedName name="P_Z_1_N_COLONNE_CT_RAISONNABLE_MT_HT_2_INDICATION_STANDARD">#REF!</definedName>
    <definedName name="P_Z_1_N_COLONNE_CT_RAISONNABLE_MT_HT_2_SPECIFIQUE" localSheetId="6">#REF!</definedName>
    <definedName name="P_Z_1_N_COLONNE_CT_RAISONNABLE_MT_HT_2_SPECIFIQUE" localSheetId="12">#REF!</definedName>
    <definedName name="P_Z_1_N_COLONNE_CT_RAISONNABLE_MT_HT_2_SPECIFIQUE">#REF!</definedName>
    <definedName name="P_Z_1_N_COLONNE_CT_RAISONNABLE_MT_HT_2_STANDARD" localSheetId="6">#REF!</definedName>
    <definedName name="P_Z_1_N_COLONNE_CT_RAISONNABLE_MT_HT_2_STANDARD" localSheetId="12">#REF!</definedName>
    <definedName name="P_Z_1_N_COLONNE_CT_RAISONNABLE_MT_HT_2_STANDARD">#REF!</definedName>
    <definedName name="P_Z_1_N_COLONNE_CT_RAISONNABLE_MT_HT_3_INDICATION" localSheetId="6">#REF!</definedName>
    <definedName name="P_Z_1_N_COLONNE_CT_RAISONNABLE_MT_HT_3_INDICATION" localSheetId="12">#REF!</definedName>
    <definedName name="P_Z_1_N_COLONNE_CT_RAISONNABLE_MT_HT_3_INDICATION">#REF!</definedName>
    <definedName name="P_Z_1_N_COLONNE_CT_RAISONNABLE_MT_HT_3_INDICATION_STANDARD" localSheetId="6">#REF!</definedName>
    <definedName name="P_Z_1_N_COLONNE_CT_RAISONNABLE_MT_HT_3_INDICATION_STANDARD" localSheetId="12">#REF!</definedName>
    <definedName name="P_Z_1_N_COLONNE_CT_RAISONNABLE_MT_HT_3_INDICATION_STANDARD">#REF!</definedName>
    <definedName name="P_Z_1_N_COLONNE_CT_RAISONNABLE_MT_HT_3_SPECIFIQUE" localSheetId="6">#REF!</definedName>
    <definedName name="P_Z_1_N_COLONNE_CT_RAISONNABLE_MT_HT_3_SPECIFIQUE" localSheetId="12">#REF!</definedName>
    <definedName name="P_Z_1_N_COLONNE_CT_RAISONNABLE_MT_HT_3_SPECIFIQUE">#REF!</definedName>
    <definedName name="P_Z_1_N_COLONNE_CT_RAISONNABLE_MT_HT_3_STANDARD" localSheetId="6">#REF!</definedName>
    <definedName name="P_Z_1_N_COLONNE_CT_RAISONNABLE_MT_HT_3_STANDARD" localSheetId="12">#REF!</definedName>
    <definedName name="P_Z_1_N_COLONNE_CT_RAISONNABLE_MT_HT_3_STANDARD">#REF!</definedName>
    <definedName name="P_Z_1_N_COLONNE_CT_RAISONNABLE_MT_TVA_2_INDICATION" localSheetId="6">#REF!</definedName>
    <definedName name="P_Z_1_N_COLONNE_CT_RAISONNABLE_MT_TVA_2_INDICATION" localSheetId="12">#REF!</definedName>
    <definedName name="P_Z_1_N_COLONNE_CT_RAISONNABLE_MT_TVA_2_INDICATION">#REF!</definedName>
    <definedName name="P_Z_1_N_COLONNE_CT_RAISONNABLE_MT_TVA_2_INDICATION_STANDARD" localSheetId="6">#REF!</definedName>
    <definedName name="P_Z_1_N_COLONNE_CT_RAISONNABLE_MT_TVA_2_INDICATION_STANDARD" localSheetId="12">#REF!</definedName>
    <definedName name="P_Z_1_N_COLONNE_CT_RAISONNABLE_MT_TVA_2_INDICATION_STANDARD">#REF!</definedName>
    <definedName name="P_Z_1_N_COLONNE_CT_RAISONNABLE_MT_TVA_2_SPECIFIQUE" localSheetId="6">#REF!</definedName>
    <definedName name="P_Z_1_N_COLONNE_CT_RAISONNABLE_MT_TVA_2_SPECIFIQUE" localSheetId="12">#REF!</definedName>
    <definedName name="P_Z_1_N_COLONNE_CT_RAISONNABLE_MT_TVA_2_SPECIFIQUE">#REF!</definedName>
    <definedName name="P_Z_1_N_COLONNE_CT_RAISONNABLE_MT_TVA_2_STANDARD" localSheetId="6">#REF!</definedName>
    <definedName name="P_Z_1_N_COLONNE_CT_RAISONNABLE_MT_TVA_2_STANDARD" localSheetId="12">#REF!</definedName>
    <definedName name="P_Z_1_N_COLONNE_CT_RAISONNABLE_MT_TVA_2_STANDARD">#REF!</definedName>
    <definedName name="P_Z_1_N_COLONNE_CT_RAISONNABLE_MT_TVA_3_INDICATION" localSheetId="6">#REF!</definedName>
    <definedName name="P_Z_1_N_COLONNE_CT_RAISONNABLE_MT_TVA_3_INDICATION" localSheetId="12">#REF!</definedName>
    <definedName name="P_Z_1_N_COLONNE_CT_RAISONNABLE_MT_TVA_3_INDICATION">#REF!</definedName>
    <definedName name="P_Z_1_N_COLONNE_CT_RAISONNABLE_MT_TVA_3_INDICATION_STANDARD" localSheetId="6">#REF!</definedName>
    <definedName name="P_Z_1_N_COLONNE_CT_RAISONNABLE_MT_TVA_3_INDICATION_STANDARD" localSheetId="12">#REF!</definedName>
    <definedName name="P_Z_1_N_COLONNE_CT_RAISONNABLE_MT_TVA_3_INDICATION_STANDARD">#REF!</definedName>
    <definedName name="P_Z_1_N_COLONNE_CT_RAISONNABLE_MT_TVA_3_SPECIFIQUE" localSheetId="6">#REF!</definedName>
    <definedName name="P_Z_1_N_COLONNE_CT_RAISONNABLE_MT_TVA_3_SPECIFIQUE" localSheetId="12">#REF!</definedName>
    <definedName name="P_Z_1_N_COLONNE_CT_RAISONNABLE_MT_TVA_3_SPECIFIQUE">#REF!</definedName>
    <definedName name="P_Z_1_N_COLONNE_CT_RAISONNABLE_MT_TVA_3_STANDARD" localSheetId="6">#REF!</definedName>
    <definedName name="P_Z_1_N_COLONNE_CT_RAISONNABLE_MT_TVA_3_STANDARD" localSheetId="12">#REF!</definedName>
    <definedName name="P_Z_1_N_COLONNE_CT_RAISONNABLE_MT_TVA_3_STANDARD">#REF!</definedName>
    <definedName name="P_Z_1_N_COLONNE_DESCRIPTION_INDICATION" localSheetId="6">#REF!</definedName>
    <definedName name="P_Z_1_N_COLONNE_DESCRIPTION_INDICATION" localSheetId="12">#REF!</definedName>
    <definedName name="P_Z_1_N_COLONNE_DESCRIPTION_INDICATION">#REF!</definedName>
    <definedName name="P_Z_1_N_COLONNE_DESCRIPTION_INDICATION_STANDARD" localSheetId="6">#REF!</definedName>
    <definedName name="P_Z_1_N_COLONNE_DESCRIPTION_INDICATION_STANDARD" localSheetId="12">#REF!</definedName>
    <definedName name="P_Z_1_N_COLONNE_DESCRIPTION_INDICATION_STANDARD">#REF!</definedName>
    <definedName name="P_Z_1_N_COLONNE_DESCRIPTION_SPECIFIQUE" localSheetId="6">#REF!</definedName>
    <definedName name="P_Z_1_N_COLONNE_DESCRIPTION_SPECIFIQUE" localSheetId="12">#REF!</definedName>
    <definedName name="P_Z_1_N_COLONNE_DESCRIPTION_SPECIFIQUE">#REF!</definedName>
    <definedName name="P_Z_1_N_COLONNE_DESCRIPTION_STANDARD" localSheetId="6">#REF!</definedName>
    <definedName name="P_Z_1_N_COLONNE_DESCRIPTION_STANDARD" localSheetId="12">#REF!</definedName>
    <definedName name="P_Z_1_N_COLONNE_DESCRIPTION_STANDARD">#REF!</definedName>
    <definedName name="P_Z_1_N_COLONNE_FOURNISSEUR_INDICATION" localSheetId="6">#REF!</definedName>
    <definedName name="P_Z_1_N_COLONNE_FOURNISSEUR_INDICATION" localSheetId="12">#REF!</definedName>
    <definedName name="P_Z_1_N_COLONNE_FOURNISSEUR_INDICATION">#REF!</definedName>
    <definedName name="P_Z_1_N_COLONNE_FOURNISSEUR_INDICATION_STANDARD" localSheetId="6">#REF!</definedName>
    <definedName name="P_Z_1_N_COLONNE_FOURNISSEUR_INDICATION_STANDARD" localSheetId="12">#REF!</definedName>
    <definedName name="P_Z_1_N_COLONNE_FOURNISSEUR_INDICATION_STANDARD">#REF!</definedName>
    <definedName name="P_Z_1_N_COLONNE_FOURNISSEUR_SPECIFIQUE" localSheetId="6">#REF!</definedName>
    <definedName name="P_Z_1_N_COLONNE_FOURNISSEUR_SPECIFIQUE" localSheetId="12">#REF!</definedName>
    <definedName name="P_Z_1_N_COLONNE_FOURNISSEUR_SPECIFIQUE">#REF!</definedName>
    <definedName name="P_Z_1_N_COLONNE_FOURNISSEUR_STANDARD" localSheetId="6">#REF!</definedName>
    <definedName name="P_Z_1_N_COLONNE_FOURNISSEUR_STANDARD" localSheetId="12">#REF!</definedName>
    <definedName name="P_Z_1_N_COLONNE_FOURNISSEUR_STANDARD">#REF!</definedName>
    <definedName name="P_Z_1_N_COLONNE_JUSTIFICATIF_INDICATION" localSheetId="6">#REF!</definedName>
    <definedName name="P_Z_1_N_COLONNE_JUSTIFICATIF_INDICATION" localSheetId="12">#REF!</definedName>
    <definedName name="P_Z_1_N_COLONNE_JUSTIFICATIF_INDICATION">#REF!</definedName>
    <definedName name="P_Z_1_N_COLONNE_JUSTIFICATIF_INDICATION_STANDARD" localSheetId="6">#REF!</definedName>
    <definedName name="P_Z_1_N_COLONNE_JUSTIFICATIF_INDICATION_STANDARD" localSheetId="12">#REF!</definedName>
    <definedName name="P_Z_1_N_COLONNE_JUSTIFICATIF_INDICATION_STANDARD">#REF!</definedName>
    <definedName name="P_Z_1_N_COLONNE_JUSTIFICATIF_SPECIFIQUE" localSheetId="6">#REF!</definedName>
    <definedName name="P_Z_1_N_COLONNE_JUSTIFICATIF_SPECIFIQUE" localSheetId="12">#REF!</definedName>
    <definedName name="P_Z_1_N_COLONNE_JUSTIFICATIF_SPECIFIQUE">#REF!</definedName>
    <definedName name="P_Z_1_N_COLONNE_JUSTIFICATIF_STANDARD" localSheetId="6">#REF!</definedName>
    <definedName name="P_Z_1_N_COLONNE_JUSTIFICATIF_STANDARD" localSheetId="12">#REF!</definedName>
    <definedName name="P_Z_1_N_COLONNE_JUSTIFICATIF_STANDARD">#REF!</definedName>
    <definedName name="P_Z_1_N_COLONNE_MOTIFS_INELIGIBILITE_LIBELLE_DEFAUT" localSheetId="6">#REF!</definedName>
    <definedName name="P_Z_1_N_COLONNE_MOTIFS_INELIGIBILITE_LIBELLE_DEFAUT" localSheetId="12">#REF!</definedName>
    <definedName name="P_Z_1_N_COLONNE_MOTIFS_INELIGIBILITE_LIBELLE_DEFAUT">#REF!</definedName>
    <definedName name="P_Z_1_N_COLONNE_MOTIFS_INELIGIBILITE_LIBELLE_STANDARD" localSheetId="6">#REF!</definedName>
    <definedName name="P_Z_1_N_COLONNE_MOTIFS_INELIGIBILITE_LIBELLE_STANDARD" localSheetId="12">#REF!</definedName>
    <definedName name="P_Z_1_N_COLONNE_MOTIFS_INELIGIBILITE_LIBELLE_STANDARD">#REF!</definedName>
    <definedName name="P_Z_1_N_COLONNE_MT_ELIGIBLE_LIBELLE_DEFAUT" localSheetId="6">#REF!</definedName>
    <definedName name="P_Z_1_N_COLONNE_MT_ELIGIBLE_LIBELLE_DEFAUT" localSheetId="12">#REF!</definedName>
    <definedName name="P_Z_1_N_COLONNE_MT_ELIGIBLE_LIBELLE_DEFAUT">#REF!</definedName>
    <definedName name="P_Z_1_N_COLONNE_MT_ELIGIBLE_LIBELLE_STANDARD" localSheetId="6">#REF!</definedName>
    <definedName name="P_Z_1_N_COLONNE_MT_ELIGIBLE_LIBELLE_STANDARD" localSheetId="12">#REF!</definedName>
    <definedName name="P_Z_1_N_COLONNE_MT_ELIGIBLE_LIBELLE_STANDARD">#REF!</definedName>
    <definedName name="P_Z_1_N_COLONNE_MT_INELIGIBLE_LIBELLE_DEFAUT" localSheetId="6">#REF!</definedName>
    <definedName name="P_Z_1_N_COLONNE_MT_INELIGIBLE_LIBELLE_DEFAUT" localSheetId="12">#REF!</definedName>
    <definedName name="P_Z_1_N_COLONNE_MT_INELIGIBLE_LIBELLE_DEFAUT">#REF!</definedName>
    <definedName name="P_Z_1_N_COLONNE_MT_INELIGIBLE_LIBELLE_STANDARD" localSheetId="6">#REF!</definedName>
    <definedName name="P_Z_1_N_COLONNE_MT_INELIGIBLE_LIBELLE_STANDARD" localSheetId="12">#REF!</definedName>
    <definedName name="P_Z_1_N_COLONNE_MT_INELIGIBLE_LIBELLE_STANDARD">#REF!</definedName>
    <definedName name="P_Z_1_N_COLONNE_MT_MAX_LIBELLE_DEFAUT" localSheetId="6">#REF!</definedName>
    <definedName name="P_Z_1_N_COLONNE_MT_MAX_LIBELLE_DEFAUT" localSheetId="12">#REF!</definedName>
    <definedName name="P_Z_1_N_COLONNE_MT_MAX_LIBELLE_DEFAUT">#REF!</definedName>
    <definedName name="P_Z_1_N_COLONNE_MT_MAX_LIBELLE_STANDARD" localSheetId="6">#REF!</definedName>
    <definedName name="P_Z_1_N_COLONNE_MT_MAX_LIBELLE_STANDARD" localSheetId="12">#REF!</definedName>
    <definedName name="P_Z_1_N_COLONNE_MT_MAX_LIBELLE_STANDARD">#REF!</definedName>
    <definedName name="P_Z_1_N_COLONNE_MT_PRESENTE_HT_INDICATION" localSheetId="6">#REF!</definedName>
    <definedName name="P_Z_1_N_COLONNE_MT_PRESENTE_HT_INDICATION" localSheetId="12">#REF!</definedName>
    <definedName name="P_Z_1_N_COLONNE_MT_PRESENTE_HT_INDICATION">#REF!</definedName>
    <definedName name="P_Z_1_N_COLONNE_MT_PRESENTE_HT_INDICATION_STANDARD" localSheetId="6">#REF!</definedName>
    <definedName name="P_Z_1_N_COLONNE_MT_PRESENTE_HT_INDICATION_STANDARD" localSheetId="12">#REF!</definedName>
    <definedName name="P_Z_1_N_COLONNE_MT_PRESENTE_HT_INDICATION_STANDARD">#REF!</definedName>
    <definedName name="P_Z_1_N_COLONNE_MT_PRESENTE_HT_SPECIFIQUE" localSheetId="6">#REF!</definedName>
    <definedName name="P_Z_1_N_COLONNE_MT_PRESENTE_HT_SPECIFIQUE" localSheetId="12">#REF!</definedName>
    <definedName name="P_Z_1_N_COLONNE_MT_PRESENTE_HT_SPECIFIQUE">#REF!</definedName>
    <definedName name="P_Z_1_N_COLONNE_MT_PRESENTE_HT_STANDARD" localSheetId="6">#REF!</definedName>
    <definedName name="P_Z_1_N_COLONNE_MT_PRESENTE_HT_STANDARD" localSheetId="12">#REF!</definedName>
    <definedName name="P_Z_1_N_COLONNE_MT_PRESENTE_HT_STANDARD">#REF!</definedName>
    <definedName name="P_Z_1_N_COLONNE_MT_PRESENTE_TVA_INDICATION" localSheetId="6">#REF!</definedName>
    <definedName name="P_Z_1_N_COLONNE_MT_PRESENTE_TVA_INDICATION" localSheetId="12">#REF!</definedName>
    <definedName name="P_Z_1_N_COLONNE_MT_PRESENTE_TVA_INDICATION">#REF!</definedName>
    <definedName name="P_Z_1_N_COLONNE_MT_PRESENTE_TVA_INDICATION_STANDARD" localSheetId="6">#REF!</definedName>
    <definedName name="P_Z_1_N_COLONNE_MT_PRESENTE_TVA_INDICATION_STANDARD" localSheetId="12">#REF!</definedName>
    <definedName name="P_Z_1_N_COLONNE_MT_PRESENTE_TVA_INDICATION_STANDARD">#REF!</definedName>
    <definedName name="P_Z_1_N_COLONNE_MT_PRESENTE_TVA_SPECIFIQUE" localSheetId="6">#REF!</definedName>
    <definedName name="P_Z_1_N_COLONNE_MT_PRESENTE_TVA_SPECIFIQUE" localSheetId="12">#REF!</definedName>
    <definedName name="P_Z_1_N_COLONNE_MT_PRESENTE_TVA_SPECIFIQUE">#REF!</definedName>
    <definedName name="P_Z_1_N_COLONNE_MT_PRESENTE_TVA_STANDARD" localSheetId="6">#REF!</definedName>
    <definedName name="P_Z_1_N_COLONNE_MT_PRESENTE_TVA_STANDARD" localSheetId="12">#REF!</definedName>
    <definedName name="P_Z_1_N_COLONNE_MT_PRESENTE_TVA_STANDARD">#REF!</definedName>
    <definedName name="P_Z_1_N_COLONNE_MT_RAISONNABLE_DEFAUT" localSheetId="6">#REF!</definedName>
    <definedName name="P_Z_1_N_COLONNE_MT_RAISONNABLE_DEFAUT" localSheetId="12">#REF!</definedName>
    <definedName name="P_Z_1_N_COLONNE_MT_RAISONNABLE_DEFAUT">#REF!</definedName>
    <definedName name="P_Z_1_N_COLONNE_MT_RAISONNABLE_STANDARD" localSheetId="6">#REF!</definedName>
    <definedName name="P_Z_1_N_COLONNE_MT_RAISONNABLE_STANDARD" localSheetId="12">#REF!</definedName>
    <definedName name="P_Z_1_N_COLONNE_MT_RAISONNABLE_STANDARD">#REF!</definedName>
    <definedName name="P_Z_1_N_COLONNE_POSTE_INDICATION" localSheetId="6">#REF!</definedName>
    <definedName name="P_Z_1_N_COLONNE_POSTE_INDICATION" localSheetId="12">#REF!</definedName>
    <definedName name="P_Z_1_N_COLONNE_POSTE_INDICATION">#REF!</definedName>
    <definedName name="P_Z_1_N_COLONNE_POSTE_INDICATION_STANDARD" localSheetId="6">#REF!</definedName>
    <definedName name="P_Z_1_N_COLONNE_POSTE_INDICATION_STANDARD" localSheetId="12">#REF!</definedName>
    <definedName name="P_Z_1_N_COLONNE_POSTE_INDICATION_STANDARD">#REF!</definedName>
    <definedName name="P_Z_1_N_COLONNE_POSTE_SPECIFIQUE" localSheetId="6">#REF!</definedName>
    <definedName name="P_Z_1_N_COLONNE_POSTE_SPECIFIQUE" localSheetId="12">#REF!</definedName>
    <definedName name="P_Z_1_N_COLONNE_POSTE_SPECIFIQUE">#REF!</definedName>
    <definedName name="P_Z_1_N_COLONNE_POSTE_STANDARD" localSheetId="6">#REF!</definedName>
    <definedName name="P_Z_1_N_COLONNE_POSTE_STANDARD" localSheetId="12">#REF!</definedName>
    <definedName name="P_Z_1_N_COLONNE_POSTE_STANDARD">#REF!</definedName>
    <definedName name="P_Z_1_N_COLONNE_QUANTITE_INDICATION" localSheetId="6">#REF!</definedName>
    <definedName name="P_Z_1_N_COLONNE_QUANTITE_INDICATION" localSheetId="12">#REF!</definedName>
    <definedName name="P_Z_1_N_COLONNE_QUANTITE_INDICATION">#REF!</definedName>
    <definedName name="P_Z_1_N_COLONNE_QUANTITE_INDICATION_STANDARD" localSheetId="6">#REF!</definedName>
    <definedName name="P_Z_1_N_COLONNE_QUANTITE_INDICATION_STANDARD" localSheetId="12">#REF!</definedName>
    <definedName name="P_Z_1_N_COLONNE_QUANTITE_INDICATION_STANDARD">#REF!</definedName>
    <definedName name="P_Z_1_N_COLONNE_QUANTITE_SPECIFIQUE" localSheetId="6">#REF!</definedName>
    <definedName name="P_Z_1_N_COLONNE_QUANTITE_SPECIFIQUE" localSheetId="12">#REF!</definedName>
    <definedName name="P_Z_1_N_COLONNE_QUANTITE_SPECIFIQUE">#REF!</definedName>
    <definedName name="P_Z_1_N_COLONNE_QUANTITE_STANDARD" localSheetId="6">#REF!</definedName>
    <definedName name="P_Z_1_N_COLONNE_QUANTITE_STANDARD" localSheetId="12">#REF!</definedName>
    <definedName name="P_Z_1_N_COLONNE_QUANTITE_STANDARD">#REF!</definedName>
    <definedName name="P_Z_1_N_COLONNE_SOUS_OPERATION_INDICATION" localSheetId="6">#REF!</definedName>
    <definedName name="P_Z_1_N_COLONNE_SOUS_OPERATION_INDICATION" localSheetId="12">#REF!</definedName>
    <definedName name="P_Z_1_N_COLONNE_SOUS_OPERATION_INDICATION">#REF!</definedName>
    <definedName name="P_Z_1_N_COLONNE_SOUS_OPERATION_INDICATION_STANDARD" localSheetId="6">#REF!</definedName>
    <definedName name="P_Z_1_N_COLONNE_SOUS_OPERATION_INDICATION_STANDARD" localSheetId="12">#REF!</definedName>
    <definedName name="P_Z_1_N_COLONNE_SOUS_OPERATION_INDICATION_STANDARD">#REF!</definedName>
    <definedName name="P_Z_1_N_COLONNE_SOUS_OPERATION_SPECIFIQUE" localSheetId="6">#REF!</definedName>
    <definedName name="P_Z_1_N_COLONNE_SOUS_OPERATION_SPECIFIQUE" localSheetId="12">#REF!</definedName>
    <definedName name="P_Z_1_N_COLONNE_SOUS_OPERATION_SPECIFIQUE">#REF!</definedName>
    <definedName name="P_Z_1_N_COLONNE_SOUS_OPERATION_STANDARD" localSheetId="6">#REF!</definedName>
    <definedName name="P_Z_1_N_COLONNE_SOUS_OPERATION_STANDARD" localSheetId="12">#REF!</definedName>
    <definedName name="P_Z_1_N_COLONNE_SOUS_OPERATION_STANDARD">#REF!</definedName>
    <definedName name="P_Z_1_N_COLONNE_UNITE_INDICATION" localSheetId="6">#REF!</definedName>
    <definedName name="P_Z_1_N_COLONNE_UNITE_INDICATION" localSheetId="12">#REF!</definedName>
    <definedName name="P_Z_1_N_COLONNE_UNITE_INDICATION">#REF!</definedName>
    <definedName name="P_Z_1_N_COLONNE_UNITE_INDICATION_STANDARD" localSheetId="6">#REF!</definedName>
    <definedName name="P_Z_1_N_COLONNE_UNITE_INDICATION_STANDARD" localSheetId="12">#REF!</definedName>
    <definedName name="P_Z_1_N_COLONNE_UNITE_INDICATION_STANDARD">#REF!</definedName>
    <definedName name="P_Z_1_N_COLONNE_UNITE_SPECIFIQUE" localSheetId="6">#REF!</definedName>
    <definedName name="P_Z_1_N_COLONNE_UNITE_SPECIFIQUE" localSheetId="12">#REF!</definedName>
    <definedName name="P_Z_1_N_COLONNE_UNITE_SPECIFIQUE">#REF!</definedName>
    <definedName name="P_Z_1_N_COLONNE_UNITE_STANDARD" localSheetId="6">#REF!</definedName>
    <definedName name="P_Z_1_N_COLONNE_UNITE_STANDARD" localSheetId="12">#REF!</definedName>
    <definedName name="P_Z_1_N_COLONNE_UNITE_STANDARD">#REF!</definedName>
    <definedName name="P_Z_1_N_CONSIGNE_DEPENSES_DEVIS" localSheetId="6">#REF!</definedName>
    <definedName name="P_Z_1_N_CONSIGNE_DEPENSES_DEVIS" localSheetId="12">#REF!</definedName>
    <definedName name="P_Z_1_N_CONSIGNE_DEPENSES_DEVIS">#REF!</definedName>
    <definedName name="P_Z_1_N_EXEMPLE_COMMENTAIRE" localSheetId="6">#REF!</definedName>
    <definedName name="P_Z_1_N_EXEMPLE_COMMENTAIRE" localSheetId="12">#REF!</definedName>
    <definedName name="P_Z_1_N_EXEMPLE_COMMENTAIRE">#REF!</definedName>
    <definedName name="P_Z_1_N_EXEMPLE_CT_RAISONNABLE_FOURNISSEUR_2" localSheetId="6">#REF!</definedName>
    <definedName name="P_Z_1_N_EXEMPLE_CT_RAISONNABLE_FOURNISSEUR_2" localSheetId="12">#REF!</definedName>
    <definedName name="P_Z_1_N_EXEMPLE_CT_RAISONNABLE_FOURNISSEUR_2">#REF!</definedName>
    <definedName name="P_Z_1_N_EXEMPLE_CT_RAISONNABLE_FOURNISSEUR_3" localSheetId="6">#REF!</definedName>
    <definedName name="P_Z_1_N_EXEMPLE_CT_RAISONNABLE_FOURNISSEUR_3" localSheetId="12">#REF!</definedName>
    <definedName name="P_Z_1_N_EXEMPLE_CT_RAISONNABLE_FOURNISSEUR_3">#REF!</definedName>
    <definedName name="P_Z_1_N_EXEMPLE_CT_RAISONNABLE_JUSTIFICATIF_2" localSheetId="6">#REF!</definedName>
    <definedName name="P_Z_1_N_EXEMPLE_CT_RAISONNABLE_JUSTIFICATIF_2" localSheetId="12">#REF!</definedName>
    <definedName name="P_Z_1_N_EXEMPLE_CT_RAISONNABLE_JUSTIFICATIF_2">#REF!</definedName>
    <definedName name="P_Z_1_N_EXEMPLE_CT_RAISONNABLE_JUSTIFICATIF_3" localSheetId="6">#REF!</definedName>
    <definedName name="P_Z_1_N_EXEMPLE_CT_RAISONNABLE_JUSTIFICATIF_3" localSheetId="12">#REF!</definedName>
    <definedName name="P_Z_1_N_EXEMPLE_CT_RAISONNABLE_JUSTIFICATIF_3">#REF!</definedName>
    <definedName name="P_Z_1_N_EXEMPLE_CT_RAISONNABLE_MARCHE" localSheetId="6">#REF!</definedName>
    <definedName name="P_Z_1_N_EXEMPLE_CT_RAISONNABLE_MARCHE" localSheetId="12">#REF!</definedName>
    <definedName name="P_Z_1_N_EXEMPLE_CT_RAISONNABLE_MARCHE">#REF!</definedName>
    <definedName name="P_Z_1_N_EXEMPLE_CT_RAISONNABLE_MT_HT_2" localSheetId="6">#REF!</definedName>
    <definedName name="P_Z_1_N_EXEMPLE_CT_RAISONNABLE_MT_HT_2" localSheetId="12">#REF!</definedName>
    <definedName name="P_Z_1_N_EXEMPLE_CT_RAISONNABLE_MT_HT_2">#REF!</definedName>
    <definedName name="P_Z_1_N_EXEMPLE_CT_RAISONNABLE_MT_HT_3" localSheetId="6">#REF!</definedName>
    <definedName name="P_Z_1_N_EXEMPLE_CT_RAISONNABLE_MT_HT_3" localSheetId="12">#REF!</definedName>
    <definedName name="P_Z_1_N_EXEMPLE_CT_RAISONNABLE_MT_HT_3">#REF!</definedName>
    <definedName name="P_Z_1_N_EXEMPLE_CT_RAISONNABLE_MT_TVA_2" localSheetId="6">#REF!</definedName>
    <definedName name="P_Z_1_N_EXEMPLE_CT_RAISONNABLE_MT_TVA_2" localSheetId="12">#REF!</definedName>
    <definedName name="P_Z_1_N_EXEMPLE_CT_RAISONNABLE_MT_TVA_2">#REF!</definedName>
    <definedName name="P_Z_1_N_EXEMPLE_CT_RAISONNABLE_MT_TVA_3" localSheetId="6">#REF!</definedName>
    <definedName name="P_Z_1_N_EXEMPLE_CT_RAISONNABLE_MT_TVA_3" localSheetId="12">#REF!</definedName>
    <definedName name="P_Z_1_N_EXEMPLE_CT_RAISONNABLE_MT_TVA_3">#REF!</definedName>
    <definedName name="P_Z_1_N_EXEMPLE_DESCRIPTION" localSheetId="6">#REF!</definedName>
    <definedName name="P_Z_1_N_EXEMPLE_DESCRIPTION" localSheetId="12">#REF!</definedName>
    <definedName name="P_Z_1_N_EXEMPLE_DESCRIPTION">#REF!</definedName>
    <definedName name="P_Z_1_N_EXEMPLE_FOURNISSEUR" localSheetId="6">#REF!</definedName>
    <definedName name="P_Z_1_N_EXEMPLE_FOURNISSEUR" localSheetId="12">#REF!</definedName>
    <definedName name="P_Z_1_N_EXEMPLE_FOURNISSEUR">#REF!</definedName>
    <definedName name="P_Z_1_N_EXEMPLE_JUSTIFICATIF" localSheetId="6">#REF!</definedName>
    <definedName name="P_Z_1_N_EXEMPLE_JUSTIFICATIF" localSheetId="12">#REF!</definedName>
    <definedName name="P_Z_1_N_EXEMPLE_JUSTIFICATIF">#REF!</definedName>
    <definedName name="P_Z_1_N_EXEMPLE_MT_PRESENTE_HT" localSheetId="6">#REF!</definedName>
    <definedName name="P_Z_1_N_EXEMPLE_MT_PRESENTE_HT" localSheetId="12">#REF!</definedName>
    <definedName name="P_Z_1_N_EXEMPLE_MT_PRESENTE_HT">#REF!</definedName>
    <definedName name="P_Z_1_N_EXEMPLE_MT_PRESENTE_TVA" localSheetId="6">#REF!</definedName>
    <definedName name="P_Z_1_N_EXEMPLE_MT_PRESENTE_TVA" localSheetId="12">#REF!</definedName>
    <definedName name="P_Z_1_N_EXEMPLE_MT_PRESENTE_TVA">#REF!</definedName>
    <definedName name="P_Z_1_N_EXEMPLE_POSTE" localSheetId="6">#REF!</definedName>
    <definedName name="P_Z_1_N_EXEMPLE_POSTE" localSheetId="12">#REF!</definedName>
    <definedName name="P_Z_1_N_EXEMPLE_POSTE">#REF!</definedName>
    <definedName name="P_Z_1_N_EXEMPLE_QUANTITE" localSheetId="6">#REF!</definedName>
    <definedName name="P_Z_1_N_EXEMPLE_QUANTITE" localSheetId="12">#REF!</definedName>
    <definedName name="P_Z_1_N_EXEMPLE_QUANTITE">#REF!</definedName>
    <definedName name="P_Z_1_N_EXEMPLE_SOUS_OPERATION" localSheetId="6">#REF!</definedName>
    <definedName name="P_Z_1_N_EXEMPLE_SOUS_OPERATION" localSheetId="12">#REF!</definedName>
    <definedName name="P_Z_1_N_EXEMPLE_SOUS_OPERATION">#REF!</definedName>
    <definedName name="P_Z_1_N_EXEMPLE_UNITE" localSheetId="6">#REF!</definedName>
    <definedName name="P_Z_1_N_EXEMPLE_UNITE" localSheetId="12">#REF!</definedName>
    <definedName name="P_Z_1_N_EXEMPLE_UNITE">#REF!</definedName>
    <definedName name="P_Z_1_N_INTITULE_DEPENSES_DEVIS_DEFAUT" localSheetId="6">#REF!</definedName>
    <definedName name="P_Z_1_N_INTITULE_DEPENSES_DEVIS_DEFAUT" localSheetId="12">#REF!</definedName>
    <definedName name="P_Z_1_N_INTITULE_DEPENSES_DEVIS_DEFAUT">#REF!</definedName>
    <definedName name="P_Z_1_N_INTITULE_DEPENSES_DEVIS_STANDARD" localSheetId="6">#REF!</definedName>
    <definedName name="P_Z_1_N_INTITULE_DEPENSES_DEVIS_STANDARD" localSheetId="12">#REF!</definedName>
    <definedName name="P_Z_1_N_INTITULE_DEPENSES_DEVIS_STANDARD">#REF!</definedName>
    <definedName name="P_Z_1_R_LIBELLES_DESCRIPTIONS" localSheetId="6">#REF!</definedName>
    <definedName name="P_Z_1_R_LIBELLES_DESCRIPTIONS" localSheetId="12">#REF!</definedName>
    <definedName name="P_Z_1_R_LIBELLES_DESCRIPTIONS">#REF!</definedName>
    <definedName name="P_Z_1_R_LIBELLES_DESCRIPTIONS_1" localSheetId="6">#REF!</definedName>
    <definedName name="P_Z_1_R_LIBELLES_DESCRIPTIONS_1" localSheetId="12">#REF!</definedName>
    <definedName name="P_Z_1_R_LIBELLES_DESCRIPTIONS_1">#REF!</definedName>
    <definedName name="P_Z_1_R_LIBELLES_DESCRIPTIONS_10" localSheetId="6">#REF!</definedName>
    <definedName name="P_Z_1_R_LIBELLES_DESCRIPTIONS_10" localSheetId="12">#REF!</definedName>
    <definedName name="P_Z_1_R_LIBELLES_DESCRIPTIONS_10">#REF!</definedName>
    <definedName name="P_Z_1_R_LIBELLES_DESCRIPTIONS_11" localSheetId="6">#REF!</definedName>
    <definedName name="P_Z_1_R_LIBELLES_DESCRIPTIONS_11" localSheetId="12">#REF!</definedName>
    <definedName name="P_Z_1_R_LIBELLES_DESCRIPTIONS_11">#REF!</definedName>
    <definedName name="P_Z_1_R_LIBELLES_DESCRIPTIONS_12" localSheetId="6">#REF!</definedName>
    <definedName name="P_Z_1_R_LIBELLES_DESCRIPTIONS_12" localSheetId="12">#REF!</definedName>
    <definedName name="P_Z_1_R_LIBELLES_DESCRIPTIONS_12">#REF!</definedName>
    <definedName name="P_Z_1_R_LIBELLES_DESCRIPTIONS_13" localSheetId="6">#REF!</definedName>
    <definedName name="P_Z_1_R_LIBELLES_DESCRIPTIONS_13" localSheetId="12">#REF!</definedName>
    <definedName name="P_Z_1_R_LIBELLES_DESCRIPTIONS_13">#REF!</definedName>
    <definedName name="P_Z_1_R_LIBELLES_DESCRIPTIONS_14" localSheetId="6">#REF!</definedName>
    <definedName name="P_Z_1_R_LIBELLES_DESCRIPTIONS_14" localSheetId="12">#REF!</definedName>
    <definedName name="P_Z_1_R_LIBELLES_DESCRIPTIONS_14">#REF!</definedName>
    <definedName name="P_Z_1_R_LIBELLES_DESCRIPTIONS_15" localSheetId="6">#REF!</definedName>
    <definedName name="P_Z_1_R_LIBELLES_DESCRIPTIONS_15" localSheetId="12">#REF!</definedName>
    <definedName name="P_Z_1_R_LIBELLES_DESCRIPTIONS_15">#REF!</definedName>
    <definedName name="P_Z_1_R_LIBELLES_DESCRIPTIONS_16" localSheetId="6">#REF!</definedName>
    <definedName name="P_Z_1_R_LIBELLES_DESCRIPTIONS_16" localSheetId="12">#REF!</definedName>
    <definedName name="P_Z_1_R_LIBELLES_DESCRIPTIONS_16">#REF!</definedName>
    <definedName name="P_Z_1_R_LIBELLES_DESCRIPTIONS_17" localSheetId="6">#REF!</definedName>
    <definedName name="P_Z_1_R_LIBELLES_DESCRIPTIONS_17" localSheetId="12">#REF!</definedName>
    <definedName name="P_Z_1_R_LIBELLES_DESCRIPTIONS_17">#REF!</definedName>
    <definedName name="P_Z_1_R_LIBELLES_DESCRIPTIONS_18" localSheetId="6">#REF!</definedName>
    <definedName name="P_Z_1_R_LIBELLES_DESCRIPTIONS_18" localSheetId="12">#REF!</definedName>
    <definedName name="P_Z_1_R_LIBELLES_DESCRIPTIONS_18">#REF!</definedName>
    <definedName name="P_Z_1_R_LIBELLES_DESCRIPTIONS_19" localSheetId="6">#REF!</definedName>
    <definedName name="P_Z_1_R_LIBELLES_DESCRIPTIONS_19" localSheetId="12">#REF!</definedName>
    <definedName name="P_Z_1_R_LIBELLES_DESCRIPTIONS_19">#REF!</definedName>
    <definedName name="P_Z_1_R_LIBELLES_DESCRIPTIONS_2" localSheetId="6">#REF!</definedName>
    <definedName name="P_Z_1_R_LIBELLES_DESCRIPTIONS_2" localSheetId="12">#REF!</definedName>
    <definedName name="P_Z_1_R_LIBELLES_DESCRIPTIONS_2">#REF!</definedName>
    <definedName name="P_Z_1_R_LIBELLES_DESCRIPTIONS_20" localSheetId="6">#REF!</definedName>
    <definedName name="P_Z_1_R_LIBELLES_DESCRIPTIONS_20" localSheetId="12">#REF!</definedName>
    <definedName name="P_Z_1_R_LIBELLES_DESCRIPTIONS_20">#REF!</definedName>
    <definedName name="P_Z_1_R_LIBELLES_DESCRIPTIONS_3" localSheetId="6">#REF!</definedName>
    <definedName name="P_Z_1_R_LIBELLES_DESCRIPTIONS_3" localSheetId="12">#REF!</definedName>
    <definedName name="P_Z_1_R_LIBELLES_DESCRIPTIONS_3">#REF!</definedName>
    <definedName name="P_Z_1_R_LIBELLES_DESCRIPTIONS_4" localSheetId="6">#REF!</definedName>
    <definedName name="P_Z_1_R_LIBELLES_DESCRIPTIONS_4" localSheetId="12">#REF!</definedName>
    <definedName name="P_Z_1_R_LIBELLES_DESCRIPTIONS_4">#REF!</definedName>
    <definedName name="P_Z_1_R_LIBELLES_DESCRIPTIONS_5" localSheetId="6">#REF!</definedName>
    <definedName name="P_Z_1_R_LIBELLES_DESCRIPTIONS_5" localSheetId="12">#REF!</definedName>
    <definedName name="P_Z_1_R_LIBELLES_DESCRIPTIONS_5">#REF!</definedName>
    <definedName name="P_Z_1_R_LIBELLES_DESCRIPTIONS_6" localSheetId="6">#REF!</definedName>
    <definedName name="P_Z_1_R_LIBELLES_DESCRIPTIONS_6" localSheetId="12">#REF!</definedName>
    <definedName name="P_Z_1_R_LIBELLES_DESCRIPTIONS_6">#REF!</definedName>
    <definedName name="P_Z_1_R_LIBELLES_DESCRIPTIONS_7" localSheetId="6">#REF!</definedName>
    <definedName name="P_Z_1_R_LIBELLES_DESCRIPTIONS_7" localSheetId="12">#REF!</definedName>
    <definedName name="P_Z_1_R_LIBELLES_DESCRIPTIONS_7">#REF!</definedName>
    <definedName name="P_Z_1_R_LIBELLES_DESCRIPTIONS_8" localSheetId="6">#REF!</definedName>
    <definedName name="P_Z_1_R_LIBELLES_DESCRIPTIONS_8" localSheetId="12">#REF!</definedName>
    <definedName name="P_Z_1_R_LIBELLES_DESCRIPTIONS_8">#REF!</definedName>
    <definedName name="P_Z_1_R_LIBELLES_DESCRIPTIONS_9" localSheetId="6">#REF!</definedName>
    <definedName name="P_Z_1_R_LIBELLES_DESCRIPTIONS_9" localSheetId="12">#REF!</definedName>
    <definedName name="P_Z_1_R_LIBELLES_DESCRIPTIONS_9">#REF!</definedName>
    <definedName name="P_Z_1_R_LIBELLES_POSTES" localSheetId="6">#REF!</definedName>
    <definedName name="P_Z_1_R_LIBELLES_POSTES" localSheetId="12">#REF!</definedName>
    <definedName name="P_Z_1_R_LIBELLES_POSTES">#REF!</definedName>
    <definedName name="P_Z_1_R_LIBELLES_POSTES_1" localSheetId="6">#REF!</definedName>
    <definedName name="P_Z_1_R_LIBELLES_POSTES_1" localSheetId="12">#REF!</definedName>
    <definedName name="P_Z_1_R_LIBELLES_POSTES_1">#REF!</definedName>
    <definedName name="P_Z_1_R_LIBELLES_POSTES_10" localSheetId="6">#REF!</definedName>
    <definedName name="P_Z_1_R_LIBELLES_POSTES_10" localSheetId="12">#REF!</definedName>
    <definedName name="P_Z_1_R_LIBELLES_POSTES_10">#REF!</definedName>
    <definedName name="P_Z_1_R_LIBELLES_POSTES_11" localSheetId="6">#REF!</definedName>
    <definedName name="P_Z_1_R_LIBELLES_POSTES_11" localSheetId="12">#REF!</definedName>
    <definedName name="P_Z_1_R_LIBELLES_POSTES_11">#REF!</definedName>
    <definedName name="P_Z_1_R_LIBELLES_POSTES_12" localSheetId="6">#REF!</definedName>
    <definedName name="P_Z_1_R_LIBELLES_POSTES_12" localSheetId="12">#REF!</definedName>
    <definedName name="P_Z_1_R_LIBELLES_POSTES_12">#REF!</definedName>
    <definedName name="P_Z_1_R_LIBELLES_POSTES_13" localSheetId="6">#REF!</definedName>
    <definedName name="P_Z_1_R_LIBELLES_POSTES_13" localSheetId="12">#REF!</definedName>
    <definedName name="P_Z_1_R_LIBELLES_POSTES_13">#REF!</definedName>
    <definedName name="P_Z_1_R_LIBELLES_POSTES_14" localSheetId="6">#REF!</definedName>
    <definedName name="P_Z_1_R_LIBELLES_POSTES_14" localSheetId="12">#REF!</definedName>
    <definedName name="P_Z_1_R_LIBELLES_POSTES_14">#REF!</definedName>
    <definedName name="P_Z_1_R_LIBELLES_POSTES_15" localSheetId="6">#REF!</definedName>
    <definedName name="P_Z_1_R_LIBELLES_POSTES_15" localSheetId="12">#REF!</definedName>
    <definedName name="P_Z_1_R_LIBELLES_POSTES_15">#REF!</definedName>
    <definedName name="P_Z_1_R_LIBELLES_POSTES_16" localSheetId="6">#REF!</definedName>
    <definedName name="P_Z_1_R_LIBELLES_POSTES_16" localSheetId="12">#REF!</definedName>
    <definedName name="P_Z_1_R_LIBELLES_POSTES_16">#REF!</definedName>
    <definedName name="P_Z_1_R_LIBELLES_POSTES_17" localSheetId="6">#REF!</definedName>
    <definedName name="P_Z_1_R_LIBELLES_POSTES_17" localSheetId="12">#REF!</definedName>
    <definedName name="P_Z_1_R_LIBELLES_POSTES_17">#REF!</definedName>
    <definedName name="P_Z_1_R_LIBELLES_POSTES_18" localSheetId="6">#REF!</definedName>
    <definedName name="P_Z_1_R_LIBELLES_POSTES_18" localSheetId="12">#REF!</definedName>
    <definedName name="P_Z_1_R_LIBELLES_POSTES_18">#REF!</definedName>
    <definedName name="P_Z_1_R_LIBELLES_POSTES_19" localSheetId="6">#REF!</definedName>
    <definedName name="P_Z_1_R_LIBELLES_POSTES_19" localSheetId="12">#REF!</definedName>
    <definedName name="P_Z_1_R_LIBELLES_POSTES_19">#REF!</definedName>
    <definedName name="P_Z_1_R_LIBELLES_POSTES_2" localSheetId="6">#REF!</definedName>
    <definedName name="P_Z_1_R_LIBELLES_POSTES_2" localSheetId="12">#REF!</definedName>
    <definedName name="P_Z_1_R_LIBELLES_POSTES_2">#REF!</definedName>
    <definedName name="P_Z_1_R_LIBELLES_POSTES_20" localSheetId="6">#REF!</definedName>
    <definedName name="P_Z_1_R_LIBELLES_POSTES_20" localSheetId="12">#REF!</definedName>
    <definedName name="P_Z_1_R_LIBELLES_POSTES_20">#REF!</definedName>
    <definedName name="P_Z_1_R_LIBELLES_POSTES_3" localSheetId="6">#REF!</definedName>
    <definedName name="P_Z_1_R_LIBELLES_POSTES_3" localSheetId="12">#REF!</definedName>
    <definedName name="P_Z_1_R_LIBELLES_POSTES_3">#REF!</definedName>
    <definedName name="P_Z_1_R_LIBELLES_POSTES_4" localSheetId="6">#REF!</definedName>
    <definedName name="P_Z_1_R_LIBELLES_POSTES_4" localSheetId="12">#REF!</definedName>
    <definedName name="P_Z_1_R_LIBELLES_POSTES_4">#REF!</definedName>
    <definedName name="P_Z_1_R_LIBELLES_POSTES_5" localSheetId="6">#REF!</definedName>
    <definedName name="P_Z_1_R_LIBELLES_POSTES_5" localSheetId="12">#REF!</definedName>
    <definedName name="P_Z_1_R_LIBELLES_POSTES_5">#REF!</definedName>
    <definedName name="P_Z_1_R_LIBELLES_POSTES_6" localSheetId="6">#REF!</definedName>
    <definedName name="P_Z_1_R_LIBELLES_POSTES_6" localSheetId="12">#REF!</definedName>
    <definedName name="P_Z_1_R_LIBELLES_POSTES_6">#REF!</definedName>
    <definedName name="P_Z_1_R_LIBELLES_POSTES_7" localSheetId="6">#REF!</definedName>
    <definedName name="P_Z_1_R_LIBELLES_POSTES_7" localSheetId="12">#REF!</definedName>
    <definedName name="P_Z_1_R_LIBELLES_POSTES_7">#REF!</definedName>
    <definedName name="P_Z_1_R_LIBELLES_POSTES_8" localSheetId="6">#REF!</definedName>
    <definedName name="P_Z_1_R_LIBELLES_POSTES_8" localSheetId="12">#REF!</definedName>
    <definedName name="P_Z_1_R_LIBELLES_POSTES_8">#REF!</definedName>
    <definedName name="P_Z_1_R_LIBELLES_POSTES_9" localSheetId="6">#REF!</definedName>
    <definedName name="P_Z_1_R_LIBELLES_POSTES_9" localSheetId="12">#REF!</definedName>
    <definedName name="P_Z_1_R_LIBELLES_POSTES_9">#REF!</definedName>
    <definedName name="P_Z_1_R_LIBELLES_SOUS_OPERATIONS" localSheetId="6">#REF!</definedName>
    <definedName name="P_Z_1_R_LIBELLES_SOUS_OPERATIONS" localSheetId="12">#REF!</definedName>
    <definedName name="P_Z_1_R_LIBELLES_SOUS_OPERATIONS">#REF!</definedName>
    <definedName name="P_Z_1_R_LIBELLES_SOUS_OPERATIONS_1" localSheetId="6">#REF!</definedName>
    <definedName name="P_Z_1_R_LIBELLES_SOUS_OPERATIONS_1" localSheetId="12">#REF!</definedName>
    <definedName name="P_Z_1_R_LIBELLES_SOUS_OPERATIONS_1">#REF!</definedName>
    <definedName name="P_Z_1_R_LIBELLES_SOUS_OPERATIONS_10" localSheetId="6">#REF!</definedName>
    <definedName name="P_Z_1_R_LIBELLES_SOUS_OPERATIONS_10" localSheetId="12">#REF!</definedName>
    <definedName name="P_Z_1_R_LIBELLES_SOUS_OPERATIONS_10">#REF!</definedName>
    <definedName name="P_Z_1_R_LIBELLES_SOUS_OPERATIONS_11" localSheetId="6">#REF!</definedName>
    <definedName name="P_Z_1_R_LIBELLES_SOUS_OPERATIONS_11" localSheetId="12">#REF!</definedName>
    <definedName name="P_Z_1_R_LIBELLES_SOUS_OPERATIONS_11">#REF!</definedName>
    <definedName name="P_Z_1_R_LIBELLES_SOUS_OPERATIONS_12" localSheetId="6">#REF!</definedName>
    <definedName name="P_Z_1_R_LIBELLES_SOUS_OPERATIONS_12" localSheetId="12">#REF!</definedName>
    <definedName name="P_Z_1_R_LIBELLES_SOUS_OPERATIONS_12">#REF!</definedName>
    <definedName name="P_Z_1_R_LIBELLES_SOUS_OPERATIONS_13" localSheetId="6">#REF!</definedName>
    <definedName name="P_Z_1_R_LIBELLES_SOUS_OPERATIONS_13" localSheetId="12">#REF!</definedName>
    <definedName name="P_Z_1_R_LIBELLES_SOUS_OPERATIONS_13">#REF!</definedName>
    <definedName name="P_Z_1_R_LIBELLES_SOUS_OPERATIONS_14" localSheetId="6">#REF!</definedName>
    <definedName name="P_Z_1_R_LIBELLES_SOUS_OPERATIONS_14" localSheetId="12">#REF!</definedName>
    <definedName name="P_Z_1_R_LIBELLES_SOUS_OPERATIONS_14">#REF!</definedName>
    <definedName name="P_Z_1_R_LIBELLES_SOUS_OPERATIONS_15" localSheetId="6">#REF!</definedName>
    <definedName name="P_Z_1_R_LIBELLES_SOUS_OPERATIONS_15" localSheetId="12">#REF!</definedName>
    <definedName name="P_Z_1_R_LIBELLES_SOUS_OPERATIONS_15">#REF!</definedName>
    <definedName name="P_Z_1_R_LIBELLES_SOUS_OPERATIONS_16" localSheetId="6">#REF!</definedName>
    <definedName name="P_Z_1_R_LIBELLES_SOUS_OPERATIONS_16" localSheetId="12">#REF!</definedName>
    <definedName name="P_Z_1_R_LIBELLES_SOUS_OPERATIONS_16">#REF!</definedName>
    <definedName name="P_Z_1_R_LIBELLES_SOUS_OPERATIONS_17" localSheetId="6">#REF!</definedName>
    <definedName name="P_Z_1_R_LIBELLES_SOUS_OPERATIONS_17" localSheetId="12">#REF!</definedName>
    <definedName name="P_Z_1_R_LIBELLES_SOUS_OPERATIONS_17">#REF!</definedName>
    <definedName name="P_Z_1_R_LIBELLES_SOUS_OPERATIONS_18" localSheetId="6">#REF!</definedName>
    <definedName name="P_Z_1_R_LIBELLES_SOUS_OPERATIONS_18" localSheetId="12">#REF!</definedName>
    <definedName name="P_Z_1_R_LIBELLES_SOUS_OPERATIONS_18">#REF!</definedName>
    <definedName name="P_Z_1_R_LIBELLES_SOUS_OPERATIONS_19" localSheetId="6">#REF!</definedName>
    <definedName name="P_Z_1_R_LIBELLES_SOUS_OPERATIONS_19" localSheetId="12">#REF!</definedName>
    <definedName name="P_Z_1_R_LIBELLES_SOUS_OPERATIONS_19">#REF!</definedName>
    <definedName name="P_Z_1_R_LIBELLES_SOUS_OPERATIONS_2" localSheetId="6">#REF!</definedName>
    <definedName name="P_Z_1_R_LIBELLES_SOUS_OPERATIONS_2" localSheetId="12">#REF!</definedName>
    <definedName name="P_Z_1_R_LIBELLES_SOUS_OPERATIONS_2">#REF!</definedName>
    <definedName name="P_Z_1_R_LIBELLES_SOUS_OPERATIONS_20" localSheetId="6">#REF!</definedName>
    <definedName name="P_Z_1_R_LIBELLES_SOUS_OPERATIONS_20" localSheetId="12">#REF!</definedName>
    <definedName name="P_Z_1_R_LIBELLES_SOUS_OPERATIONS_20">#REF!</definedName>
    <definedName name="P_Z_1_R_LIBELLES_SOUS_OPERATIONS_3" localSheetId="6">#REF!</definedName>
    <definedName name="P_Z_1_R_LIBELLES_SOUS_OPERATIONS_3" localSheetId="12">#REF!</definedName>
    <definedName name="P_Z_1_R_LIBELLES_SOUS_OPERATIONS_3">#REF!</definedName>
    <definedName name="P_Z_1_R_LIBELLES_SOUS_OPERATIONS_4" localSheetId="6">#REF!</definedName>
    <definedName name="P_Z_1_R_LIBELLES_SOUS_OPERATIONS_4" localSheetId="12">#REF!</definedName>
    <definedName name="P_Z_1_R_LIBELLES_SOUS_OPERATIONS_4">#REF!</definedName>
    <definedName name="P_Z_1_R_LIBELLES_SOUS_OPERATIONS_5" localSheetId="6">#REF!</definedName>
    <definedName name="P_Z_1_R_LIBELLES_SOUS_OPERATIONS_5" localSheetId="12">#REF!</definedName>
    <definedName name="P_Z_1_R_LIBELLES_SOUS_OPERATIONS_5">#REF!</definedName>
    <definedName name="P_Z_1_R_LIBELLES_SOUS_OPERATIONS_6" localSheetId="6">#REF!</definedName>
    <definedName name="P_Z_1_R_LIBELLES_SOUS_OPERATIONS_6" localSheetId="12">#REF!</definedName>
    <definedName name="P_Z_1_R_LIBELLES_SOUS_OPERATIONS_6">#REF!</definedName>
    <definedName name="P_Z_1_R_LIBELLES_SOUS_OPERATIONS_7" localSheetId="6">#REF!</definedName>
    <definedName name="P_Z_1_R_LIBELLES_SOUS_OPERATIONS_7" localSheetId="12">#REF!</definedName>
    <definedName name="P_Z_1_R_LIBELLES_SOUS_OPERATIONS_7">#REF!</definedName>
    <definedName name="P_Z_1_R_LIBELLES_SOUS_OPERATIONS_8" localSheetId="6">#REF!</definedName>
    <definedName name="P_Z_1_R_LIBELLES_SOUS_OPERATIONS_8" localSheetId="12">#REF!</definedName>
    <definedName name="P_Z_1_R_LIBELLES_SOUS_OPERATIONS_8">#REF!</definedName>
    <definedName name="P_Z_1_R_LIBELLES_SOUS_OPERATIONS_9" localSheetId="6">#REF!</definedName>
    <definedName name="P_Z_1_R_LIBELLES_SOUS_OPERATIONS_9" localSheetId="12">#REF!</definedName>
    <definedName name="P_Z_1_R_LIBELLES_SOUS_OPERATIONS_9">#REF!</definedName>
    <definedName name="P_Z_1_R_LIBELLES_UNITES" localSheetId="6">#REF!</definedName>
    <definedName name="P_Z_1_R_LIBELLES_UNITES" localSheetId="12">#REF!</definedName>
    <definedName name="P_Z_1_R_LIBELLES_UNITES">#REF!</definedName>
    <definedName name="P_Z_1_R_LIBELLES_UNITES_1" localSheetId="6">#REF!</definedName>
    <definedName name="P_Z_1_R_LIBELLES_UNITES_1" localSheetId="12">#REF!</definedName>
    <definedName name="P_Z_1_R_LIBELLES_UNITES_1">#REF!</definedName>
    <definedName name="P_Z_1_R_LIBELLES_UNITES_10" localSheetId="6">#REF!</definedName>
    <definedName name="P_Z_1_R_LIBELLES_UNITES_10" localSheetId="12">#REF!</definedName>
    <definedName name="P_Z_1_R_LIBELLES_UNITES_10">#REF!</definedName>
    <definedName name="P_Z_1_R_LIBELLES_UNITES_11" localSheetId="6">#REF!</definedName>
    <definedName name="P_Z_1_R_LIBELLES_UNITES_11" localSheetId="12">#REF!</definedName>
    <definedName name="P_Z_1_R_LIBELLES_UNITES_11">#REF!</definedName>
    <definedName name="P_Z_1_R_LIBELLES_UNITES_12" localSheetId="6">#REF!</definedName>
    <definedName name="P_Z_1_R_LIBELLES_UNITES_12" localSheetId="12">#REF!</definedName>
    <definedName name="P_Z_1_R_LIBELLES_UNITES_12">#REF!</definedName>
    <definedName name="P_Z_1_R_LIBELLES_UNITES_13" localSheetId="6">#REF!</definedName>
    <definedName name="P_Z_1_R_LIBELLES_UNITES_13" localSheetId="12">#REF!</definedName>
    <definedName name="P_Z_1_R_LIBELLES_UNITES_13">#REF!</definedName>
    <definedName name="P_Z_1_R_LIBELLES_UNITES_14" localSheetId="6">#REF!</definedName>
    <definedName name="P_Z_1_R_LIBELLES_UNITES_14" localSheetId="12">#REF!</definedName>
    <definedName name="P_Z_1_R_LIBELLES_UNITES_14">#REF!</definedName>
    <definedName name="P_Z_1_R_LIBELLES_UNITES_15" localSheetId="6">#REF!</definedName>
    <definedName name="P_Z_1_R_LIBELLES_UNITES_15" localSheetId="12">#REF!</definedName>
    <definedName name="P_Z_1_R_LIBELLES_UNITES_15">#REF!</definedName>
    <definedName name="P_Z_1_R_LIBELLES_UNITES_16" localSheetId="6">#REF!</definedName>
    <definedName name="P_Z_1_R_LIBELLES_UNITES_16" localSheetId="12">#REF!</definedName>
    <definedName name="P_Z_1_R_LIBELLES_UNITES_16">#REF!</definedName>
    <definedName name="P_Z_1_R_LIBELLES_UNITES_17" localSheetId="6">#REF!</definedName>
    <definedName name="P_Z_1_R_LIBELLES_UNITES_17" localSheetId="12">#REF!</definedName>
    <definedName name="P_Z_1_R_LIBELLES_UNITES_17">#REF!</definedName>
    <definedName name="P_Z_1_R_LIBELLES_UNITES_18" localSheetId="6">#REF!</definedName>
    <definedName name="P_Z_1_R_LIBELLES_UNITES_18" localSheetId="12">#REF!</definedName>
    <definedName name="P_Z_1_R_LIBELLES_UNITES_18">#REF!</definedName>
    <definedName name="P_Z_1_R_LIBELLES_UNITES_19" localSheetId="6">#REF!</definedName>
    <definedName name="P_Z_1_R_LIBELLES_UNITES_19" localSheetId="12">#REF!</definedName>
    <definedName name="P_Z_1_R_LIBELLES_UNITES_19">#REF!</definedName>
    <definedName name="P_Z_1_R_LIBELLES_UNITES_2" localSheetId="6">#REF!</definedName>
    <definedName name="P_Z_1_R_LIBELLES_UNITES_2" localSheetId="12">#REF!</definedName>
    <definedName name="P_Z_1_R_LIBELLES_UNITES_2">#REF!</definedName>
    <definedName name="P_Z_1_R_LIBELLES_UNITES_20" localSheetId="6">#REF!</definedName>
    <definedName name="P_Z_1_R_LIBELLES_UNITES_20" localSheetId="12">#REF!</definedName>
    <definedName name="P_Z_1_R_LIBELLES_UNITES_20">#REF!</definedName>
    <definedName name="P_Z_1_R_LIBELLES_UNITES_3" localSheetId="6">#REF!</definedName>
    <definedName name="P_Z_1_R_LIBELLES_UNITES_3" localSheetId="12">#REF!</definedName>
    <definedName name="P_Z_1_R_LIBELLES_UNITES_3">#REF!</definedName>
    <definedName name="P_Z_1_R_LIBELLES_UNITES_4" localSheetId="6">#REF!</definedName>
    <definedName name="P_Z_1_R_LIBELLES_UNITES_4" localSheetId="12">#REF!</definedName>
    <definedName name="P_Z_1_R_LIBELLES_UNITES_4">#REF!</definedName>
    <definedName name="P_Z_1_R_LIBELLES_UNITES_5" localSheetId="6">#REF!</definedName>
    <definedName name="P_Z_1_R_LIBELLES_UNITES_5" localSheetId="12">#REF!</definedName>
    <definedName name="P_Z_1_R_LIBELLES_UNITES_5">#REF!</definedName>
    <definedName name="P_Z_1_R_LIBELLES_UNITES_6" localSheetId="6">#REF!</definedName>
    <definedName name="P_Z_1_R_LIBELLES_UNITES_6" localSheetId="12">#REF!</definedName>
    <definedName name="P_Z_1_R_LIBELLES_UNITES_6">#REF!</definedName>
    <definedName name="P_Z_1_R_LIBELLES_UNITES_7" localSheetId="6">#REF!</definedName>
    <definedName name="P_Z_1_R_LIBELLES_UNITES_7" localSheetId="12">#REF!</definedName>
    <definedName name="P_Z_1_R_LIBELLES_UNITES_7">#REF!</definedName>
    <definedName name="P_Z_1_R_LIBELLES_UNITES_8" localSheetId="6">#REF!</definedName>
    <definedName name="P_Z_1_R_LIBELLES_UNITES_8" localSheetId="12">#REF!</definedName>
    <definedName name="P_Z_1_R_LIBELLES_UNITES_8">#REF!</definedName>
    <definedName name="P_Z_1_R_LIBELLES_UNITES_9" localSheetId="6">#REF!</definedName>
    <definedName name="P_Z_1_R_LIBELLES_UNITES_9" localSheetId="12">#REF!</definedName>
    <definedName name="P_Z_1_R_LIBELLES_UNITES_9">#REF!</definedName>
    <definedName name="P_Z_4_B_COLONNE_COMMENTAIRE" localSheetId="6">#REF!</definedName>
    <definedName name="P_Z_4_B_COLONNE_COMMENTAIRE" localSheetId="12">#REF!</definedName>
    <definedName name="P_Z_4_B_COLONNE_COMMENTAIRE">#REF!</definedName>
    <definedName name="P_Z_4_B_COLONNE_COMMENTAIRE_ACTIVE" localSheetId="6">#REF!</definedName>
    <definedName name="P_Z_4_B_COLONNE_COMMENTAIRE_ACTIVE" localSheetId="12">#REF!</definedName>
    <definedName name="P_Z_4_B_COLONNE_COMMENTAIRE_ACTIVE">#REF!</definedName>
    <definedName name="P_Z_4_B_COLONNE_COMMENTAIRE_INDICATION" localSheetId="6">#REF!</definedName>
    <definedName name="P_Z_4_B_COLONNE_COMMENTAIRE_INDICATION" localSheetId="12">#REF!</definedName>
    <definedName name="P_Z_4_B_COLONNE_COMMENTAIRE_INDICATION">#REF!</definedName>
    <definedName name="P_Z_4_B_COLONNE_COMMENTAIRE_OBLIGATOIRE" localSheetId="6">#REF!</definedName>
    <definedName name="P_Z_4_B_COLONNE_COMMENTAIRE_OBLIGATOIRE" localSheetId="12">#REF!</definedName>
    <definedName name="P_Z_4_B_COLONNE_COMMENTAIRE_OBLIGATOIRE">#REF!</definedName>
    <definedName name="P_Z_4_B_COLONNE_COMMENTAIRE_SI_LIBELLE_STANDARD" localSheetId="6">#REF!</definedName>
    <definedName name="P_Z_4_B_COLONNE_COMMENTAIRE_SI_LIBELLE_STANDARD" localSheetId="12">#REF!</definedName>
    <definedName name="P_Z_4_B_COLONNE_COMMENTAIRE_SI_LIBELLE_STANDARD">#REF!</definedName>
    <definedName name="P_Z_4_B_COLONNE_COUT" localSheetId="6">#REF!</definedName>
    <definedName name="P_Z_4_B_COLONNE_COUT" localSheetId="12">#REF!</definedName>
    <definedName name="P_Z_4_B_COLONNE_COUT">#REF!</definedName>
    <definedName name="P_Z_4_B_COLONNE_COUT_ELIGIBLE_LIBELLE_STANDARD" localSheetId="6">#REF!</definedName>
    <definedName name="P_Z_4_B_COLONNE_COUT_ELIGIBLE_LIBELLE_STANDARD" localSheetId="12">#REF!</definedName>
    <definedName name="P_Z_4_B_COLONNE_COUT_ELIGIBLE_LIBELLE_STANDARD">#REF!</definedName>
    <definedName name="P_Z_4_B_COLONNE_COUT_INDICATION" localSheetId="6">#REF!</definedName>
    <definedName name="P_Z_4_B_COLONNE_COUT_INDICATION" localSheetId="12">#REF!</definedName>
    <definedName name="P_Z_4_B_COLONNE_COUT_INDICATION">#REF!</definedName>
    <definedName name="P_Z_4_B_COLONNE_COUT_RAISONNABLE_LIBELLE_STANDARD" localSheetId="6">#REF!</definedName>
    <definedName name="P_Z_4_B_COLONNE_COUT_RAISONNABLE_LIBELLE_STANDARD" localSheetId="12">#REF!</definedName>
    <definedName name="P_Z_4_B_COLONNE_COUT_RAISONNABLE_LIBELLE_STANDARD">#REF!</definedName>
    <definedName name="P_Z_4_B_COLONNE_DESCRIPTION" localSheetId="6">#REF!</definedName>
    <definedName name="P_Z_4_B_COLONNE_DESCRIPTION" localSheetId="12">#REF!</definedName>
    <definedName name="P_Z_4_B_COLONNE_DESCRIPTION">#REF!</definedName>
    <definedName name="P_Z_4_B_COLONNE_DESCRIPTION_INDICATION" localSheetId="6">#REF!</definedName>
    <definedName name="P_Z_4_B_COLONNE_DESCRIPTION_INDICATION" localSheetId="12">#REF!</definedName>
    <definedName name="P_Z_4_B_COLONNE_DESCRIPTION_INDICATION">#REF!</definedName>
    <definedName name="P_Z_4_B_COLONNE_INTERVENANT" localSheetId="6">#REF!</definedName>
    <definedName name="P_Z_4_B_COLONNE_INTERVENANT" localSheetId="12">#REF!</definedName>
    <definedName name="P_Z_4_B_COLONNE_INTERVENANT">#REF!</definedName>
    <definedName name="P_Z_4_B_COLONNE_INTERVENANT_INDICATION" localSheetId="6">#REF!</definedName>
    <definedName name="P_Z_4_B_COLONNE_INTERVENANT_INDICATION" localSheetId="12">#REF!</definedName>
    <definedName name="P_Z_4_B_COLONNE_INTERVENANT_INDICATION">#REF!</definedName>
    <definedName name="P_Z_4_B_COLONNE_JUSTIFICATIF" localSheetId="6">#REF!</definedName>
    <definedName name="P_Z_4_B_COLONNE_JUSTIFICATIF" localSheetId="12">#REF!</definedName>
    <definedName name="P_Z_4_B_COLONNE_JUSTIFICATIF">#REF!</definedName>
    <definedName name="P_Z_4_B_COLONNE_JUSTIFICATIF_INDICATION" localSheetId="6">#REF!</definedName>
    <definedName name="P_Z_4_B_COLONNE_JUSTIFICATIF_INDICATION" localSheetId="12">#REF!</definedName>
    <definedName name="P_Z_4_B_COLONNE_JUSTIFICATIF_INDICATION">#REF!</definedName>
    <definedName name="P_Z_4_B_COLONNE_MOTIFS_INELIGIBILITE_LIBELLE_STANDARD" localSheetId="6">#REF!</definedName>
    <definedName name="P_Z_4_B_COLONNE_MOTIFS_INELIGIBILITE_LIBELLE_STANDARD" localSheetId="12">#REF!</definedName>
    <definedName name="P_Z_4_B_COLONNE_MOTIFS_INELIGIBILITE_LIBELLE_STANDARD">#REF!</definedName>
    <definedName name="P_Z_4_B_COLONNE_MT_ELIGIBLE_LIBELLE_STANDARD" localSheetId="6">#REF!</definedName>
    <definedName name="P_Z_4_B_COLONNE_MT_ELIGIBLE_LIBELLE_STANDARD" localSheetId="12">#REF!</definedName>
    <definedName name="P_Z_4_B_COLONNE_MT_ELIGIBLE_LIBELLE_STANDARD">#REF!</definedName>
    <definedName name="P_Z_4_B_COLONNE_MT_MAX_ACTIVE" localSheetId="6">#REF!</definedName>
    <definedName name="P_Z_4_B_COLONNE_MT_MAX_ACTIVE" localSheetId="12">#REF!</definedName>
    <definedName name="P_Z_4_B_COLONNE_MT_MAX_ACTIVE">#REF!</definedName>
    <definedName name="P_Z_4_B_COLONNE_MT_MAX_LIBELLE_STANDARD" localSheetId="6">#REF!</definedName>
    <definedName name="P_Z_4_B_COLONNE_MT_MAX_LIBELLE_STANDARD" localSheetId="12">#REF!</definedName>
    <definedName name="P_Z_4_B_COLONNE_MT_MAX_LIBELLE_STANDARD">#REF!</definedName>
    <definedName name="P_Z_4_B_COLONNE_MT_PRESENTE" localSheetId="6">#REF!</definedName>
    <definedName name="P_Z_4_B_COLONNE_MT_PRESENTE" localSheetId="12">#REF!</definedName>
    <definedName name="P_Z_4_B_COLONNE_MT_PRESENTE">#REF!</definedName>
    <definedName name="P_Z_4_B_COLONNE_MT_PRESENTE_INDICATION" localSheetId="6">#REF!</definedName>
    <definedName name="P_Z_4_B_COLONNE_MT_PRESENTE_INDICATION" localSheetId="12">#REF!</definedName>
    <definedName name="P_Z_4_B_COLONNE_MT_PRESENTE_INDICATION">#REF!</definedName>
    <definedName name="P_Z_4_B_COLONNE_MT_RAISONNABLE_LIBELLE_STANDARD" localSheetId="6">#REF!</definedName>
    <definedName name="P_Z_4_B_COLONNE_MT_RAISONNABLE_LIBELLE_STANDARD" localSheetId="12">#REF!</definedName>
    <definedName name="P_Z_4_B_COLONNE_MT_RAISONNABLE_LIBELLE_STANDARD">#REF!</definedName>
    <definedName name="P_Z_4_B_COLONNE_POSTE" localSheetId="6">#REF!</definedName>
    <definedName name="P_Z_4_B_COLONNE_POSTE" localSheetId="12">#REF!</definedName>
    <definedName name="P_Z_4_B_COLONNE_POSTE">#REF!</definedName>
    <definedName name="P_Z_4_B_COLONNE_POSTE_INDICATION" localSheetId="6">#REF!</definedName>
    <definedName name="P_Z_4_B_COLONNE_POSTE_INDICATION" localSheetId="12">#REF!</definedName>
    <definedName name="P_Z_4_B_COLONNE_POSTE_INDICATION">#REF!</definedName>
    <definedName name="P_Z_4_B_COLONNE_QUALIFICATION" localSheetId="6">#REF!</definedName>
    <definedName name="P_Z_4_B_COLONNE_QUALIFICATION" localSheetId="12">#REF!</definedName>
    <definedName name="P_Z_4_B_COLONNE_QUALIFICATION">#REF!</definedName>
    <definedName name="P_Z_4_B_COLONNE_QUALIFICATION_ACTIVE" localSheetId="6">#REF!</definedName>
    <definedName name="P_Z_4_B_COLONNE_QUALIFICATION_ACTIVE" localSheetId="12">#REF!</definedName>
    <definedName name="P_Z_4_B_COLONNE_QUALIFICATION_ACTIVE">#REF!</definedName>
    <definedName name="P_Z_4_B_COLONNE_QUALIFICATION_INDICATION" localSheetId="6">#REF!</definedName>
    <definedName name="P_Z_4_B_COLONNE_QUALIFICATION_INDICATION" localSheetId="12">#REF!</definedName>
    <definedName name="P_Z_4_B_COLONNE_QUALIFICATION_INDICATION">#REF!</definedName>
    <definedName name="P_Z_4_B_COLONNE_QUALIFICATION_OBLIGATOIRE" localSheetId="6">#REF!</definedName>
    <definedName name="P_Z_4_B_COLONNE_QUALIFICATION_OBLIGATOIRE" localSheetId="12">#REF!</definedName>
    <definedName name="P_Z_4_B_COLONNE_QUALIFICATION_OBLIGATOIRE">#REF!</definedName>
    <definedName name="P_Z_4_B_COLONNE_SOUS_OPERATION" localSheetId="6">#REF!</definedName>
    <definedName name="P_Z_4_B_COLONNE_SOUS_OPERATION" localSheetId="12">#REF!</definedName>
    <definedName name="P_Z_4_B_COLONNE_SOUS_OPERATION">#REF!</definedName>
    <definedName name="P_Z_4_B_COLONNE_SOUS_OPERATION_INDICATION" localSheetId="6">#REF!</definedName>
    <definedName name="P_Z_4_B_COLONNE_SOUS_OPERATION_INDICATION" localSheetId="12">#REF!</definedName>
    <definedName name="P_Z_4_B_COLONNE_SOUS_OPERATION_INDICATION">#REF!</definedName>
    <definedName name="P_Z_4_B_COLONNE_TEMPS_OPERATION" localSheetId="6">#REF!</definedName>
    <definedName name="P_Z_4_B_COLONNE_TEMPS_OPERATION" localSheetId="12">#REF!</definedName>
    <definedName name="P_Z_4_B_COLONNE_TEMPS_OPERATION">#REF!</definedName>
    <definedName name="P_Z_4_B_COLONNE_TEMPS_OPERATION_ELIGIBLE_LIBELLE_STANDARD" localSheetId="6">#REF!</definedName>
    <definedName name="P_Z_4_B_COLONNE_TEMPS_OPERATION_ELIGIBLE_LIBELLE_STANDARD" localSheetId="12">#REF!</definedName>
    <definedName name="P_Z_4_B_COLONNE_TEMPS_OPERATION_ELIGIBLE_LIBELLE_STANDARD">#REF!</definedName>
    <definedName name="P_Z_4_B_COLONNE_TEMPS_OPERATION_INDICATION" localSheetId="6">#REF!</definedName>
    <definedName name="P_Z_4_B_COLONNE_TEMPS_OPERATION_INDICATION" localSheetId="12">#REF!</definedName>
    <definedName name="P_Z_4_B_COLONNE_TEMPS_OPERATION_INDICATION">#REF!</definedName>
    <definedName name="P_Z_4_B_COLONNE_TEMPS_OPERATION_RAISONNABLE_LIBELLE_STANDARD" localSheetId="6">#REF!</definedName>
    <definedName name="P_Z_4_B_COLONNE_TEMPS_OPERATION_RAISONNABLE_LIBELLE_STANDARD" localSheetId="12">#REF!</definedName>
    <definedName name="P_Z_4_B_COLONNE_TEMPS_OPERATION_RAISONNABLE_LIBELLE_STANDARD">#REF!</definedName>
    <definedName name="P_Z_4_B_COLONNE_TEMPS_PERIODE" localSheetId="6">#REF!</definedName>
    <definedName name="P_Z_4_B_COLONNE_TEMPS_PERIODE" localSheetId="12">#REF!</definedName>
    <definedName name="P_Z_4_B_COLONNE_TEMPS_PERIODE">#REF!</definedName>
    <definedName name="P_Z_4_B_COLONNE_TEMPS_PERIODE_ELIGIBLE_LIBELLE_STANDARD" localSheetId="6">#REF!</definedName>
    <definedName name="P_Z_4_B_COLONNE_TEMPS_PERIODE_ELIGIBLE_LIBELLE_STANDARD" localSheetId="12">#REF!</definedName>
    <definedName name="P_Z_4_B_COLONNE_TEMPS_PERIODE_ELIGIBLE_LIBELLE_STANDARD">#REF!</definedName>
    <definedName name="P_Z_4_B_COLONNE_TEMPS_PERIODE_INDICATION" localSheetId="6">#REF!</definedName>
    <definedName name="P_Z_4_B_COLONNE_TEMPS_PERIODE_INDICATION" localSheetId="12">#REF!</definedName>
    <definedName name="P_Z_4_B_COLONNE_TEMPS_PERIODE_INDICATION">#REF!</definedName>
    <definedName name="P_Z_4_B_COLONNE_TEMPS_PERIODE_RAISONNABLE_LIBELLE_STANDARD" localSheetId="6">#REF!</definedName>
    <definedName name="P_Z_4_B_COLONNE_TEMPS_PERIODE_RAISONNABLE_LIBELLE_STANDARD" localSheetId="12">#REF!</definedName>
    <definedName name="P_Z_4_B_COLONNE_TEMPS_PERIODE_RAISONNABLE_LIBELLE_STANDARD">#REF!</definedName>
    <definedName name="P_Z_4_B_COLONNE_UNITE" localSheetId="6">#REF!</definedName>
    <definedName name="P_Z_4_B_COLONNE_UNITE" localSheetId="12">#REF!</definedName>
    <definedName name="P_Z_4_B_COLONNE_UNITE">#REF!</definedName>
    <definedName name="P_Z_4_B_COLONNE_UNITE_ELIGIBLE_LIBELLE_STANDARD" localSheetId="6">#REF!</definedName>
    <definedName name="P_Z_4_B_COLONNE_UNITE_ELIGIBLE_LIBELLE_STANDARD" localSheetId="12">#REF!</definedName>
    <definedName name="P_Z_4_B_COLONNE_UNITE_ELIGIBLE_LIBELLE_STANDARD">#REF!</definedName>
    <definedName name="P_Z_4_B_COLONNE_UNITE_INDICATION" localSheetId="6">#REF!</definedName>
    <definedName name="P_Z_4_B_COLONNE_UNITE_INDICATION" localSheetId="12">#REF!</definedName>
    <definedName name="P_Z_4_B_COLONNE_UNITE_INDICATION">#REF!</definedName>
    <definedName name="P_Z_4_B_EXEMPLE_UTILISATION" localSheetId="6">#REF!</definedName>
    <definedName name="P_Z_4_B_EXEMPLE_UTILISATION" localSheetId="12">#REF!</definedName>
    <definedName name="P_Z_4_B_EXEMPLE_UTILISATION">#REF!</definedName>
    <definedName name="P_Z_4_B_INTITULE_DEPENSES_REMUNERATION_STANDARD" localSheetId="6">#REF!</definedName>
    <definedName name="P_Z_4_B_INTITULE_DEPENSES_REMUNERATION_STANDARD" localSheetId="12">#REF!</definedName>
    <definedName name="P_Z_4_B_INTITULE_DEPENSES_REMUNERATION_STANDARD">#REF!</definedName>
    <definedName name="P_Z_4_B_UFD" localSheetId="6">#REF!</definedName>
    <definedName name="P_Z_4_B_UFD" localSheetId="12">#REF!</definedName>
    <definedName name="P_Z_4_B_UFD">#REF!</definedName>
    <definedName name="P_Z_4_B_ULD" localSheetId="6">#REF!</definedName>
    <definedName name="P_Z_4_B_ULD" localSheetId="12">#REF!</definedName>
    <definedName name="P_Z_4_B_ULD">#REF!</definedName>
    <definedName name="P_Z_4_B_UTILISATION_FILTRE_POSTES" localSheetId="6">#REF!</definedName>
    <definedName name="P_Z_4_B_UTILISATION_FILTRE_POSTES" localSheetId="12">#REF!</definedName>
    <definedName name="P_Z_4_B_UTILISATION_FILTRE_POSTES">#REF!</definedName>
    <definedName name="P_Z_4_B_UTILISATION_FILTRE_SOUS_OPERATIONS" localSheetId="6">#REF!</definedName>
    <definedName name="P_Z_4_B_UTILISATION_FILTRE_SOUS_OPERATIONS" localSheetId="12">#REF!</definedName>
    <definedName name="P_Z_4_B_UTILISATION_FILTRE_SOUS_OPERATIONS">#REF!</definedName>
    <definedName name="P_Z_4_B_UTILISATION_FILTRE_UNITES" localSheetId="6">#REF!</definedName>
    <definedName name="P_Z_4_B_UTILISATION_FILTRE_UNITES" localSheetId="12">#REF!</definedName>
    <definedName name="P_Z_4_B_UTILISATION_FILTRE_UNITES">#REF!</definedName>
    <definedName name="P_Z_4_N_COLONNE_COMMENTAIRE_INDICATION_SPECIFIQUE" localSheetId="6">#REF!</definedName>
    <definedName name="P_Z_4_N_COLONNE_COMMENTAIRE_INDICATION_SPECIFIQUE" localSheetId="12">#REF!</definedName>
    <definedName name="P_Z_4_N_COLONNE_COMMENTAIRE_INDICATION_SPECIFIQUE">#REF!</definedName>
    <definedName name="P_Z_4_N_COLONNE_COMMENTAIRE_INDICATION_STANDARD" localSheetId="6">#REF!</definedName>
    <definedName name="P_Z_4_N_COLONNE_COMMENTAIRE_INDICATION_STANDARD" localSheetId="12">#REF!</definedName>
    <definedName name="P_Z_4_N_COLONNE_COMMENTAIRE_INDICATION_STANDARD">#REF!</definedName>
    <definedName name="P_Z_4_N_COLONNE_COMMENTAIRE_SI_LIBELLE_DEFAUT" localSheetId="6">#REF!</definedName>
    <definedName name="P_Z_4_N_COLONNE_COMMENTAIRE_SI_LIBELLE_DEFAUT" localSheetId="12">#REF!</definedName>
    <definedName name="P_Z_4_N_COLONNE_COMMENTAIRE_SI_LIBELLE_DEFAUT">#REF!</definedName>
    <definedName name="P_Z_4_N_COLONNE_COMMENTAIRE_SI_LIBELLE_SPECIFIQUE" localSheetId="6">#REF!</definedName>
    <definedName name="P_Z_4_N_COLONNE_COMMENTAIRE_SI_LIBELLE_SPECIFIQUE" localSheetId="12">#REF!</definedName>
    <definedName name="P_Z_4_N_COLONNE_COMMENTAIRE_SI_LIBELLE_SPECIFIQUE">#REF!</definedName>
    <definedName name="P_Z_4_N_COLONNE_COMMENTAIRE_SPECIFIQUE" localSheetId="6">#REF!</definedName>
    <definedName name="P_Z_4_N_COLONNE_COMMENTAIRE_SPECIFIQUE" localSheetId="12">#REF!</definedName>
    <definedName name="P_Z_4_N_COLONNE_COMMENTAIRE_SPECIFIQUE">#REF!</definedName>
    <definedName name="P_Z_4_N_COLONNE_COMMENTAIRE_STANDARD" localSheetId="6">#REF!</definedName>
    <definedName name="P_Z_4_N_COLONNE_COMMENTAIRE_STANDARD" localSheetId="12">#REF!</definedName>
    <definedName name="P_Z_4_N_COLONNE_COMMENTAIRE_STANDARD">#REF!</definedName>
    <definedName name="P_Z_4_N_COLONNE_COUT_ELIGIBLE_LIBELLE_DEFAUT" localSheetId="6">#REF!</definedName>
    <definedName name="P_Z_4_N_COLONNE_COUT_ELIGIBLE_LIBELLE_DEFAUT" localSheetId="12">#REF!</definedName>
    <definedName name="P_Z_4_N_COLONNE_COUT_ELIGIBLE_LIBELLE_DEFAUT">#REF!</definedName>
    <definedName name="P_Z_4_N_COLONNE_COUT_ELIGIBLE_LIBELLE_SPECIFIQUE" localSheetId="6">#REF!</definedName>
    <definedName name="P_Z_4_N_COLONNE_COUT_ELIGIBLE_LIBELLE_SPECIFIQUE" localSheetId="12">#REF!</definedName>
    <definedName name="P_Z_4_N_COLONNE_COUT_ELIGIBLE_LIBELLE_SPECIFIQUE">#REF!</definedName>
    <definedName name="P_Z_4_N_COLONNE_COUT_INDICATION_SPECIFIQUE" localSheetId="6">#REF!</definedName>
    <definedName name="P_Z_4_N_COLONNE_COUT_INDICATION_SPECIFIQUE" localSheetId="12">#REF!</definedName>
    <definedName name="P_Z_4_N_COLONNE_COUT_INDICATION_SPECIFIQUE">#REF!</definedName>
    <definedName name="P_Z_4_N_COLONNE_COUT_INDICATION_STANDARD" localSheetId="6">#REF!</definedName>
    <definedName name="P_Z_4_N_COLONNE_COUT_INDICATION_STANDARD" localSheetId="12">#REF!</definedName>
    <definedName name="P_Z_4_N_COLONNE_COUT_INDICATION_STANDARD">#REF!</definedName>
    <definedName name="P_Z_4_N_COLONNE_COUT_RAISONNABLE_LIBELLE_DEFAUT" localSheetId="6">#REF!</definedName>
    <definedName name="P_Z_4_N_COLONNE_COUT_RAISONNABLE_LIBELLE_DEFAUT" localSheetId="12">#REF!</definedName>
    <definedName name="P_Z_4_N_COLONNE_COUT_RAISONNABLE_LIBELLE_DEFAUT">#REF!</definedName>
    <definedName name="P_Z_4_N_COLONNE_COUT_RAISONNABLE_LIBELLE_SPECIFIQUE" localSheetId="6">#REF!</definedName>
    <definedName name="P_Z_4_N_COLONNE_COUT_RAISONNABLE_LIBELLE_SPECIFIQUE" localSheetId="12">#REF!</definedName>
    <definedName name="P_Z_4_N_COLONNE_COUT_RAISONNABLE_LIBELLE_SPECIFIQUE">#REF!</definedName>
    <definedName name="P_Z_4_N_COLONNE_COUT_SPECIFIQUE" localSheetId="6">#REF!</definedName>
    <definedName name="P_Z_4_N_COLONNE_COUT_SPECIFIQUE" localSheetId="12">#REF!</definedName>
    <definedName name="P_Z_4_N_COLONNE_COUT_SPECIFIQUE">#REF!</definedName>
    <definedName name="P_Z_4_N_COLONNE_COUT_STANDARD" localSheetId="6">#REF!</definedName>
    <definedName name="P_Z_4_N_COLONNE_COUT_STANDARD" localSheetId="12">#REF!</definedName>
    <definedName name="P_Z_4_N_COLONNE_COUT_STANDARD">#REF!</definedName>
    <definedName name="P_Z_4_N_COLONNE_DESCRIPTION_INDICATION_SPECIFIQUE" localSheetId="6">#REF!</definedName>
    <definedName name="P_Z_4_N_COLONNE_DESCRIPTION_INDICATION_SPECIFIQUE" localSheetId="12">#REF!</definedName>
    <definedName name="P_Z_4_N_COLONNE_DESCRIPTION_INDICATION_SPECIFIQUE">#REF!</definedName>
    <definedName name="P_Z_4_N_COLONNE_DESCRIPTION_INDICATION_STANDARD" localSheetId="6">#REF!</definedName>
    <definedName name="P_Z_4_N_COLONNE_DESCRIPTION_INDICATION_STANDARD" localSheetId="12">#REF!</definedName>
    <definedName name="P_Z_4_N_COLONNE_DESCRIPTION_INDICATION_STANDARD">#REF!</definedName>
    <definedName name="P_Z_4_N_COLONNE_DESCRIPTION_SPECIFIQUE" localSheetId="6">#REF!</definedName>
    <definedName name="P_Z_4_N_COLONNE_DESCRIPTION_SPECIFIQUE" localSheetId="12">#REF!</definedName>
    <definedName name="P_Z_4_N_COLONNE_DESCRIPTION_SPECIFIQUE">#REF!</definedName>
    <definedName name="P_Z_4_N_COLONNE_DESCRIPTION_STANDARD" localSheetId="6">#REF!</definedName>
    <definedName name="P_Z_4_N_COLONNE_DESCRIPTION_STANDARD" localSheetId="12">#REF!</definedName>
    <definedName name="P_Z_4_N_COLONNE_DESCRIPTION_STANDARD">#REF!</definedName>
    <definedName name="P_Z_4_N_COLONNE_INTERVENANT_INDICATION_SPECIFIQUE" localSheetId="6">#REF!</definedName>
    <definedName name="P_Z_4_N_COLONNE_INTERVENANT_INDICATION_SPECIFIQUE" localSheetId="12">#REF!</definedName>
    <definedName name="P_Z_4_N_COLONNE_INTERVENANT_INDICATION_SPECIFIQUE">#REF!</definedName>
    <definedName name="P_Z_4_N_COLONNE_INTERVENANT_INDICATION_STANDARD" localSheetId="6">#REF!</definedName>
    <definedName name="P_Z_4_N_COLONNE_INTERVENANT_INDICATION_STANDARD" localSheetId="12">#REF!</definedName>
    <definedName name="P_Z_4_N_COLONNE_INTERVENANT_INDICATION_STANDARD">#REF!</definedName>
    <definedName name="P_Z_4_N_COLONNE_INTERVENANT_SPECIFIQUE" localSheetId="6">#REF!</definedName>
    <definedName name="P_Z_4_N_COLONNE_INTERVENANT_SPECIFIQUE" localSheetId="12">#REF!</definedName>
    <definedName name="P_Z_4_N_COLONNE_INTERVENANT_SPECIFIQUE">#REF!</definedName>
    <definedName name="P_Z_4_N_COLONNE_INTERVENANT_STANDARD" localSheetId="6">#REF!</definedName>
    <definedName name="P_Z_4_N_COLONNE_INTERVENANT_STANDARD" localSheetId="12">#REF!</definedName>
    <definedName name="P_Z_4_N_COLONNE_INTERVENANT_STANDARD">#REF!</definedName>
    <definedName name="P_Z_4_N_COLONNE_JUSTIFICATIF_INDICATION_SPECIFIQUE" localSheetId="6">#REF!</definedName>
    <definedName name="P_Z_4_N_COLONNE_JUSTIFICATIF_INDICATION_SPECIFIQUE" localSheetId="12">#REF!</definedName>
    <definedName name="P_Z_4_N_COLONNE_JUSTIFICATIF_INDICATION_SPECIFIQUE">#REF!</definedName>
    <definedName name="P_Z_4_N_COLONNE_JUSTIFICATIF_INDICATION_STANDARD" localSheetId="6">#REF!</definedName>
    <definedName name="P_Z_4_N_COLONNE_JUSTIFICATIF_INDICATION_STANDARD" localSheetId="12">#REF!</definedName>
    <definedName name="P_Z_4_N_COLONNE_JUSTIFICATIF_INDICATION_STANDARD">#REF!</definedName>
    <definedName name="P_Z_4_N_COLONNE_JUSTIFICATIF_SPECIFIQUE" localSheetId="6">#REF!</definedName>
    <definedName name="P_Z_4_N_COLONNE_JUSTIFICATIF_SPECIFIQUE" localSheetId="12">#REF!</definedName>
    <definedName name="P_Z_4_N_COLONNE_JUSTIFICATIF_SPECIFIQUE">#REF!</definedName>
    <definedName name="P_Z_4_N_COLONNE_JUSTIFICATIF_STANDARD" localSheetId="6">#REF!</definedName>
    <definedName name="P_Z_4_N_COLONNE_JUSTIFICATIF_STANDARD" localSheetId="12">#REF!</definedName>
    <definedName name="P_Z_4_N_COLONNE_JUSTIFICATIF_STANDARD">#REF!</definedName>
    <definedName name="P_Z_4_N_COLONNE_MOTIFS_INELIGIBILITE_LIBELLE_DEFAUT" localSheetId="6">#REF!</definedName>
    <definedName name="P_Z_4_N_COLONNE_MOTIFS_INELIGIBILITE_LIBELLE_DEFAUT" localSheetId="12">#REF!</definedName>
    <definedName name="P_Z_4_N_COLONNE_MOTIFS_INELIGIBILITE_LIBELLE_DEFAUT">#REF!</definedName>
    <definedName name="P_Z_4_N_COLONNE_MOTIFS_INELIGIBILITE_LIBELLE_SPECIFIQUE" localSheetId="6">#REF!</definedName>
    <definedName name="P_Z_4_N_COLONNE_MOTIFS_INELIGIBILITE_LIBELLE_SPECIFIQUE" localSheetId="12">#REF!</definedName>
    <definedName name="P_Z_4_N_COLONNE_MOTIFS_INELIGIBILITE_LIBELLE_SPECIFIQUE">#REF!</definedName>
    <definedName name="P_Z_4_N_COLONNE_MT_ELIGIBLE_LIBELLE_DEFAUT" localSheetId="6">#REF!</definedName>
    <definedName name="P_Z_4_N_COLONNE_MT_ELIGIBLE_LIBELLE_DEFAUT" localSheetId="12">#REF!</definedName>
    <definedName name="P_Z_4_N_COLONNE_MT_ELIGIBLE_LIBELLE_DEFAUT">#REF!</definedName>
    <definedName name="P_Z_4_N_COLONNE_MT_ELIGIBLE_LIBELLE_SPECIFIQUE" localSheetId="6">#REF!</definedName>
    <definedName name="P_Z_4_N_COLONNE_MT_ELIGIBLE_LIBELLE_SPECIFIQUE" localSheetId="12">#REF!</definedName>
    <definedName name="P_Z_4_N_COLONNE_MT_ELIGIBLE_LIBELLE_SPECIFIQUE">#REF!</definedName>
    <definedName name="P_Z_4_N_COLONNE_MT_MAX_LIBELLE_DEFAUT" localSheetId="6">#REF!</definedName>
    <definedName name="P_Z_4_N_COLONNE_MT_MAX_LIBELLE_DEFAUT" localSheetId="12">#REF!</definedName>
    <definedName name="P_Z_4_N_COLONNE_MT_MAX_LIBELLE_DEFAUT">#REF!</definedName>
    <definedName name="P_Z_4_N_COLONNE_MT_MAX_LIBELLE_SPECIFIQUE" localSheetId="6">#REF!</definedName>
    <definedName name="P_Z_4_N_COLONNE_MT_MAX_LIBELLE_SPECIFIQUE" localSheetId="12">#REF!</definedName>
    <definedName name="P_Z_4_N_COLONNE_MT_MAX_LIBELLE_SPECIFIQUE">#REF!</definedName>
    <definedName name="P_Z_4_N_COLONNE_MT_PRESENTE_INDICATION_SPECIFIQUE" localSheetId="6">#REF!</definedName>
    <definedName name="P_Z_4_N_COLONNE_MT_PRESENTE_INDICATION_SPECIFIQUE" localSheetId="12">#REF!</definedName>
    <definedName name="P_Z_4_N_COLONNE_MT_PRESENTE_INDICATION_SPECIFIQUE">#REF!</definedName>
    <definedName name="P_Z_4_N_COLONNE_MT_PRESENTE_INDICATION_STANDARD" localSheetId="6">#REF!</definedName>
    <definedName name="P_Z_4_N_COLONNE_MT_PRESENTE_INDICATION_STANDARD" localSheetId="12">#REF!</definedName>
    <definedName name="P_Z_4_N_COLONNE_MT_PRESENTE_INDICATION_STANDARD">#REF!</definedName>
    <definedName name="P_Z_4_N_COLONNE_MT_PRESENTE_SPECIFIQUE" localSheetId="6">#REF!</definedName>
    <definedName name="P_Z_4_N_COLONNE_MT_PRESENTE_SPECIFIQUE" localSheetId="12">#REF!</definedName>
    <definedName name="P_Z_4_N_COLONNE_MT_PRESENTE_SPECIFIQUE">#REF!</definedName>
    <definedName name="P_Z_4_N_COLONNE_MT_PRESENTE_STANDARD" localSheetId="6">#REF!</definedName>
    <definedName name="P_Z_4_N_COLONNE_MT_PRESENTE_STANDARD" localSheetId="12">#REF!</definedName>
    <definedName name="P_Z_4_N_COLONNE_MT_PRESENTE_STANDARD">#REF!</definedName>
    <definedName name="P_Z_4_N_COLONNE_MT_RAISONNABLE_LIBELLE_DEFAUT" localSheetId="6">#REF!</definedName>
    <definedName name="P_Z_4_N_COLONNE_MT_RAISONNABLE_LIBELLE_DEFAUT" localSheetId="12">#REF!</definedName>
    <definedName name="P_Z_4_N_COLONNE_MT_RAISONNABLE_LIBELLE_DEFAUT">#REF!</definedName>
    <definedName name="P_Z_4_N_COLONNE_MT_RAISONNABLE_LIBELLE_SPECIFIQUE" localSheetId="6">#REF!</definedName>
    <definedName name="P_Z_4_N_COLONNE_MT_RAISONNABLE_LIBELLE_SPECIFIQUE" localSheetId="12">#REF!</definedName>
    <definedName name="P_Z_4_N_COLONNE_MT_RAISONNABLE_LIBELLE_SPECIFIQUE">#REF!</definedName>
    <definedName name="P_Z_4_N_COLONNE_POSTE_INDICATION_SPECIFIQUE" localSheetId="6">#REF!</definedName>
    <definedName name="P_Z_4_N_COLONNE_POSTE_INDICATION_SPECIFIQUE" localSheetId="12">#REF!</definedName>
    <definedName name="P_Z_4_N_COLONNE_POSTE_INDICATION_SPECIFIQUE">#REF!</definedName>
    <definedName name="P_Z_4_N_COLONNE_POSTE_INDICATION_STANDARD" localSheetId="6">#REF!</definedName>
    <definedName name="P_Z_4_N_COLONNE_POSTE_INDICATION_STANDARD" localSheetId="12">#REF!</definedName>
    <definedName name="P_Z_4_N_COLONNE_POSTE_INDICATION_STANDARD">#REF!</definedName>
    <definedName name="P_Z_4_N_COLONNE_POSTE_SPECIFIQUE" localSheetId="6">#REF!</definedName>
    <definedName name="P_Z_4_N_COLONNE_POSTE_SPECIFIQUE" localSheetId="12">#REF!</definedName>
    <definedName name="P_Z_4_N_COLONNE_POSTE_SPECIFIQUE">#REF!</definedName>
    <definedName name="P_Z_4_N_COLONNE_POSTE_STANDARD" localSheetId="6">#REF!</definedName>
    <definedName name="P_Z_4_N_COLONNE_POSTE_STANDARD" localSheetId="12">#REF!</definedName>
    <definedName name="P_Z_4_N_COLONNE_POSTE_STANDARD">#REF!</definedName>
    <definedName name="P_Z_4_N_COLONNE_QUALIFICATION_INDICATION_SPECIFIQUE" localSheetId="6">#REF!</definedName>
    <definedName name="P_Z_4_N_COLONNE_QUALIFICATION_INDICATION_SPECIFIQUE" localSheetId="12">#REF!</definedName>
    <definedName name="P_Z_4_N_COLONNE_QUALIFICATION_INDICATION_SPECIFIQUE">#REF!</definedName>
    <definedName name="P_Z_4_N_COLONNE_QUALIFICATION_INDICATION_STANDARD" localSheetId="6">#REF!</definedName>
    <definedName name="P_Z_4_N_COLONNE_QUALIFICATION_INDICATION_STANDARD" localSheetId="12">#REF!</definedName>
    <definedName name="P_Z_4_N_COLONNE_QUALIFICATION_INDICATION_STANDARD">#REF!</definedName>
    <definedName name="P_Z_4_N_COLONNE_QUALIFICATION_SPECIFIQUE" localSheetId="6">#REF!</definedName>
    <definedName name="P_Z_4_N_COLONNE_QUALIFICATION_SPECIFIQUE" localSheetId="12">#REF!</definedName>
    <definedName name="P_Z_4_N_COLONNE_QUALIFICATION_SPECIFIQUE">#REF!</definedName>
    <definedName name="P_Z_4_N_COLONNE_QUALIFICATION_STANDARD" localSheetId="6">#REF!</definedName>
    <definedName name="P_Z_4_N_COLONNE_QUALIFICATION_STANDARD" localSheetId="12">#REF!</definedName>
    <definedName name="P_Z_4_N_COLONNE_QUALIFICATION_STANDARD">#REF!</definedName>
    <definedName name="P_Z_4_N_COLONNE_SOUS_OPERATION_INDICATION_SPECIFIQUE" localSheetId="6">#REF!</definedName>
    <definedName name="P_Z_4_N_COLONNE_SOUS_OPERATION_INDICATION_SPECIFIQUE" localSheetId="12">#REF!</definedName>
    <definedName name="P_Z_4_N_COLONNE_SOUS_OPERATION_INDICATION_SPECIFIQUE">#REF!</definedName>
    <definedName name="P_Z_4_N_COLONNE_SOUS_OPERATION_INDICATION_STANDARD" localSheetId="6">#REF!</definedName>
    <definedName name="P_Z_4_N_COLONNE_SOUS_OPERATION_INDICATION_STANDARD" localSheetId="12">#REF!</definedName>
    <definedName name="P_Z_4_N_COLONNE_SOUS_OPERATION_INDICATION_STANDARD">#REF!</definedName>
    <definedName name="P_Z_4_N_COLONNE_SOUS_OPERATION_SPECIFIQUE" localSheetId="6">#REF!</definedName>
    <definedName name="P_Z_4_N_COLONNE_SOUS_OPERATION_SPECIFIQUE" localSheetId="12">#REF!</definedName>
    <definedName name="P_Z_4_N_COLONNE_SOUS_OPERATION_SPECIFIQUE">#REF!</definedName>
    <definedName name="P_Z_4_N_COLONNE_SOUS_OPERATION_STANDARD" localSheetId="6">#REF!</definedName>
    <definedName name="P_Z_4_N_COLONNE_SOUS_OPERATION_STANDARD" localSheetId="12">#REF!</definedName>
    <definedName name="P_Z_4_N_COLONNE_SOUS_OPERATION_STANDARD">#REF!</definedName>
    <definedName name="P_Z_4_N_COLONNE_TEMPS_OPERATION_ELIGIBLE_LIBELLE_DEFAUT" localSheetId="6">#REF!</definedName>
    <definedName name="P_Z_4_N_COLONNE_TEMPS_OPERATION_ELIGIBLE_LIBELLE_DEFAUT" localSheetId="12">#REF!</definedName>
    <definedName name="P_Z_4_N_COLONNE_TEMPS_OPERATION_ELIGIBLE_LIBELLE_DEFAUT">#REF!</definedName>
    <definedName name="P_Z_4_N_COLONNE_TEMPS_OPERATION_ELIGIBLE_LIBELLE_SPECIFIQUE" localSheetId="6">#REF!</definedName>
    <definedName name="P_Z_4_N_COLONNE_TEMPS_OPERATION_ELIGIBLE_LIBELLE_SPECIFIQUE" localSheetId="12">#REF!</definedName>
    <definedName name="P_Z_4_N_COLONNE_TEMPS_OPERATION_ELIGIBLE_LIBELLE_SPECIFIQUE">#REF!</definedName>
    <definedName name="P_Z_4_N_COLONNE_TEMPS_OPERATION_INDICATION_SPECIFIQUE" localSheetId="6">#REF!</definedName>
    <definedName name="P_Z_4_N_COLONNE_TEMPS_OPERATION_INDICATION_SPECIFIQUE" localSheetId="12">#REF!</definedName>
    <definedName name="P_Z_4_N_COLONNE_TEMPS_OPERATION_INDICATION_SPECIFIQUE">#REF!</definedName>
    <definedName name="P_Z_4_N_COLONNE_TEMPS_OPERATION_INDICATION_STANDARD" localSheetId="6">#REF!</definedName>
    <definedName name="P_Z_4_N_COLONNE_TEMPS_OPERATION_INDICATION_STANDARD" localSheetId="12">#REF!</definedName>
    <definedName name="P_Z_4_N_COLONNE_TEMPS_OPERATION_INDICATION_STANDARD">#REF!</definedName>
    <definedName name="P_Z_4_N_COLONNE_TEMPS_OPERATION_RAISONNABLE_LIBELLE_DEFAUT" localSheetId="6">#REF!</definedName>
    <definedName name="P_Z_4_N_COLONNE_TEMPS_OPERATION_RAISONNABLE_LIBELLE_DEFAUT" localSheetId="12">#REF!</definedName>
    <definedName name="P_Z_4_N_COLONNE_TEMPS_OPERATION_RAISONNABLE_LIBELLE_DEFAUT">#REF!</definedName>
    <definedName name="P_Z_4_N_COLONNE_TEMPS_OPERATION_RAISONNABLE_LIBELLE_SPECIFIQUE" localSheetId="6">#REF!</definedName>
    <definedName name="P_Z_4_N_COLONNE_TEMPS_OPERATION_RAISONNABLE_LIBELLE_SPECIFIQUE" localSheetId="12">#REF!</definedName>
    <definedName name="P_Z_4_N_COLONNE_TEMPS_OPERATION_RAISONNABLE_LIBELLE_SPECIFIQUE">#REF!</definedName>
    <definedName name="P_Z_4_N_COLONNE_TEMPS_OPERATION_SPECIFIQUE" localSheetId="6">#REF!</definedName>
    <definedName name="P_Z_4_N_COLONNE_TEMPS_OPERATION_SPECIFIQUE" localSheetId="12">#REF!</definedName>
    <definedName name="P_Z_4_N_COLONNE_TEMPS_OPERATION_SPECIFIQUE">#REF!</definedName>
    <definedName name="P_Z_4_N_COLONNE_TEMPS_OPERATION_STANDARD" localSheetId="6">#REF!</definedName>
    <definedName name="P_Z_4_N_COLONNE_TEMPS_OPERATION_STANDARD" localSheetId="12">#REF!</definedName>
    <definedName name="P_Z_4_N_COLONNE_TEMPS_OPERATION_STANDARD">#REF!</definedName>
    <definedName name="P_Z_4_N_COLONNE_TEMPS_PERIODE_ELIGIBLE_LIBELLE_DEFAUT" localSheetId="6">#REF!</definedName>
    <definedName name="P_Z_4_N_COLONNE_TEMPS_PERIODE_ELIGIBLE_LIBELLE_DEFAUT" localSheetId="12">#REF!</definedName>
    <definedName name="P_Z_4_N_COLONNE_TEMPS_PERIODE_ELIGIBLE_LIBELLE_DEFAUT">#REF!</definedName>
    <definedName name="P_Z_4_N_COLONNE_TEMPS_PERIODE_ELIGIBLE_LIBELLE_SPECIFIQUE" localSheetId="6">#REF!</definedName>
    <definedName name="P_Z_4_N_COLONNE_TEMPS_PERIODE_ELIGIBLE_LIBELLE_SPECIFIQUE" localSheetId="12">#REF!</definedName>
    <definedName name="P_Z_4_N_COLONNE_TEMPS_PERIODE_ELIGIBLE_LIBELLE_SPECIFIQUE">#REF!</definedName>
    <definedName name="P_Z_4_N_COLONNE_TEMPS_PERIODE_INDICATION_SPECIFIQUE" localSheetId="6">#REF!</definedName>
    <definedName name="P_Z_4_N_COLONNE_TEMPS_PERIODE_INDICATION_SPECIFIQUE" localSheetId="12">#REF!</definedName>
    <definedName name="P_Z_4_N_COLONNE_TEMPS_PERIODE_INDICATION_SPECIFIQUE">#REF!</definedName>
    <definedName name="P_Z_4_N_COLONNE_TEMPS_PERIODE_INDICATION_STANDARD" localSheetId="6">#REF!</definedName>
    <definedName name="P_Z_4_N_COLONNE_TEMPS_PERIODE_INDICATION_STANDARD" localSheetId="12">#REF!</definedName>
    <definedName name="P_Z_4_N_COLONNE_TEMPS_PERIODE_INDICATION_STANDARD">#REF!</definedName>
    <definedName name="P_Z_4_N_COLONNE_TEMPS_PERIODE_RAISONNABLE_LIBELLE_DEFAUT" localSheetId="6">#REF!</definedName>
    <definedName name="P_Z_4_N_COLONNE_TEMPS_PERIODE_RAISONNABLE_LIBELLE_DEFAUT" localSheetId="12">#REF!</definedName>
    <definedName name="P_Z_4_N_COLONNE_TEMPS_PERIODE_RAISONNABLE_LIBELLE_DEFAUT">#REF!</definedName>
    <definedName name="P_Z_4_N_COLONNE_TEMPS_PERIODE_RAISONNABLE_LIBELLE_SPECIFIQUE" localSheetId="6">#REF!</definedName>
    <definedName name="P_Z_4_N_COLONNE_TEMPS_PERIODE_RAISONNABLE_LIBELLE_SPECIFIQUE" localSheetId="12">#REF!</definedName>
    <definedName name="P_Z_4_N_COLONNE_TEMPS_PERIODE_RAISONNABLE_LIBELLE_SPECIFIQUE">#REF!</definedName>
    <definedName name="P_Z_4_N_COLONNE_TEMPS_PERIODE_SPECIFIQUE" localSheetId="6">#REF!</definedName>
    <definedName name="P_Z_4_N_COLONNE_TEMPS_PERIODE_SPECIFIQUE" localSheetId="12">#REF!</definedName>
    <definedName name="P_Z_4_N_COLONNE_TEMPS_PERIODE_SPECIFIQUE">#REF!</definedName>
    <definedName name="P_Z_4_N_COLONNE_TEMPS_PERIODE_STANDARD" localSheetId="6">#REF!</definedName>
    <definedName name="P_Z_4_N_COLONNE_TEMPS_PERIODE_STANDARD" localSheetId="12">#REF!</definedName>
    <definedName name="P_Z_4_N_COLONNE_TEMPS_PERIODE_STANDARD">#REF!</definedName>
    <definedName name="P_Z_4_N_COLONNE_UNITE_ELIGIBLE_LIBELLE_DEFAUT" localSheetId="6">#REF!</definedName>
    <definedName name="P_Z_4_N_COLONNE_UNITE_ELIGIBLE_LIBELLE_DEFAUT" localSheetId="12">#REF!</definedName>
    <definedName name="P_Z_4_N_COLONNE_UNITE_ELIGIBLE_LIBELLE_DEFAUT">#REF!</definedName>
    <definedName name="P_Z_4_N_COLONNE_UNITE_ELIGIBLE_LIBELLE_SPECIFIQUE" localSheetId="6">#REF!</definedName>
    <definedName name="P_Z_4_N_COLONNE_UNITE_ELIGIBLE_LIBELLE_SPECIFIQUE" localSheetId="12">#REF!</definedName>
    <definedName name="P_Z_4_N_COLONNE_UNITE_ELIGIBLE_LIBELLE_SPECIFIQUE">#REF!</definedName>
    <definedName name="P_Z_4_N_COLONNE_UNITE_INDICATION_SPECIFIQUE" localSheetId="6">#REF!</definedName>
    <definedName name="P_Z_4_N_COLONNE_UNITE_INDICATION_SPECIFIQUE" localSheetId="12">#REF!</definedName>
    <definedName name="P_Z_4_N_COLONNE_UNITE_INDICATION_SPECIFIQUE">#REF!</definedName>
    <definedName name="P_Z_4_N_COLONNE_UNITE_INDICATION_STANDARD" localSheetId="6">#REF!</definedName>
    <definedName name="P_Z_4_N_COLONNE_UNITE_INDICATION_STANDARD" localSheetId="12">#REF!</definedName>
    <definedName name="P_Z_4_N_COLONNE_UNITE_INDICATION_STANDARD">#REF!</definedName>
    <definedName name="P_Z_4_N_COLONNE_UNITE_SPECIFIQUE" localSheetId="6">#REF!</definedName>
    <definedName name="P_Z_4_N_COLONNE_UNITE_SPECIFIQUE" localSheetId="12">#REF!</definedName>
    <definedName name="P_Z_4_N_COLONNE_UNITE_SPECIFIQUE">#REF!</definedName>
    <definedName name="P_Z_4_N_COLONNE_UNITE_STANDARD" localSheetId="6">#REF!</definedName>
    <definedName name="P_Z_4_N_COLONNE_UNITE_STANDARD" localSheetId="12">#REF!</definedName>
    <definedName name="P_Z_4_N_COLONNE_UNITE_STANDARD">#REF!</definedName>
    <definedName name="P_Z_4_N_CONSIGNE_DEPENSES_REMUNERATION" localSheetId="6">#REF!</definedName>
    <definedName name="P_Z_4_N_CONSIGNE_DEPENSES_REMUNERATION" localSheetId="12">#REF!</definedName>
    <definedName name="P_Z_4_N_CONSIGNE_DEPENSES_REMUNERATION">#REF!</definedName>
    <definedName name="P_Z_4_N_EXEMPLE_COMMENTAIRE" localSheetId="6">#REF!</definedName>
    <definedName name="P_Z_4_N_EXEMPLE_COMMENTAIRE" localSheetId="12">#REF!</definedName>
    <definedName name="P_Z_4_N_EXEMPLE_COMMENTAIRE">#REF!</definedName>
    <definedName name="P_Z_4_N_EXEMPLE_COUT" localSheetId="6">#REF!</definedName>
    <definedName name="P_Z_4_N_EXEMPLE_COUT" localSheetId="12">#REF!</definedName>
    <definedName name="P_Z_4_N_EXEMPLE_COUT">#REF!</definedName>
    <definedName name="P_Z_4_N_EXEMPLE_DESCRIPTION" localSheetId="6">#REF!</definedName>
    <definedName name="P_Z_4_N_EXEMPLE_DESCRIPTION" localSheetId="12">#REF!</definedName>
    <definedName name="P_Z_4_N_EXEMPLE_DESCRIPTION">#REF!</definedName>
    <definedName name="P_Z_4_N_EXEMPLE_INTERVENANT" localSheetId="6">#REF!</definedName>
    <definedName name="P_Z_4_N_EXEMPLE_INTERVENANT" localSheetId="12">#REF!</definedName>
    <definedName name="P_Z_4_N_EXEMPLE_INTERVENANT">#REF!</definedName>
    <definedName name="P_Z_4_N_EXEMPLE_JUSTIFICATIF" localSheetId="6">#REF!</definedName>
    <definedName name="P_Z_4_N_EXEMPLE_JUSTIFICATIF" localSheetId="12">#REF!</definedName>
    <definedName name="P_Z_4_N_EXEMPLE_JUSTIFICATIF">#REF!</definedName>
    <definedName name="P_Z_4_N_EXEMPLE_MT_PRESENTE" localSheetId="6">#REF!</definedName>
    <definedName name="P_Z_4_N_EXEMPLE_MT_PRESENTE" localSheetId="12">#REF!</definedName>
    <definedName name="P_Z_4_N_EXEMPLE_MT_PRESENTE">#REF!</definedName>
    <definedName name="P_Z_4_N_EXEMPLE_POSTE" localSheetId="6">#REF!</definedName>
    <definedName name="P_Z_4_N_EXEMPLE_POSTE" localSheetId="12">#REF!</definedName>
    <definedName name="P_Z_4_N_EXEMPLE_POSTE">#REF!</definedName>
    <definedName name="P_Z_4_N_EXEMPLE_QUALIFICATION" localSheetId="6">#REF!</definedName>
    <definedName name="P_Z_4_N_EXEMPLE_QUALIFICATION" localSheetId="12">#REF!</definedName>
    <definedName name="P_Z_4_N_EXEMPLE_QUALIFICATION">#REF!</definedName>
    <definedName name="P_Z_4_N_EXEMPLE_SOUS_OPERATION" localSheetId="6">#REF!</definedName>
    <definedName name="P_Z_4_N_EXEMPLE_SOUS_OPERATION" localSheetId="12">#REF!</definedName>
    <definedName name="P_Z_4_N_EXEMPLE_SOUS_OPERATION">#REF!</definedName>
    <definedName name="P_Z_4_N_EXEMPLE_TEMPS_OPERATION" localSheetId="6">#REF!</definedName>
    <definedName name="P_Z_4_N_EXEMPLE_TEMPS_OPERATION" localSheetId="12">#REF!</definedName>
    <definedName name="P_Z_4_N_EXEMPLE_TEMPS_OPERATION">#REF!</definedName>
    <definedName name="P_Z_4_N_EXEMPLE_TEMPS_PERIODE" localSheetId="6">#REF!</definedName>
    <definedName name="P_Z_4_N_EXEMPLE_TEMPS_PERIODE" localSheetId="12">#REF!</definedName>
    <definedName name="P_Z_4_N_EXEMPLE_TEMPS_PERIODE">#REF!</definedName>
    <definedName name="P_Z_4_N_EXEMPLE_UNITE" localSheetId="6">#REF!</definedName>
    <definedName name="P_Z_4_N_EXEMPLE_UNITE" localSheetId="12">#REF!</definedName>
    <definedName name="P_Z_4_N_EXEMPLE_UNITE">#REF!</definedName>
    <definedName name="P_Z_4_N_INTITULE_DEPENSES_REMUNERATION_DEFAUT" localSheetId="6">#REF!</definedName>
    <definedName name="P_Z_4_N_INTITULE_DEPENSES_REMUNERATION_DEFAUT" localSheetId="12">#REF!</definedName>
    <definedName name="P_Z_4_N_INTITULE_DEPENSES_REMUNERATION_DEFAUT">#REF!</definedName>
    <definedName name="P_Z_4_N_INTITULE_DEPENSES_REMUNERATION_STANDARD" localSheetId="6">#REF!</definedName>
    <definedName name="P_Z_4_N_INTITULE_DEPENSES_REMUNERATION_STANDARD" localSheetId="12">#REF!</definedName>
    <definedName name="P_Z_4_N_INTITULE_DEPENSES_REMUNERATION_STANDARD">#REF!</definedName>
    <definedName name="P_Z_4_R_LIBELLES_DESCRIPTIONS" localSheetId="6">#REF!</definedName>
    <definedName name="P_Z_4_R_LIBELLES_DESCRIPTIONS" localSheetId="12">#REF!</definedName>
    <definedName name="P_Z_4_R_LIBELLES_DESCRIPTIONS">#REF!</definedName>
    <definedName name="P_Z_4_R_LIBELLES_DESCRIPTIONS_1" localSheetId="6">#REF!</definedName>
    <definedName name="P_Z_4_R_LIBELLES_DESCRIPTIONS_1" localSheetId="12">#REF!</definedName>
    <definedName name="P_Z_4_R_LIBELLES_DESCRIPTIONS_1">#REF!</definedName>
    <definedName name="P_Z_4_R_LIBELLES_DESCRIPTIONS_10" localSheetId="6">#REF!</definedName>
    <definedName name="P_Z_4_R_LIBELLES_DESCRIPTIONS_10" localSheetId="12">#REF!</definedName>
    <definedName name="P_Z_4_R_LIBELLES_DESCRIPTIONS_10">#REF!</definedName>
    <definedName name="P_Z_4_R_LIBELLES_DESCRIPTIONS_11" localSheetId="6">#REF!</definedName>
    <definedName name="P_Z_4_R_LIBELLES_DESCRIPTIONS_11" localSheetId="12">#REF!</definedName>
    <definedName name="P_Z_4_R_LIBELLES_DESCRIPTIONS_11">#REF!</definedName>
    <definedName name="P_Z_4_R_LIBELLES_DESCRIPTIONS_12" localSheetId="6">#REF!</definedName>
    <definedName name="P_Z_4_R_LIBELLES_DESCRIPTIONS_12" localSheetId="12">#REF!</definedName>
    <definedName name="P_Z_4_R_LIBELLES_DESCRIPTIONS_12">#REF!</definedName>
    <definedName name="P_Z_4_R_LIBELLES_DESCRIPTIONS_13" localSheetId="6">#REF!</definedName>
    <definedName name="P_Z_4_R_LIBELLES_DESCRIPTIONS_13" localSheetId="12">#REF!</definedName>
    <definedName name="P_Z_4_R_LIBELLES_DESCRIPTIONS_13">#REF!</definedName>
    <definedName name="P_Z_4_R_LIBELLES_DESCRIPTIONS_14" localSheetId="6">#REF!</definedName>
    <definedName name="P_Z_4_R_LIBELLES_DESCRIPTIONS_14" localSheetId="12">#REF!</definedName>
    <definedName name="P_Z_4_R_LIBELLES_DESCRIPTIONS_14">#REF!</definedName>
    <definedName name="P_Z_4_R_LIBELLES_DESCRIPTIONS_15" localSheetId="6">#REF!</definedName>
    <definedName name="P_Z_4_R_LIBELLES_DESCRIPTIONS_15" localSheetId="12">#REF!</definedName>
    <definedName name="P_Z_4_R_LIBELLES_DESCRIPTIONS_15">#REF!</definedName>
    <definedName name="P_Z_4_R_LIBELLES_DESCRIPTIONS_16" localSheetId="6">#REF!</definedName>
    <definedName name="P_Z_4_R_LIBELLES_DESCRIPTIONS_16" localSheetId="12">#REF!</definedName>
    <definedName name="P_Z_4_R_LIBELLES_DESCRIPTIONS_16">#REF!</definedName>
    <definedName name="P_Z_4_R_LIBELLES_DESCRIPTIONS_17" localSheetId="6">#REF!</definedName>
    <definedName name="P_Z_4_R_LIBELLES_DESCRIPTIONS_17" localSheetId="12">#REF!</definedName>
    <definedName name="P_Z_4_R_LIBELLES_DESCRIPTIONS_17">#REF!</definedName>
    <definedName name="P_Z_4_R_LIBELLES_DESCRIPTIONS_18" localSheetId="6">#REF!</definedName>
    <definedName name="P_Z_4_R_LIBELLES_DESCRIPTIONS_18" localSheetId="12">#REF!</definedName>
    <definedName name="P_Z_4_R_LIBELLES_DESCRIPTIONS_18">#REF!</definedName>
    <definedName name="P_Z_4_R_LIBELLES_DESCRIPTIONS_19" localSheetId="6">#REF!</definedName>
    <definedName name="P_Z_4_R_LIBELLES_DESCRIPTIONS_19" localSheetId="12">#REF!</definedName>
    <definedName name="P_Z_4_R_LIBELLES_DESCRIPTIONS_19">#REF!</definedName>
    <definedName name="P_Z_4_R_LIBELLES_DESCRIPTIONS_2" localSheetId="6">#REF!</definedName>
    <definedName name="P_Z_4_R_LIBELLES_DESCRIPTIONS_2" localSheetId="12">#REF!</definedName>
    <definedName name="P_Z_4_R_LIBELLES_DESCRIPTIONS_2">#REF!</definedName>
    <definedName name="P_Z_4_R_LIBELLES_DESCRIPTIONS_20" localSheetId="6">#REF!</definedName>
    <definedName name="P_Z_4_R_LIBELLES_DESCRIPTIONS_20" localSheetId="12">#REF!</definedName>
    <definedName name="P_Z_4_R_LIBELLES_DESCRIPTIONS_20">#REF!</definedName>
    <definedName name="P_Z_4_R_LIBELLES_DESCRIPTIONS_3" localSheetId="6">#REF!</definedName>
    <definedName name="P_Z_4_R_LIBELLES_DESCRIPTIONS_3" localSheetId="12">#REF!</definedName>
    <definedName name="P_Z_4_R_LIBELLES_DESCRIPTIONS_3">#REF!</definedName>
    <definedName name="P_Z_4_R_LIBELLES_DESCRIPTIONS_4" localSheetId="6">#REF!</definedName>
    <definedName name="P_Z_4_R_LIBELLES_DESCRIPTIONS_4" localSheetId="12">#REF!</definedName>
    <definedName name="P_Z_4_R_LIBELLES_DESCRIPTIONS_4">#REF!</definedName>
    <definedName name="P_Z_4_R_LIBELLES_DESCRIPTIONS_5" localSheetId="6">#REF!</definedName>
    <definedName name="P_Z_4_R_LIBELLES_DESCRIPTIONS_5" localSheetId="12">#REF!</definedName>
    <definedName name="P_Z_4_R_LIBELLES_DESCRIPTIONS_5">#REF!</definedName>
    <definedName name="P_Z_4_R_LIBELLES_DESCRIPTIONS_6" localSheetId="6">#REF!</definedName>
    <definedName name="P_Z_4_R_LIBELLES_DESCRIPTIONS_6" localSheetId="12">#REF!</definedName>
    <definedName name="P_Z_4_R_LIBELLES_DESCRIPTIONS_6">#REF!</definedName>
    <definedName name="P_Z_4_R_LIBELLES_DESCRIPTIONS_7" localSheetId="6">#REF!</definedName>
    <definedName name="P_Z_4_R_LIBELLES_DESCRIPTIONS_7" localSheetId="12">#REF!</definedName>
    <definedName name="P_Z_4_R_LIBELLES_DESCRIPTIONS_7">#REF!</definedName>
    <definedName name="P_Z_4_R_LIBELLES_DESCRIPTIONS_8" localSheetId="6">#REF!</definedName>
    <definedName name="P_Z_4_R_LIBELLES_DESCRIPTIONS_8" localSheetId="12">#REF!</definedName>
    <definedName name="P_Z_4_R_LIBELLES_DESCRIPTIONS_8">#REF!</definedName>
    <definedName name="P_Z_4_R_LIBELLES_DESCRIPTIONS_9" localSheetId="6">#REF!</definedName>
    <definedName name="P_Z_4_R_LIBELLES_DESCRIPTIONS_9" localSheetId="12">#REF!</definedName>
    <definedName name="P_Z_4_R_LIBELLES_DESCRIPTIONS_9">#REF!</definedName>
    <definedName name="P_Z_4_R_LIBELLES_POSTES" localSheetId="6">#REF!</definedName>
    <definedName name="P_Z_4_R_LIBELLES_POSTES" localSheetId="12">#REF!</definedName>
    <definedName name="P_Z_4_R_LIBELLES_POSTES">#REF!</definedName>
    <definedName name="P_Z_4_R_LIBELLES_POSTES_1" localSheetId="6">#REF!</definedName>
    <definedName name="P_Z_4_R_LIBELLES_POSTES_1" localSheetId="12">#REF!</definedName>
    <definedName name="P_Z_4_R_LIBELLES_POSTES_1">#REF!</definedName>
    <definedName name="P_Z_4_R_LIBELLES_POSTES_10" localSheetId="6">#REF!</definedName>
    <definedName name="P_Z_4_R_LIBELLES_POSTES_10" localSheetId="12">#REF!</definedName>
    <definedName name="P_Z_4_R_LIBELLES_POSTES_10">#REF!</definedName>
    <definedName name="P_Z_4_R_LIBELLES_POSTES_11" localSheetId="6">#REF!</definedName>
    <definedName name="P_Z_4_R_LIBELLES_POSTES_11" localSheetId="12">#REF!</definedName>
    <definedName name="P_Z_4_R_LIBELLES_POSTES_11">#REF!</definedName>
    <definedName name="P_Z_4_R_LIBELLES_POSTES_12" localSheetId="6">#REF!</definedName>
    <definedName name="P_Z_4_R_LIBELLES_POSTES_12" localSheetId="12">#REF!</definedName>
    <definedName name="P_Z_4_R_LIBELLES_POSTES_12">#REF!</definedName>
    <definedName name="P_Z_4_R_LIBELLES_POSTES_13" localSheetId="6">#REF!</definedName>
    <definedName name="P_Z_4_R_LIBELLES_POSTES_13" localSheetId="12">#REF!</definedName>
    <definedName name="P_Z_4_R_LIBELLES_POSTES_13">#REF!</definedName>
    <definedName name="P_Z_4_R_LIBELLES_POSTES_14" localSheetId="6">#REF!</definedName>
    <definedName name="P_Z_4_R_LIBELLES_POSTES_14" localSheetId="12">#REF!</definedName>
    <definedName name="P_Z_4_R_LIBELLES_POSTES_14">#REF!</definedName>
    <definedName name="P_Z_4_R_LIBELLES_POSTES_15" localSheetId="6">#REF!</definedName>
    <definedName name="P_Z_4_R_LIBELLES_POSTES_15" localSheetId="12">#REF!</definedName>
    <definedName name="P_Z_4_R_LIBELLES_POSTES_15">#REF!</definedName>
    <definedName name="P_Z_4_R_LIBELLES_POSTES_16" localSheetId="6">#REF!</definedName>
    <definedName name="P_Z_4_R_LIBELLES_POSTES_16" localSheetId="12">#REF!</definedName>
    <definedName name="P_Z_4_R_LIBELLES_POSTES_16">#REF!</definedName>
    <definedName name="P_Z_4_R_LIBELLES_POSTES_17" localSheetId="6">#REF!</definedName>
    <definedName name="P_Z_4_R_LIBELLES_POSTES_17" localSheetId="12">#REF!</definedName>
    <definedName name="P_Z_4_R_LIBELLES_POSTES_17">#REF!</definedName>
    <definedName name="P_Z_4_R_LIBELLES_POSTES_18" localSheetId="6">#REF!</definedName>
    <definedName name="P_Z_4_R_LIBELLES_POSTES_18" localSheetId="12">#REF!</definedName>
    <definedName name="P_Z_4_R_LIBELLES_POSTES_18">#REF!</definedName>
    <definedName name="P_Z_4_R_LIBELLES_POSTES_19" localSheetId="6">#REF!</definedName>
    <definedName name="P_Z_4_R_LIBELLES_POSTES_19" localSheetId="12">#REF!</definedName>
    <definedName name="P_Z_4_R_LIBELLES_POSTES_19">#REF!</definedName>
    <definedName name="P_Z_4_R_LIBELLES_POSTES_2" localSheetId="6">#REF!</definedName>
    <definedName name="P_Z_4_R_LIBELLES_POSTES_2" localSheetId="12">#REF!</definedName>
    <definedName name="P_Z_4_R_LIBELLES_POSTES_2">#REF!</definedName>
    <definedName name="P_Z_4_R_LIBELLES_POSTES_20" localSheetId="6">#REF!</definedName>
    <definedName name="P_Z_4_R_LIBELLES_POSTES_20" localSheetId="12">#REF!</definedName>
    <definedName name="P_Z_4_R_LIBELLES_POSTES_20">#REF!</definedName>
    <definedName name="P_Z_4_R_LIBELLES_POSTES_3" localSheetId="6">#REF!</definedName>
    <definedName name="P_Z_4_R_LIBELLES_POSTES_3" localSheetId="12">#REF!</definedName>
    <definedName name="P_Z_4_R_LIBELLES_POSTES_3">#REF!</definedName>
    <definedName name="P_Z_4_R_LIBELLES_POSTES_4" localSheetId="6">#REF!</definedName>
    <definedName name="P_Z_4_R_LIBELLES_POSTES_4" localSheetId="12">#REF!</definedName>
    <definedName name="P_Z_4_R_LIBELLES_POSTES_4">#REF!</definedName>
    <definedName name="P_Z_4_R_LIBELLES_POSTES_5" localSheetId="6">#REF!</definedName>
    <definedName name="P_Z_4_R_LIBELLES_POSTES_5" localSheetId="12">#REF!</definedName>
    <definedName name="P_Z_4_R_LIBELLES_POSTES_5">#REF!</definedName>
    <definedName name="P_Z_4_R_LIBELLES_POSTES_6" localSheetId="6">#REF!</definedName>
    <definedName name="P_Z_4_R_LIBELLES_POSTES_6" localSheetId="12">#REF!</definedName>
    <definedName name="P_Z_4_R_LIBELLES_POSTES_6">#REF!</definedName>
    <definedName name="P_Z_4_R_LIBELLES_POSTES_7" localSheetId="6">#REF!</definedName>
    <definedName name="P_Z_4_R_LIBELLES_POSTES_7" localSheetId="12">#REF!</definedName>
    <definedName name="P_Z_4_R_LIBELLES_POSTES_7">#REF!</definedName>
    <definedName name="P_Z_4_R_LIBELLES_POSTES_8" localSheetId="6">#REF!</definedName>
    <definedName name="P_Z_4_R_LIBELLES_POSTES_8" localSheetId="12">#REF!</definedName>
    <definedName name="P_Z_4_R_LIBELLES_POSTES_8">#REF!</definedName>
    <definedName name="P_Z_4_R_LIBELLES_POSTES_9" localSheetId="6">#REF!</definedName>
    <definedName name="P_Z_4_R_LIBELLES_POSTES_9" localSheetId="12">#REF!</definedName>
    <definedName name="P_Z_4_R_LIBELLES_POSTES_9">#REF!</definedName>
    <definedName name="P_Z_4_R_LIBELLES_SOUS_OPERATIONS" localSheetId="6">#REF!</definedName>
    <definedName name="P_Z_4_R_LIBELLES_SOUS_OPERATIONS" localSheetId="12">#REF!</definedName>
    <definedName name="P_Z_4_R_LIBELLES_SOUS_OPERATIONS">#REF!</definedName>
    <definedName name="P_Z_4_R_LIBELLES_SOUS_OPERATIONS_1" localSheetId="6">#REF!</definedName>
    <definedName name="P_Z_4_R_LIBELLES_SOUS_OPERATIONS_1" localSheetId="12">#REF!</definedName>
    <definedName name="P_Z_4_R_LIBELLES_SOUS_OPERATIONS_1">#REF!</definedName>
    <definedName name="P_Z_4_R_LIBELLES_SOUS_OPERATIONS_10" localSheetId="6">#REF!</definedName>
    <definedName name="P_Z_4_R_LIBELLES_SOUS_OPERATIONS_10" localSheetId="12">#REF!</definedName>
    <definedName name="P_Z_4_R_LIBELLES_SOUS_OPERATIONS_10">#REF!</definedName>
    <definedName name="P_Z_4_R_LIBELLES_SOUS_OPERATIONS_11" localSheetId="6">#REF!</definedName>
    <definedName name="P_Z_4_R_LIBELLES_SOUS_OPERATIONS_11" localSheetId="12">#REF!</definedName>
    <definedName name="P_Z_4_R_LIBELLES_SOUS_OPERATIONS_11">#REF!</definedName>
    <definedName name="P_Z_4_R_LIBELLES_SOUS_OPERATIONS_12" localSheetId="6">#REF!</definedName>
    <definedName name="P_Z_4_R_LIBELLES_SOUS_OPERATIONS_12" localSheetId="12">#REF!</definedName>
    <definedName name="P_Z_4_R_LIBELLES_SOUS_OPERATIONS_12">#REF!</definedName>
    <definedName name="P_Z_4_R_LIBELLES_SOUS_OPERATIONS_13" localSheetId="6">#REF!</definedName>
    <definedName name="P_Z_4_R_LIBELLES_SOUS_OPERATIONS_13" localSheetId="12">#REF!</definedName>
    <definedName name="P_Z_4_R_LIBELLES_SOUS_OPERATIONS_13">#REF!</definedName>
    <definedName name="P_Z_4_R_LIBELLES_SOUS_OPERATIONS_14" localSheetId="6">#REF!</definedName>
    <definedName name="P_Z_4_R_LIBELLES_SOUS_OPERATIONS_14" localSheetId="12">#REF!</definedName>
    <definedName name="P_Z_4_R_LIBELLES_SOUS_OPERATIONS_14">#REF!</definedName>
    <definedName name="P_Z_4_R_LIBELLES_SOUS_OPERATIONS_15" localSheetId="6">#REF!</definedName>
    <definedName name="P_Z_4_R_LIBELLES_SOUS_OPERATIONS_15" localSheetId="12">#REF!</definedName>
    <definedName name="P_Z_4_R_LIBELLES_SOUS_OPERATIONS_15">#REF!</definedName>
    <definedName name="P_Z_4_R_LIBELLES_SOUS_OPERATIONS_16" localSheetId="6">#REF!</definedName>
    <definedName name="P_Z_4_R_LIBELLES_SOUS_OPERATIONS_16" localSheetId="12">#REF!</definedName>
    <definedName name="P_Z_4_R_LIBELLES_SOUS_OPERATIONS_16">#REF!</definedName>
    <definedName name="P_Z_4_R_LIBELLES_SOUS_OPERATIONS_17" localSheetId="6">#REF!</definedName>
    <definedName name="P_Z_4_R_LIBELLES_SOUS_OPERATIONS_17" localSheetId="12">#REF!</definedName>
    <definedName name="P_Z_4_R_LIBELLES_SOUS_OPERATIONS_17">#REF!</definedName>
    <definedName name="P_Z_4_R_LIBELLES_SOUS_OPERATIONS_18" localSheetId="6">#REF!</definedName>
    <definedName name="P_Z_4_R_LIBELLES_SOUS_OPERATIONS_18" localSheetId="12">#REF!</definedName>
    <definedName name="P_Z_4_R_LIBELLES_SOUS_OPERATIONS_18">#REF!</definedName>
    <definedName name="P_Z_4_R_LIBELLES_SOUS_OPERATIONS_19" localSheetId="6">#REF!</definedName>
    <definedName name="P_Z_4_R_LIBELLES_SOUS_OPERATIONS_19" localSheetId="12">#REF!</definedName>
    <definedName name="P_Z_4_R_LIBELLES_SOUS_OPERATIONS_19">#REF!</definedName>
    <definedName name="P_Z_4_R_LIBELLES_SOUS_OPERATIONS_2" localSheetId="6">#REF!</definedName>
    <definedName name="P_Z_4_R_LIBELLES_SOUS_OPERATIONS_2" localSheetId="12">#REF!</definedName>
    <definedName name="P_Z_4_R_LIBELLES_SOUS_OPERATIONS_2">#REF!</definedName>
    <definedName name="P_Z_4_R_LIBELLES_SOUS_OPERATIONS_20" localSheetId="6">#REF!</definedName>
    <definedName name="P_Z_4_R_LIBELLES_SOUS_OPERATIONS_20" localSheetId="12">#REF!</definedName>
    <definedName name="P_Z_4_R_LIBELLES_SOUS_OPERATIONS_20">#REF!</definedName>
    <definedName name="P_Z_4_R_LIBELLES_SOUS_OPERATIONS_3" localSheetId="6">#REF!</definedName>
    <definedName name="P_Z_4_R_LIBELLES_SOUS_OPERATIONS_3" localSheetId="12">#REF!</definedName>
    <definedName name="P_Z_4_R_LIBELLES_SOUS_OPERATIONS_3">#REF!</definedName>
    <definedName name="P_Z_4_R_LIBELLES_SOUS_OPERATIONS_4" localSheetId="6">#REF!</definedName>
    <definedName name="P_Z_4_R_LIBELLES_SOUS_OPERATIONS_4" localSheetId="12">#REF!</definedName>
    <definedName name="P_Z_4_R_LIBELLES_SOUS_OPERATIONS_4">#REF!</definedName>
    <definedName name="P_Z_4_R_LIBELLES_SOUS_OPERATIONS_5" localSheetId="6">#REF!</definedName>
    <definedName name="P_Z_4_R_LIBELLES_SOUS_OPERATIONS_5" localSheetId="12">#REF!</definedName>
    <definedName name="P_Z_4_R_LIBELLES_SOUS_OPERATIONS_5">#REF!</definedName>
    <definedName name="P_Z_4_R_LIBELLES_SOUS_OPERATIONS_6" localSheetId="6">#REF!</definedName>
    <definedName name="P_Z_4_R_LIBELLES_SOUS_OPERATIONS_6" localSheetId="12">#REF!</definedName>
    <definedName name="P_Z_4_R_LIBELLES_SOUS_OPERATIONS_6">#REF!</definedName>
    <definedName name="P_Z_4_R_LIBELLES_SOUS_OPERATIONS_7" localSheetId="6">#REF!</definedName>
    <definedName name="P_Z_4_R_LIBELLES_SOUS_OPERATIONS_7" localSheetId="12">#REF!</definedName>
    <definedName name="P_Z_4_R_LIBELLES_SOUS_OPERATIONS_7">#REF!</definedName>
    <definedName name="P_Z_4_R_LIBELLES_SOUS_OPERATIONS_8" localSheetId="6">#REF!</definedName>
    <definedName name="P_Z_4_R_LIBELLES_SOUS_OPERATIONS_8" localSheetId="12">#REF!</definedName>
    <definedName name="P_Z_4_R_LIBELLES_SOUS_OPERATIONS_8">#REF!</definedName>
    <definedName name="P_Z_4_R_LIBELLES_SOUS_OPERATIONS_9" localSheetId="6">#REF!</definedName>
    <definedName name="P_Z_4_R_LIBELLES_SOUS_OPERATIONS_9" localSheetId="12">#REF!</definedName>
    <definedName name="P_Z_4_R_LIBELLES_SOUS_OPERATIONS_9">#REF!</definedName>
    <definedName name="P_Z_4_R_LIBELLES_UNITES" localSheetId="6">#REF!</definedName>
    <definedName name="P_Z_4_R_LIBELLES_UNITES" localSheetId="12">#REF!</definedName>
    <definedName name="P_Z_4_R_LIBELLES_UNITES">#REF!</definedName>
    <definedName name="P_Z_4_R_LIBELLES_UNITES_1" localSheetId="6">#REF!</definedName>
    <definedName name="P_Z_4_R_LIBELLES_UNITES_1" localSheetId="12">#REF!</definedName>
    <definedName name="P_Z_4_R_LIBELLES_UNITES_1">#REF!</definedName>
    <definedName name="P_Z_4_R_LIBELLES_UNITES_10" localSheetId="6">#REF!</definedName>
    <definedName name="P_Z_4_R_LIBELLES_UNITES_10" localSheetId="12">#REF!</definedName>
    <definedName name="P_Z_4_R_LIBELLES_UNITES_10">#REF!</definedName>
    <definedName name="P_Z_4_R_LIBELLES_UNITES_11" localSheetId="6">#REF!</definedName>
    <definedName name="P_Z_4_R_LIBELLES_UNITES_11" localSheetId="12">#REF!</definedName>
    <definedName name="P_Z_4_R_LIBELLES_UNITES_11">#REF!</definedName>
    <definedName name="P_Z_4_R_LIBELLES_UNITES_12" localSheetId="6">#REF!</definedName>
    <definedName name="P_Z_4_R_LIBELLES_UNITES_12" localSheetId="12">#REF!</definedName>
    <definedName name="P_Z_4_R_LIBELLES_UNITES_12">#REF!</definedName>
    <definedName name="P_Z_4_R_LIBELLES_UNITES_13" localSheetId="6">#REF!</definedName>
    <definedName name="P_Z_4_R_LIBELLES_UNITES_13" localSheetId="12">#REF!</definedName>
    <definedName name="P_Z_4_R_LIBELLES_UNITES_13">#REF!</definedName>
    <definedName name="P_Z_4_R_LIBELLES_UNITES_14" localSheetId="6">#REF!</definedName>
    <definedName name="P_Z_4_R_LIBELLES_UNITES_14" localSheetId="12">#REF!</definedName>
    <definedName name="P_Z_4_R_LIBELLES_UNITES_14">#REF!</definedName>
    <definedName name="P_Z_4_R_LIBELLES_UNITES_15" localSheetId="6">#REF!</definedName>
    <definedName name="P_Z_4_R_LIBELLES_UNITES_15" localSheetId="12">#REF!</definedName>
    <definedName name="P_Z_4_R_LIBELLES_UNITES_15">#REF!</definedName>
    <definedName name="P_Z_4_R_LIBELLES_UNITES_16" localSheetId="6">#REF!</definedName>
    <definedName name="P_Z_4_R_LIBELLES_UNITES_16" localSheetId="12">#REF!</definedName>
    <definedName name="P_Z_4_R_LIBELLES_UNITES_16">#REF!</definedName>
    <definedName name="P_Z_4_R_LIBELLES_UNITES_17" localSheetId="6">#REF!</definedName>
    <definedName name="P_Z_4_R_LIBELLES_UNITES_17" localSheetId="12">#REF!</definedName>
    <definedName name="P_Z_4_R_LIBELLES_UNITES_17">#REF!</definedName>
    <definedName name="P_Z_4_R_LIBELLES_UNITES_18" localSheetId="6">#REF!</definedName>
    <definedName name="P_Z_4_R_LIBELLES_UNITES_18" localSheetId="12">#REF!</definedName>
    <definedName name="P_Z_4_R_LIBELLES_UNITES_18">#REF!</definedName>
    <definedName name="P_Z_4_R_LIBELLES_UNITES_19" localSheetId="6">#REF!</definedName>
    <definedName name="P_Z_4_R_LIBELLES_UNITES_19" localSheetId="12">#REF!</definedName>
    <definedName name="P_Z_4_R_LIBELLES_UNITES_19">#REF!</definedName>
    <definedName name="P_Z_4_R_LIBELLES_UNITES_2" localSheetId="6">#REF!</definedName>
    <definedName name="P_Z_4_R_LIBELLES_UNITES_2" localSheetId="12">#REF!</definedName>
    <definedName name="P_Z_4_R_LIBELLES_UNITES_2">#REF!</definedName>
    <definedName name="P_Z_4_R_LIBELLES_UNITES_20" localSheetId="6">#REF!</definedName>
    <definedName name="P_Z_4_R_LIBELLES_UNITES_20" localSheetId="12">#REF!</definedName>
    <definedName name="P_Z_4_R_LIBELLES_UNITES_20">#REF!</definedName>
    <definedName name="P_Z_4_R_LIBELLES_UNITES_3" localSheetId="6">#REF!</definedName>
    <definedName name="P_Z_4_R_LIBELLES_UNITES_3" localSheetId="12">#REF!</definedName>
    <definedName name="P_Z_4_R_LIBELLES_UNITES_3">#REF!</definedName>
    <definedName name="P_Z_4_R_LIBELLES_UNITES_4" localSheetId="6">#REF!</definedName>
    <definedName name="P_Z_4_R_LIBELLES_UNITES_4" localSheetId="12">#REF!</definedName>
    <definedName name="P_Z_4_R_LIBELLES_UNITES_4">#REF!</definedName>
    <definedName name="P_Z_4_R_LIBELLES_UNITES_5" localSheetId="6">#REF!</definedName>
    <definedName name="P_Z_4_R_LIBELLES_UNITES_5" localSheetId="12">#REF!</definedName>
    <definedName name="P_Z_4_R_LIBELLES_UNITES_5">#REF!</definedName>
    <definedName name="P_Z_4_R_LIBELLES_UNITES_6" localSheetId="6">#REF!</definedName>
    <definedName name="P_Z_4_R_LIBELLES_UNITES_6" localSheetId="12">#REF!</definedName>
    <definedName name="P_Z_4_R_LIBELLES_UNITES_6">#REF!</definedName>
    <definedName name="P_Z_4_R_LIBELLES_UNITES_7" localSheetId="6">#REF!</definedName>
    <definedName name="P_Z_4_R_LIBELLES_UNITES_7" localSheetId="12">#REF!</definedName>
    <definedName name="P_Z_4_R_LIBELLES_UNITES_7">#REF!</definedName>
    <definedName name="P_Z_4_R_LIBELLES_UNITES_8" localSheetId="6">#REF!</definedName>
    <definedName name="P_Z_4_R_LIBELLES_UNITES_8" localSheetId="12">#REF!</definedName>
    <definedName name="P_Z_4_R_LIBELLES_UNITES_8">#REF!</definedName>
    <definedName name="P_Z_4_R_LIBELLES_UNITES_9" localSheetId="6">#REF!</definedName>
    <definedName name="P_Z_4_R_LIBELLES_UNITES_9" localSheetId="12">#REF!</definedName>
    <definedName name="P_Z_4_R_LIBELLES_UNITES_9">#REF!</definedName>
    <definedName name="P_Z_8_B_COLONNE_BAREME" localSheetId="6">#REF!</definedName>
    <definedName name="P_Z_8_B_COLONNE_BAREME" localSheetId="12">#REF!</definedName>
    <definedName name="P_Z_8_B_COLONNE_BAREME">#REF!</definedName>
    <definedName name="P_Z_8_B_COLONNE_BAREME_INDICATION" localSheetId="6">#REF!</definedName>
    <definedName name="P_Z_8_B_COLONNE_BAREME_INDICATION" localSheetId="12">#REF!</definedName>
    <definedName name="P_Z_8_B_COLONNE_BAREME_INDICATION">#REF!</definedName>
    <definedName name="P_Z_8_B_COLONNE_COMMENTAIRE" localSheetId="6">#REF!</definedName>
    <definedName name="P_Z_8_B_COLONNE_COMMENTAIRE" localSheetId="12">#REF!</definedName>
    <definedName name="P_Z_8_B_COLONNE_COMMENTAIRE">#REF!</definedName>
    <definedName name="P_Z_8_B_COLONNE_COMMENTAIRE_ACTIVE" localSheetId="6">#REF!</definedName>
    <definedName name="P_Z_8_B_COLONNE_COMMENTAIRE_ACTIVE" localSheetId="12">#REF!</definedName>
    <definedName name="P_Z_8_B_COLONNE_COMMENTAIRE_ACTIVE">#REF!</definedName>
    <definedName name="P_Z_8_B_COLONNE_COMMENTAIRE_INDICATION" localSheetId="6">#REF!</definedName>
    <definedName name="P_Z_8_B_COLONNE_COMMENTAIRE_INDICATION" localSheetId="12">#REF!</definedName>
    <definedName name="P_Z_8_B_COLONNE_COMMENTAIRE_INDICATION">#REF!</definedName>
    <definedName name="P_Z_8_B_COLONNE_COMMENTAIRE_OBLIGATOIRE" localSheetId="6">#REF!</definedName>
    <definedName name="P_Z_8_B_COLONNE_COMMENTAIRE_OBLIGATOIRE" localSheetId="12">#REF!</definedName>
    <definedName name="P_Z_8_B_COLONNE_COMMENTAIRE_OBLIGATOIRE">#REF!</definedName>
    <definedName name="P_Z_8_B_COLONNE_COMMENTAIRE_SI_LIBELLE_STANDARD" localSheetId="6">#REF!</definedName>
    <definedName name="P_Z_8_B_COLONNE_COMMENTAIRE_SI_LIBELLE_STANDARD" localSheetId="12">#REF!</definedName>
    <definedName name="P_Z_8_B_COLONNE_COMMENTAIRE_SI_LIBELLE_STANDARD">#REF!</definedName>
    <definedName name="P_Z_8_B_COLONNE_DESCRIPTION" localSheetId="6">#REF!</definedName>
    <definedName name="P_Z_8_B_COLONNE_DESCRIPTION" localSheetId="12">#REF!</definedName>
    <definedName name="P_Z_8_B_COLONNE_DESCRIPTION">#REF!</definedName>
    <definedName name="P_Z_8_B_COLONNE_DESCRIPTION_INDICATION" localSheetId="6">#REF!</definedName>
    <definedName name="P_Z_8_B_COLONNE_DESCRIPTION_INDICATION" localSheetId="12">#REF!</definedName>
    <definedName name="P_Z_8_B_COLONNE_DESCRIPTION_INDICATION">#REF!</definedName>
    <definedName name="P_Z_8_B_COLONNE_JUSTIFICATIF" localSheetId="6">#REF!</definedName>
    <definedName name="P_Z_8_B_COLONNE_JUSTIFICATIF" localSheetId="12">#REF!</definedName>
    <definedName name="P_Z_8_B_COLONNE_JUSTIFICATIF">#REF!</definedName>
    <definedName name="P_Z_8_B_COLONNE_JUSTIFICATIF_ACTIVE" localSheetId="6">#REF!</definedName>
    <definedName name="P_Z_8_B_COLONNE_JUSTIFICATIF_ACTIVE" localSheetId="12">#REF!</definedName>
    <definedName name="P_Z_8_B_COLONNE_JUSTIFICATIF_ACTIVE">#REF!</definedName>
    <definedName name="P_Z_8_B_COLONNE_JUSTIFICATIF_INDICATION" localSheetId="6">#REF!</definedName>
    <definedName name="P_Z_8_B_COLONNE_JUSTIFICATIF_INDICATION" localSheetId="12">#REF!</definedName>
    <definedName name="P_Z_8_B_COLONNE_JUSTIFICATIF_INDICATION">#REF!</definedName>
    <definedName name="P_Z_8_B_COLONNE_JUSTIFICATIF_OBLIGATOIRE" localSheetId="6">#REF!</definedName>
    <definedName name="P_Z_8_B_COLONNE_JUSTIFICATIF_OBLIGATOIRE" localSheetId="12">#REF!</definedName>
    <definedName name="P_Z_8_B_COLONNE_JUSTIFICATIF_OBLIGATOIRE">#REF!</definedName>
    <definedName name="P_Z_8_B_COLONNE_MOTIFS_INELIGIBILITE_LIBELLE_STANDARD" localSheetId="6">#REF!</definedName>
    <definedName name="P_Z_8_B_COLONNE_MOTIFS_INELIGIBILITE_LIBELLE_STANDARD" localSheetId="12">#REF!</definedName>
    <definedName name="P_Z_8_B_COLONNE_MOTIFS_INELIGIBILITE_LIBELLE_STANDARD">#REF!</definedName>
    <definedName name="P_Z_8_B_COLONNE_MT_ELIGIBLE_LIBELLE_STANDARD" localSheetId="6">#REF!</definedName>
    <definedName name="P_Z_8_B_COLONNE_MT_ELIGIBLE_LIBELLE_STANDARD" localSheetId="12">#REF!</definedName>
    <definedName name="P_Z_8_B_COLONNE_MT_ELIGIBLE_LIBELLE_STANDARD">#REF!</definedName>
    <definedName name="P_Z_8_B_COLONNE_MT_MAX_ACTIVE" localSheetId="6">#REF!</definedName>
    <definedName name="P_Z_8_B_COLONNE_MT_MAX_ACTIVE" localSheetId="12">#REF!</definedName>
    <definedName name="P_Z_8_B_COLONNE_MT_MAX_ACTIVE">#REF!</definedName>
    <definedName name="P_Z_8_B_COLONNE_MT_MAX_LIBELLE_STANDARD" localSheetId="6">#REF!</definedName>
    <definedName name="P_Z_8_B_COLONNE_MT_MAX_LIBELLE_STANDARD" localSheetId="12">#REF!</definedName>
    <definedName name="P_Z_8_B_COLONNE_MT_MAX_LIBELLE_STANDARD">#REF!</definedName>
    <definedName name="P_Z_8_B_COLONNE_MT_PRESENTE" localSheetId="6">#REF!</definedName>
    <definedName name="P_Z_8_B_COLONNE_MT_PRESENTE" localSheetId="12">#REF!</definedName>
    <definedName name="P_Z_8_B_COLONNE_MT_PRESENTE">#REF!</definedName>
    <definedName name="P_Z_8_B_COLONNE_MT_PRESENTE_INDICATION" localSheetId="6">#REF!</definedName>
    <definedName name="P_Z_8_B_COLONNE_MT_PRESENTE_INDICATION" localSheetId="12">#REF!</definedName>
    <definedName name="P_Z_8_B_COLONNE_MT_PRESENTE_INDICATION">#REF!</definedName>
    <definedName name="P_Z_8_B_COLONNE_MT_RAISONNABLE_LIBELLE_STANDARD" localSheetId="6">#REF!</definedName>
    <definedName name="P_Z_8_B_COLONNE_MT_RAISONNABLE_LIBELLE_STANDARD" localSheetId="12">#REF!</definedName>
    <definedName name="P_Z_8_B_COLONNE_MT_RAISONNABLE_LIBELLE_STANDARD">#REF!</definedName>
    <definedName name="P_Z_8_B_COLONNE_POSTE" localSheetId="6">#REF!</definedName>
    <definedName name="P_Z_8_B_COLONNE_POSTE" localSheetId="12">#REF!</definedName>
    <definedName name="P_Z_8_B_COLONNE_POSTE">#REF!</definedName>
    <definedName name="P_Z_8_B_COLONNE_POSTE_INDICATION" localSheetId="6">#REF!</definedName>
    <definedName name="P_Z_8_B_COLONNE_POSTE_INDICATION" localSheetId="12">#REF!</definedName>
    <definedName name="P_Z_8_B_COLONNE_POSTE_INDICATION">#REF!</definedName>
    <definedName name="P_Z_8_B_COLONNE_QT_ELIGIBLE_LIBELLE_STANDARD" localSheetId="6">#REF!</definedName>
    <definedName name="P_Z_8_B_COLONNE_QT_ELIGIBLE_LIBELLE_STANDARD" localSheetId="12">#REF!</definedName>
    <definedName name="P_Z_8_B_COLONNE_QT_ELIGIBLE_LIBELLE_STANDARD">#REF!</definedName>
    <definedName name="P_Z_8_B_COLONNE_QT_RAISONNABLE_LIBELLE_STANDARD" localSheetId="6">#REF!</definedName>
    <definedName name="P_Z_8_B_COLONNE_QT_RAISONNABLE_LIBELLE_STANDARD" localSheetId="12">#REF!</definedName>
    <definedName name="P_Z_8_B_COLONNE_QT_RAISONNABLE_LIBELLE_STANDARD">#REF!</definedName>
    <definedName name="P_Z_8_B_COLONNE_QUANTITE" localSheetId="6">#REF!</definedName>
    <definedName name="P_Z_8_B_COLONNE_QUANTITE" localSheetId="12">#REF!</definedName>
    <definedName name="P_Z_8_B_COLONNE_QUANTITE">#REF!</definedName>
    <definedName name="P_Z_8_B_COLONNE_QUANTITE_INDICATION" localSheetId="6">#REF!</definedName>
    <definedName name="P_Z_8_B_COLONNE_QUANTITE_INDICATION" localSheetId="12">#REF!</definedName>
    <definedName name="P_Z_8_B_COLONNE_QUANTITE_INDICATION">#REF!</definedName>
    <definedName name="P_Z_8_B_COLONNE_SOUS_OPERATION" localSheetId="6">#REF!</definedName>
    <definedName name="P_Z_8_B_COLONNE_SOUS_OPERATION" localSheetId="12">#REF!</definedName>
    <definedName name="P_Z_8_B_COLONNE_SOUS_OPERATION">#REF!</definedName>
    <definedName name="P_Z_8_B_COLONNE_SOUS_OPERATION_INDICATION" localSheetId="6">#REF!</definedName>
    <definedName name="P_Z_8_B_COLONNE_SOUS_OPERATION_INDICATION" localSheetId="12">#REF!</definedName>
    <definedName name="P_Z_8_B_COLONNE_SOUS_OPERATION_INDICATION">#REF!</definedName>
    <definedName name="P_Z_8_B_COLONNE_UNITE" localSheetId="6">#REF!</definedName>
    <definedName name="P_Z_8_B_COLONNE_UNITE" localSheetId="12">#REF!</definedName>
    <definedName name="P_Z_8_B_COLONNE_UNITE">#REF!</definedName>
    <definedName name="P_Z_8_B_COLONNE_UNITE_INDICATION" localSheetId="6">#REF!</definedName>
    <definedName name="P_Z_8_B_COLONNE_UNITE_INDICATION" localSheetId="12">#REF!</definedName>
    <definedName name="P_Z_8_B_COLONNE_UNITE_INDICATION">#REF!</definedName>
    <definedName name="P_Z_8_B_COLONNE_VALEUR_BAREME" localSheetId="6">#REF!</definedName>
    <definedName name="P_Z_8_B_COLONNE_VALEUR_BAREME" localSheetId="12">#REF!</definedName>
    <definedName name="P_Z_8_B_COLONNE_VALEUR_BAREME">#REF!</definedName>
    <definedName name="P_Z_8_B_COLONNE_VALEUR_BAREME_INDICATION" localSheetId="6">#REF!</definedName>
    <definedName name="P_Z_8_B_COLONNE_VALEUR_BAREME_INDICATION" localSheetId="12">#REF!</definedName>
    <definedName name="P_Z_8_B_COLONNE_VALEUR_BAREME_INDICATION">#REF!</definedName>
    <definedName name="P_Z_8_B_EXEMPLE_UTILISATION" localSheetId="6">#REF!</definedName>
    <definedName name="P_Z_8_B_EXEMPLE_UTILISATION" localSheetId="12">#REF!</definedName>
    <definedName name="P_Z_8_B_EXEMPLE_UTILISATION">#REF!</definedName>
    <definedName name="P_Z_8_B_INTITULE_DEPENSES_BAREMES_STANDARD" localSheetId="6">#REF!</definedName>
    <definedName name="P_Z_8_B_INTITULE_DEPENSES_BAREMES_STANDARD" localSheetId="12">#REF!</definedName>
    <definedName name="P_Z_8_B_INTITULE_DEPENSES_BAREMES_STANDARD">#REF!</definedName>
    <definedName name="P_Z_8_B_UFD" localSheetId="6">#REF!</definedName>
    <definedName name="P_Z_8_B_UFD" localSheetId="12">#REF!</definedName>
    <definedName name="P_Z_8_B_UFD">#REF!</definedName>
    <definedName name="P_Z_8_B_ULD" localSheetId="6">#REF!</definedName>
    <definedName name="P_Z_8_B_ULD" localSheetId="12">#REF!</definedName>
    <definedName name="P_Z_8_B_ULD">#REF!</definedName>
    <definedName name="P_Z_8_B_UTILISATION_FILTRE_POSTES" localSheetId="6">#REF!</definedName>
    <definedName name="P_Z_8_B_UTILISATION_FILTRE_POSTES" localSheetId="12">#REF!</definedName>
    <definedName name="P_Z_8_B_UTILISATION_FILTRE_POSTES">#REF!</definedName>
    <definedName name="P_Z_8_B_UTILISATION_FILTRE_SOUS_OPERATIONS" localSheetId="6">#REF!</definedName>
    <definedName name="P_Z_8_B_UTILISATION_FILTRE_SOUS_OPERATIONS" localSheetId="12">#REF!</definedName>
    <definedName name="P_Z_8_B_UTILISATION_FILTRE_SOUS_OPERATIONS">#REF!</definedName>
    <definedName name="P_Z_8_N_COLONNE_BAREME_INDICATION_SPECIFIQUE" localSheetId="6">#REF!</definedName>
    <definedName name="P_Z_8_N_COLONNE_BAREME_INDICATION_SPECIFIQUE" localSheetId="12">#REF!</definedName>
    <definedName name="P_Z_8_N_COLONNE_BAREME_INDICATION_SPECIFIQUE">#REF!</definedName>
    <definedName name="P_Z_8_N_COLONNE_BAREME_INDICATION_STANDARD" localSheetId="6">#REF!</definedName>
    <definedName name="P_Z_8_N_COLONNE_BAREME_INDICATION_STANDARD" localSheetId="12">#REF!</definedName>
    <definedName name="P_Z_8_N_COLONNE_BAREME_INDICATION_STANDARD">#REF!</definedName>
    <definedName name="P_Z_8_N_COLONNE_BAREME_SPECIFIQUE" localSheetId="6">#REF!</definedName>
    <definedName name="P_Z_8_N_COLONNE_BAREME_SPECIFIQUE" localSheetId="12">#REF!</definedName>
    <definedName name="P_Z_8_N_COLONNE_BAREME_SPECIFIQUE">#REF!</definedName>
    <definedName name="P_Z_8_N_COLONNE_BAREME_STANDARD" localSheetId="6">#REF!</definedName>
    <definedName name="P_Z_8_N_COLONNE_BAREME_STANDARD" localSheetId="12">#REF!</definedName>
    <definedName name="P_Z_8_N_COLONNE_BAREME_STANDARD">#REF!</definedName>
    <definedName name="P_Z_8_N_COLONNE_COMMENTAIRE_INDICATION_SPECIFIQUE" localSheetId="6">#REF!</definedName>
    <definedName name="P_Z_8_N_COLONNE_COMMENTAIRE_INDICATION_SPECIFIQUE" localSheetId="12">#REF!</definedName>
    <definedName name="P_Z_8_N_COLONNE_COMMENTAIRE_INDICATION_SPECIFIQUE">#REF!</definedName>
    <definedName name="P_Z_8_N_COLONNE_COMMENTAIRE_INDICATION_STANDARD" localSheetId="6">#REF!</definedName>
    <definedName name="P_Z_8_N_COLONNE_COMMENTAIRE_INDICATION_STANDARD" localSheetId="12">#REF!</definedName>
    <definedName name="P_Z_8_N_COLONNE_COMMENTAIRE_INDICATION_STANDARD">#REF!</definedName>
    <definedName name="P_Z_8_N_COLONNE_COMMENTAIRE_SI_LIBELLE_DEFAUT" localSheetId="6">#REF!</definedName>
    <definedName name="P_Z_8_N_COLONNE_COMMENTAIRE_SI_LIBELLE_DEFAUT" localSheetId="12">#REF!</definedName>
    <definedName name="P_Z_8_N_COLONNE_COMMENTAIRE_SI_LIBELLE_DEFAUT">#REF!</definedName>
    <definedName name="P_Z_8_N_COLONNE_COMMENTAIRE_SI_LIBELLE_SPECIFIQUE" localSheetId="6">#REF!</definedName>
    <definedName name="P_Z_8_N_COLONNE_COMMENTAIRE_SI_LIBELLE_SPECIFIQUE" localSheetId="12">#REF!</definedName>
    <definedName name="P_Z_8_N_COLONNE_COMMENTAIRE_SI_LIBELLE_SPECIFIQUE">#REF!</definedName>
    <definedName name="P_Z_8_N_COLONNE_COMMENTAIRE_SPECIFIQUE" localSheetId="6">#REF!</definedName>
    <definedName name="P_Z_8_N_COLONNE_COMMENTAIRE_SPECIFIQUE" localSheetId="12">#REF!</definedName>
    <definedName name="P_Z_8_N_COLONNE_COMMENTAIRE_SPECIFIQUE">#REF!</definedName>
    <definedName name="P_Z_8_N_COLONNE_COMMENTAIRE_STANDARD" localSheetId="6">#REF!</definedName>
    <definedName name="P_Z_8_N_COLONNE_COMMENTAIRE_STANDARD" localSheetId="12">#REF!</definedName>
    <definedName name="P_Z_8_N_COLONNE_COMMENTAIRE_STANDARD">#REF!</definedName>
    <definedName name="P_Z_8_N_COLONNE_DESCRIPTION_INDICATION_SPECIFIQUE" localSheetId="6">#REF!</definedName>
    <definedName name="P_Z_8_N_COLONNE_DESCRIPTION_INDICATION_SPECIFIQUE" localSheetId="12">#REF!</definedName>
    <definedName name="P_Z_8_N_COLONNE_DESCRIPTION_INDICATION_SPECIFIQUE">#REF!</definedName>
    <definedName name="P_Z_8_N_COLONNE_DESCRIPTION_INDICATION_STANDARD" localSheetId="6">#REF!</definedName>
    <definedName name="P_Z_8_N_COLONNE_DESCRIPTION_INDICATION_STANDARD" localSheetId="12">#REF!</definedName>
    <definedName name="P_Z_8_N_COLONNE_DESCRIPTION_INDICATION_STANDARD">#REF!</definedName>
    <definedName name="P_Z_8_N_COLONNE_DESCRIPTION_SPECIFIQUE" localSheetId="6">#REF!</definedName>
    <definedName name="P_Z_8_N_COLONNE_DESCRIPTION_SPECIFIQUE" localSheetId="12">#REF!</definedName>
    <definedName name="P_Z_8_N_COLONNE_DESCRIPTION_SPECIFIQUE">#REF!</definedName>
    <definedName name="P_Z_8_N_COLONNE_DESCRIPTION_STANDARD" localSheetId="6">#REF!</definedName>
    <definedName name="P_Z_8_N_COLONNE_DESCRIPTION_STANDARD" localSheetId="12">#REF!</definedName>
    <definedName name="P_Z_8_N_COLONNE_DESCRIPTION_STANDARD">#REF!</definedName>
    <definedName name="P_Z_8_N_COLONNE_JUSTIFICATIF_INDICATION_SPECIFIQUE" localSheetId="6">#REF!</definedName>
    <definedName name="P_Z_8_N_COLONNE_JUSTIFICATIF_INDICATION_SPECIFIQUE" localSheetId="12">#REF!</definedName>
    <definedName name="P_Z_8_N_COLONNE_JUSTIFICATIF_INDICATION_SPECIFIQUE">#REF!</definedName>
    <definedName name="P_Z_8_N_COLONNE_JUSTIFICATIF_INDICATION_STANDARD" localSheetId="6">#REF!</definedName>
    <definedName name="P_Z_8_N_COLONNE_JUSTIFICATIF_INDICATION_STANDARD" localSheetId="12">#REF!</definedName>
    <definedName name="P_Z_8_N_COLONNE_JUSTIFICATIF_INDICATION_STANDARD">#REF!</definedName>
    <definedName name="P_Z_8_N_COLONNE_JUSTIFICATIF_SPECIFIQUE" localSheetId="6">#REF!</definedName>
    <definedName name="P_Z_8_N_COLONNE_JUSTIFICATIF_SPECIFIQUE" localSheetId="12">#REF!</definedName>
    <definedName name="P_Z_8_N_COLONNE_JUSTIFICATIF_SPECIFIQUE">#REF!</definedName>
    <definedName name="P_Z_8_N_COLONNE_JUSTIFICATIF_STANDARD" localSheetId="6">#REF!</definedName>
    <definedName name="P_Z_8_N_COLONNE_JUSTIFICATIF_STANDARD" localSheetId="12">#REF!</definedName>
    <definedName name="P_Z_8_N_COLONNE_JUSTIFICATIF_STANDARD">#REF!</definedName>
    <definedName name="P_Z_8_N_COLONNE_MOTIFS_INELIGIBILITE_LIBELLE_DEFAUT" localSheetId="6">#REF!</definedName>
    <definedName name="P_Z_8_N_COLONNE_MOTIFS_INELIGIBILITE_LIBELLE_DEFAUT" localSheetId="12">#REF!</definedName>
    <definedName name="P_Z_8_N_COLONNE_MOTIFS_INELIGIBILITE_LIBELLE_DEFAUT">#REF!</definedName>
    <definedName name="P_Z_8_N_COLONNE_MOTIFS_INELIGIBILITE_LIBELLE_SPECIFIQUE" localSheetId="6">#REF!</definedName>
    <definedName name="P_Z_8_N_COLONNE_MOTIFS_INELIGIBILITE_LIBELLE_SPECIFIQUE" localSheetId="12">#REF!</definedName>
    <definedName name="P_Z_8_N_COLONNE_MOTIFS_INELIGIBILITE_LIBELLE_SPECIFIQUE">#REF!</definedName>
    <definedName name="P_Z_8_N_COLONNE_MT_ELIGIBLE_LIBELLE_DEFAUT" localSheetId="6">#REF!</definedName>
    <definedName name="P_Z_8_N_COLONNE_MT_ELIGIBLE_LIBELLE_DEFAUT" localSheetId="12">#REF!</definedName>
    <definedName name="P_Z_8_N_COLONNE_MT_ELIGIBLE_LIBELLE_DEFAUT">#REF!</definedName>
    <definedName name="P_Z_8_N_COLONNE_MT_ELIGIBLE_LIBELLE_SPECIFIQUE" localSheetId="6">#REF!</definedName>
    <definedName name="P_Z_8_N_COLONNE_MT_ELIGIBLE_LIBELLE_SPECIFIQUE" localSheetId="12">#REF!</definedName>
    <definedName name="P_Z_8_N_COLONNE_MT_ELIGIBLE_LIBELLE_SPECIFIQUE">#REF!</definedName>
    <definedName name="P_Z_8_N_COLONNE_MT_MAX_LIBELLE_DEFAUT" localSheetId="6">#REF!</definedName>
    <definedName name="P_Z_8_N_COLONNE_MT_MAX_LIBELLE_DEFAUT" localSheetId="12">#REF!</definedName>
    <definedName name="P_Z_8_N_COLONNE_MT_MAX_LIBELLE_DEFAUT">#REF!</definedName>
    <definedName name="P_Z_8_N_COLONNE_MT_MAX_LIBELLE_SPECIFIQUE" localSheetId="6">#REF!</definedName>
    <definedName name="P_Z_8_N_COLONNE_MT_MAX_LIBELLE_SPECIFIQUE" localSheetId="12">#REF!</definedName>
    <definedName name="P_Z_8_N_COLONNE_MT_MAX_LIBELLE_SPECIFIQUE">#REF!</definedName>
    <definedName name="P_Z_8_N_COLONNE_MT_PRESENTE_INDICATION_SPECIFIQUE" localSheetId="6">#REF!</definedName>
    <definedName name="P_Z_8_N_COLONNE_MT_PRESENTE_INDICATION_SPECIFIQUE" localSheetId="12">#REF!</definedName>
    <definedName name="P_Z_8_N_COLONNE_MT_PRESENTE_INDICATION_SPECIFIQUE">#REF!</definedName>
    <definedName name="P_Z_8_N_COLONNE_MT_PRESENTE_INDICATION_STANDARD" localSheetId="6">#REF!</definedName>
    <definedName name="P_Z_8_N_COLONNE_MT_PRESENTE_INDICATION_STANDARD" localSheetId="12">#REF!</definedName>
    <definedName name="P_Z_8_N_COLONNE_MT_PRESENTE_INDICATION_STANDARD">#REF!</definedName>
    <definedName name="P_Z_8_N_COLONNE_MT_PRESENTE_SPECIFIQUE" localSheetId="6">#REF!</definedName>
    <definedName name="P_Z_8_N_COLONNE_MT_PRESENTE_SPECIFIQUE" localSheetId="12">#REF!</definedName>
    <definedName name="P_Z_8_N_COLONNE_MT_PRESENTE_SPECIFIQUE">#REF!</definedName>
    <definedName name="P_Z_8_N_COLONNE_MT_PRESENTE_STANDARD" localSheetId="6">#REF!</definedName>
    <definedName name="P_Z_8_N_COLONNE_MT_PRESENTE_STANDARD" localSheetId="12">#REF!</definedName>
    <definedName name="P_Z_8_N_COLONNE_MT_PRESENTE_STANDARD">#REF!</definedName>
    <definedName name="P_Z_8_N_COLONNE_MT_RAISONNABLE_LIBELLE_DEFAUT" localSheetId="6">#REF!</definedName>
    <definedName name="P_Z_8_N_COLONNE_MT_RAISONNABLE_LIBELLE_DEFAUT" localSheetId="12">#REF!</definedName>
    <definedName name="P_Z_8_N_COLONNE_MT_RAISONNABLE_LIBELLE_DEFAUT">#REF!</definedName>
    <definedName name="P_Z_8_N_COLONNE_MT_RAISONNABLE_LIBELLE_SPECIFIQUE" localSheetId="6">#REF!</definedName>
    <definedName name="P_Z_8_N_COLONNE_MT_RAISONNABLE_LIBELLE_SPECIFIQUE" localSheetId="12">#REF!</definedName>
    <definedName name="P_Z_8_N_COLONNE_MT_RAISONNABLE_LIBELLE_SPECIFIQUE">#REF!</definedName>
    <definedName name="P_Z_8_N_COLONNE_POSTE_INDICATION_SPECIFIQUE" localSheetId="6">#REF!</definedName>
    <definedName name="P_Z_8_N_COLONNE_POSTE_INDICATION_SPECIFIQUE" localSheetId="12">#REF!</definedName>
    <definedName name="P_Z_8_N_COLONNE_POSTE_INDICATION_SPECIFIQUE">#REF!</definedName>
    <definedName name="P_Z_8_N_COLONNE_POSTE_INDICATION_STANDARD" localSheetId="6">#REF!</definedName>
    <definedName name="P_Z_8_N_COLONNE_POSTE_INDICATION_STANDARD" localSheetId="12">#REF!</definedName>
    <definedName name="P_Z_8_N_COLONNE_POSTE_INDICATION_STANDARD">#REF!</definedName>
    <definedName name="P_Z_8_N_COLONNE_POSTE_SPECIFIQUE" localSheetId="6">#REF!</definedName>
    <definedName name="P_Z_8_N_COLONNE_POSTE_SPECIFIQUE" localSheetId="12">#REF!</definedName>
    <definedName name="P_Z_8_N_COLONNE_POSTE_SPECIFIQUE">#REF!</definedName>
    <definedName name="P_Z_8_N_COLONNE_POSTE_STANDARD" localSheetId="6">#REF!</definedName>
    <definedName name="P_Z_8_N_COLONNE_POSTE_STANDARD" localSheetId="12">#REF!</definedName>
    <definedName name="P_Z_8_N_COLONNE_POSTE_STANDARD">#REF!</definedName>
    <definedName name="P_Z_8_N_COLONNE_QT_ELIGIBLE_LIBELLE_DEFAUT" localSheetId="6">#REF!</definedName>
    <definedName name="P_Z_8_N_COLONNE_QT_ELIGIBLE_LIBELLE_DEFAUT" localSheetId="12">#REF!</definedName>
    <definedName name="P_Z_8_N_COLONNE_QT_ELIGIBLE_LIBELLE_DEFAUT">#REF!</definedName>
    <definedName name="P_Z_8_N_COLONNE_QT_ELIGIBLE_LIBELLE_SPECIFIQUE" localSheetId="6">#REF!</definedName>
    <definedName name="P_Z_8_N_COLONNE_QT_ELIGIBLE_LIBELLE_SPECIFIQUE" localSheetId="12">#REF!</definedName>
    <definedName name="P_Z_8_N_COLONNE_QT_ELIGIBLE_LIBELLE_SPECIFIQUE">#REF!</definedName>
    <definedName name="P_Z_8_N_COLONNE_QT_RAISONNABLE_LIBELLE_DEFAUT" localSheetId="6">#REF!</definedName>
    <definedName name="P_Z_8_N_COLONNE_QT_RAISONNABLE_LIBELLE_DEFAUT" localSheetId="12">#REF!</definedName>
    <definedName name="P_Z_8_N_COLONNE_QT_RAISONNABLE_LIBELLE_DEFAUT">#REF!</definedName>
    <definedName name="P_Z_8_N_COLONNE_QT_RAISONNABLE_LIBELLE_SPECIFIQUE" localSheetId="6">#REF!</definedName>
    <definedName name="P_Z_8_N_COLONNE_QT_RAISONNABLE_LIBELLE_SPECIFIQUE" localSheetId="12">#REF!</definedName>
    <definedName name="P_Z_8_N_COLONNE_QT_RAISONNABLE_LIBELLE_SPECIFIQUE">#REF!</definedName>
    <definedName name="P_Z_8_N_COLONNE_QUANTITE_INDICATION_SPECIFIQUE" localSheetId="6">#REF!</definedName>
    <definedName name="P_Z_8_N_COLONNE_QUANTITE_INDICATION_SPECIFIQUE" localSheetId="12">#REF!</definedName>
    <definedName name="P_Z_8_N_COLONNE_QUANTITE_INDICATION_SPECIFIQUE">#REF!</definedName>
    <definedName name="P_Z_8_N_COLONNE_QUANTITE_INDICATION_STANDARD" localSheetId="6">#REF!</definedName>
    <definedName name="P_Z_8_N_COLONNE_QUANTITE_INDICATION_STANDARD" localSheetId="12">#REF!</definedName>
    <definedName name="P_Z_8_N_COLONNE_QUANTITE_INDICATION_STANDARD">#REF!</definedName>
    <definedName name="P_Z_8_N_COLONNE_QUANTITE_SPECIFIQUE" localSheetId="6">#REF!</definedName>
    <definedName name="P_Z_8_N_COLONNE_QUANTITE_SPECIFIQUE" localSheetId="12">#REF!</definedName>
    <definedName name="P_Z_8_N_COLONNE_QUANTITE_SPECIFIQUE">#REF!</definedName>
    <definedName name="P_Z_8_N_COLONNE_QUANTITE_STANDARD" localSheetId="6">#REF!</definedName>
    <definedName name="P_Z_8_N_COLONNE_QUANTITE_STANDARD" localSheetId="12">#REF!</definedName>
    <definedName name="P_Z_8_N_COLONNE_QUANTITE_STANDARD">#REF!</definedName>
    <definedName name="P_Z_8_N_COLONNE_SOUS_OPERATION_INDICATION_SPECIFIQUE" localSheetId="6">#REF!</definedName>
    <definedName name="P_Z_8_N_COLONNE_SOUS_OPERATION_INDICATION_SPECIFIQUE" localSheetId="12">#REF!</definedName>
    <definedName name="P_Z_8_N_COLONNE_SOUS_OPERATION_INDICATION_SPECIFIQUE">#REF!</definedName>
    <definedName name="P_Z_8_N_COLONNE_SOUS_OPERATION_INDICATION_STANDARD" localSheetId="6">#REF!</definedName>
    <definedName name="P_Z_8_N_COLONNE_SOUS_OPERATION_INDICATION_STANDARD" localSheetId="12">#REF!</definedName>
    <definedName name="P_Z_8_N_COLONNE_SOUS_OPERATION_INDICATION_STANDARD">#REF!</definedName>
    <definedName name="P_Z_8_N_COLONNE_SOUS_OPERATION_SPECIFIQUE" localSheetId="6">#REF!</definedName>
    <definedName name="P_Z_8_N_COLONNE_SOUS_OPERATION_SPECIFIQUE" localSheetId="12">#REF!</definedName>
    <definedName name="P_Z_8_N_COLONNE_SOUS_OPERATION_SPECIFIQUE">#REF!</definedName>
    <definedName name="P_Z_8_N_COLONNE_SOUS_OPERATION_STANDARD" localSheetId="6">#REF!</definedName>
    <definedName name="P_Z_8_N_COLONNE_SOUS_OPERATION_STANDARD" localSheetId="12">#REF!</definedName>
    <definedName name="P_Z_8_N_COLONNE_SOUS_OPERATION_STANDARD">#REF!</definedName>
    <definedName name="P_Z_8_N_COLONNE_UNITE_INDICATION_SPECIFIQUE" localSheetId="6">#REF!</definedName>
    <definedName name="P_Z_8_N_COLONNE_UNITE_INDICATION_SPECIFIQUE" localSheetId="12">#REF!</definedName>
    <definedName name="P_Z_8_N_COLONNE_UNITE_INDICATION_SPECIFIQUE">#REF!</definedName>
    <definedName name="P_Z_8_N_COLONNE_UNITE_INDICATION_STANDARD" localSheetId="6">#REF!</definedName>
    <definedName name="P_Z_8_N_COLONNE_UNITE_INDICATION_STANDARD" localSheetId="12">#REF!</definedName>
    <definedName name="P_Z_8_N_COLONNE_UNITE_INDICATION_STANDARD">#REF!</definedName>
    <definedName name="P_Z_8_N_COLONNE_UNITE_SPECIFIQUE" localSheetId="6">#REF!</definedName>
    <definedName name="P_Z_8_N_COLONNE_UNITE_SPECIFIQUE" localSheetId="12">#REF!</definedName>
    <definedName name="P_Z_8_N_COLONNE_UNITE_SPECIFIQUE">#REF!</definedName>
    <definedName name="P_Z_8_N_COLONNE_UNITE_STANDARD" localSheetId="6">#REF!</definedName>
    <definedName name="P_Z_8_N_COLONNE_UNITE_STANDARD" localSheetId="12">#REF!</definedName>
    <definedName name="P_Z_8_N_COLONNE_UNITE_STANDARD">#REF!</definedName>
    <definedName name="P_Z_8_N_COLONNE_VALEUR_BAREME_INDICATION_SPECIFIQUE" localSheetId="6">#REF!</definedName>
    <definedName name="P_Z_8_N_COLONNE_VALEUR_BAREME_INDICATION_SPECIFIQUE" localSheetId="12">#REF!</definedName>
    <definedName name="P_Z_8_N_COLONNE_VALEUR_BAREME_INDICATION_SPECIFIQUE">#REF!</definedName>
    <definedName name="P_Z_8_N_COLONNE_VALEUR_BAREME_INDICATION_STANDARD" localSheetId="6">#REF!</definedName>
    <definedName name="P_Z_8_N_COLONNE_VALEUR_BAREME_INDICATION_STANDARD" localSheetId="12">#REF!</definedName>
    <definedName name="P_Z_8_N_COLONNE_VALEUR_BAREME_INDICATION_STANDARD">#REF!</definedName>
    <definedName name="P_Z_8_N_COLONNE_VALEUR_BAREME_SPECIFIQUE" localSheetId="6">#REF!</definedName>
    <definedName name="P_Z_8_N_COLONNE_VALEUR_BAREME_SPECIFIQUE" localSheetId="12">#REF!</definedName>
    <definedName name="P_Z_8_N_COLONNE_VALEUR_BAREME_SPECIFIQUE">#REF!</definedName>
    <definedName name="P_Z_8_N_COLONNE_VALEUR_BAREME_STANDARD" localSheetId="6">#REF!</definedName>
    <definedName name="P_Z_8_N_COLONNE_VALEUR_BAREME_STANDARD" localSheetId="12">#REF!</definedName>
    <definedName name="P_Z_8_N_COLONNE_VALEUR_BAREME_STANDARD">#REF!</definedName>
    <definedName name="P_Z_8_N_CONSIGNE_DEPENSES_BAREMES" localSheetId="6">#REF!</definedName>
    <definedName name="P_Z_8_N_CONSIGNE_DEPENSES_BAREMES" localSheetId="12">#REF!</definedName>
    <definedName name="P_Z_8_N_CONSIGNE_DEPENSES_BAREMES">#REF!</definedName>
    <definedName name="P_Z_8_N_EXEMPLE_BAREME" localSheetId="6">#REF!</definedName>
    <definedName name="P_Z_8_N_EXEMPLE_BAREME" localSheetId="12">#REF!</definedName>
    <definedName name="P_Z_8_N_EXEMPLE_BAREME">#REF!</definedName>
    <definedName name="P_Z_8_N_EXEMPLE_COMMENTAIRE" localSheetId="6">#REF!</definedName>
    <definedName name="P_Z_8_N_EXEMPLE_COMMENTAIRE" localSheetId="12">#REF!</definedName>
    <definedName name="P_Z_8_N_EXEMPLE_COMMENTAIRE">#REF!</definedName>
    <definedName name="P_Z_8_N_EXEMPLE_DESCRIPTION" localSheetId="6">#REF!</definedName>
    <definedName name="P_Z_8_N_EXEMPLE_DESCRIPTION" localSheetId="12">#REF!</definedName>
    <definedName name="P_Z_8_N_EXEMPLE_DESCRIPTION">#REF!</definedName>
    <definedName name="P_Z_8_N_EXEMPLE_DONNEES" localSheetId="6">#REF!</definedName>
    <definedName name="P_Z_8_N_EXEMPLE_DONNEES" localSheetId="12">#REF!</definedName>
    <definedName name="P_Z_8_N_EXEMPLE_DONNEES">#REF!</definedName>
    <definedName name="P_Z_8_N_EXEMPLE_JUSTIFICATIF" localSheetId="6">#REF!</definedName>
    <definedName name="P_Z_8_N_EXEMPLE_JUSTIFICATIF" localSheetId="12">#REF!</definedName>
    <definedName name="P_Z_8_N_EXEMPLE_JUSTIFICATIF">#REF!</definedName>
    <definedName name="P_Z_8_N_EXEMPLE_MT_PRESENTE" localSheetId="6">#REF!</definedName>
    <definedName name="P_Z_8_N_EXEMPLE_MT_PRESENTE" localSheetId="12">#REF!</definedName>
    <definedName name="P_Z_8_N_EXEMPLE_MT_PRESENTE">#REF!</definedName>
    <definedName name="P_Z_8_N_EXEMPLE_POSTE" localSheetId="6">#REF!</definedName>
    <definedName name="P_Z_8_N_EXEMPLE_POSTE" localSheetId="12">#REF!</definedName>
    <definedName name="P_Z_8_N_EXEMPLE_POSTE">#REF!</definedName>
    <definedName name="P_Z_8_N_EXEMPLE_QUANTITE" localSheetId="6">#REF!</definedName>
    <definedName name="P_Z_8_N_EXEMPLE_QUANTITE" localSheetId="12">#REF!</definedName>
    <definedName name="P_Z_8_N_EXEMPLE_QUANTITE">#REF!</definedName>
    <definedName name="P_Z_8_N_EXEMPLE_SOUS_OPERATION" localSheetId="6">#REF!</definedName>
    <definedName name="P_Z_8_N_EXEMPLE_SOUS_OPERATION" localSheetId="12">#REF!</definedName>
    <definedName name="P_Z_8_N_EXEMPLE_SOUS_OPERATION">#REF!</definedName>
    <definedName name="P_Z_8_N_EXEMPLE_UNITE" localSheetId="6">#REF!</definedName>
    <definedName name="P_Z_8_N_EXEMPLE_UNITE" localSheetId="12">#REF!</definedName>
    <definedName name="P_Z_8_N_EXEMPLE_UNITE">#REF!</definedName>
    <definedName name="P_Z_8_N_EXEMPLE_VALEUR_BAREME" localSheetId="6">#REF!</definedName>
    <definedName name="P_Z_8_N_EXEMPLE_VALEUR_BAREME" localSheetId="12">#REF!</definedName>
    <definedName name="P_Z_8_N_EXEMPLE_VALEUR_BAREME">#REF!</definedName>
    <definedName name="P_Z_8_N_INTITULE_DEPENSES_BAREMES_DEFAUT" localSheetId="6">#REF!</definedName>
    <definedName name="P_Z_8_N_INTITULE_DEPENSES_BAREMES_DEFAUT" localSheetId="12">#REF!</definedName>
    <definedName name="P_Z_8_N_INTITULE_DEPENSES_BAREMES_DEFAUT">#REF!</definedName>
    <definedName name="P_Z_8_N_INTITULE_DEPENSES_BAREMES_SPECIFIQUE" localSheetId="6">#REF!</definedName>
    <definedName name="P_Z_8_N_INTITULE_DEPENSES_BAREMES_SPECIFIQUE" localSheetId="12">#REF!</definedName>
    <definedName name="P_Z_8_N_INTITULE_DEPENSES_BAREMES_SPECIFIQUE">#REF!</definedName>
    <definedName name="P_Z_8_R_LIBELLES_CODES_BAREMES" localSheetId="6">#REF!</definedName>
    <definedName name="P_Z_8_R_LIBELLES_CODES_BAREMES" localSheetId="12">#REF!</definedName>
    <definedName name="P_Z_8_R_LIBELLES_CODES_BAREMES">#REF!</definedName>
    <definedName name="P_Z_8_R_LIBELLES_CODES_BAREMES_1" localSheetId="6">#REF!</definedName>
    <definedName name="P_Z_8_R_LIBELLES_CODES_BAREMES_1" localSheetId="12">#REF!</definedName>
    <definedName name="P_Z_8_R_LIBELLES_CODES_BAREMES_1">#REF!</definedName>
    <definedName name="P_Z_8_R_LIBELLES_CODES_BAREMES_10" localSheetId="6">#REF!</definedName>
    <definedName name="P_Z_8_R_LIBELLES_CODES_BAREMES_10" localSheetId="12">#REF!</definedName>
    <definedName name="P_Z_8_R_LIBELLES_CODES_BAREMES_10">#REF!</definedName>
    <definedName name="P_Z_8_R_LIBELLES_CODES_BAREMES_11" localSheetId="6">#REF!</definedName>
    <definedName name="P_Z_8_R_LIBELLES_CODES_BAREMES_11" localSheetId="12">#REF!</definedName>
    <definedName name="P_Z_8_R_LIBELLES_CODES_BAREMES_11">#REF!</definedName>
    <definedName name="P_Z_8_R_LIBELLES_CODES_BAREMES_12" localSheetId="6">#REF!</definedName>
    <definedName name="P_Z_8_R_LIBELLES_CODES_BAREMES_12" localSheetId="12">#REF!</definedName>
    <definedName name="P_Z_8_R_LIBELLES_CODES_BAREMES_12">#REF!</definedName>
    <definedName name="P_Z_8_R_LIBELLES_CODES_BAREMES_13" localSheetId="6">#REF!</definedName>
    <definedName name="P_Z_8_R_LIBELLES_CODES_BAREMES_13" localSheetId="12">#REF!</definedName>
    <definedName name="P_Z_8_R_LIBELLES_CODES_BAREMES_13">#REF!</definedName>
    <definedName name="P_Z_8_R_LIBELLES_CODES_BAREMES_14" localSheetId="6">#REF!</definedName>
    <definedName name="P_Z_8_R_LIBELLES_CODES_BAREMES_14" localSheetId="12">#REF!</definedName>
    <definedName name="P_Z_8_R_LIBELLES_CODES_BAREMES_14">#REF!</definedName>
    <definedName name="P_Z_8_R_LIBELLES_CODES_BAREMES_15" localSheetId="6">#REF!</definedName>
    <definedName name="P_Z_8_R_LIBELLES_CODES_BAREMES_15" localSheetId="12">#REF!</definedName>
    <definedName name="P_Z_8_R_LIBELLES_CODES_BAREMES_15">#REF!</definedName>
    <definedName name="P_Z_8_R_LIBELLES_CODES_BAREMES_16" localSheetId="6">#REF!</definedName>
    <definedName name="P_Z_8_R_LIBELLES_CODES_BAREMES_16" localSheetId="12">#REF!</definedName>
    <definedName name="P_Z_8_R_LIBELLES_CODES_BAREMES_16">#REF!</definedName>
    <definedName name="P_Z_8_R_LIBELLES_CODES_BAREMES_17" localSheetId="6">#REF!</definedName>
    <definedName name="P_Z_8_R_LIBELLES_CODES_BAREMES_17" localSheetId="12">#REF!</definedName>
    <definedName name="P_Z_8_R_LIBELLES_CODES_BAREMES_17">#REF!</definedName>
    <definedName name="P_Z_8_R_LIBELLES_CODES_BAREMES_18" localSheetId="6">#REF!</definedName>
    <definedName name="P_Z_8_R_LIBELLES_CODES_BAREMES_18" localSheetId="12">#REF!</definedName>
    <definedName name="P_Z_8_R_LIBELLES_CODES_BAREMES_18">#REF!</definedName>
    <definedName name="P_Z_8_R_LIBELLES_CODES_BAREMES_19" localSheetId="6">#REF!</definedName>
    <definedName name="P_Z_8_R_LIBELLES_CODES_BAREMES_19" localSheetId="12">#REF!</definedName>
    <definedName name="P_Z_8_R_LIBELLES_CODES_BAREMES_19">#REF!</definedName>
    <definedName name="P_Z_8_R_LIBELLES_CODES_BAREMES_2" localSheetId="6">#REF!</definedName>
    <definedName name="P_Z_8_R_LIBELLES_CODES_BAREMES_2" localSheetId="12">#REF!</definedName>
    <definedName name="P_Z_8_R_LIBELLES_CODES_BAREMES_2">#REF!</definedName>
    <definedName name="P_Z_8_R_LIBELLES_CODES_BAREMES_20" localSheetId="6">#REF!</definedName>
    <definedName name="P_Z_8_R_LIBELLES_CODES_BAREMES_20" localSheetId="12">#REF!</definedName>
    <definedName name="P_Z_8_R_LIBELLES_CODES_BAREMES_20">#REF!</definedName>
    <definedName name="P_Z_8_R_LIBELLES_CODES_BAREMES_21" localSheetId="6">#REF!</definedName>
    <definedName name="P_Z_8_R_LIBELLES_CODES_BAREMES_21" localSheetId="12">#REF!</definedName>
    <definedName name="P_Z_8_R_LIBELLES_CODES_BAREMES_21">#REF!</definedName>
    <definedName name="P_Z_8_R_LIBELLES_CODES_BAREMES_22" localSheetId="6">#REF!</definedName>
    <definedName name="P_Z_8_R_LIBELLES_CODES_BAREMES_22" localSheetId="12">#REF!</definedName>
    <definedName name="P_Z_8_R_LIBELLES_CODES_BAREMES_22">#REF!</definedName>
    <definedName name="P_Z_8_R_LIBELLES_CODES_BAREMES_23" localSheetId="6">#REF!</definedName>
    <definedName name="P_Z_8_R_LIBELLES_CODES_BAREMES_23" localSheetId="12">#REF!</definedName>
    <definedName name="P_Z_8_R_LIBELLES_CODES_BAREMES_23">#REF!</definedName>
    <definedName name="P_Z_8_R_LIBELLES_CODES_BAREMES_24" localSheetId="6">#REF!</definedName>
    <definedName name="P_Z_8_R_LIBELLES_CODES_BAREMES_24" localSheetId="12">#REF!</definedName>
    <definedName name="P_Z_8_R_LIBELLES_CODES_BAREMES_24">#REF!</definedName>
    <definedName name="P_Z_8_R_LIBELLES_CODES_BAREMES_25" localSheetId="6">#REF!</definedName>
    <definedName name="P_Z_8_R_LIBELLES_CODES_BAREMES_25" localSheetId="12">#REF!</definedName>
    <definedName name="P_Z_8_R_LIBELLES_CODES_BAREMES_25">#REF!</definedName>
    <definedName name="P_Z_8_R_LIBELLES_CODES_BAREMES_26" localSheetId="6">#REF!</definedName>
    <definedName name="P_Z_8_R_LIBELLES_CODES_BAREMES_26" localSheetId="12">#REF!</definedName>
    <definedName name="P_Z_8_R_LIBELLES_CODES_BAREMES_26">#REF!</definedName>
    <definedName name="P_Z_8_R_LIBELLES_CODES_BAREMES_27" localSheetId="6">#REF!</definedName>
    <definedName name="P_Z_8_R_LIBELLES_CODES_BAREMES_27" localSheetId="12">#REF!</definedName>
    <definedName name="P_Z_8_R_LIBELLES_CODES_BAREMES_27">#REF!</definedName>
    <definedName name="P_Z_8_R_LIBELLES_CODES_BAREMES_28" localSheetId="6">#REF!</definedName>
    <definedName name="P_Z_8_R_LIBELLES_CODES_BAREMES_28" localSheetId="12">#REF!</definedName>
    <definedName name="P_Z_8_R_LIBELLES_CODES_BAREMES_28">#REF!</definedName>
    <definedName name="P_Z_8_R_LIBELLES_CODES_BAREMES_29" localSheetId="6">#REF!</definedName>
    <definedName name="P_Z_8_R_LIBELLES_CODES_BAREMES_29" localSheetId="12">#REF!</definedName>
    <definedName name="P_Z_8_R_LIBELLES_CODES_BAREMES_29">#REF!</definedName>
    <definedName name="P_Z_8_R_LIBELLES_CODES_BAREMES_3" localSheetId="6">#REF!</definedName>
    <definedName name="P_Z_8_R_LIBELLES_CODES_BAREMES_3" localSheetId="12">#REF!</definedName>
    <definedName name="P_Z_8_R_LIBELLES_CODES_BAREMES_3">#REF!</definedName>
    <definedName name="P_Z_8_R_LIBELLES_CODES_BAREMES_30" localSheetId="6">#REF!</definedName>
    <definedName name="P_Z_8_R_LIBELLES_CODES_BAREMES_30" localSheetId="12">#REF!</definedName>
    <definedName name="P_Z_8_R_LIBELLES_CODES_BAREMES_30">#REF!</definedName>
    <definedName name="P_Z_8_R_LIBELLES_CODES_BAREMES_31" localSheetId="6">#REF!</definedName>
    <definedName name="P_Z_8_R_LIBELLES_CODES_BAREMES_31" localSheetId="12">#REF!</definedName>
    <definedName name="P_Z_8_R_LIBELLES_CODES_BAREMES_31">#REF!</definedName>
    <definedName name="P_Z_8_R_LIBELLES_CODES_BAREMES_32" localSheetId="6">#REF!</definedName>
    <definedName name="P_Z_8_R_LIBELLES_CODES_BAREMES_32" localSheetId="12">#REF!</definedName>
    <definedName name="P_Z_8_R_LIBELLES_CODES_BAREMES_32">#REF!</definedName>
    <definedName name="P_Z_8_R_LIBELLES_CODES_BAREMES_33" localSheetId="6">#REF!</definedName>
    <definedName name="P_Z_8_R_LIBELLES_CODES_BAREMES_33" localSheetId="12">#REF!</definedName>
    <definedName name="P_Z_8_R_LIBELLES_CODES_BAREMES_33">#REF!</definedName>
    <definedName name="P_Z_8_R_LIBELLES_CODES_BAREMES_34" localSheetId="6">#REF!</definedName>
    <definedName name="P_Z_8_R_LIBELLES_CODES_BAREMES_34" localSheetId="12">#REF!</definedName>
    <definedName name="P_Z_8_R_LIBELLES_CODES_BAREMES_34">#REF!</definedName>
    <definedName name="P_Z_8_R_LIBELLES_CODES_BAREMES_35" localSheetId="6">#REF!</definedName>
    <definedName name="P_Z_8_R_LIBELLES_CODES_BAREMES_35" localSheetId="12">#REF!</definedName>
    <definedName name="P_Z_8_R_LIBELLES_CODES_BAREMES_35">#REF!</definedName>
    <definedName name="P_Z_8_R_LIBELLES_CODES_BAREMES_36" localSheetId="6">#REF!</definedName>
    <definedName name="P_Z_8_R_LIBELLES_CODES_BAREMES_36" localSheetId="12">#REF!</definedName>
    <definedName name="P_Z_8_R_LIBELLES_CODES_BAREMES_36">#REF!</definedName>
    <definedName name="P_Z_8_R_LIBELLES_CODES_BAREMES_37" localSheetId="6">#REF!</definedName>
    <definedName name="P_Z_8_R_LIBELLES_CODES_BAREMES_37" localSheetId="12">#REF!</definedName>
    <definedName name="P_Z_8_R_LIBELLES_CODES_BAREMES_37">#REF!</definedName>
    <definedName name="P_Z_8_R_LIBELLES_CODES_BAREMES_38" localSheetId="6">#REF!</definedName>
    <definedName name="P_Z_8_R_LIBELLES_CODES_BAREMES_38" localSheetId="12">#REF!</definedName>
    <definedName name="P_Z_8_R_LIBELLES_CODES_BAREMES_38">#REF!</definedName>
    <definedName name="P_Z_8_R_LIBELLES_CODES_BAREMES_39" localSheetId="6">#REF!</definedName>
    <definedName name="P_Z_8_R_LIBELLES_CODES_BAREMES_39" localSheetId="12">#REF!</definedName>
    <definedName name="P_Z_8_R_LIBELLES_CODES_BAREMES_39">#REF!</definedName>
    <definedName name="P_Z_8_R_LIBELLES_CODES_BAREMES_4" localSheetId="6">#REF!</definedName>
    <definedName name="P_Z_8_R_LIBELLES_CODES_BAREMES_4" localSheetId="12">#REF!</definedName>
    <definedName name="P_Z_8_R_LIBELLES_CODES_BAREMES_4">#REF!</definedName>
    <definedName name="P_Z_8_R_LIBELLES_CODES_BAREMES_40" localSheetId="6">#REF!</definedName>
    <definedName name="P_Z_8_R_LIBELLES_CODES_BAREMES_40" localSheetId="12">#REF!</definedName>
    <definedName name="P_Z_8_R_LIBELLES_CODES_BAREMES_40">#REF!</definedName>
    <definedName name="P_Z_8_R_LIBELLES_CODES_BAREMES_5" localSheetId="6">#REF!</definedName>
    <definedName name="P_Z_8_R_LIBELLES_CODES_BAREMES_5" localSheetId="12">#REF!</definedName>
    <definedName name="P_Z_8_R_LIBELLES_CODES_BAREMES_5">#REF!</definedName>
    <definedName name="P_Z_8_R_LIBELLES_CODES_BAREMES_6" localSheetId="6">#REF!</definedName>
    <definedName name="P_Z_8_R_LIBELLES_CODES_BAREMES_6" localSheetId="12">#REF!</definedName>
    <definedName name="P_Z_8_R_LIBELLES_CODES_BAREMES_6">#REF!</definedName>
    <definedName name="P_Z_8_R_LIBELLES_CODES_BAREMES_7" localSheetId="6">#REF!</definedName>
    <definedName name="P_Z_8_R_LIBELLES_CODES_BAREMES_7" localSheetId="12">#REF!</definedName>
    <definedName name="P_Z_8_R_LIBELLES_CODES_BAREMES_7">#REF!</definedName>
    <definedName name="P_Z_8_R_LIBELLES_CODES_BAREMES_8" localSheetId="6">#REF!</definedName>
    <definedName name="P_Z_8_R_LIBELLES_CODES_BAREMES_8" localSheetId="12">#REF!</definedName>
    <definedName name="P_Z_8_R_LIBELLES_CODES_BAREMES_8">#REF!</definedName>
    <definedName name="P_Z_8_R_LIBELLES_CODES_BAREMES_9" localSheetId="6">#REF!</definedName>
    <definedName name="P_Z_8_R_LIBELLES_CODES_BAREMES_9" localSheetId="12">#REF!</definedName>
    <definedName name="P_Z_8_R_LIBELLES_CODES_BAREMES_9">#REF!</definedName>
    <definedName name="P_Z_8_R_LIBELLES_DESCRIPTIONS" localSheetId="6">#REF!</definedName>
    <definedName name="P_Z_8_R_LIBELLES_DESCRIPTIONS" localSheetId="12">#REF!</definedName>
    <definedName name="P_Z_8_R_LIBELLES_DESCRIPTIONS">#REF!</definedName>
    <definedName name="P_Z_8_R_LIBELLES_DESCRIPTIONS_1" localSheetId="6">#REF!</definedName>
    <definedName name="P_Z_8_R_LIBELLES_DESCRIPTIONS_1" localSheetId="12">#REF!</definedName>
    <definedName name="P_Z_8_R_LIBELLES_DESCRIPTIONS_1">#REF!</definedName>
    <definedName name="P_Z_8_R_LIBELLES_DESCRIPTIONS_10" localSheetId="6">#REF!</definedName>
    <definedName name="P_Z_8_R_LIBELLES_DESCRIPTIONS_10" localSheetId="12">#REF!</definedName>
    <definedName name="P_Z_8_R_LIBELLES_DESCRIPTIONS_10">#REF!</definedName>
    <definedName name="P_Z_8_R_LIBELLES_DESCRIPTIONS_11" localSheetId="6">#REF!</definedName>
    <definedName name="P_Z_8_R_LIBELLES_DESCRIPTIONS_11" localSheetId="12">#REF!</definedName>
    <definedName name="P_Z_8_R_LIBELLES_DESCRIPTIONS_11">#REF!</definedName>
    <definedName name="P_Z_8_R_LIBELLES_DESCRIPTIONS_12" localSheetId="6">#REF!</definedName>
    <definedName name="P_Z_8_R_LIBELLES_DESCRIPTIONS_12" localSheetId="12">#REF!</definedName>
    <definedName name="P_Z_8_R_LIBELLES_DESCRIPTIONS_12">#REF!</definedName>
    <definedName name="P_Z_8_R_LIBELLES_DESCRIPTIONS_13" localSheetId="6">#REF!</definedName>
    <definedName name="P_Z_8_R_LIBELLES_DESCRIPTIONS_13" localSheetId="12">#REF!</definedName>
    <definedName name="P_Z_8_R_LIBELLES_DESCRIPTIONS_13">#REF!</definedName>
    <definedName name="P_Z_8_R_LIBELLES_DESCRIPTIONS_14" localSheetId="6">#REF!</definedName>
    <definedName name="P_Z_8_R_LIBELLES_DESCRIPTIONS_14" localSheetId="12">#REF!</definedName>
    <definedName name="P_Z_8_R_LIBELLES_DESCRIPTIONS_14">#REF!</definedName>
    <definedName name="P_Z_8_R_LIBELLES_DESCRIPTIONS_15" localSheetId="6">#REF!</definedName>
    <definedName name="P_Z_8_R_LIBELLES_DESCRIPTIONS_15" localSheetId="12">#REF!</definedName>
    <definedName name="P_Z_8_R_LIBELLES_DESCRIPTIONS_15">#REF!</definedName>
    <definedName name="P_Z_8_R_LIBELLES_DESCRIPTIONS_16" localSheetId="6">#REF!</definedName>
    <definedName name="P_Z_8_R_LIBELLES_DESCRIPTIONS_16" localSheetId="12">#REF!</definedName>
    <definedName name="P_Z_8_R_LIBELLES_DESCRIPTIONS_16">#REF!</definedName>
    <definedName name="P_Z_8_R_LIBELLES_DESCRIPTIONS_17" localSheetId="6">#REF!</definedName>
    <definedName name="P_Z_8_R_LIBELLES_DESCRIPTIONS_17" localSheetId="12">#REF!</definedName>
    <definedName name="P_Z_8_R_LIBELLES_DESCRIPTIONS_17">#REF!</definedName>
    <definedName name="P_Z_8_R_LIBELLES_DESCRIPTIONS_18" localSheetId="6">#REF!</definedName>
    <definedName name="P_Z_8_R_LIBELLES_DESCRIPTIONS_18" localSheetId="12">#REF!</definedName>
    <definedName name="P_Z_8_R_LIBELLES_DESCRIPTIONS_18">#REF!</definedName>
    <definedName name="P_Z_8_R_LIBELLES_DESCRIPTIONS_19" localSheetId="6">#REF!</definedName>
    <definedName name="P_Z_8_R_LIBELLES_DESCRIPTIONS_19" localSheetId="12">#REF!</definedName>
    <definedName name="P_Z_8_R_LIBELLES_DESCRIPTIONS_19">#REF!</definedName>
    <definedName name="P_Z_8_R_LIBELLES_DESCRIPTIONS_2" localSheetId="6">#REF!</definedName>
    <definedName name="P_Z_8_R_LIBELLES_DESCRIPTIONS_2" localSheetId="12">#REF!</definedName>
    <definedName name="P_Z_8_R_LIBELLES_DESCRIPTIONS_2">#REF!</definedName>
    <definedName name="P_Z_8_R_LIBELLES_DESCRIPTIONS_20" localSheetId="6">#REF!</definedName>
    <definedName name="P_Z_8_R_LIBELLES_DESCRIPTIONS_20" localSheetId="12">#REF!</definedName>
    <definedName name="P_Z_8_R_LIBELLES_DESCRIPTIONS_20">#REF!</definedName>
    <definedName name="P_Z_8_R_LIBELLES_DESCRIPTIONS_3" localSheetId="6">#REF!</definedName>
    <definedName name="P_Z_8_R_LIBELLES_DESCRIPTIONS_3" localSheetId="12">#REF!</definedName>
    <definedName name="P_Z_8_R_LIBELLES_DESCRIPTIONS_3">#REF!</definedName>
    <definedName name="P_Z_8_R_LIBELLES_DESCRIPTIONS_4" localSheetId="6">#REF!</definedName>
    <definedName name="P_Z_8_R_LIBELLES_DESCRIPTIONS_4" localSheetId="12">#REF!</definedName>
    <definedName name="P_Z_8_R_LIBELLES_DESCRIPTIONS_4">#REF!</definedName>
    <definedName name="P_Z_8_R_LIBELLES_DESCRIPTIONS_5" localSheetId="6">#REF!</definedName>
    <definedName name="P_Z_8_R_LIBELLES_DESCRIPTIONS_5" localSheetId="12">#REF!</definedName>
    <definedName name="P_Z_8_R_LIBELLES_DESCRIPTIONS_5">#REF!</definedName>
    <definedName name="P_Z_8_R_LIBELLES_DESCRIPTIONS_6" localSheetId="6">#REF!</definedName>
    <definedName name="P_Z_8_R_LIBELLES_DESCRIPTIONS_6" localSheetId="12">#REF!</definedName>
    <definedName name="P_Z_8_R_LIBELLES_DESCRIPTIONS_6">#REF!</definedName>
    <definedName name="P_Z_8_R_LIBELLES_DESCRIPTIONS_7" localSheetId="6">#REF!</definedName>
    <definedName name="P_Z_8_R_LIBELLES_DESCRIPTIONS_7" localSheetId="12">#REF!</definedName>
    <definedName name="P_Z_8_R_LIBELLES_DESCRIPTIONS_7">#REF!</definedName>
    <definedName name="P_Z_8_R_LIBELLES_DESCRIPTIONS_8" localSheetId="6">#REF!</definedName>
    <definedName name="P_Z_8_R_LIBELLES_DESCRIPTIONS_8" localSheetId="12">#REF!</definedName>
    <definedName name="P_Z_8_R_LIBELLES_DESCRIPTIONS_8">#REF!</definedName>
    <definedName name="P_Z_8_R_LIBELLES_DESCRIPTIONS_9" localSheetId="6">#REF!</definedName>
    <definedName name="P_Z_8_R_LIBELLES_DESCRIPTIONS_9" localSheetId="12">#REF!</definedName>
    <definedName name="P_Z_8_R_LIBELLES_DESCRIPTIONS_9">#REF!</definedName>
    <definedName name="P_Z_8_R_LIBELLES_POSTES" localSheetId="6">#REF!</definedName>
    <definedName name="P_Z_8_R_LIBELLES_POSTES" localSheetId="12">#REF!</definedName>
    <definedName name="P_Z_8_R_LIBELLES_POSTES">#REF!</definedName>
    <definedName name="P_Z_8_R_LIBELLES_POSTES_1" localSheetId="6">#REF!</definedName>
    <definedName name="P_Z_8_R_LIBELLES_POSTES_1" localSheetId="12">#REF!</definedName>
    <definedName name="P_Z_8_R_LIBELLES_POSTES_1">#REF!</definedName>
    <definedName name="P_Z_8_R_LIBELLES_POSTES_10" localSheetId="6">#REF!</definedName>
    <definedName name="P_Z_8_R_LIBELLES_POSTES_10" localSheetId="12">#REF!</definedName>
    <definedName name="P_Z_8_R_LIBELLES_POSTES_10">#REF!</definedName>
    <definedName name="P_Z_8_R_LIBELLES_POSTES_11" localSheetId="6">#REF!</definedName>
    <definedName name="P_Z_8_R_LIBELLES_POSTES_11" localSheetId="12">#REF!</definedName>
    <definedName name="P_Z_8_R_LIBELLES_POSTES_11">#REF!</definedName>
    <definedName name="P_Z_8_R_LIBELLES_POSTES_12" localSheetId="6">#REF!</definedName>
    <definedName name="P_Z_8_R_LIBELLES_POSTES_12" localSheetId="12">#REF!</definedName>
    <definedName name="P_Z_8_R_LIBELLES_POSTES_12">#REF!</definedName>
    <definedName name="P_Z_8_R_LIBELLES_POSTES_13" localSheetId="6">#REF!</definedName>
    <definedName name="P_Z_8_R_LIBELLES_POSTES_13" localSheetId="12">#REF!</definedName>
    <definedName name="P_Z_8_R_LIBELLES_POSTES_13">#REF!</definedName>
    <definedName name="P_Z_8_R_LIBELLES_POSTES_14" localSheetId="6">#REF!</definedName>
    <definedName name="P_Z_8_R_LIBELLES_POSTES_14" localSheetId="12">#REF!</definedName>
    <definedName name="P_Z_8_R_LIBELLES_POSTES_14">#REF!</definedName>
    <definedName name="P_Z_8_R_LIBELLES_POSTES_15" localSheetId="6">#REF!</definedName>
    <definedName name="P_Z_8_R_LIBELLES_POSTES_15" localSheetId="12">#REF!</definedName>
    <definedName name="P_Z_8_R_LIBELLES_POSTES_15">#REF!</definedName>
    <definedName name="P_Z_8_R_LIBELLES_POSTES_16" localSheetId="6">#REF!</definedName>
    <definedName name="P_Z_8_R_LIBELLES_POSTES_16" localSheetId="12">#REF!</definedName>
    <definedName name="P_Z_8_R_LIBELLES_POSTES_16">#REF!</definedName>
    <definedName name="P_Z_8_R_LIBELLES_POSTES_17" localSheetId="6">#REF!</definedName>
    <definedName name="P_Z_8_R_LIBELLES_POSTES_17" localSheetId="12">#REF!</definedName>
    <definedName name="P_Z_8_R_LIBELLES_POSTES_17">#REF!</definedName>
    <definedName name="P_Z_8_R_LIBELLES_POSTES_18" localSheetId="6">#REF!</definedName>
    <definedName name="P_Z_8_R_LIBELLES_POSTES_18" localSheetId="12">#REF!</definedName>
    <definedName name="P_Z_8_R_LIBELLES_POSTES_18">#REF!</definedName>
    <definedName name="P_Z_8_R_LIBELLES_POSTES_19" localSheetId="6">#REF!</definedName>
    <definedName name="P_Z_8_R_LIBELLES_POSTES_19" localSheetId="12">#REF!</definedName>
    <definedName name="P_Z_8_R_LIBELLES_POSTES_19">#REF!</definedName>
    <definedName name="P_Z_8_R_LIBELLES_POSTES_2" localSheetId="6">#REF!</definedName>
    <definedName name="P_Z_8_R_LIBELLES_POSTES_2" localSheetId="12">#REF!</definedName>
    <definedName name="P_Z_8_R_LIBELLES_POSTES_2">#REF!</definedName>
    <definedName name="P_Z_8_R_LIBELLES_POSTES_20" localSheetId="6">#REF!</definedName>
    <definedName name="P_Z_8_R_LIBELLES_POSTES_20" localSheetId="12">#REF!</definedName>
    <definedName name="P_Z_8_R_LIBELLES_POSTES_20">#REF!</definedName>
    <definedName name="P_Z_8_R_LIBELLES_POSTES_3" localSheetId="6">#REF!</definedName>
    <definedName name="P_Z_8_R_LIBELLES_POSTES_3" localSheetId="12">#REF!</definedName>
    <definedName name="P_Z_8_R_LIBELLES_POSTES_3">#REF!</definedName>
    <definedName name="P_Z_8_R_LIBELLES_POSTES_4" localSheetId="6">#REF!</definedName>
    <definedName name="P_Z_8_R_LIBELLES_POSTES_4" localSheetId="12">#REF!</definedName>
    <definedName name="P_Z_8_R_LIBELLES_POSTES_4">#REF!</definedName>
    <definedName name="P_Z_8_R_LIBELLES_POSTES_5" localSheetId="6">#REF!</definedName>
    <definedName name="P_Z_8_R_LIBELLES_POSTES_5" localSheetId="12">#REF!</definedName>
    <definedName name="P_Z_8_R_LIBELLES_POSTES_5">#REF!</definedName>
    <definedName name="P_Z_8_R_LIBELLES_POSTES_6" localSheetId="6">#REF!</definedName>
    <definedName name="P_Z_8_R_LIBELLES_POSTES_6" localSheetId="12">#REF!</definedName>
    <definedName name="P_Z_8_R_LIBELLES_POSTES_6">#REF!</definedName>
    <definedName name="P_Z_8_R_LIBELLES_POSTES_7" localSheetId="6">#REF!</definedName>
    <definedName name="P_Z_8_R_LIBELLES_POSTES_7" localSheetId="12">#REF!</definedName>
    <definedName name="P_Z_8_R_LIBELLES_POSTES_7">#REF!</definedName>
    <definedName name="P_Z_8_R_LIBELLES_POSTES_8" localSheetId="6">#REF!</definedName>
    <definedName name="P_Z_8_R_LIBELLES_POSTES_8" localSheetId="12">#REF!</definedName>
    <definedName name="P_Z_8_R_LIBELLES_POSTES_8">#REF!</definedName>
    <definedName name="P_Z_8_R_LIBELLES_POSTES_9" localSheetId="6">#REF!</definedName>
    <definedName name="P_Z_8_R_LIBELLES_POSTES_9" localSheetId="12">#REF!</definedName>
    <definedName name="P_Z_8_R_LIBELLES_POSTES_9">#REF!</definedName>
    <definedName name="P_Z_8_R_LIBELLES_SOUS_OPERATIONS" localSheetId="6">#REF!</definedName>
    <definedName name="P_Z_8_R_LIBELLES_SOUS_OPERATIONS" localSheetId="12">#REF!</definedName>
    <definedName name="P_Z_8_R_LIBELLES_SOUS_OPERATIONS">#REF!</definedName>
    <definedName name="P_Z_8_R_LIBELLES_SOUS_OPERATIONS_1" localSheetId="6">#REF!</definedName>
    <definedName name="P_Z_8_R_LIBELLES_SOUS_OPERATIONS_1" localSheetId="12">#REF!</definedName>
    <definedName name="P_Z_8_R_LIBELLES_SOUS_OPERATIONS_1">#REF!</definedName>
    <definedName name="P_Z_8_R_LIBELLES_SOUS_OPERATIONS_10" localSheetId="6">#REF!</definedName>
    <definedName name="P_Z_8_R_LIBELLES_SOUS_OPERATIONS_10" localSheetId="12">#REF!</definedName>
    <definedName name="P_Z_8_R_LIBELLES_SOUS_OPERATIONS_10">#REF!</definedName>
    <definedName name="P_Z_8_R_LIBELLES_SOUS_OPERATIONS_11" localSheetId="6">#REF!</definedName>
    <definedName name="P_Z_8_R_LIBELLES_SOUS_OPERATIONS_11" localSheetId="12">#REF!</definedName>
    <definedName name="P_Z_8_R_LIBELLES_SOUS_OPERATIONS_11">#REF!</definedName>
    <definedName name="P_Z_8_R_LIBELLES_SOUS_OPERATIONS_12" localSheetId="6">#REF!</definedName>
    <definedName name="P_Z_8_R_LIBELLES_SOUS_OPERATIONS_12" localSheetId="12">#REF!</definedName>
    <definedName name="P_Z_8_R_LIBELLES_SOUS_OPERATIONS_12">#REF!</definedName>
    <definedName name="P_Z_8_R_LIBELLES_SOUS_OPERATIONS_13" localSheetId="6">#REF!</definedName>
    <definedName name="P_Z_8_R_LIBELLES_SOUS_OPERATIONS_13" localSheetId="12">#REF!</definedName>
    <definedName name="P_Z_8_R_LIBELLES_SOUS_OPERATIONS_13">#REF!</definedName>
    <definedName name="P_Z_8_R_LIBELLES_SOUS_OPERATIONS_14" localSheetId="6">#REF!</definedName>
    <definedName name="P_Z_8_R_LIBELLES_SOUS_OPERATIONS_14" localSheetId="12">#REF!</definedName>
    <definedName name="P_Z_8_R_LIBELLES_SOUS_OPERATIONS_14">#REF!</definedName>
    <definedName name="P_Z_8_R_LIBELLES_SOUS_OPERATIONS_15" localSheetId="6">#REF!</definedName>
    <definedName name="P_Z_8_R_LIBELLES_SOUS_OPERATIONS_15" localSheetId="12">#REF!</definedName>
    <definedName name="P_Z_8_R_LIBELLES_SOUS_OPERATIONS_15">#REF!</definedName>
    <definedName name="P_Z_8_R_LIBELLES_SOUS_OPERATIONS_16" localSheetId="6">#REF!</definedName>
    <definedName name="P_Z_8_R_LIBELLES_SOUS_OPERATIONS_16" localSheetId="12">#REF!</definedName>
    <definedName name="P_Z_8_R_LIBELLES_SOUS_OPERATIONS_16">#REF!</definedName>
    <definedName name="P_Z_8_R_LIBELLES_SOUS_OPERATIONS_17" localSheetId="6">#REF!</definedName>
    <definedName name="P_Z_8_R_LIBELLES_SOUS_OPERATIONS_17" localSheetId="12">#REF!</definedName>
    <definedName name="P_Z_8_R_LIBELLES_SOUS_OPERATIONS_17">#REF!</definedName>
    <definedName name="P_Z_8_R_LIBELLES_SOUS_OPERATIONS_18" localSheetId="6">#REF!</definedName>
    <definedName name="P_Z_8_R_LIBELLES_SOUS_OPERATIONS_18" localSheetId="12">#REF!</definedName>
    <definedName name="P_Z_8_R_LIBELLES_SOUS_OPERATIONS_18">#REF!</definedName>
    <definedName name="P_Z_8_R_LIBELLES_SOUS_OPERATIONS_19" localSheetId="6">#REF!</definedName>
    <definedName name="P_Z_8_R_LIBELLES_SOUS_OPERATIONS_19" localSheetId="12">#REF!</definedName>
    <definedName name="P_Z_8_R_LIBELLES_SOUS_OPERATIONS_19">#REF!</definedName>
    <definedName name="P_Z_8_R_LIBELLES_SOUS_OPERATIONS_2" localSheetId="6">#REF!</definedName>
    <definedName name="P_Z_8_R_LIBELLES_SOUS_OPERATIONS_2" localSheetId="12">#REF!</definedName>
    <definedName name="P_Z_8_R_LIBELLES_SOUS_OPERATIONS_2">#REF!</definedName>
    <definedName name="P_Z_8_R_LIBELLES_SOUS_OPERATIONS_20" localSheetId="6">#REF!</definedName>
    <definedName name="P_Z_8_R_LIBELLES_SOUS_OPERATIONS_20" localSheetId="12">#REF!</definedName>
    <definedName name="P_Z_8_R_LIBELLES_SOUS_OPERATIONS_20">#REF!</definedName>
    <definedName name="P_Z_8_R_LIBELLES_SOUS_OPERATIONS_3" localSheetId="6">#REF!</definedName>
    <definedName name="P_Z_8_R_LIBELLES_SOUS_OPERATIONS_3" localSheetId="12">#REF!</definedName>
    <definedName name="P_Z_8_R_LIBELLES_SOUS_OPERATIONS_3">#REF!</definedName>
    <definedName name="P_Z_8_R_LIBELLES_SOUS_OPERATIONS_4" localSheetId="6">#REF!</definedName>
    <definedName name="P_Z_8_R_LIBELLES_SOUS_OPERATIONS_4" localSheetId="12">#REF!</definedName>
    <definedName name="P_Z_8_R_LIBELLES_SOUS_OPERATIONS_4">#REF!</definedName>
    <definedName name="P_Z_8_R_LIBELLES_SOUS_OPERATIONS_5" localSheetId="6">#REF!</definedName>
    <definedName name="P_Z_8_R_LIBELLES_SOUS_OPERATIONS_5" localSheetId="12">#REF!</definedName>
    <definedName name="P_Z_8_R_LIBELLES_SOUS_OPERATIONS_5">#REF!</definedName>
    <definedName name="P_Z_8_R_LIBELLES_SOUS_OPERATIONS_6" localSheetId="6">#REF!</definedName>
    <definedName name="P_Z_8_R_LIBELLES_SOUS_OPERATIONS_6" localSheetId="12">#REF!</definedName>
    <definedName name="P_Z_8_R_LIBELLES_SOUS_OPERATIONS_6">#REF!</definedName>
    <definedName name="P_Z_8_R_LIBELLES_SOUS_OPERATIONS_7" localSheetId="6">#REF!</definedName>
    <definedName name="P_Z_8_R_LIBELLES_SOUS_OPERATIONS_7" localSheetId="12">#REF!</definedName>
    <definedName name="P_Z_8_R_LIBELLES_SOUS_OPERATIONS_7">#REF!</definedName>
    <definedName name="P_Z_8_R_LIBELLES_SOUS_OPERATIONS_8" localSheetId="6">#REF!</definedName>
    <definedName name="P_Z_8_R_LIBELLES_SOUS_OPERATIONS_8" localSheetId="12">#REF!</definedName>
    <definedName name="P_Z_8_R_LIBELLES_SOUS_OPERATIONS_8">#REF!</definedName>
    <definedName name="P_Z_8_R_LIBELLES_SOUS_OPERATIONS_9" localSheetId="6">#REF!</definedName>
    <definedName name="P_Z_8_R_LIBELLES_SOUS_OPERATIONS_9" localSheetId="12">#REF!</definedName>
    <definedName name="P_Z_8_R_LIBELLES_SOUS_OPERATIONS_9">#REF!</definedName>
    <definedName name="P_Z_F_B_TYPE_1_ACTIVE" localSheetId="6">#REF!</definedName>
    <definedName name="P_Z_F_B_TYPE_1_ACTIVE" localSheetId="12">#REF!</definedName>
    <definedName name="P_Z_F_B_TYPE_1_ACTIVE">#REF!</definedName>
    <definedName name="P_Z_F_B_TYPE_10_ACTIVE" localSheetId="6">#REF!</definedName>
    <definedName name="P_Z_F_B_TYPE_10_ACTIVE" localSheetId="12">#REF!</definedName>
    <definedName name="P_Z_F_B_TYPE_10_ACTIVE">#REF!</definedName>
    <definedName name="P_Z_F_B_TYPE_11_ACTIVE" localSheetId="6">#REF!</definedName>
    <definedName name="P_Z_F_B_TYPE_11_ACTIVE" localSheetId="12">#REF!</definedName>
    <definedName name="P_Z_F_B_TYPE_11_ACTIVE">#REF!</definedName>
    <definedName name="P_Z_F_B_TYPE_12_ACTIVE" localSheetId="6">#REF!</definedName>
    <definedName name="P_Z_F_B_TYPE_12_ACTIVE" localSheetId="12">#REF!</definedName>
    <definedName name="P_Z_F_B_TYPE_12_ACTIVE">#REF!</definedName>
    <definedName name="P_Z_F_B_TYPE_13_ACTIVE" localSheetId="6">#REF!</definedName>
    <definedName name="P_Z_F_B_TYPE_13_ACTIVE" localSheetId="12">#REF!</definedName>
    <definedName name="P_Z_F_B_TYPE_13_ACTIVE">#REF!</definedName>
    <definedName name="P_Z_F_B_TYPE_2_ACTIVE" localSheetId="6">#REF!</definedName>
    <definedName name="P_Z_F_B_TYPE_2_ACTIVE" localSheetId="12">#REF!</definedName>
    <definedName name="P_Z_F_B_TYPE_2_ACTIVE">#REF!</definedName>
    <definedName name="P_Z_F_B_TYPE_3_ACTIVE" localSheetId="6">#REF!</definedName>
    <definedName name="P_Z_F_B_TYPE_3_ACTIVE" localSheetId="12">#REF!</definedName>
    <definedName name="P_Z_F_B_TYPE_3_ACTIVE">#REF!</definedName>
    <definedName name="P_Z_F_B_TYPE_4_ACTIVE" localSheetId="6">#REF!</definedName>
    <definedName name="P_Z_F_B_TYPE_4_ACTIVE" localSheetId="12">#REF!</definedName>
    <definedName name="P_Z_F_B_TYPE_4_ACTIVE">#REF!</definedName>
    <definedName name="P_Z_F_B_TYPE_5_ACTIVE" localSheetId="6">#REF!</definedName>
    <definedName name="P_Z_F_B_TYPE_5_ACTIVE" localSheetId="12">#REF!</definedName>
    <definedName name="P_Z_F_B_TYPE_5_ACTIVE">#REF!</definedName>
    <definedName name="P_Z_F_B_TYPE_6_ACTIVE" localSheetId="6">#REF!</definedName>
    <definedName name="P_Z_F_B_TYPE_6_ACTIVE" localSheetId="12">#REF!</definedName>
    <definedName name="P_Z_F_B_TYPE_6_ACTIVE">#REF!</definedName>
    <definedName name="P_Z_F_B_TYPE_7_ACTIVE" localSheetId="6">#REF!</definedName>
    <definedName name="P_Z_F_B_TYPE_7_ACTIVE" localSheetId="12">#REF!</definedName>
    <definedName name="P_Z_F_B_TYPE_7_ACTIVE">#REF!</definedName>
    <definedName name="P_Z_F_B_TYPE_8_ACTIVE" localSheetId="6">#REF!</definedName>
    <definedName name="P_Z_F_B_TYPE_8_ACTIVE" localSheetId="12">#REF!</definedName>
    <definedName name="P_Z_F_B_TYPE_8_ACTIVE">#REF!</definedName>
    <definedName name="P_Z_F_B_TYPE_9_ACTIVE" localSheetId="6">#REF!</definedName>
    <definedName name="P_Z_F_B_TYPE_9_ACTIVE" localSheetId="12">#REF!</definedName>
    <definedName name="P_Z_F_B_TYPE_9_ACTIVE">#REF!</definedName>
    <definedName name="P_Z_F_N_CODE_INTERVENTION" localSheetId="6">#REF!</definedName>
    <definedName name="P_Z_F_N_CODE_INTERVENTION" localSheetId="12">#REF!</definedName>
    <definedName name="P_Z_F_N_CODE_INTERVENTION">#REF!</definedName>
    <definedName name="P_Z_F_N_CONSIGNES_UTILISATION" localSheetId="6">#REF!</definedName>
    <definedName name="P_Z_F_N_CONSIGNES_UTILISATION" localSheetId="12">#REF!</definedName>
    <definedName name="P_Z_F_N_CONSIGNES_UTILISATION">#REF!</definedName>
    <definedName name="P_Z_F_N_CONSIGNES_UTILISATION_FIN" localSheetId="6">#REF!</definedName>
    <definedName name="P_Z_F_N_CONSIGNES_UTILISATION_FIN" localSheetId="12">#REF!</definedName>
    <definedName name="P_Z_F_N_CONSIGNES_UTILISATION_FIN">#REF!</definedName>
    <definedName name="P_Z_F_N_LIBELLE_DISPOSITIF" localSheetId="6">#REF!</definedName>
    <definedName name="P_Z_F_N_LIBELLE_DISPOSITIF" localSheetId="12">#REF!</definedName>
    <definedName name="P_Z_F_N_LIBELLE_DISPOSITIF">#REF!</definedName>
    <definedName name="P_Z_F_N_NB_LOGOS_FINANCEURS" localSheetId="6">#REF!</definedName>
    <definedName name="P_Z_F_N_NB_LOGOS_FINANCEURS" localSheetId="12">#REF!</definedName>
    <definedName name="P_Z_F_N_NB_LOGOS_FINANCEURS">#REF!</definedName>
    <definedName name="P_Z_F_N_RAPPELS" localSheetId="6">#REF!</definedName>
    <definedName name="P_Z_F_N_RAPPELS" localSheetId="12">#REF!</definedName>
    <definedName name="P_Z_F_N_RAPPELS">#REF!</definedName>
    <definedName name="P_Z_G_R_G_BOOLEEN" localSheetId="6">#REF!</definedName>
    <definedName name="P_Z_G_R_G_BOOLEEN" localSheetId="12">#REF!</definedName>
    <definedName name="P_Z_G_R_G_BOOLEEN">#REF!</definedName>
    <definedName name="P_Z_G_R_G_BOOLEEN_NON" localSheetId="6">#REF!</definedName>
    <definedName name="P_Z_G_R_G_BOOLEEN_NON" localSheetId="12">#REF!</definedName>
    <definedName name="P_Z_G_R_G_BOOLEEN_NON">#REF!</definedName>
    <definedName name="P_Z_G_R_G_BOOLEEN_OUI" localSheetId="6">#REF!</definedName>
    <definedName name="P_Z_G_R_G_BOOLEEN_OUI" localSheetId="12">#REF!</definedName>
    <definedName name="P_Z_G_R_G_BOOLEEN_OUI">#REF!</definedName>
    <definedName name="P_Z_G_R_G_INTERVENTIONS_PSN" localSheetId="6">#REF!</definedName>
    <definedName name="P_Z_G_R_G_INTERVENTIONS_PSN" localSheetId="12">#REF!</definedName>
    <definedName name="P_Z_G_R_G_INTERVENTIONS_PSN">#REF!</definedName>
    <definedName name="P_Z_G_R_G_NB_CATEGORIES" localSheetId="6">#REF!</definedName>
    <definedName name="P_Z_G_R_G_NB_CATEGORIES" localSheetId="12">#REF!</definedName>
    <definedName name="P_Z_G_R_G_NB_CATEGORIES">#REF!</definedName>
    <definedName name="P_Z_G_R_G_NB_LOGOS_FINANCEURS" localSheetId="6">#REF!</definedName>
    <definedName name="P_Z_G_R_G_NB_LOGOS_FINANCEURS" localSheetId="12">#REF!</definedName>
    <definedName name="P_Z_G_R_G_NB_LOGOS_FINANCEURS">#REF!</definedName>
    <definedName name="Soutien_préparatoire">#REF!</definedName>
    <definedName name="_xlnm.Print_Area" localSheetId="0">Accueil!$A$1:$W$34</definedName>
    <definedName name="zz" localSheetId="4">#REF!</definedName>
    <definedName name="zz" localSheetId="5">#REF!</definedName>
    <definedName name="zz" localSheetId="6">#REF!</definedName>
    <definedName name="zz" localSheetId="10">#REF!</definedName>
    <definedName name="zz" localSheetId="12">#REF!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9" i="57" l="1" a="1"/>
  <c r="AB9" i="57" s="1"/>
  <c r="AB8" i="57"/>
  <c r="AB10" i="57" a="1"/>
  <c r="AB10" i="57" s="1"/>
  <c r="AC10" i="57" s="1" a="1"/>
  <c r="AC10" i="57" s="1"/>
  <c r="AB11" i="57" a="1"/>
  <c r="AB11" i="57" s="1"/>
  <c r="AC11" i="57" s="1" a="1"/>
  <c r="AC11" i="57" s="1"/>
  <c r="AB12" i="57" a="1"/>
  <c r="AB12" i="57" s="1"/>
  <c r="AC12" i="57" s="1" a="1"/>
  <c r="AC12" i="57" s="1"/>
  <c r="AB13" i="57" a="1"/>
  <c r="AB13" i="57"/>
  <c r="AC13" i="57" s="1" a="1"/>
  <c r="AC13" i="57" s="1"/>
  <c r="AB14" i="57" a="1"/>
  <c r="AB14" i="57" s="1"/>
  <c r="AC14" i="57" s="1" a="1"/>
  <c r="AC14" i="57" s="1"/>
  <c r="AB15" i="57" a="1"/>
  <c r="AB15" i="57" s="1"/>
  <c r="AC15" i="57" s="1" a="1"/>
  <c r="AC15" i="57" s="1"/>
  <c r="AB16" i="57" a="1"/>
  <c r="AB16" i="57"/>
  <c r="AC16" i="57" s="1" a="1"/>
  <c r="AC16" i="57" s="1"/>
  <c r="AB17" i="57" a="1"/>
  <c r="AB17" i="57" s="1"/>
  <c r="AC17" i="57" s="1" a="1"/>
  <c r="AC17" i="57" s="1"/>
  <c r="AB18" i="57" a="1"/>
  <c r="AB18" i="57" s="1"/>
  <c r="AC18" i="57" s="1" a="1"/>
  <c r="AC18" i="57" s="1"/>
  <c r="AB19" i="57" a="1"/>
  <c r="AB19" i="57"/>
  <c r="AC19" i="57" a="1"/>
  <c r="AC19" i="57" s="1"/>
  <c r="AB20" i="57" a="1"/>
  <c r="AB20" i="57" s="1"/>
  <c r="AC20" i="57" s="1" a="1"/>
  <c r="AC20" i="57" s="1"/>
  <c r="AB21" i="57" a="1"/>
  <c r="AB21" i="57" s="1"/>
  <c r="AC21" i="57" s="1" a="1"/>
  <c r="AC21" i="57" s="1"/>
  <c r="AB22" i="57" a="1"/>
  <c r="AB22" i="57"/>
  <c r="AC22" i="57" a="1"/>
  <c r="AC22" i="57" s="1"/>
  <c r="AB23" i="57" a="1"/>
  <c r="AB23" i="57" s="1"/>
  <c r="AC23" i="57" s="1" a="1"/>
  <c r="AC23" i="57" s="1"/>
  <c r="AB24" i="57" a="1"/>
  <c r="AB24" i="57" s="1"/>
  <c r="AC24" i="57" s="1" a="1"/>
  <c r="AC24" i="57" s="1"/>
  <c r="AB25" i="57" a="1"/>
  <c r="AB25" i="57" s="1"/>
  <c r="AC25" i="57" s="1" a="1"/>
  <c r="AC25" i="57" s="1"/>
  <c r="AB26" i="57" a="1"/>
  <c r="AB26" i="57"/>
  <c r="AC26" i="57" s="1" a="1"/>
  <c r="AC26" i="57" s="1"/>
  <c r="AB27" i="57" a="1"/>
  <c r="AB27" i="57" s="1"/>
  <c r="AC27" i="57" s="1" a="1"/>
  <c r="AC27" i="57" s="1"/>
  <c r="AB28" i="57" a="1"/>
  <c r="AB28" i="57" s="1"/>
  <c r="AC28" i="57" s="1" a="1"/>
  <c r="AC28" i="57" s="1"/>
  <c r="AB29" i="57" a="1"/>
  <c r="AB29" i="57" s="1"/>
  <c r="AC29" i="57" s="1" a="1"/>
  <c r="AC29" i="57" s="1"/>
  <c r="AB30" i="57" a="1"/>
  <c r="AB30" i="57"/>
  <c r="AC30" i="57" a="1"/>
  <c r="AC30" i="57" s="1"/>
  <c r="AB31" i="57" a="1"/>
  <c r="AB31" i="57" s="1"/>
  <c r="AC31" i="57" s="1" a="1"/>
  <c r="AC31" i="57" s="1"/>
  <c r="AB32" i="57" a="1"/>
  <c r="AB32" i="57" s="1"/>
  <c r="AC32" i="57" s="1" a="1"/>
  <c r="AC32" i="57" s="1"/>
  <c r="AB33" i="57" a="1"/>
  <c r="AB33" i="57" s="1"/>
  <c r="AC33" i="57" s="1" a="1"/>
  <c r="AC33" i="57" s="1"/>
  <c r="AB34" i="57" a="1"/>
  <c r="AB34" i="57" s="1"/>
  <c r="AC34" i="57" s="1" a="1"/>
  <c r="AC34" i="57" s="1"/>
  <c r="AB35" i="57" a="1"/>
  <c r="AB35" i="57" s="1"/>
  <c r="AC35" i="57" s="1" a="1"/>
  <c r="AC35" i="57" s="1"/>
  <c r="AB36" i="57" a="1"/>
  <c r="AB36" i="57"/>
  <c r="AC36" i="57" a="1"/>
  <c r="AC36" i="57"/>
  <c r="AB37" i="57" a="1"/>
  <c r="AB37" i="57" s="1"/>
  <c r="AC37" i="57" s="1" a="1"/>
  <c r="AC37" i="57" s="1"/>
  <c r="AB38" i="57" a="1"/>
  <c r="AB38" i="57" s="1"/>
  <c r="AC38" i="57" s="1" a="1"/>
  <c r="AC38" i="57" s="1"/>
  <c r="AB39" i="57" a="1"/>
  <c r="AB39" i="57" s="1"/>
  <c r="AC39" i="57" s="1" a="1"/>
  <c r="AC39" i="57" s="1"/>
  <c r="AB40" i="57" a="1"/>
  <c r="AB40" i="57"/>
  <c r="AC40" i="57" s="1" a="1"/>
  <c r="AC40" i="57" s="1"/>
  <c r="AB41" i="57" a="1"/>
  <c r="AB41" i="57"/>
  <c r="AC41" i="57" s="1" a="1"/>
  <c r="AC41" i="57" s="1"/>
  <c r="AB42" i="57" a="1"/>
  <c r="AB42" i="57" s="1"/>
  <c r="AC42" i="57" s="1" a="1"/>
  <c r="AC42" i="57" s="1"/>
  <c r="AB43" i="57" a="1"/>
  <c r="AB43" i="57"/>
  <c r="AC43" i="57" s="1" a="1"/>
  <c r="AC43" i="57" s="1"/>
  <c r="AB44" i="57" a="1"/>
  <c r="AB44" i="57"/>
  <c r="AC44" i="57" s="1" a="1"/>
  <c r="AC44" i="57" s="1"/>
  <c r="AB45" i="57" a="1"/>
  <c r="AB45" i="57" s="1"/>
  <c r="AC45" i="57" s="1" a="1"/>
  <c r="AC45" i="57" s="1"/>
  <c r="AB46" i="57" a="1"/>
  <c r="AB46" i="57" s="1"/>
  <c r="AC46" i="57" s="1" a="1"/>
  <c r="AC46" i="57" s="1"/>
  <c r="AB47" i="57" a="1"/>
  <c r="AB47" i="57" s="1"/>
  <c r="AC47" i="57" s="1" a="1"/>
  <c r="AC47" i="57" s="1"/>
  <c r="AB48" i="57" a="1"/>
  <c r="AB48" i="57"/>
  <c r="AC48" i="57" s="1" a="1"/>
  <c r="AC48" i="57" s="1"/>
  <c r="AB49" i="57" a="1"/>
  <c r="AB49" i="57" s="1"/>
  <c r="AC49" i="57" s="1" a="1"/>
  <c r="AC49" i="57" s="1"/>
  <c r="AB50" i="57" a="1"/>
  <c r="AB50" i="57" s="1"/>
  <c r="AC50" i="57" s="1" a="1"/>
  <c r="AC50" i="57" s="1"/>
  <c r="AB51" i="57" a="1"/>
  <c r="AB51" i="57"/>
  <c r="AC51" i="57" s="1" a="1"/>
  <c r="AC51" i="57" s="1"/>
  <c r="AB52" i="57" a="1"/>
  <c r="AB52" i="57" s="1"/>
  <c r="AC52" i="57" s="1" a="1"/>
  <c r="AC52" i="57" s="1"/>
  <c r="AB53" i="57" a="1"/>
  <c r="AB53" i="57" s="1"/>
  <c r="AC53" i="57" s="1" a="1"/>
  <c r="AC53" i="57" s="1"/>
  <c r="AB54" i="57" a="1"/>
  <c r="AB54" i="57"/>
  <c r="AC54" i="57" a="1"/>
  <c r="AC54" i="57" s="1"/>
  <c r="AB55" i="57" a="1"/>
  <c r="AB55" i="57" s="1"/>
  <c r="AC55" i="57" s="1" a="1"/>
  <c r="AC55" i="57" s="1"/>
  <c r="AB56" i="57" a="1"/>
  <c r="AB56" i="57" s="1"/>
  <c r="AC56" i="57" s="1" a="1"/>
  <c r="AC56" i="57" s="1"/>
  <c r="AB57" i="57" a="1"/>
  <c r="AB57" i="57" s="1"/>
  <c r="AC57" i="57" s="1" a="1"/>
  <c r="AC57" i="57" s="1"/>
  <c r="AB58" i="57" a="1"/>
  <c r="AB58" i="57"/>
  <c r="AC58" i="57" a="1"/>
  <c r="AC58" i="57" s="1"/>
  <c r="AB59" i="57" a="1"/>
  <c r="AB59" i="57" s="1"/>
  <c r="AC59" i="57" s="1" a="1"/>
  <c r="AC59" i="57" s="1"/>
  <c r="AB60" i="57" a="1"/>
  <c r="AB60" i="57" s="1"/>
  <c r="AC60" i="57" s="1" a="1"/>
  <c r="AC60" i="57" s="1"/>
  <c r="AB61" i="57" a="1"/>
  <c r="AB61" i="57"/>
  <c r="AC61" i="57" s="1" a="1"/>
  <c r="AC61" i="57" s="1"/>
  <c r="AB62" i="57" a="1"/>
  <c r="AB62" i="57" s="1"/>
  <c r="AC62" i="57" s="1" a="1"/>
  <c r="AC62" i="57" s="1"/>
  <c r="AB63" i="57" a="1"/>
  <c r="AB63" i="57" s="1"/>
  <c r="AC63" i="57" s="1" a="1"/>
  <c r="AC63" i="57" s="1"/>
  <c r="AB64" i="57" a="1"/>
  <c r="AB64" i="57" s="1"/>
  <c r="AC64" i="57" s="1" a="1"/>
  <c r="AC64" i="57" s="1"/>
  <c r="AB65" i="57" a="1"/>
  <c r="AB65" i="57"/>
  <c r="AC65" i="57" a="1"/>
  <c r="AC65" i="57" s="1"/>
  <c r="AB66" i="57" a="1"/>
  <c r="AB66" i="57" s="1"/>
  <c r="AC66" i="57" s="1" a="1"/>
  <c r="AC66" i="57" s="1"/>
  <c r="AB67" i="57" a="1"/>
  <c r="AB67" i="57" s="1"/>
  <c r="AC67" i="57" s="1" a="1"/>
  <c r="AC67" i="57" s="1"/>
  <c r="AB68" i="57" a="1"/>
  <c r="AB68" i="57" s="1"/>
  <c r="AC68" i="57" s="1" a="1"/>
  <c r="AC68" i="57" s="1"/>
  <c r="AB69" i="57" a="1"/>
  <c r="AB69" i="57" s="1"/>
  <c r="AC69" i="57" s="1" a="1"/>
  <c r="AC69" i="57" s="1"/>
  <c r="AB70" i="57" a="1"/>
  <c r="AB70" i="57" s="1"/>
  <c r="AC70" i="57" s="1" a="1"/>
  <c r="AC70" i="57" s="1"/>
  <c r="AB71" i="57" a="1"/>
  <c r="AB71" i="57"/>
  <c r="AC71" i="57" a="1"/>
  <c r="AC71" i="57"/>
  <c r="AB72" i="57" a="1"/>
  <c r="AB72" i="57"/>
  <c r="AC72" i="57" s="1" a="1"/>
  <c r="AC72" i="57" s="1"/>
  <c r="AB73" i="57" a="1"/>
  <c r="AB73" i="57" s="1"/>
  <c r="AC73" i="57" s="1" a="1"/>
  <c r="AC73" i="57" s="1"/>
  <c r="AB74" i="57" a="1"/>
  <c r="AB74" i="57" s="1"/>
  <c r="AC74" i="57" s="1" a="1"/>
  <c r="AC74" i="57" s="1"/>
  <c r="AB75" i="57" a="1"/>
  <c r="AB75" i="57" s="1"/>
  <c r="AC75" i="57" s="1" a="1"/>
  <c r="AC75" i="57" s="1"/>
  <c r="AB76" i="57" a="1"/>
  <c r="AB76" i="57"/>
  <c r="AC76" i="57" s="1" a="1"/>
  <c r="AC76" i="57" s="1"/>
  <c r="AB77" i="57" a="1"/>
  <c r="AB77" i="57" s="1"/>
  <c r="AC77" i="57" s="1" a="1"/>
  <c r="AC77" i="57" s="1"/>
  <c r="AB78" i="57" a="1"/>
  <c r="AB78" i="57" s="1"/>
  <c r="AC78" i="57" s="1" a="1"/>
  <c r="AC78" i="57" s="1"/>
  <c r="AB79" i="57" a="1"/>
  <c r="AB79" i="57"/>
  <c r="AC79" i="57" s="1" a="1"/>
  <c r="AC79" i="57" s="1"/>
  <c r="AB80" i="57" a="1"/>
  <c r="AB80" i="57" s="1"/>
  <c r="AC80" i="57" s="1" a="1"/>
  <c r="AC80" i="57" s="1"/>
  <c r="AB81" i="57" a="1"/>
  <c r="AB81" i="57" s="1"/>
  <c r="AC81" i="57" s="1" a="1"/>
  <c r="AC81" i="57" s="1"/>
  <c r="AB82" i="57" a="1"/>
  <c r="AB82" i="57" s="1"/>
  <c r="AC82" i="57" s="1" a="1"/>
  <c r="AC82" i="57" s="1"/>
  <c r="AB83" i="57" a="1"/>
  <c r="AB83" i="57"/>
  <c r="AC83" i="57" s="1" a="1"/>
  <c r="AC83" i="57" s="1"/>
  <c r="AB84" i="57" a="1"/>
  <c r="AB84" i="57" s="1"/>
  <c r="AC84" i="57" s="1" a="1"/>
  <c r="AC84" i="57" s="1"/>
  <c r="AB85" i="57" a="1"/>
  <c r="AB85" i="57" s="1"/>
  <c r="AC85" i="57" s="1" a="1"/>
  <c r="AC85" i="57" s="1"/>
  <c r="AB86" i="57" a="1"/>
  <c r="AB86" i="57"/>
  <c r="AC86" i="57" s="1" a="1"/>
  <c r="AC86" i="57" s="1"/>
  <c r="AB87" i="57" a="1"/>
  <c r="AB87" i="57" s="1"/>
  <c r="AC87" i="57" s="1" a="1"/>
  <c r="AC87" i="57" s="1"/>
  <c r="AB88" i="57" a="1"/>
  <c r="AB88" i="57" s="1"/>
  <c r="AC88" i="57" s="1" a="1"/>
  <c r="AC88" i="57" s="1"/>
  <c r="AB89" i="57" a="1"/>
  <c r="AB89" i="57" s="1"/>
  <c r="AC89" i="57" s="1" a="1"/>
  <c r="AC89" i="57" s="1"/>
  <c r="AB90" i="57" a="1"/>
  <c r="AB90" i="57" s="1"/>
  <c r="AC90" i="57" s="1" a="1"/>
  <c r="AC90" i="57" s="1"/>
  <c r="AB91" i="57" a="1"/>
  <c r="AB91" i="57" s="1"/>
  <c r="AC91" i="57" s="1" a="1"/>
  <c r="AC91" i="57" s="1"/>
  <c r="AB92" i="57" a="1"/>
  <c r="AB92" i="57" s="1"/>
  <c r="AC92" i="57" s="1" a="1"/>
  <c r="AC92" i="57" s="1"/>
  <c r="AB93" i="57" a="1"/>
  <c r="AB93" i="57" s="1"/>
  <c r="AC93" i="57" s="1" a="1"/>
  <c r="AC93" i="57" s="1"/>
  <c r="AB94" i="57" a="1"/>
  <c r="AB94" i="57" s="1"/>
  <c r="AC94" i="57" s="1" a="1"/>
  <c r="AC94" i="57" s="1"/>
  <c r="AB95" i="57" a="1"/>
  <c r="AB95" i="57" s="1"/>
  <c r="AC95" i="57" s="1" a="1"/>
  <c r="AC95" i="57" s="1"/>
  <c r="AB96" i="57" a="1"/>
  <c r="AB96" i="57"/>
  <c r="AC96" i="57" s="1" a="1"/>
  <c r="AC96" i="57" s="1"/>
  <c r="AB97" i="57" a="1"/>
  <c r="AB97" i="57"/>
  <c r="AC97" i="57" s="1" a="1"/>
  <c r="AC97" i="57" s="1"/>
  <c r="AB98" i="57" a="1"/>
  <c r="AB98" i="57" s="1"/>
  <c r="AC98" i="57" s="1" a="1"/>
  <c r="AC98" i="57" s="1"/>
  <c r="AB99" i="57" a="1"/>
  <c r="AB99" i="57" s="1"/>
  <c r="AC99" i="57" s="1" a="1"/>
  <c r="AC99" i="57" s="1"/>
  <c r="AB100" i="57" a="1"/>
  <c r="AB100" i="57" s="1"/>
  <c r="AC100" i="57" s="1" a="1"/>
  <c r="AC100" i="57" s="1"/>
  <c r="AB101" i="57" a="1"/>
  <c r="AB101" i="57" s="1"/>
  <c r="AC101" i="57" s="1" a="1"/>
  <c r="AC101" i="57" s="1"/>
  <c r="AB102" i="57" a="1"/>
  <c r="AB102" i="57" s="1"/>
  <c r="AC102" i="57" s="1" a="1"/>
  <c r="AC102" i="57" s="1"/>
  <c r="AB103" i="57" a="1"/>
  <c r="AB103" i="57"/>
  <c r="AC103" i="57" s="1" a="1"/>
  <c r="AC103" i="57" s="1"/>
  <c r="AB104" i="57" a="1"/>
  <c r="AB104" i="57"/>
  <c r="AC104" i="57" s="1" a="1"/>
  <c r="AC104" i="57" s="1"/>
  <c r="AB105" i="57" a="1"/>
  <c r="AB105" i="57" s="1"/>
  <c r="AC105" i="57" s="1" a="1"/>
  <c r="AC105" i="57" s="1"/>
  <c r="AB106" i="57" a="1"/>
  <c r="AB106" i="57" s="1"/>
  <c r="AC106" i="57" s="1" a="1"/>
  <c r="AC106" i="57" s="1"/>
  <c r="AB107" i="57" a="1"/>
  <c r="AB107" i="57" s="1"/>
  <c r="AC107" i="57" s="1" a="1"/>
  <c r="AC107" i="57" s="1"/>
  <c r="AB108" i="57" a="1"/>
  <c r="AB108" i="57" s="1"/>
  <c r="AC108" i="57" s="1" a="1"/>
  <c r="AC108" i="57" s="1"/>
  <c r="BE8" i="57"/>
  <c r="BE10" i="57"/>
  <c r="BE11" i="57"/>
  <c r="BE12" i="57"/>
  <c r="BE13" i="57"/>
  <c r="BE14" i="57"/>
  <c r="BE15" i="57"/>
  <c r="BE16" i="57"/>
  <c r="BE17" i="57"/>
  <c r="BE18" i="57"/>
  <c r="BE19" i="57"/>
  <c r="BE20" i="57"/>
  <c r="BE21" i="57"/>
  <c r="BE22" i="57"/>
  <c r="BE23" i="57"/>
  <c r="BE24" i="57"/>
  <c r="BE25" i="57"/>
  <c r="BE26" i="57"/>
  <c r="BE27" i="57"/>
  <c r="BE28" i="57"/>
  <c r="BE29" i="57"/>
  <c r="BE30" i="57"/>
  <c r="BE31" i="57"/>
  <c r="BE32" i="57"/>
  <c r="BE33" i="57"/>
  <c r="BE34" i="57"/>
  <c r="BE35" i="57"/>
  <c r="BE36" i="57"/>
  <c r="BE37" i="57"/>
  <c r="BE38" i="57"/>
  <c r="BE39" i="57"/>
  <c r="BE40" i="57"/>
  <c r="BE41" i="57"/>
  <c r="BE42" i="57"/>
  <c r="BE43" i="57"/>
  <c r="BE44" i="57"/>
  <c r="BE45" i="57"/>
  <c r="BE46" i="57"/>
  <c r="BE47" i="57"/>
  <c r="BE48" i="57"/>
  <c r="BE49" i="57"/>
  <c r="BE50" i="57"/>
  <c r="BE51" i="57"/>
  <c r="BE52" i="57"/>
  <c r="BE53" i="57"/>
  <c r="BE54" i="57"/>
  <c r="BE55" i="57"/>
  <c r="BE56" i="57"/>
  <c r="BE57" i="57"/>
  <c r="BE58" i="57"/>
  <c r="BE59" i="57"/>
  <c r="BE60" i="57"/>
  <c r="BE61" i="57"/>
  <c r="BE62" i="57"/>
  <c r="BE63" i="57"/>
  <c r="BE64" i="57"/>
  <c r="BE65" i="57"/>
  <c r="BE66" i="57"/>
  <c r="BE67" i="57"/>
  <c r="BE68" i="57"/>
  <c r="BE69" i="57"/>
  <c r="BE70" i="57"/>
  <c r="BE71" i="57"/>
  <c r="BE72" i="57"/>
  <c r="BE73" i="57"/>
  <c r="BE74" i="57"/>
  <c r="BE75" i="57"/>
  <c r="BE76" i="57"/>
  <c r="BE77" i="57"/>
  <c r="BE78" i="57"/>
  <c r="BE79" i="57"/>
  <c r="BE80" i="57"/>
  <c r="BE81" i="57"/>
  <c r="BE82" i="57"/>
  <c r="BE83" i="57"/>
  <c r="BE84" i="57"/>
  <c r="BE85" i="57"/>
  <c r="BE86" i="57"/>
  <c r="BE87" i="57"/>
  <c r="BE88" i="57"/>
  <c r="BE89" i="57"/>
  <c r="BE90" i="57"/>
  <c r="BE91" i="57"/>
  <c r="BE92" i="57"/>
  <c r="BE93" i="57"/>
  <c r="BE94" i="57"/>
  <c r="BE95" i="57"/>
  <c r="BE96" i="57"/>
  <c r="BE97" i="57"/>
  <c r="BE98" i="57"/>
  <c r="BE99" i="57"/>
  <c r="BE100" i="57"/>
  <c r="BE101" i="57"/>
  <c r="BE102" i="57"/>
  <c r="BE103" i="57"/>
  <c r="BE104" i="57"/>
  <c r="BE105" i="57"/>
  <c r="BE106" i="57"/>
  <c r="BE107" i="57"/>
  <c r="BE108" i="57"/>
  <c r="AB11" i="68" l="1"/>
  <c r="AC11" i="68"/>
  <c r="AB12" i="68"/>
  <c r="AC12" i="68"/>
  <c r="AB13" i="68"/>
  <c r="AC13" i="68"/>
  <c r="AB14" i="68"/>
  <c r="AC14" i="68"/>
  <c r="AB15" i="68"/>
  <c r="AC15" i="68"/>
  <c r="AB16" i="68"/>
  <c r="AC16" i="68"/>
  <c r="AB17" i="68"/>
  <c r="AC17" i="68"/>
  <c r="AB18" i="68"/>
  <c r="AC18" i="68"/>
  <c r="AB19" i="68"/>
  <c r="AC19" i="68"/>
  <c r="AB20" i="68"/>
  <c r="AC20" i="68"/>
  <c r="AB21" i="68"/>
  <c r="AC21" i="68"/>
  <c r="AB22" i="68"/>
  <c r="AC22" i="68"/>
  <c r="AB23" i="68"/>
  <c r="AC23" i="68"/>
  <c r="AB24" i="68"/>
  <c r="AC24" i="68"/>
  <c r="AB25" i="68"/>
  <c r="AC25" i="68"/>
  <c r="AB26" i="68"/>
  <c r="AC26" i="68"/>
  <c r="AB27" i="68"/>
  <c r="AC27" i="68"/>
  <c r="AB28" i="68"/>
  <c r="AC28" i="68"/>
  <c r="AB29" i="68"/>
  <c r="AC29" i="68"/>
  <c r="AB30" i="68"/>
  <c r="AC30" i="68"/>
  <c r="AB31" i="68"/>
  <c r="AC31" i="68"/>
  <c r="AB32" i="68"/>
  <c r="AC32" i="68"/>
  <c r="AB33" i="68"/>
  <c r="AC33" i="68"/>
  <c r="AB34" i="68"/>
  <c r="AC34" i="68"/>
  <c r="AB35" i="68"/>
  <c r="AC35" i="68"/>
  <c r="AB36" i="68"/>
  <c r="AC36" i="68"/>
  <c r="AB37" i="68"/>
  <c r="AC37" i="68"/>
  <c r="AB38" i="68"/>
  <c r="AC38" i="68"/>
  <c r="AB39" i="68"/>
  <c r="AC39" i="68"/>
  <c r="AB40" i="68"/>
  <c r="AC40" i="68"/>
  <c r="AB41" i="68"/>
  <c r="AC41" i="68"/>
  <c r="AB42" i="68"/>
  <c r="AC42" i="68"/>
  <c r="AB43" i="68"/>
  <c r="AC43" i="68"/>
  <c r="AB44" i="68"/>
  <c r="AC44" i="68"/>
  <c r="AB45" i="68"/>
  <c r="AC45" i="68"/>
  <c r="AB46" i="68"/>
  <c r="AC46" i="68"/>
  <c r="AB47" i="68"/>
  <c r="AC47" i="68"/>
  <c r="AB48" i="68"/>
  <c r="AC48" i="68"/>
  <c r="AB49" i="68"/>
  <c r="AC49" i="68"/>
  <c r="AB9" i="68"/>
  <c r="AC9" i="68"/>
  <c r="AC10" i="68"/>
  <c r="AB10" i="68"/>
  <c r="K9" i="63"/>
  <c r="BQ9" i="68" l="1" a="1"/>
  <c r="BQ9" i="68"/>
  <c r="BP9" i="68" a="1"/>
  <c r="BP9" i="68"/>
  <c r="AS11" i="68"/>
  <c r="AS12" i="68"/>
  <c r="AS13" i="68"/>
  <c r="AS14" i="68"/>
  <c r="AS15" i="68"/>
  <c r="AS16" i="68"/>
  <c r="AS17" i="68"/>
  <c r="AS18" i="68"/>
  <c r="AS19" i="68"/>
  <c r="AS20" i="68"/>
  <c r="AS21" i="68"/>
  <c r="AS22" i="68"/>
  <c r="AS23" i="68"/>
  <c r="AS24" i="68"/>
  <c r="AS25" i="68"/>
  <c r="AS26" i="68"/>
  <c r="AS27" i="68"/>
  <c r="AS28" i="68"/>
  <c r="AS29" i="68"/>
  <c r="AS30" i="68"/>
  <c r="AS31" i="68"/>
  <c r="AS32" i="68"/>
  <c r="AS33" i="68"/>
  <c r="AS34" i="68"/>
  <c r="AS35" i="68"/>
  <c r="AS36" i="68"/>
  <c r="AS37" i="68"/>
  <c r="AS38" i="68"/>
  <c r="AS39" i="68"/>
  <c r="AS40" i="68"/>
  <c r="AS41" i="68"/>
  <c r="AS42" i="68"/>
  <c r="AS43" i="68"/>
  <c r="AS44" i="68"/>
  <c r="AS45" i="68"/>
  <c r="AS46" i="68"/>
  <c r="AS47" i="68"/>
  <c r="AS48" i="68"/>
  <c r="AS49" i="68"/>
  <c r="AS10" i="68"/>
  <c r="AC8" i="54" l="1"/>
  <c r="R60" i="64" l="1"/>
  <c r="R61" i="64"/>
  <c r="R62" i="64"/>
  <c r="R63" i="64"/>
  <c r="R64" i="64"/>
  <c r="R65" i="64"/>
  <c r="R66" i="64"/>
  <c r="R67" i="64"/>
  <c r="R68" i="64"/>
  <c r="R69" i="64"/>
  <c r="R70" i="64"/>
  <c r="R71" i="64"/>
  <c r="R72" i="64"/>
  <c r="R73" i="64"/>
  <c r="R74" i="64"/>
  <c r="R75" i="64"/>
  <c r="R76" i="64"/>
  <c r="R77" i="64"/>
  <c r="R78" i="64"/>
  <c r="R79" i="64"/>
  <c r="R80" i="64"/>
  <c r="R81" i="64"/>
  <c r="R82" i="64"/>
  <c r="R83" i="64"/>
  <c r="R84" i="64"/>
  <c r="R85" i="64"/>
  <c r="R86" i="64"/>
  <c r="R87" i="64"/>
  <c r="R88" i="64"/>
  <c r="R89" i="64"/>
  <c r="R90" i="64"/>
  <c r="R91" i="64"/>
  <c r="R92" i="64"/>
  <c r="R93" i="64"/>
  <c r="R94" i="64"/>
  <c r="R95" i="64"/>
  <c r="R96" i="64"/>
  <c r="R97" i="64"/>
  <c r="R98" i="64"/>
  <c r="R99" i="64"/>
  <c r="R100" i="64"/>
  <c r="R101" i="64"/>
  <c r="R102" i="64"/>
  <c r="R103" i="64"/>
  <c r="R104" i="64"/>
  <c r="R105" i="64"/>
  <c r="R106" i="64"/>
  <c r="R107" i="64"/>
  <c r="R108" i="64"/>
  <c r="R10" i="64"/>
  <c r="R11" i="64"/>
  <c r="R12" i="64"/>
  <c r="R13" i="64"/>
  <c r="R14" i="64"/>
  <c r="R15" i="64"/>
  <c r="R16" i="64"/>
  <c r="R17" i="64"/>
  <c r="R18" i="64"/>
  <c r="R19" i="64"/>
  <c r="R20" i="64"/>
  <c r="R21" i="64"/>
  <c r="R22" i="64"/>
  <c r="R23" i="64"/>
  <c r="R24" i="64"/>
  <c r="R25" i="64"/>
  <c r="R26" i="64"/>
  <c r="R27" i="64"/>
  <c r="R28" i="64"/>
  <c r="R29" i="64"/>
  <c r="R30" i="64"/>
  <c r="R31" i="64"/>
  <c r="R32" i="64"/>
  <c r="R33" i="64"/>
  <c r="R34" i="64"/>
  <c r="R35" i="64"/>
  <c r="R36" i="64"/>
  <c r="R37" i="64"/>
  <c r="R38" i="64"/>
  <c r="R39" i="64"/>
  <c r="R40" i="64"/>
  <c r="R41" i="64"/>
  <c r="R42" i="64"/>
  <c r="R43" i="64"/>
  <c r="R44" i="64"/>
  <c r="R45" i="64"/>
  <c r="R46" i="64"/>
  <c r="R47" i="64"/>
  <c r="R48" i="64"/>
  <c r="R49" i="64"/>
  <c r="R50" i="64"/>
  <c r="R51" i="64"/>
  <c r="R52" i="64"/>
  <c r="R53" i="64"/>
  <c r="R54" i="64"/>
  <c r="R55" i="64"/>
  <c r="R56" i="64"/>
  <c r="R57" i="64"/>
  <c r="R58" i="64"/>
  <c r="R59" i="64"/>
  <c r="R9" i="64"/>
  <c r="I19" i="31" l="1"/>
  <c r="K17" i="31"/>
  <c r="I20" i="31"/>
  <c r="J9" i="59" l="1"/>
  <c r="N9" i="59" s="1"/>
  <c r="X9" i="59" l="1"/>
  <c r="AJ11" i="55"/>
  <c r="AB9" i="59" l="1"/>
  <c r="AC9" i="59"/>
  <c r="BM9" i="68"/>
  <c r="BN9" i="68"/>
  <c r="AJ19" i="55" l="1"/>
  <c r="BN19" i="55" s="1"/>
  <c r="BG49" i="68" l="1"/>
  <c r="BF49" i="68"/>
  <c r="BG48" i="68"/>
  <c r="BF48" i="68"/>
  <c r="BG47" i="68"/>
  <c r="BF47" i="68"/>
  <c r="BG46" i="68"/>
  <c r="BF46" i="68"/>
  <c r="BG45" i="68"/>
  <c r="BF45" i="68"/>
  <c r="BG44" i="68"/>
  <c r="BF44" i="68"/>
  <c r="BG43" i="68"/>
  <c r="BF43" i="68"/>
  <c r="BG42" i="68"/>
  <c r="BF42" i="68"/>
  <c r="BG41" i="68"/>
  <c r="BF41" i="68"/>
  <c r="BG40" i="68"/>
  <c r="BF40" i="68"/>
  <c r="BG39" i="68"/>
  <c r="BF39" i="68"/>
  <c r="BG38" i="68"/>
  <c r="BF38" i="68"/>
  <c r="BG37" i="68"/>
  <c r="BF37" i="68"/>
  <c r="BG36" i="68"/>
  <c r="BF36" i="68"/>
  <c r="BG35" i="68"/>
  <c r="BF35" i="68"/>
  <c r="BG34" i="68"/>
  <c r="BF34" i="68"/>
  <c r="BG33" i="68"/>
  <c r="BF33" i="68"/>
  <c r="BG32" i="68"/>
  <c r="BF32" i="68"/>
  <c r="BG31" i="68"/>
  <c r="BF31" i="68"/>
  <c r="BG30" i="68"/>
  <c r="BF30" i="68"/>
  <c r="BG29" i="68"/>
  <c r="BF29" i="68"/>
  <c r="BG28" i="68"/>
  <c r="BF28" i="68"/>
  <c r="BG27" i="68"/>
  <c r="BF27" i="68"/>
  <c r="BG26" i="68"/>
  <c r="BF26" i="68"/>
  <c r="BG25" i="68"/>
  <c r="BF25" i="68"/>
  <c r="BG24" i="68"/>
  <c r="BF24" i="68"/>
  <c r="BG23" i="68"/>
  <c r="BF23" i="68"/>
  <c r="BG22" i="68"/>
  <c r="BF22" i="68"/>
  <c r="BG21" i="68"/>
  <c r="BF21" i="68"/>
  <c r="BG20" i="68"/>
  <c r="BF20" i="68"/>
  <c r="BG19" i="68"/>
  <c r="BF19" i="68"/>
  <c r="BG18" i="68"/>
  <c r="BF18" i="68"/>
  <c r="BG17" i="68"/>
  <c r="BF17" i="68"/>
  <c r="BG16" i="68"/>
  <c r="BF16" i="68"/>
  <c r="BG15" i="68"/>
  <c r="BF15" i="68"/>
  <c r="BG14" i="68"/>
  <c r="BF14" i="68"/>
  <c r="BG13" i="68"/>
  <c r="BF13" i="68"/>
  <c r="BG12" i="68"/>
  <c r="BF12" i="68"/>
  <c r="BG11" i="68"/>
  <c r="BF11" i="68"/>
  <c r="BG10" i="68"/>
  <c r="BF10" i="68"/>
  <c r="BB49" i="68"/>
  <c r="BA49" i="68"/>
  <c r="BB48" i="68"/>
  <c r="BA48" i="68"/>
  <c r="BB47" i="68"/>
  <c r="BA47" i="68"/>
  <c r="BB46" i="68"/>
  <c r="BA46" i="68"/>
  <c r="BB45" i="68"/>
  <c r="BA45" i="68"/>
  <c r="BB44" i="68"/>
  <c r="BA44" i="68"/>
  <c r="BB43" i="68"/>
  <c r="BA43" i="68"/>
  <c r="BB42" i="68"/>
  <c r="BA42" i="68"/>
  <c r="BB41" i="68"/>
  <c r="BA41" i="68"/>
  <c r="BB40" i="68"/>
  <c r="BA40" i="68"/>
  <c r="BB39" i="68"/>
  <c r="BA39" i="68"/>
  <c r="BB38" i="68"/>
  <c r="BA38" i="68"/>
  <c r="BB37" i="68"/>
  <c r="BA37" i="68"/>
  <c r="BB36" i="68"/>
  <c r="BA36" i="68"/>
  <c r="BB35" i="68"/>
  <c r="BA35" i="68"/>
  <c r="BB34" i="68"/>
  <c r="BA34" i="68"/>
  <c r="BB33" i="68"/>
  <c r="BA33" i="68"/>
  <c r="BB32" i="68"/>
  <c r="BA32" i="68"/>
  <c r="BB31" i="68"/>
  <c r="BA31" i="68"/>
  <c r="BB30" i="68"/>
  <c r="BA30" i="68"/>
  <c r="BB29" i="68"/>
  <c r="BA29" i="68"/>
  <c r="BB28" i="68"/>
  <c r="BA28" i="68"/>
  <c r="BB27" i="68"/>
  <c r="BA27" i="68"/>
  <c r="BB26" i="68"/>
  <c r="BA26" i="68"/>
  <c r="BB25" i="68"/>
  <c r="BA25" i="68"/>
  <c r="BB24" i="68"/>
  <c r="BA24" i="68"/>
  <c r="BB23" i="68"/>
  <c r="BA23" i="68"/>
  <c r="BB22" i="68"/>
  <c r="BA22" i="68"/>
  <c r="BB21" i="68"/>
  <c r="BA21" i="68"/>
  <c r="BB20" i="68"/>
  <c r="BA20" i="68"/>
  <c r="BB19" i="68"/>
  <c r="BA19" i="68"/>
  <c r="BB18" i="68"/>
  <c r="BA18" i="68"/>
  <c r="BB17" i="68"/>
  <c r="BA17" i="68"/>
  <c r="BB16" i="68"/>
  <c r="BA16" i="68"/>
  <c r="BB15" i="68"/>
  <c r="BA15" i="68"/>
  <c r="BB14" i="68"/>
  <c r="BA14" i="68"/>
  <c r="BB13" i="68"/>
  <c r="BA13" i="68"/>
  <c r="BB12" i="68"/>
  <c r="BA12" i="68"/>
  <c r="BB11" i="68"/>
  <c r="BA11" i="68"/>
  <c r="BB10" i="68"/>
  <c r="BA10" i="68"/>
  <c r="AP12" i="55" l="1"/>
  <c r="AP13" i="55"/>
  <c r="AP14" i="55"/>
  <c r="AP15" i="55"/>
  <c r="AP16" i="55"/>
  <c r="AP17" i="55"/>
  <c r="AP18" i="55"/>
  <c r="AP19" i="55"/>
  <c r="AP20" i="55"/>
  <c r="AP21" i="55"/>
  <c r="AP22" i="55"/>
  <c r="AP23" i="55"/>
  <c r="AP24" i="55"/>
  <c r="AP25" i="55"/>
  <c r="AP26" i="55"/>
  <c r="AP27" i="55"/>
  <c r="AP28" i="55"/>
  <c r="AP29" i="55"/>
  <c r="AP30" i="55"/>
  <c r="AP31" i="55"/>
  <c r="AP32" i="55"/>
  <c r="AP33" i="55"/>
  <c r="AP34" i="55"/>
  <c r="AP35" i="55"/>
  <c r="AP36" i="55"/>
  <c r="AP37" i="55"/>
  <c r="AP38" i="55"/>
  <c r="AP39" i="55"/>
  <c r="AP40" i="55"/>
  <c r="AP41" i="55"/>
  <c r="AP42" i="55"/>
  <c r="AP43" i="55"/>
  <c r="AP44" i="55"/>
  <c r="AP45" i="55"/>
  <c r="AP46" i="55"/>
  <c r="AP47" i="55"/>
  <c r="AP48" i="55"/>
  <c r="AP49" i="55"/>
  <c r="AP50" i="55"/>
  <c r="AP51" i="55"/>
  <c r="AP52" i="55"/>
  <c r="AP53" i="55"/>
  <c r="AP54" i="55"/>
  <c r="AP55" i="55"/>
  <c r="AP56" i="55"/>
  <c r="AP57" i="55"/>
  <c r="AP58" i="55"/>
  <c r="AP59" i="55"/>
  <c r="AP60" i="55"/>
  <c r="AP61" i="55"/>
  <c r="AP62" i="55"/>
  <c r="AP63" i="55"/>
  <c r="AP64" i="55"/>
  <c r="AP65" i="55"/>
  <c r="AP66" i="55"/>
  <c r="AP67" i="55"/>
  <c r="AP68" i="55"/>
  <c r="AP69" i="55"/>
  <c r="AP70" i="55"/>
  <c r="AP71" i="55"/>
  <c r="AP72" i="55"/>
  <c r="AP73" i="55"/>
  <c r="AP74" i="55"/>
  <c r="AP75" i="55"/>
  <c r="AP76" i="55"/>
  <c r="AP77" i="55"/>
  <c r="AP78" i="55"/>
  <c r="AP79" i="55"/>
  <c r="AP80" i="55"/>
  <c r="AP81" i="55"/>
  <c r="AP82" i="55"/>
  <c r="AP83" i="55"/>
  <c r="AP84" i="55"/>
  <c r="AP85" i="55"/>
  <c r="AP86" i="55"/>
  <c r="AP87" i="55"/>
  <c r="AP88" i="55"/>
  <c r="AP89" i="55"/>
  <c r="AP90" i="55"/>
  <c r="AP91" i="55"/>
  <c r="AP92" i="55"/>
  <c r="AP93" i="55"/>
  <c r="AP94" i="55"/>
  <c r="AP95" i="55"/>
  <c r="AP96" i="55"/>
  <c r="AP97" i="55"/>
  <c r="AP98" i="55"/>
  <c r="AP99" i="55"/>
  <c r="AP100" i="55"/>
  <c r="AP101" i="55"/>
  <c r="AP102" i="55"/>
  <c r="AP103" i="55"/>
  <c r="AP104" i="55"/>
  <c r="AP105" i="55"/>
  <c r="AP106" i="55"/>
  <c r="AP107" i="55"/>
  <c r="AP108" i="55"/>
  <c r="AP109" i="55"/>
  <c r="AP110" i="55"/>
  <c r="AP11" i="55"/>
  <c r="AN10" i="57"/>
  <c r="AN11" i="57"/>
  <c r="AN12" i="57"/>
  <c r="AN13" i="57"/>
  <c r="AN14" i="57"/>
  <c r="AN15" i="57"/>
  <c r="AN16" i="57"/>
  <c r="AN17" i="57"/>
  <c r="AN18" i="57"/>
  <c r="AN19" i="57"/>
  <c r="AN20" i="57"/>
  <c r="AN21" i="57"/>
  <c r="AN22" i="57"/>
  <c r="AN23" i="57"/>
  <c r="AN24" i="57"/>
  <c r="AN25" i="57"/>
  <c r="AN26" i="57"/>
  <c r="AN27" i="57"/>
  <c r="AN28" i="57"/>
  <c r="AN29" i="57"/>
  <c r="AN30" i="57"/>
  <c r="AN31" i="57"/>
  <c r="AN32" i="57"/>
  <c r="AN33" i="57"/>
  <c r="AN34" i="57"/>
  <c r="AN35" i="57"/>
  <c r="AN36" i="57"/>
  <c r="AN37" i="57"/>
  <c r="AN38" i="57"/>
  <c r="AN39" i="57"/>
  <c r="AN40" i="57"/>
  <c r="AN41" i="57"/>
  <c r="AN42" i="57"/>
  <c r="AN43" i="57"/>
  <c r="AN44" i="57"/>
  <c r="AN45" i="57"/>
  <c r="AN46" i="57"/>
  <c r="AN47" i="57"/>
  <c r="AN48" i="57"/>
  <c r="AN49" i="57"/>
  <c r="AN50" i="57"/>
  <c r="AN51" i="57"/>
  <c r="AN52" i="57"/>
  <c r="AN53" i="57"/>
  <c r="AN54" i="57"/>
  <c r="AN55" i="57"/>
  <c r="AN56" i="57"/>
  <c r="AN57" i="57"/>
  <c r="AN58" i="57"/>
  <c r="AN59" i="57"/>
  <c r="AN60" i="57"/>
  <c r="AN61" i="57"/>
  <c r="AN62" i="57"/>
  <c r="AN63" i="57"/>
  <c r="AN64" i="57"/>
  <c r="AN65" i="57"/>
  <c r="AN66" i="57"/>
  <c r="AN67" i="57"/>
  <c r="AN68" i="57"/>
  <c r="AN69" i="57"/>
  <c r="AN70" i="57"/>
  <c r="AN71" i="57"/>
  <c r="AN72" i="57"/>
  <c r="AN73" i="57"/>
  <c r="AN74" i="57"/>
  <c r="AN75" i="57"/>
  <c r="AN76" i="57"/>
  <c r="AN77" i="57"/>
  <c r="AN78" i="57"/>
  <c r="AN79" i="57"/>
  <c r="AN80" i="57"/>
  <c r="AN81" i="57"/>
  <c r="AN82" i="57"/>
  <c r="AN83" i="57"/>
  <c r="AN84" i="57"/>
  <c r="AN85" i="57"/>
  <c r="AN86" i="57"/>
  <c r="AN87" i="57"/>
  <c r="AN88" i="57"/>
  <c r="AN89" i="57"/>
  <c r="AN90" i="57"/>
  <c r="AN91" i="57"/>
  <c r="AN92" i="57"/>
  <c r="AN93" i="57"/>
  <c r="AN94" i="57"/>
  <c r="AN95" i="57"/>
  <c r="AN96" i="57"/>
  <c r="AN97" i="57"/>
  <c r="AN98" i="57"/>
  <c r="AN99" i="57"/>
  <c r="AN100" i="57"/>
  <c r="AN101" i="57"/>
  <c r="AN102" i="57"/>
  <c r="AN103" i="57"/>
  <c r="AN104" i="57"/>
  <c r="AN105" i="57"/>
  <c r="AN106" i="57"/>
  <c r="AN107" i="57"/>
  <c r="AN108" i="57"/>
  <c r="AN9" i="57"/>
  <c r="AQ11" i="68"/>
  <c r="AQ12" i="68"/>
  <c r="AQ13" i="68"/>
  <c r="AQ14" i="68"/>
  <c r="AQ15" i="68"/>
  <c r="AQ16" i="68"/>
  <c r="AQ17" i="68"/>
  <c r="AQ18" i="68"/>
  <c r="AQ19" i="68"/>
  <c r="AQ20" i="68"/>
  <c r="AQ21" i="68"/>
  <c r="AQ22" i="68"/>
  <c r="AQ23" i="68"/>
  <c r="AQ24" i="68"/>
  <c r="AQ25" i="68"/>
  <c r="AQ26" i="68"/>
  <c r="AQ27" i="68"/>
  <c r="AQ28" i="68"/>
  <c r="AQ29" i="68"/>
  <c r="AQ30" i="68"/>
  <c r="AQ31" i="68"/>
  <c r="AQ32" i="68"/>
  <c r="AQ33" i="68"/>
  <c r="AQ34" i="68"/>
  <c r="AQ35" i="68"/>
  <c r="AQ36" i="68"/>
  <c r="AQ37" i="68"/>
  <c r="AQ38" i="68"/>
  <c r="AQ39" i="68"/>
  <c r="AQ40" i="68"/>
  <c r="AQ41" i="68"/>
  <c r="AQ42" i="68"/>
  <c r="AQ43" i="68"/>
  <c r="AQ44" i="68"/>
  <c r="AQ45" i="68"/>
  <c r="AQ46" i="68"/>
  <c r="AQ47" i="68"/>
  <c r="AQ48" i="68"/>
  <c r="AQ49" i="68"/>
  <c r="AQ10" i="68"/>
  <c r="AB10" i="54"/>
  <c r="AB11" i="54"/>
  <c r="AB12" i="54"/>
  <c r="AB13" i="54"/>
  <c r="AB14" i="54"/>
  <c r="AB15" i="54"/>
  <c r="AB16" i="54"/>
  <c r="AB17" i="54"/>
  <c r="AB18" i="54"/>
  <c r="AB19" i="54"/>
  <c r="AB20" i="54"/>
  <c r="AB21" i="54"/>
  <c r="AB22" i="54"/>
  <c r="AB23" i="54"/>
  <c r="AB24" i="54"/>
  <c r="AB25" i="54"/>
  <c r="AB26" i="54"/>
  <c r="AB27" i="54"/>
  <c r="AB28" i="54"/>
  <c r="AB29" i="54"/>
  <c r="AB30" i="54"/>
  <c r="AB31" i="54"/>
  <c r="AB32" i="54"/>
  <c r="AB33" i="54"/>
  <c r="AB34" i="54"/>
  <c r="AB35" i="54"/>
  <c r="AB36" i="54"/>
  <c r="AB37" i="54"/>
  <c r="AB38" i="54"/>
  <c r="AB39" i="54"/>
  <c r="AB40" i="54"/>
  <c r="AB41" i="54"/>
  <c r="AB42" i="54"/>
  <c r="AB43" i="54"/>
  <c r="AB44" i="54"/>
  <c r="AB45" i="54"/>
  <c r="AB46" i="54"/>
  <c r="AB47" i="54"/>
  <c r="AB48" i="54"/>
  <c r="AB49" i="54"/>
  <c r="AB50" i="54"/>
  <c r="AB51" i="54"/>
  <c r="AB52" i="54"/>
  <c r="AB53" i="54"/>
  <c r="AB54" i="54"/>
  <c r="AB55" i="54"/>
  <c r="AB56" i="54"/>
  <c r="AB57" i="54"/>
  <c r="AB58" i="54"/>
  <c r="AB59" i="54"/>
  <c r="AB60" i="54"/>
  <c r="AB61" i="54"/>
  <c r="AB62" i="54"/>
  <c r="AB63" i="54"/>
  <c r="AB64" i="54"/>
  <c r="AB65" i="54"/>
  <c r="AB66" i="54"/>
  <c r="AB67" i="54"/>
  <c r="AB68" i="54"/>
  <c r="AB69" i="54"/>
  <c r="AB70" i="54"/>
  <c r="AB71" i="54"/>
  <c r="AB72" i="54"/>
  <c r="AB73" i="54"/>
  <c r="AB74" i="54"/>
  <c r="AB75" i="54"/>
  <c r="AB76" i="54"/>
  <c r="AB77" i="54"/>
  <c r="AB78" i="54"/>
  <c r="AB79" i="54"/>
  <c r="AB80" i="54"/>
  <c r="AB81" i="54"/>
  <c r="AB82" i="54"/>
  <c r="AB83" i="54"/>
  <c r="AB84" i="54"/>
  <c r="AB85" i="54"/>
  <c r="AB86" i="54"/>
  <c r="AB87" i="54"/>
  <c r="AB88" i="54"/>
  <c r="AB89" i="54"/>
  <c r="AB90" i="54"/>
  <c r="AB91" i="54"/>
  <c r="AB92" i="54"/>
  <c r="AB93" i="54"/>
  <c r="AB94" i="54"/>
  <c r="AB95" i="54"/>
  <c r="AB96" i="54"/>
  <c r="AB97" i="54"/>
  <c r="AB98" i="54"/>
  <c r="AB99" i="54"/>
  <c r="AB100" i="54"/>
  <c r="AB101" i="54"/>
  <c r="AB102" i="54"/>
  <c r="AB103" i="54"/>
  <c r="AB104" i="54"/>
  <c r="AB105" i="54"/>
  <c r="AB106" i="54"/>
  <c r="AB107" i="54"/>
  <c r="AB108" i="54"/>
  <c r="AB9" i="54"/>
  <c r="O8" i="54"/>
  <c r="O10" i="54"/>
  <c r="O11" i="54"/>
  <c r="O12" i="54"/>
  <c r="O13" i="54"/>
  <c r="O14" i="54"/>
  <c r="O15" i="54"/>
  <c r="O16" i="54"/>
  <c r="O17" i="54"/>
  <c r="O18" i="54"/>
  <c r="O19" i="54"/>
  <c r="O20" i="54"/>
  <c r="O21" i="54"/>
  <c r="O22" i="54"/>
  <c r="O23" i="54"/>
  <c r="O24" i="54"/>
  <c r="O25" i="54"/>
  <c r="O26" i="54"/>
  <c r="O27" i="54"/>
  <c r="O28" i="54"/>
  <c r="O29" i="54"/>
  <c r="O30" i="54"/>
  <c r="O31" i="54"/>
  <c r="O32" i="54"/>
  <c r="O33" i="54"/>
  <c r="O34" i="54"/>
  <c r="O35" i="54"/>
  <c r="O36" i="54"/>
  <c r="O37" i="54"/>
  <c r="O38" i="54"/>
  <c r="O39" i="54"/>
  <c r="O40" i="54"/>
  <c r="O41" i="54"/>
  <c r="O42" i="54"/>
  <c r="O43" i="54"/>
  <c r="O44" i="54"/>
  <c r="O45" i="54"/>
  <c r="O46" i="54"/>
  <c r="O47" i="54"/>
  <c r="O48" i="54"/>
  <c r="O49" i="54"/>
  <c r="O50" i="54"/>
  <c r="O51" i="54"/>
  <c r="O52" i="54"/>
  <c r="O53" i="54"/>
  <c r="O54" i="54"/>
  <c r="O55" i="54"/>
  <c r="O56" i="54"/>
  <c r="O57" i="54"/>
  <c r="O58" i="54"/>
  <c r="O59" i="54"/>
  <c r="O60" i="54"/>
  <c r="O61" i="54"/>
  <c r="O62" i="54"/>
  <c r="O63" i="54"/>
  <c r="O64" i="54"/>
  <c r="O65" i="54"/>
  <c r="O66" i="54"/>
  <c r="O67" i="54"/>
  <c r="O68" i="54"/>
  <c r="O69" i="54"/>
  <c r="O70" i="54"/>
  <c r="O71" i="54"/>
  <c r="O72" i="54"/>
  <c r="O73" i="54"/>
  <c r="O74" i="54"/>
  <c r="O75" i="54"/>
  <c r="O76" i="54"/>
  <c r="O77" i="54"/>
  <c r="O78" i="54"/>
  <c r="O79" i="54"/>
  <c r="O80" i="54"/>
  <c r="O81" i="54"/>
  <c r="O82" i="54"/>
  <c r="O83" i="54"/>
  <c r="O84" i="54"/>
  <c r="O85" i="54"/>
  <c r="O86" i="54"/>
  <c r="O87" i="54"/>
  <c r="O88" i="54"/>
  <c r="O89" i="54"/>
  <c r="O90" i="54"/>
  <c r="O91" i="54"/>
  <c r="O92" i="54"/>
  <c r="O93" i="54"/>
  <c r="O94" i="54"/>
  <c r="O95" i="54"/>
  <c r="O96" i="54"/>
  <c r="O97" i="54"/>
  <c r="O98" i="54"/>
  <c r="O99" i="54"/>
  <c r="O100" i="54"/>
  <c r="O101" i="54"/>
  <c r="O102" i="54"/>
  <c r="O103" i="54"/>
  <c r="O104" i="54"/>
  <c r="O105" i="54"/>
  <c r="O106" i="54"/>
  <c r="O107" i="54"/>
  <c r="O108" i="54"/>
  <c r="O9" i="54"/>
  <c r="M10" i="54"/>
  <c r="M11" i="54"/>
  <c r="M12" i="54"/>
  <c r="M13" i="54"/>
  <c r="M14" i="54"/>
  <c r="M15" i="54"/>
  <c r="M16" i="54"/>
  <c r="M17" i="54"/>
  <c r="M18" i="54"/>
  <c r="M19" i="54"/>
  <c r="M20" i="54"/>
  <c r="M21" i="54"/>
  <c r="M22" i="54"/>
  <c r="M23" i="54"/>
  <c r="M24" i="54"/>
  <c r="M25" i="54"/>
  <c r="M26" i="54"/>
  <c r="M27" i="54"/>
  <c r="M28" i="54"/>
  <c r="M29" i="54"/>
  <c r="M30" i="54"/>
  <c r="M31" i="54"/>
  <c r="M32" i="54"/>
  <c r="M33" i="54"/>
  <c r="M34" i="54"/>
  <c r="M35" i="54"/>
  <c r="M36" i="54"/>
  <c r="M37" i="54"/>
  <c r="M38" i="54"/>
  <c r="M39" i="54"/>
  <c r="M40" i="54"/>
  <c r="M41" i="54"/>
  <c r="M42" i="54"/>
  <c r="M43" i="54"/>
  <c r="M44" i="54"/>
  <c r="M45" i="54"/>
  <c r="M46" i="54"/>
  <c r="M47" i="54"/>
  <c r="M48" i="54"/>
  <c r="M49" i="54"/>
  <c r="M50" i="54"/>
  <c r="M51" i="54"/>
  <c r="M52" i="54"/>
  <c r="M53" i="54"/>
  <c r="M54" i="54"/>
  <c r="M55" i="54"/>
  <c r="M56" i="54"/>
  <c r="M57" i="54"/>
  <c r="M58" i="54"/>
  <c r="M59" i="54"/>
  <c r="M60" i="54"/>
  <c r="M61" i="54"/>
  <c r="M62" i="54"/>
  <c r="M63" i="54"/>
  <c r="M64" i="54"/>
  <c r="M65" i="54"/>
  <c r="M66" i="54"/>
  <c r="M67" i="54"/>
  <c r="M68" i="54"/>
  <c r="M69" i="54"/>
  <c r="M70" i="54"/>
  <c r="M71" i="54"/>
  <c r="M72" i="54"/>
  <c r="M73" i="54"/>
  <c r="M74" i="54"/>
  <c r="M75" i="54"/>
  <c r="M76" i="54"/>
  <c r="M77" i="54"/>
  <c r="M78" i="54"/>
  <c r="M79" i="54"/>
  <c r="M80" i="54"/>
  <c r="M81" i="54"/>
  <c r="M82" i="54"/>
  <c r="M83" i="54"/>
  <c r="M84" i="54"/>
  <c r="M85" i="54"/>
  <c r="M86" i="54"/>
  <c r="M87" i="54"/>
  <c r="M88" i="54"/>
  <c r="M89" i="54"/>
  <c r="M90" i="54"/>
  <c r="M91" i="54"/>
  <c r="M92" i="54"/>
  <c r="M93" i="54"/>
  <c r="M94" i="54"/>
  <c r="M95" i="54"/>
  <c r="M96" i="54"/>
  <c r="M97" i="54"/>
  <c r="M98" i="54"/>
  <c r="M99" i="54"/>
  <c r="M100" i="54"/>
  <c r="M101" i="54"/>
  <c r="M102" i="54"/>
  <c r="M103" i="54"/>
  <c r="M104" i="54"/>
  <c r="M105" i="54"/>
  <c r="M106" i="54"/>
  <c r="M107" i="54"/>
  <c r="M108" i="54"/>
  <c r="M8" i="54"/>
  <c r="M9" i="54"/>
  <c r="L10" i="64" l="1"/>
  <c r="L11" i="64"/>
  <c r="L12" i="64"/>
  <c r="L13" i="64"/>
  <c r="L14" i="64"/>
  <c r="L15" i="64"/>
  <c r="L16" i="64"/>
  <c r="L17" i="64"/>
  <c r="L18" i="64"/>
  <c r="L19" i="64"/>
  <c r="L20" i="64"/>
  <c r="L21" i="64"/>
  <c r="L22" i="64"/>
  <c r="L23" i="64"/>
  <c r="L24" i="64"/>
  <c r="L25" i="64"/>
  <c r="L26" i="64"/>
  <c r="L27" i="64"/>
  <c r="L28" i="64"/>
  <c r="L29" i="64"/>
  <c r="L30" i="64"/>
  <c r="L31" i="64"/>
  <c r="L32" i="64"/>
  <c r="L33" i="64"/>
  <c r="L34" i="64"/>
  <c r="L35" i="64"/>
  <c r="L36" i="64"/>
  <c r="L37" i="64"/>
  <c r="L38" i="64"/>
  <c r="L39" i="64"/>
  <c r="L40" i="64"/>
  <c r="L41" i="64"/>
  <c r="L42" i="64"/>
  <c r="L43" i="64"/>
  <c r="L44" i="64"/>
  <c r="L45" i="64"/>
  <c r="L46" i="64"/>
  <c r="L47" i="64"/>
  <c r="L48" i="64"/>
  <c r="L49" i="64"/>
  <c r="L50" i="64"/>
  <c r="L51" i="64"/>
  <c r="L52" i="64"/>
  <c r="L53" i="64"/>
  <c r="L54" i="64"/>
  <c r="L55" i="64"/>
  <c r="L56" i="64"/>
  <c r="L57" i="64"/>
  <c r="L58" i="64"/>
  <c r="L59" i="64"/>
  <c r="L60" i="64"/>
  <c r="L61" i="64"/>
  <c r="L62" i="64"/>
  <c r="L63" i="64"/>
  <c r="L64" i="64"/>
  <c r="L65" i="64"/>
  <c r="L66" i="64"/>
  <c r="L67" i="64"/>
  <c r="L68" i="64"/>
  <c r="L69" i="64"/>
  <c r="L70" i="64"/>
  <c r="L71" i="64"/>
  <c r="L72" i="64"/>
  <c r="L73" i="64"/>
  <c r="L74" i="64"/>
  <c r="L75" i="64"/>
  <c r="L76" i="64"/>
  <c r="L77" i="64"/>
  <c r="L78" i="64"/>
  <c r="L79" i="64"/>
  <c r="L80" i="64"/>
  <c r="L81" i="64"/>
  <c r="L82" i="64"/>
  <c r="L83" i="64"/>
  <c r="L84" i="64"/>
  <c r="L85" i="64"/>
  <c r="L86" i="64"/>
  <c r="L87" i="64"/>
  <c r="L88" i="64"/>
  <c r="L89" i="64"/>
  <c r="L90" i="64"/>
  <c r="L91" i="64"/>
  <c r="L92" i="64"/>
  <c r="L93" i="64"/>
  <c r="L94" i="64"/>
  <c r="L95" i="64"/>
  <c r="L96" i="64"/>
  <c r="L97" i="64"/>
  <c r="L98" i="64"/>
  <c r="L99" i="64"/>
  <c r="L100" i="64"/>
  <c r="L101" i="64"/>
  <c r="L102" i="64"/>
  <c r="L103" i="64"/>
  <c r="L104" i="64"/>
  <c r="L105" i="64"/>
  <c r="L106" i="64"/>
  <c r="L107" i="64"/>
  <c r="L108" i="64"/>
  <c r="L8" i="64"/>
  <c r="L9" i="64"/>
  <c r="S8" i="64"/>
  <c r="G16" i="64"/>
  <c r="G17" i="64"/>
  <c r="G18" i="64"/>
  <c r="G19" i="64"/>
  <c r="G20" i="64"/>
  <c r="G21" i="64"/>
  <c r="G22" i="64"/>
  <c r="G23" i="64"/>
  <c r="G24" i="64"/>
  <c r="G25" i="64"/>
  <c r="G26" i="64"/>
  <c r="G27" i="64"/>
  <c r="G28" i="64"/>
  <c r="G29" i="64"/>
  <c r="G30" i="64"/>
  <c r="G31" i="64"/>
  <c r="G32" i="64"/>
  <c r="G33" i="64"/>
  <c r="G34" i="64"/>
  <c r="G35" i="64"/>
  <c r="G36" i="64"/>
  <c r="G37" i="64"/>
  <c r="G38" i="64"/>
  <c r="G39" i="64"/>
  <c r="G40" i="64"/>
  <c r="G41" i="64"/>
  <c r="G42" i="64"/>
  <c r="G43" i="64"/>
  <c r="G44" i="64"/>
  <c r="G45" i="64"/>
  <c r="G46" i="64"/>
  <c r="G47" i="64"/>
  <c r="G48" i="64"/>
  <c r="G49" i="64"/>
  <c r="G50" i="64"/>
  <c r="G51" i="64"/>
  <c r="G52" i="64"/>
  <c r="G53" i="64"/>
  <c r="G54" i="64"/>
  <c r="G55" i="64"/>
  <c r="G56" i="64"/>
  <c r="G57" i="64"/>
  <c r="G58" i="64"/>
  <c r="G59" i="64"/>
  <c r="G60" i="64"/>
  <c r="G61" i="64"/>
  <c r="G62" i="64"/>
  <c r="G63" i="64"/>
  <c r="G64" i="64"/>
  <c r="G65" i="64"/>
  <c r="G66" i="64"/>
  <c r="G67" i="64"/>
  <c r="G68" i="64"/>
  <c r="G69" i="64"/>
  <c r="G70" i="64"/>
  <c r="G71" i="64"/>
  <c r="G72" i="64"/>
  <c r="G73" i="64"/>
  <c r="G74" i="64"/>
  <c r="G75" i="64"/>
  <c r="G76" i="64"/>
  <c r="G77" i="64"/>
  <c r="G78" i="64"/>
  <c r="G79" i="64"/>
  <c r="G80" i="64"/>
  <c r="G81" i="64"/>
  <c r="G82" i="64"/>
  <c r="G83" i="64"/>
  <c r="G84" i="64"/>
  <c r="G85" i="64"/>
  <c r="G86" i="64"/>
  <c r="G87" i="64"/>
  <c r="G88" i="64"/>
  <c r="G89" i="64"/>
  <c r="G90" i="64"/>
  <c r="G91" i="64"/>
  <c r="G92" i="64"/>
  <c r="G93" i="64"/>
  <c r="G94" i="64"/>
  <c r="G95" i="64"/>
  <c r="G96" i="64"/>
  <c r="G97" i="64"/>
  <c r="G98" i="64"/>
  <c r="G99" i="64"/>
  <c r="G100" i="64"/>
  <c r="G101" i="64"/>
  <c r="G102" i="64"/>
  <c r="G103" i="64"/>
  <c r="G104" i="64"/>
  <c r="G105" i="64"/>
  <c r="G106" i="64"/>
  <c r="G107" i="64"/>
  <c r="G108" i="64"/>
  <c r="G15" i="64"/>
  <c r="G14" i="64"/>
  <c r="G13" i="64"/>
  <c r="G12" i="64"/>
  <c r="G11" i="64"/>
  <c r="G10" i="64"/>
  <c r="G9" i="64"/>
  <c r="G8" i="64"/>
  <c r="BK11" i="68" l="1"/>
  <c r="BK12" i="68"/>
  <c r="BK13" i="68"/>
  <c r="BK14" i="68"/>
  <c r="BK15" i="68"/>
  <c r="BK16" i="68"/>
  <c r="BK17" i="68"/>
  <c r="BK18" i="68"/>
  <c r="BK19" i="68"/>
  <c r="BK20" i="68"/>
  <c r="BK21" i="68"/>
  <c r="BK22" i="68"/>
  <c r="BK23" i="68"/>
  <c r="BK24" i="68"/>
  <c r="BK25" i="68"/>
  <c r="BK26" i="68"/>
  <c r="BK27" i="68"/>
  <c r="BK28" i="68"/>
  <c r="BK29" i="68"/>
  <c r="BK30" i="68"/>
  <c r="BK31" i="68"/>
  <c r="BK32" i="68"/>
  <c r="BK33" i="68"/>
  <c r="BK34" i="68"/>
  <c r="BK35" i="68"/>
  <c r="BK36" i="68"/>
  <c r="BK37" i="68"/>
  <c r="BK38" i="68"/>
  <c r="BK39" i="68"/>
  <c r="BK40" i="68"/>
  <c r="BK41" i="68"/>
  <c r="BK42" i="68"/>
  <c r="BK43" i="68"/>
  <c r="BK44" i="68"/>
  <c r="BK45" i="68"/>
  <c r="BK46" i="68"/>
  <c r="BK47" i="68"/>
  <c r="BK48" i="68"/>
  <c r="BK49" i="68"/>
  <c r="AR11" i="68"/>
  <c r="AR12" i="68"/>
  <c r="AR13" i="68"/>
  <c r="AR14" i="68"/>
  <c r="AR15" i="68"/>
  <c r="AR16" i="68"/>
  <c r="AR17" i="68"/>
  <c r="AR18" i="68"/>
  <c r="AR19" i="68"/>
  <c r="AR20" i="68"/>
  <c r="AR21" i="68"/>
  <c r="AR22" i="68"/>
  <c r="AR23" i="68"/>
  <c r="AR24" i="68"/>
  <c r="AR25" i="68"/>
  <c r="AR26" i="68"/>
  <c r="AR27" i="68"/>
  <c r="AR28" i="68"/>
  <c r="AR29" i="68"/>
  <c r="AR30" i="68"/>
  <c r="AR31" i="68"/>
  <c r="AR32" i="68"/>
  <c r="AR33" i="68"/>
  <c r="AR34" i="68"/>
  <c r="AR35" i="68"/>
  <c r="AR36" i="68"/>
  <c r="AR37" i="68"/>
  <c r="AR38" i="68"/>
  <c r="AR39" i="68"/>
  <c r="AR40" i="68"/>
  <c r="AR41" i="68"/>
  <c r="AR42" i="68"/>
  <c r="AR43" i="68"/>
  <c r="AR44" i="68"/>
  <c r="AR45" i="68"/>
  <c r="AR46" i="68"/>
  <c r="AR47" i="68"/>
  <c r="AR48" i="68"/>
  <c r="AR49" i="68"/>
  <c r="AP11" i="68"/>
  <c r="AP12" i="68"/>
  <c r="AP13" i="68"/>
  <c r="AP14" i="68"/>
  <c r="AP15" i="68"/>
  <c r="AP16" i="68"/>
  <c r="AP17" i="68"/>
  <c r="AP18" i="68"/>
  <c r="AP19" i="68"/>
  <c r="AP20" i="68"/>
  <c r="AP21" i="68"/>
  <c r="AP22" i="68"/>
  <c r="AP23" i="68"/>
  <c r="AP24" i="68"/>
  <c r="AP25" i="68"/>
  <c r="AP26" i="68"/>
  <c r="AP27" i="68"/>
  <c r="AP28" i="68"/>
  <c r="AP29" i="68"/>
  <c r="AP30" i="68"/>
  <c r="AP31" i="68"/>
  <c r="AP32" i="68"/>
  <c r="AP33" i="68"/>
  <c r="AP34" i="68"/>
  <c r="AP35" i="68"/>
  <c r="AP36" i="68"/>
  <c r="AP37" i="68"/>
  <c r="AP38" i="68"/>
  <c r="AP39" i="68"/>
  <c r="AP40" i="68"/>
  <c r="AP41" i="68"/>
  <c r="AP42" i="68"/>
  <c r="AP43" i="68"/>
  <c r="AP44" i="68"/>
  <c r="AP45" i="68"/>
  <c r="AP46" i="68"/>
  <c r="AP47" i="68"/>
  <c r="AP48" i="68"/>
  <c r="AP49" i="68"/>
  <c r="AO11" i="68"/>
  <c r="AO12" i="68"/>
  <c r="AO13" i="68"/>
  <c r="AO14" i="68"/>
  <c r="AO15" i="68"/>
  <c r="AO16" i="68"/>
  <c r="AO17" i="68"/>
  <c r="AO18" i="68"/>
  <c r="AO19" i="68"/>
  <c r="AO20" i="68"/>
  <c r="AO21" i="68"/>
  <c r="AO22" i="68"/>
  <c r="AO23" i="68"/>
  <c r="AO24" i="68"/>
  <c r="AO25" i="68"/>
  <c r="AO26" i="68"/>
  <c r="AO27" i="68"/>
  <c r="AO28" i="68"/>
  <c r="AO29" i="68"/>
  <c r="AO30" i="68"/>
  <c r="AO31" i="68"/>
  <c r="AO32" i="68"/>
  <c r="AO33" i="68"/>
  <c r="AO34" i="68"/>
  <c r="AO35" i="68"/>
  <c r="AO36" i="68"/>
  <c r="AO37" i="68"/>
  <c r="AO38" i="68"/>
  <c r="AO39" i="68"/>
  <c r="AO40" i="68"/>
  <c r="AO41" i="68"/>
  <c r="AO42" i="68"/>
  <c r="AO43" i="68"/>
  <c r="AO44" i="68"/>
  <c r="AO45" i="68"/>
  <c r="AO46" i="68"/>
  <c r="AO47" i="68"/>
  <c r="AO48" i="68"/>
  <c r="AO49" i="68"/>
  <c r="AM11" i="68"/>
  <c r="AM12" i="68"/>
  <c r="AM13" i="68"/>
  <c r="AM14" i="68"/>
  <c r="AM15" i="68"/>
  <c r="AM16" i="68"/>
  <c r="AM17" i="68"/>
  <c r="AM18" i="68"/>
  <c r="AM19" i="68"/>
  <c r="AM20" i="68"/>
  <c r="AM21" i="68"/>
  <c r="AM22" i="68"/>
  <c r="AM23" i="68"/>
  <c r="AM24" i="68"/>
  <c r="AM25" i="68"/>
  <c r="AM26" i="68"/>
  <c r="AM27" i="68"/>
  <c r="AM28" i="68"/>
  <c r="AM29" i="68"/>
  <c r="AM30" i="68"/>
  <c r="AM31" i="68"/>
  <c r="AM32" i="68"/>
  <c r="AM33" i="68"/>
  <c r="AM34" i="68"/>
  <c r="AM35" i="68"/>
  <c r="AM36" i="68"/>
  <c r="AM37" i="68"/>
  <c r="AM38" i="68"/>
  <c r="AM39" i="68"/>
  <c r="AM40" i="68"/>
  <c r="AM41" i="68"/>
  <c r="AM42" i="68"/>
  <c r="AM43" i="68"/>
  <c r="AM44" i="68"/>
  <c r="AM45" i="68"/>
  <c r="AM46" i="68"/>
  <c r="AM47" i="68"/>
  <c r="AM48" i="68"/>
  <c r="AM49" i="68"/>
  <c r="N10" i="63"/>
  <c r="N11" i="63"/>
  <c r="N12" i="63"/>
  <c r="Q10" i="64"/>
  <c r="Q11" i="64"/>
  <c r="Q12" i="64"/>
  <c r="Q13" i="64"/>
  <c r="Q14" i="64"/>
  <c r="Q15" i="64"/>
  <c r="Q16" i="64"/>
  <c r="Q17" i="64"/>
  <c r="Q18" i="64"/>
  <c r="Q19" i="64"/>
  <c r="Q20" i="64"/>
  <c r="Q21" i="64"/>
  <c r="Q22" i="64"/>
  <c r="Q23" i="64"/>
  <c r="Q24" i="64"/>
  <c r="Q25" i="64"/>
  <c r="Q26" i="64"/>
  <c r="Q27" i="64"/>
  <c r="Q28" i="64"/>
  <c r="Q29" i="64"/>
  <c r="Q30" i="64"/>
  <c r="Q31" i="64"/>
  <c r="Q32" i="64"/>
  <c r="Q33" i="64"/>
  <c r="Q34" i="64"/>
  <c r="Q35" i="64"/>
  <c r="Q36" i="64"/>
  <c r="Q37" i="64"/>
  <c r="Q38" i="64"/>
  <c r="Q39" i="64"/>
  <c r="Q40" i="64"/>
  <c r="Q41" i="64"/>
  <c r="Q42" i="64"/>
  <c r="Q43" i="64"/>
  <c r="Q44" i="64"/>
  <c r="Q45" i="64"/>
  <c r="Q46" i="64"/>
  <c r="Q47" i="64"/>
  <c r="Q48" i="64"/>
  <c r="Q49" i="64"/>
  <c r="Q50" i="64"/>
  <c r="Q51" i="64"/>
  <c r="Q52" i="64"/>
  <c r="Q53" i="64"/>
  <c r="Q54" i="64"/>
  <c r="Q55" i="64"/>
  <c r="Q56" i="64"/>
  <c r="Q57" i="64"/>
  <c r="Q58" i="64"/>
  <c r="Q59" i="64"/>
  <c r="Q60" i="64"/>
  <c r="Q61" i="64"/>
  <c r="Q62" i="64"/>
  <c r="Q63" i="64"/>
  <c r="Q64" i="64"/>
  <c r="Q65" i="64"/>
  <c r="Q66" i="64"/>
  <c r="Q67" i="64"/>
  <c r="Q68" i="64"/>
  <c r="Q69" i="64"/>
  <c r="Q70" i="64"/>
  <c r="Q71" i="64"/>
  <c r="Q72" i="64"/>
  <c r="Q73" i="64"/>
  <c r="Q74" i="64"/>
  <c r="Q75" i="64"/>
  <c r="Q76" i="64"/>
  <c r="Q77" i="64"/>
  <c r="Q78" i="64"/>
  <c r="Q79" i="64"/>
  <c r="Q80" i="64"/>
  <c r="Q81" i="64"/>
  <c r="Q82" i="64"/>
  <c r="Q83" i="64"/>
  <c r="Q84" i="64"/>
  <c r="Q85" i="64"/>
  <c r="Q86" i="64"/>
  <c r="Q87" i="64"/>
  <c r="Q88" i="64"/>
  <c r="Q89" i="64"/>
  <c r="Q90" i="64"/>
  <c r="Q91" i="64"/>
  <c r="Q92" i="64"/>
  <c r="Q93" i="64"/>
  <c r="Q94" i="64"/>
  <c r="Q95" i="64"/>
  <c r="Q96" i="64"/>
  <c r="Q97" i="64"/>
  <c r="Q98" i="64"/>
  <c r="Q99" i="64"/>
  <c r="Q100" i="64"/>
  <c r="Q101" i="64"/>
  <c r="Q102" i="64"/>
  <c r="Q103" i="64"/>
  <c r="Q104" i="64"/>
  <c r="Q105" i="64"/>
  <c r="Q106" i="64"/>
  <c r="Q107" i="64"/>
  <c r="Q108" i="64"/>
  <c r="O10" i="64"/>
  <c r="O11" i="64"/>
  <c r="O12" i="64"/>
  <c r="O13" i="64"/>
  <c r="O14" i="64"/>
  <c r="O15" i="64"/>
  <c r="O16" i="64"/>
  <c r="O17" i="64"/>
  <c r="O18" i="64"/>
  <c r="O19" i="64"/>
  <c r="O20" i="64"/>
  <c r="O21" i="64"/>
  <c r="O22" i="64"/>
  <c r="O23" i="64"/>
  <c r="O24" i="64"/>
  <c r="O25" i="64"/>
  <c r="O26" i="64"/>
  <c r="O27" i="64"/>
  <c r="O28" i="64"/>
  <c r="O29" i="64"/>
  <c r="O30" i="64"/>
  <c r="O31" i="64"/>
  <c r="O32" i="64"/>
  <c r="O33" i="64"/>
  <c r="O34" i="64"/>
  <c r="O35" i="64"/>
  <c r="O36" i="64"/>
  <c r="O37" i="64"/>
  <c r="O38" i="64"/>
  <c r="O39" i="64"/>
  <c r="O40" i="64"/>
  <c r="O41" i="64"/>
  <c r="O42" i="64"/>
  <c r="O43" i="64"/>
  <c r="O44" i="64"/>
  <c r="O45" i="64"/>
  <c r="O46" i="64"/>
  <c r="O47" i="64"/>
  <c r="O48" i="64"/>
  <c r="O49" i="64"/>
  <c r="O50" i="64"/>
  <c r="O51" i="64"/>
  <c r="O52" i="64"/>
  <c r="O53" i="64"/>
  <c r="O54" i="64"/>
  <c r="O55" i="64"/>
  <c r="O56" i="64"/>
  <c r="O57" i="64"/>
  <c r="O58" i="64"/>
  <c r="O59" i="64"/>
  <c r="O60" i="64"/>
  <c r="O61" i="64"/>
  <c r="O62" i="64"/>
  <c r="O63" i="64"/>
  <c r="O64" i="64"/>
  <c r="O65" i="64"/>
  <c r="O66" i="64"/>
  <c r="O67" i="64"/>
  <c r="O68" i="64"/>
  <c r="O69" i="64"/>
  <c r="O70" i="64"/>
  <c r="O71" i="64"/>
  <c r="O72" i="64"/>
  <c r="O73" i="64"/>
  <c r="O74" i="64"/>
  <c r="O75" i="64"/>
  <c r="O76" i="64"/>
  <c r="O77" i="64"/>
  <c r="O78" i="64"/>
  <c r="O79" i="64"/>
  <c r="O80" i="64"/>
  <c r="O81" i="64"/>
  <c r="O82" i="64"/>
  <c r="O83" i="64"/>
  <c r="O84" i="64"/>
  <c r="O85" i="64"/>
  <c r="O86" i="64"/>
  <c r="O87" i="64"/>
  <c r="O88" i="64"/>
  <c r="O89" i="64"/>
  <c r="O90" i="64"/>
  <c r="O91" i="64"/>
  <c r="O92" i="64"/>
  <c r="O93" i="64"/>
  <c r="O94" i="64"/>
  <c r="O95" i="64"/>
  <c r="O96" i="64"/>
  <c r="O97" i="64"/>
  <c r="O98" i="64"/>
  <c r="O99" i="64"/>
  <c r="O100" i="64"/>
  <c r="O101" i="64"/>
  <c r="O102" i="64"/>
  <c r="O103" i="64"/>
  <c r="O104" i="64"/>
  <c r="O105" i="64"/>
  <c r="O106" i="64"/>
  <c r="O107" i="64"/>
  <c r="O108" i="64"/>
  <c r="AM10" i="57"/>
  <c r="AM11" i="57"/>
  <c r="AM12" i="57"/>
  <c r="AM13" i="57"/>
  <c r="AM14" i="57"/>
  <c r="AM15" i="57"/>
  <c r="AM16" i="57"/>
  <c r="AM17" i="57"/>
  <c r="AM18" i="57"/>
  <c r="AM19" i="57"/>
  <c r="AM20" i="57"/>
  <c r="AM21" i="57"/>
  <c r="AM22" i="57"/>
  <c r="AM23" i="57"/>
  <c r="AM24" i="57"/>
  <c r="AM25" i="57"/>
  <c r="AM26" i="57"/>
  <c r="AM27" i="57"/>
  <c r="AM28" i="57"/>
  <c r="AM29" i="57"/>
  <c r="AM30" i="57"/>
  <c r="AM31" i="57"/>
  <c r="AM32" i="57"/>
  <c r="AM33" i="57"/>
  <c r="AM34" i="57"/>
  <c r="AM35" i="57"/>
  <c r="AM36" i="57"/>
  <c r="AM37" i="57"/>
  <c r="AM38" i="57"/>
  <c r="AM39" i="57"/>
  <c r="AM40" i="57"/>
  <c r="AM41" i="57"/>
  <c r="AM42" i="57"/>
  <c r="AM43" i="57"/>
  <c r="AM44" i="57"/>
  <c r="AM45" i="57"/>
  <c r="AM46" i="57"/>
  <c r="AM47" i="57"/>
  <c r="AM48" i="57"/>
  <c r="AM49" i="57"/>
  <c r="AM50" i="57"/>
  <c r="AM51" i="57"/>
  <c r="AM52" i="57"/>
  <c r="AM53" i="57"/>
  <c r="AM54" i="57"/>
  <c r="AM55" i="57"/>
  <c r="AM56" i="57"/>
  <c r="AM57" i="57"/>
  <c r="AM58" i="57"/>
  <c r="AM59" i="57"/>
  <c r="AM60" i="57"/>
  <c r="AM61" i="57"/>
  <c r="AM62" i="57"/>
  <c r="AM63" i="57"/>
  <c r="AM64" i="57"/>
  <c r="AM65" i="57"/>
  <c r="AM66" i="57"/>
  <c r="AM67" i="57"/>
  <c r="AM68" i="57"/>
  <c r="AM69" i="57"/>
  <c r="AM70" i="57"/>
  <c r="AM71" i="57"/>
  <c r="AM72" i="57"/>
  <c r="AM73" i="57"/>
  <c r="AM74" i="57"/>
  <c r="AM75" i="57"/>
  <c r="AM76" i="57"/>
  <c r="AM77" i="57"/>
  <c r="AM78" i="57"/>
  <c r="AM79" i="57"/>
  <c r="AM80" i="57"/>
  <c r="AM81" i="57"/>
  <c r="AM82" i="57"/>
  <c r="AM83" i="57"/>
  <c r="AM84" i="57"/>
  <c r="AM85" i="57"/>
  <c r="AM86" i="57"/>
  <c r="AM87" i="57"/>
  <c r="AM88" i="57"/>
  <c r="AM89" i="57"/>
  <c r="AM90" i="57"/>
  <c r="AM91" i="57"/>
  <c r="AM92" i="57"/>
  <c r="AM93" i="57"/>
  <c r="AM94" i="57"/>
  <c r="AM95" i="57"/>
  <c r="AM96" i="57"/>
  <c r="AM97" i="57"/>
  <c r="AM98" i="57"/>
  <c r="AM99" i="57"/>
  <c r="AM100" i="57"/>
  <c r="AM101" i="57"/>
  <c r="AM102" i="57"/>
  <c r="AM103" i="57"/>
  <c r="AM104" i="57"/>
  <c r="AM105" i="57"/>
  <c r="AM106" i="57"/>
  <c r="AM107" i="57"/>
  <c r="AM108" i="57"/>
  <c r="AK10" i="57"/>
  <c r="AK11" i="57"/>
  <c r="AK12" i="57"/>
  <c r="AK13" i="57"/>
  <c r="AK14" i="57"/>
  <c r="AK15" i="57"/>
  <c r="AK16" i="57"/>
  <c r="AK17" i="57"/>
  <c r="AK18" i="57"/>
  <c r="AK19" i="57"/>
  <c r="AK20" i="57"/>
  <c r="AK21" i="57"/>
  <c r="AK22" i="57"/>
  <c r="AK23" i="57"/>
  <c r="AK24" i="57"/>
  <c r="AK25" i="57"/>
  <c r="AK26" i="57"/>
  <c r="AK27" i="57"/>
  <c r="AK28" i="57"/>
  <c r="AK29" i="57"/>
  <c r="AK30" i="57"/>
  <c r="AK31" i="57"/>
  <c r="AK32" i="57"/>
  <c r="AK33" i="57"/>
  <c r="AK34" i="57"/>
  <c r="AK35" i="57"/>
  <c r="AK36" i="57"/>
  <c r="AK37" i="57"/>
  <c r="AK38" i="57"/>
  <c r="AK39" i="57"/>
  <c r="AK40" i="57"/>
  <c r="AK41" i="57"/>
  <c r="AK42" i="57"/>
  <c r="AK43" i="57"/>
  <c r="AK44" i="57"/>
  <c r="AK45" i="57"/>
  <c r="AK46" i="57"/>
  <c r="AK47" i="57"/>
  <c r="AK48" i="57"/>
  <c r="AK49" i="57"/>
  <c r="AK50" i="57"/>
  <c r="AK51" i="57"/>
  <c r="AK52" i="57"/>
  <c r="AK53" i="57"/>
  <c r="AK54" i="57"/>
  <c r="AK55" i="57"/>
  <c r="AK56" i="57"/>
  <c r="AK57" i="57"/>
  <c r="AK58" i="57"/>
  <c r="AK59" i="57"/>
  <c r="AK60" i="57"/>
  <c r="AK61" i="57"/>
  <c r="AK62" i="57"/>
  <c r="AK63" i="57"/>
  <c r="AK64" i="57"/>
  <c r="AK65" i="57"/>
  <c r="AK66" i="57"/>
  <c r="AK67" i="57"/>
  <c r="AK68" i="57"/>
  <c r="AK69" i="57"/>
  <c r="AK70" i="57"/>
  <c r="AK71" i="57"/>
  <c r="AK72" i="57"/>
  <c r="AK73" i="57"/>
  <c r="AK74" i="57"/>
  <c r="AK75" i="57"/>
  <c r="AK76" i="57"/>
  <c r="AK77" i="57"/>
  <c r="AK78" i="57"/>
  <c r="AK79" i="57"/>
  <c r="AK80" i="57"/>
  <c r="AK81" i="57"/>
  <c r="AK82" i="57"/>
  <c r="AK83" i="57"/>
  <c r="AK84" i="57"/>
  <c r="AK85" i="57"/>
  <c r="AK86" i="57"/>
  <c r="AK87" i="57"/>
  <c r="AK88" i="57"/>
  <c r="AK89" i="57"/>
  <c r="AK90" i="57"/>
  <c r="AK91" i="57"/>
  <c r="AK92" i="57"/>
  <c r="AK93" i="57"/>
  <c r="AK94" i="57"/>
  <c r="AK95" i="57"/>
  <c r="AK96" i="57"/>
  <c r="AK97" i="57"/>
  <c r="AK98" i="57"/>
  <c r="AK99" i="57"/>
  <c r="AK100" i="57"/>
  <c r="AK101" i="57"/>
  <c r="AK102" i="57"/>
  <c r="AK103" i="57"/>
  <c r="AK104" i="57"/>
  <c r="AK105" i="57"/>
  <c r="AK106" i="57"/>
  <c r="AK107" i="57"/>
  <c r="AK108" i="57"/>
  <c r="AO12" i="55"/>
  <c r="AO13" i="55"/>
  <c r="AO14" i="55"/>
  <c r="AO15" i="55"/>
  <c r="AO16" i="55"/>
  <c r="AO17" i="55"/>
  <c r="AO18" i="55"/>
  <c r="AO19" i="55"/>
  <c r="AO20" i="55"/>
  <c r="AO21" i="55"/>
  <c r="AO22" i="55"/>
  <c r="AO23" i="55"/>
  <c r="AO24" i="55"/>
  <c r="AO25" i="55"/>
  <c r="AO26" i="55"/>
  <c r="AO27" i="55"/>
  <c r="AO28" i="55"/>
  <c r="AO29" i="55"/>
  <c r="AO30" i="55"/>
  <c r="AO31" i="55"/>
  <c r="AO32" i="55"/>
  <c r="AO33" i="55"/>
  <c r="AO34" i="55"/>
  <c r="AO35" i="55"/>
  <c r="AO36" i="55"/>
  <c r="AO37" i="55"/>
  <c r="AO38" i="55"/>
  <c r="AO39" i="55"/>
  <c r="AO40" i="55"/>
  <c r="AO41" i="55"/>
  <c r="AO42" i="55"/>
  <c r="AO43" i="55"/>
  <c r="AO44" i="55"/>
  <c r="AO45" i="55"/>
  <c r="AO46" i="55"/>
  <c r="AO47" i="55"/>
  <c r="AO48" i="55"/>
  <c r="AO49" i="55"/>
  <c r="AO50" i="55"/>
  <c r="AO51" i="55"/>
  <c r="AO52" i="55"/>
  <c r="AO53" i="55"/>
  <c r="AO54" i="55"/>
  <c r="AO55" i="55"/>
  <c r="AO56" i="55"/>
  <c r="AO57" i="55"/>
  <c r="AO58" i="55"/>
  <c r="AO59" i="55"/>
  <c r="AO60" i="55"/>
  <c r="AO61" i="55"/>
  <c r="AO62" i="55"/>
  <c r="AO63" i="55"/>
  <c r="AO64" i="55"/>
  <c r="AO65" i="55"/>
  <c r="AO66" i="55"/>
  <c r="AO67" i="55"/>
  <c r="AO68" i="55"/>
  <c r="AO69" i="55"/>
  <c r="AO70" i="55"/>
  <c r="AO71" i="55"/>
  <c r="AO72" i="55"/>
  <c r="AO73" i="55"/>
  <c r="AO74" i="55"/>
  <c r="AO75" i="55"/>
  <c r="AO76" i="55"/>
  <c r="AO77" i="55"/>
  <c r="AO78" i="55"/>
  <c r="AO79" i="55"/>
  <c r="AO80" i="55"/>
  <c r="AO81" i="55"/>
  <c r="AO82" i="55"/>
  <c r="AO83" i="55"/>
  <c r="AO84" i="55"/>
  <c r="AO85" i="55"/>
  <c r="AO86" i="55"/>
  <c r="AO87" i="55"/>
  <c r="AO88" i="55"/>
  <c r="AO89" i="55"/>
  <c r="AO90" i="55"/>
  <c r="AO91" i="55"/>
  <c r="AO92" i="55"/>
  <c r="AO93" i="55"/>
  <c r="AO94" i="55"/>
  <c r="AO95" i="55"/>
  <c r="AO96" i="55"/>
  <c r="AO97" i="55"/>
  <c r="AO98" i="55"/>
  <c r="AO99" i="55"/>
  <c r="AO100" i="55"/>
  <c r="AO101" i="55"/>
  <c r="AO102" i="55"/>
  <c r="AO103" i="55"/>
  <c r="AO104" i="55"/>
  <c r="AO105" i="55"/>
  <c r="AO106" i="55"/>
  <c r="AO107" i="55"/>
  <c r="AO108" i="55"/>
  <c r="AO109" i="55"/>
  <c r="AO110" i="55"/>
  <c r="AO11" i="55"/>
  <c r="U10" i="54"/>
  <c r="U11" i="54"/>
  <c r="U12" i="54"/>
  <c r="U13" i="54"/>
  <c r="U14" i="54"/>
  <c r="U15" i="54"/>
  <c r="U16" i="54"/>
  <c r="U17" i="54"/>
  <c r="U18" i="54"/>
  <c r="U19" i="54"/>
  <c r="U20" i="54"/>
  <c r="U21" i="54"/>
  <c r="U22" i="54"/>
  <c r="U23" i="54"/>
  <c r="U24" i="54"/>
  <c r="U25" i="54"/>
  <c r="U26" i="54"/>
  <c r="U27" i="54"/>
  <c r="U28" i="54"/>
  <c r="U29" i="54"/>
  <c r="U30" i="54"/>
  <c r="U31" i="54"/>
  <c r="U32" i="54"/>
  <c r="U33" i="54"/>
  <c r="U34" i="54"/>
  <c r="U35" i="54"/>
  <c r="U36" i="54"/>
  <c r="U37" i="54"/>
  <c r="U38" i="54"/>
  <c r="U39" i="54"/>
  <c r="U40" i="54"/>
  <c r="U41" i="54"/>
  <c r="U42" i="54"/>
  <c r="U43" i="54"/>
  <c r="U44" i="54"/>
  <c r="U45" i="54"/>
  <c r="U46" i="54"/>
  <c r="U47" i="54"/>
  <c r="U48" i="54"/>
  <c r="U49" i="54"/>
  <c r="U50" i="54"/>
  <c r="U51" i="54"/>
  <c r="U52" i="54"/>
  <c r="U53" i="54"/>
  <c r="U54" i="54"/>
  <c r="U55" i="54"/>
  <c r="U56" i="54"/>
  <c r="U57" i="54"/>
  <c r="U58" i="54"/>
  <c r="U59" i="54"/>
  <c r="U60" i="54"/>
  <c r="U61" i="54"/>
  <c r="U62" i="54"/>
  <c r="U63" i="54"/>
  <c r="U64" i="54"/>
  <c r="U65" i="54"/>
  <c r="U66" i="54"/>
  <c r="U67" i="54"/>
  <c r="U68" i="54"/>
  <c r="U69" i="54"/>
  <c r="U70" i="54"/>
  <c r="U71" i="54"/>
  <c r="U72" i="54"/>
  <c r="U73" i="54"/>
  <c r="U74" i="54"/>
  <c r="U75" i="54"/>
  <c r="U76" i="54"/>
  <c r="U77" i="54"/>
  <c r="U78" i="54"/>
  <c r="U79" i="54"/>
  <c r="U80" i="54"/>
  <c r="U81" i="54"/>
  <c r="U82" i="54"/>
  <c r="U83" i="54"/>
  <c r="U84" i="54"/>
  <c r="U85" i="54"/>
  <c r="U86" i="54"/>
  <c r="U87" i="54"/>
  <c r="U88" i="54"/>
  <c r="U89" i="54"/>
  <c r="U90" i="54"/>
  <c r="U91" i="54"/>
  <c r="U92" i="54"/>
  <c r="U93" i="54"/>
  <c r="U94" i="54"/>
  <c r="U95" i="54"/>
  <c r="U96" i="54"/>
  <c r="U97" i="54"/>
  <c r="U98" i="54"/>
  <c r="U99" i="54"/>
  <c r="U100" i="54"/>
  <c r="U101" i="54"/>
  <c r="U102" i="54"/>
  <c r="U103" i="54"/>
  <c r="U104" i="54"/>
  <c r="U105" i="54"/>
  <c r="U106" i="54"/>
  <c r="U107" i="54"/>
  <c r="U108" i="54"/>
  <c r="U9" i="54"/>
  <c r="AA106" i="59"/>
  <c r="AA107" i="59"/>
  <c r="AA108" i="59"/>
  <c r="AA10" i="59"/>
  <c r="AA11" i="59"/>
  <c r="AA12" i="59"/>
  <c r="AA13" i="59"/>
  <c r="AA14" i="59"/>
  <c r="AA15" i="59"/>
  <c r="AA16" i="59"/>
  <c r="AA17" i="59"/>
  <c r="AA18" i="59"/>
  <c r="AA19" i="59"/>
  <c r="AA20" i="59"/>
  <c r="AA21" i="59"/>
  <c r="AA22" i="59"/>
  <c r="AA23" i="59"/>
  <c r="AA24" i="59"/>
  <c r="AA25" i="59"/>
  <c r="AA26" i="59"/>
  <c r="AA27" i="59"/>
  <c r="AA28" i="59"/>
  <c r="AA29" i="59"/>
  <c r="AA30" i="59"/>
  <c r="AA31" i="59"/>
  <c r="AA32" i="59"/>
  <c r="AA33" i="59"/>
  <c r="AA34" i="59"/>
  <c r="AA35" i="59"/>
  <c r="AA36" i="59"/>
  <c r="AA37" i="59"/>
  <c r="AA38" i="59"/>
  <c r="AA39" i="59"/>
  <c r="AA40" i="59"/>
  <c r="AA41" i="59"/>
  <c r="AA42" i="59"/>
  <c r="AA43" i="59"/>
  <c r="AA44" i="59"/>
  <c r="AA45" i="59"/>
  <c r="AA46" i="59"/>
  <c r="AA47" i="59"/>
  <c r="AA48" i="59"/>
  <c r="AA49" i="59"/>
  <c r="AA50" i="59"/>
  <c r="AA51" i="59"/>
  <c r="AA52" i="59"/>
  <c r="AA53" i="59"/>
  <c r="AA54" i="59"/>
  <c r="AA55" i="59"/>
  <c r="AA56" i="59"/>
  <c r="AA57" i="59"/>
  <c r="AA58" i="59"/>
  <c r="AA59" i="59"/>
  <c r="AA60" i="59"/>
  <c r="AA61" i="59"/>
  <c r="AA62" i="59"/>
  <c r="AA63" i="59"/>
  <c r="AA64" i="59"/>
  <c r="AA65" i="59"/>
  <c r="AA66" i="59"/>
  <c r="AA67" i="59"/>
  <c r="AA68" i="59"/>
  <c r="AA69" i="59"/>
  <c r="AA70" i="59"/>
  <c r="AA71" i="59"/>
  <c r="AA72" i="59"/>
  <c r="AA73" i="59"/>
  <c r="AA74" i="59"/>
  <c r="AA75" i="59"/>
  <c r="AA76" i="59"/>
  <c r="AA77" i="59"/>
  <c r="AA78" i="59"/>
  <c r="AA79" i="59"/>
  <c r="AA80" i="59"/>
  <c r="AA81" i="59"/>
  <c r="AA82" i="59"/>
  <c r="AA83" i="59"/>
  <c r="AA84" i="59"/>
  <c r="AA85" i="59"/>
  <c r="AA86" i="59"/>
  <c r="AA87" i="59"/>
  <c r="AA88" i="59"/>
  <c r="AA89" i="59"/>
  <c r="AA90" i="59"/>
  <c r="AA91" i="59"/>
  <c r="AA92" i="59"/>
  <c r="AA93" i="59"/>
  <c r="AA94" i="59"/>
  <c r="AA95" i="59"/>
  <c r="AA96" i="59"/>
  <c r="AA97" i="59"/>
  <c r="AA98" i="59"/>
  <c r="AA99" i="59"/>
  <c r="AA100" i="59"/>
  <c r="AA101" i="59"/>
  <c r="AA102" i="59"/>
  <c r="AA103" i="59"/>
  <c r="AA104" i="59"/>
  <c r="AA105" i="59"/>
  <c r="U10" i="59"/>
  <c r="U11" i="59"/>
  <c r="U12" i="59"/>
  <c r="U13" i="59"/>
  <c r="U14" i="59"/>
  <c r="U15" i="59"/>
  <c r="U16" i="59"/>
  <c r="U17" i="59"/>
  <c r="U18" i="59"/>
  <c r="U19" i="59"/>
  <c r="U20" i="59"/>
  <c r="U21" i="59"/>
  <c r="U22" i="59"/>
  <c r="U23" i="59"/>
  <c r="U24" i="59"/>
  <c r="U25" i="59"/>
  <c r="U26" i="59"/>
  <c r="U27" i="59"/>
  <c r="U28" i="59"/>
  <c r="U29" i="59"/>
  <c r="U30" i="59"/>
  <c r="U31" i="59"/>
  <c r="U32" i="59"/>
  <c r="U33" i="59"/>
  <c r="U34" i="59"/>
  <c r="U35" i="59"/>
  <c r="U36" i="59"/>
  <c r="U37" i="59"/>
  <c r="U38" i="59"/>
  <c r="U39" i="59"/>
  <c r="U40" i="59"/>
  <c r="U41" i="59"/>
  <c r="U42" i="59"/>
  <c r="U43" i="59"/>
  <c r="U44" i="59"/>
  <c r="U45" i="59"/>
  <c r="U46" i="59"/>
  <c r="U47" i="59"/>
  <c r="U48" i="59"/>
  <c r="U49" i="59"/>
  <c r="U50" i="59"/>
  <c r="U51" i="59"/>
  <c r="U52" i="59"/>
  <c r="U53" i="59"/>
  <c r="U54" i="59"/>
  <c r="U55" i="59"/>
  <c r="U56" i="59"/>
  <c r="U57" i="59"/>
  <c r="U58" i="59"/>
  <c r="U59" i="59"/>
  <c r="U60" i="59"/>
  <c r="U61" i="59"/>
  <c r="U62" i="59"/>
  <c r="U63" i="59"/>
  <c r="U64" i="59"/>
  <c r="U65" i="59"/>
  <c r="U66" i="59"/>
  <c r="U67" i="59"/>
  <c r="U68" i="59"/>
  <c r="U69" i="59"/>
  <c r="U70" i="59"/>
  <c r="U71" i="59"/>
  <c r="U72" i="59"/>
  <c r="U73" i="59"/>
  <c r="U74" i="59"/>
  <c r="U75" i="59"/>
  <c r="U76" i="59"/>
  <c r="U77" i="59"/>
  <c r="U78" i="59"/>
  <c r="U79" i="59"/>
  <c r="U80" i="59"/>
  <c r="U81" i="59"/>
  <c r="U82" i="59"/>
  <c r="U83" i="59"/>
  <c r="U84" i="59"/>
  <c r="U85" i="59"/>
  <c r="U86" i="59"/>
  <c r="U87" i="59"/>
  <c r="U88" i="59"/>
  <c r="U89" i="59"/>
  <c r="U90" i="59"/>
  <c r="U91" i="59"/>
  <c r="U92" i="59"/>
  <c r="U93" i="59"/>
  <c r="U94" i="59"/>
  <c r="U95" i="59"/>
  <c r="U96" i="59"/>
  <c r="U97" i="59"/>
  <c r="U98" i="59"/>
  <c r="U99" i="59"/>
  <c r="U100" i="59"/>
  <c r="U101" i="59"/>
  <c r="U102" i="59"/>
  <c r="U103" i="59"/>
  <c r="U104" i="59"/>
  <c r="U105" i="59"/>
  <c r="U106" i="59"/>
  <c r="U107" i="59"/>
  <c r="U108" i="59"/>
  <c r="T10" i="59"/>
  <c r="T11" i="59"/>
  <c r="T12" i="59"/>
  <c r="T13" i="59"/>
  <c r="T14" i="59"/>
  <c r="T15" i="59"/>
  <c r="T16" i="59"/>
  <c r="T17" i="59"/>
  <c r="T18" i="59"/>
  <c r="T19" i="59"/>
  <c r="T20" i="59"/>
  <c r="T21" i="59"/>
  <c r="T22" i="59"/>
  <c r="T23" i="59"/>
  <c r="T24" i="59"/>
  <c r="T25" i="59"/>
  <c r="T26" i="59"/>
  <c r="T27" i="59"/>
  <c r="T28" i="59"/>
  <c r="T29" i="59"/>
  <c r="T30" i="59"/>
  <c r="T31" i="59"/>
  <c r="T32" i="59"/>
  <c r="T33" i="59"/>
  <c r="T34" i="59"/>
  <c r="T35" i="59"/>
  <c r="T36" i="59"/>
  <c r="T37" i="59"/>
  <c r="T38" i="59"/>
  <c r="T39" i="59"/>
  <c r="T40" i="59"/>
  <c r="T41" i="59"/>
  <c r="T42" i="59"/>
  <c r="T43" i="59"/>
  <c r="T44" i="59"/>
  <c r="T45" i="59"/>
  <c r="T46" i="59"/>
  <c r="T47" i="59"/>
  <c r="T48" i="59"/>
  <c r="T49" i="59"/>
  <c r="T50" i="59"/>
  <c r="T51" i="59"/>
  <c r="T52" i="59"/>
  <c r="T53" i="59"/>
  <c r="T54" i="59"/>
  <c r="T55" i="59"/>
  <c r="T56" i="59"/>
  <c r="T57" i="59"/>
  <c r="T58" i="59"/>
  <c r="T59" i="59"/>
  <c r="T60" i="59"/>
  <c r="T61" i="59"/>
  <c r="T62" i="59"/>
  <c r="T63" i="59"/>
  <c r="T64" i="59"/>
  <c r="T65" i="59"/>
  <c r="T66" i="59"/>
  <c r="T67" i="59"/>
  <c r="T68" i="59"/>
  <c r="T69" i="59"/>
  <c r="T70" i="59"/>
  <c r="T71" i="59"/>
  <c r="T72" i="59"/>
  <c r="T73" i="59"/>
  <c r="T74" i="59"/>
  <c r="T75" i="59"/>
  <c r="T76" i="59"/>
  <c r="T77" i="59"/>
  <c r="T78" i="59"/>
  <c r="T79" i="59"/>
  <c r="T80" i="59"/>
  <c r="T81" i="59"/>
  <c r="T82" i="59"/>
  <c r="T83" i="59"/>
  <c r="T84" i="59"/>
  <c r="T85" i="59"/>
  <c r="T86" i="59"/>
  <c r="T87" i="59"/>
  <c r="T88" i="59"/>
  <c r="T89" i="59"/>
  <c r="T90" i="59"/>
  <c r="T91" i="59"/>
  <c r="T92" i="59"/>
  <c r="T93" i="59"/>
  <c r="T94" i="59"/>
  <c r="T95" i="59"/>
  <c r="T96" i="59"/>
  <c r="T97" i="59"/>
  <c r="T98" i="59"/>
  <c r="T99" i="59"/>
  <c r="T100" i="59"/>
  <c r="T101" i="59"/>
  <c r="T102" i="59"/>
  <c r="T103" i="59"/>
  <c r="T104" i="59"/>
  <c r="T105" i="59"/>
  <c r="T106" i="59"/>
  <c r="T107" i="59"/>
  <c r="T108" i="59"/>
  <c r="T9" i="59"/>
  <c r="Q9" i="59"/>
  <c r="U9" i="59"/>
  <c r="V9" i="59"/>
  <c r="BQ49" i="68" l="1"/>
  <c r="BP49" i="68" a="1"/>
  <c r="BP49" i="68" s="1"/>
  <c r="BQ48" i="68"/>
  <c r="BP48" i="68" a="1"/>
  <c r="BP48" i="68" s="1"/>
  <c r="BQ47" i="68"/>
  <c r="BP47" i="68" a="1"/>
  <c r="BP47" i="68" s="1"/>
  <c r="BQ46" i="68"/>
  <c r="BP46" i="68" a="1"/>
  <c r="BP46" i="68" s="1"/>
  <c r="BQ45" i="68"/>
  <c r="BP45" i="68" a="1"/>
  <c r="BP45" i="68" s="1"/>
  <c r="BQ44" i="68"/>
  <c r="BP44" i="68" a="1"/>
  <c r="BP44" i="68" s="1"/>
  <c r="BQ43" i="68"/>
  <c r="BP43" i="68" a="1"/>
  <c r="BP43" i="68" s="1"/>
  <c r="BQ42" i="68"/>
  <c r="BP42" i="68" a="1"/>
  <c r="BP42" i="68" s="1"/>
  <c r="BQ41" i="68"/>
  <c r="BP41" i="68" a="1"/>
  <c r="BP41" i="68" s="1"/>
  <c r="BQ40" i="68"/>
  <c r="BP40" i="68" a="1"/>
  <c r="BP40" i="68" s="1"/>
  <c r="BQ39" i="68"/>
  <c r="BP39" i="68" a="1"/>
  <c r="BP39" i="68" s="1"/>
  <c r="BQ38" i="68"/>
  <c r="BP38" i="68" a="1"/>
  <c r="BP38" i="68" s="1"/>
  <c r="BQ37" i="68"/>
  <c r="BP37" i="68" a="1"/>
  <c r="BP37" i="68" s="1"/>
  <c r="BQ36" i="68"/>
  <c r="BP36" i="68" a="1"/>
  <c r="BP36" i="68" s="1"/>
  <c r="BQ35" i="68"/>
  <c r="BP35" i="68" a="1"/>
  <c r="BP35" i="68" s="1"/>
  <c r="BQ34" i="68"/>
  <c r="BP34" i="68" a="1"/>
  <c r="BP34" i="68" s="1"/>
  <c r="BQ33" i="68"/>
  <c r="BP33" i="68" a="1"/>
  <c r="BP33" i="68" s="1"/>
  <c r="BQ32" i="68"/>
  <c r="BP32" i="68" a="1"/>
  <c r="BP32" i="68" s="1"/>
  <c r="BQ31" i="68"/>
  <c r="BP31" i="68" a="1"/>
  <c r="BP31" i="68" s="1"/>
  <c r="BQ30" i="68"/>
  <c r="BP30" i="68" a="1"/>
  <c r="BP30" i="68" s="1"/>
  <c r="BQ29" i="68"/>
  <c r="BP29" i="68" a="1"/>
  <c r="BP29" i="68" s="1"/>
  <c r="BQ28" i="68"/>
  <c r="BP28" i="68" a="1"/>
  <c r="BP28" i="68" s="1"/>
  <c r="BQ27" i="68"/>
  <c r="BP27" i="68" a="1"/>
  <c r="BP27" i="68" s="1"/>
  <c r="BQ26" i="68"/>
  <c r="BP26" i="68" a="1"/>
  <c r="BP26" i="68" s="1"/>
  <c r="BQ25" i="68"/>
  <c r="BP25" i="68" a="1"/>
  <c r="BP25" i="68" s="1"/>
  <c r="BQ24" i="68"/>
  <c r="BP24" i="68" a="1"/>
  <c r="BP24" i="68" s="1"/>
  <c r="BQ23" i="68"/>
  <c r="BP23" i="68" a="1"/>
  <c r="BP23" i="68" s="1"/>
  <c r="BQ22" i="68"/>
  <c r="BP22" i="68" a="1"/>
  <c r="BP22" i="68" s="1"/>
  <c r="BQ21" i="68"/>
  <c r="BP21" i="68" a="1"/>
  <c r="BP21" i="68" s="1"/>
  <c r="BQ20" i="68"/>
  <c r="BP20" i="68" a="1"/>
  <c r="BP20" i="68" s="1"/>
  <c r="BQ19" i="68"/>
  <c r="BP19" i="68" a="1"/>
  <c r="BP19" i="68" s="1"/>
  <c r="BQ18" i="68"/>
  <c r="BP18" i="68" a="1"/>
  <c r="BP18" i="68" s="1"/>
  <c r="BQ17" i="68"/>
  <c r="BP17" i="68" a="1"/>
  <c r="BP17" i="68" s="1"/>
  <c r="BQ16" i="68"/>
  <c r="BP16" i="68" a="1"/>
  <c r="BP16" i="68" s="1"/>
  <c r="BQ15" i="68"/>
  <c r="BP15" i="68" a="1"/>
  <c r="BP15" i="68" s="1"/>
  <c r="BQ14" i="68"/>
  <c r="BP14" i="68" a="1"/>
  <c r="BP14" i="68" s="1"/>
  <c r="BQ13" i="68"/>
  <c r="BP13" i="68" a="1"/>
  <c r="BP13" i="68" s="1"/>
  <c r="BQ12" i="68"/>
  <c r="BP12" i="68" a="1"/>
  <c r="BP12" i="68" s="1"/>
  <c r="BQ11" i="68"/>
  <c r="BP11" i="68" a="1"/>
  <c r="BP11" i="68" s="1"/>
  <c r="S89" i="64"/>
  <c r="S65" i="64"/>
  <c r="S41" i="64"/>
  <c r="S104" i="64"/>
  <c r="S88" i="64"/>
  <c r="S80" i="64"/>
  <c r="S64" i="64"/>
  <c r="S56" i="64"/>
  <c r="S48" i="64"/>
  <c r="S32" i="64"/>
  <c r="S107" i="64"/>
  <c r="S99" i="64"/>
  <c r="S91" i="64"/>
  <c r="S83" i="64"/>
  <c r="S75" i="64"/>
  <c r="S67" i="64"/>
  <c r="S59" i="64"/>
  <c r="S51" i="64"/>
  <c r="S43" i="64"/>
  <c r="S35" i="64"/>
  <c r="S27" i="64"/>
  <c r="S19" i="64"/>
  <c r="S11" i="64"/>
  <c r="S106" i="64"/>
  <c r="S98" i="64"/>
  <c r="S90" i="64"/>
  <c r="S82" i="64"/>
  <c r="S74" i="64"/>
  <c r="S66" i="64"/>
  <c r="S58" i="64"/>
  <c r="S50" i="64"/>
  <c r="S42" i="64"/>
  <c r="S34" i="64"/>
  <c r="S26" i="64"/>
  <c r="S18" i="64"/>
  <c r="S10" i="64"/>
  <c r="S57" i="64"/>
  <c r="S33" i="64"/>
  <c r="S96" i="64"/>
  <c r="S72" i="64"/>
  <c r="S40" i="64"/>
  <c r="S16" i="64"/>
  <c r="S103" i="64"/>
  <c r="S95" i="64"/>
  <c r="S87" i="64"/>
  <c r="S79" i="64"/>
  <c r="S71" i="64"/>
  <c r="S63" i="64"/>
  <c r="S55" i="64"/>
  <c r="S47" i="64"/>
  <c r="S39" i="64"/>
  <c r="S31" i="64"/>
  <c r="S23" i="64"/>
  <c r="S15" i="64"/>
  <c r="S105" i="64"/>
  <c r="S81" i="64"/>
  <c r="S49" i="64"/>
  <c r="S102" i="64"/>
  <c r="S94" i="64"/>
  <c r="S86" i="64"/>
  <c r="S78" i="64"/>
  <c r="S70" i="64"/>
  <c r="S62" i="64"/>
  <c r="S54" i="64"/>
  <c r="S46" i="64"/>
  <c r="S38" i="64"/>
  <c r="S30" i="64"/>
  <c r="S22" i="64"/>
  <c r="S14" i="64"/>
  <c r="S97" i="64"/>
  <c r="S73" i="64"/>
  <c r="S25" i="64"/>
  <c r="S24" i="64"/>
  <c r="S101" i="64"/>
  <c r="S93" i="64"/>
  <c r="S85" i="64"/>
  <c r="S77" i="64"/>
  <c r="S69" i="64"/>
  <c r="S61" i="64"/>
  <c r="S53" i="64"/>
  <c r="S45" i="64"/>
  <c r="S37" i="64"/>
  <c r="S29" i="64"/>
  <c r="S21" i="64"/>
  <c r="S13" i="64"/>
  <c r="S17" i="64"/>
  <c r="S108" i="64"/>
  <c r="S100" i="64"/>
  <c r="S92" i="64"/>
  <c r="S84" i="64"/>
  <c r="S76" i="64"/>
  <c r="S68" i="64"/>
  <c r="S60" i="64"/>
  <c r="S52" i="64"/>
  <c r="S44" i="64"/>
  <c r="S36" i="64"/>
  <c r="S28" i="64"/>
  <c r="S20" i="64"/>
  <c r="S12" i="64"/>
  <c r="BM43" i="68"/>
  <c r="BN43" i="68"/>
  <c r="BM19" i="68"/>
  <c r="BN19" i="68"/>
  <c r="BM26" i="68"/>
  <c r="BN26" i="68"/>
  <c r="BM46" i="68"/>
  <c r="BN46" i="68"/>
  <c r="BM38" i="68"/>
  <c r="BN38" i="68"/>
  <c r="BM30" i="68"/>
  <c r="BN30" i="68"/>
  <c r="BM22" i="68"/>
  <c r="BN22" i="68"/>
  <c r="BM14" i="68"/>
  <c r="BN14" i="68"/>
  <c r="BM45" i="68"/>
  <c r="BN45" i="68"/>
  <c r="BM37" i="68"/>
  <c r="BN37" i="68"/>
  <c r="BM29" i="68"/>
  <c r="BN29" i="68"/>
  <c r="BM21" i="68"/>
  <c r="BN21" i="68"/>
  <c r="BM13" i="68"/>
  <c r="BN13" i="68"/>
  <c r="BN44" i="68"/>
  <c r="BM44" i="68"/>
  <c r="BM36" i="68"/>
  <c r="BN36" i="68"/>
  <c r="BM28" i="68"/>
  <c r="BN28" i="68"/>
  <c r="BM20" i="68"/>
  <c r="BN20" i="68"/>
  <c r="BM12" i="68"/>
  <c r="BN12" i="68"/>
  <c r="BM11" i="68"/>
  <c r="BN11" i="68"/>
  <c r="BM35" i="68"/>
  <c r="BN35" i="68"/>
  <c r="BM34" i="68"/>
  <c r="BN34" i="68"/>
  <c r="BM49" i="68"/>
  <c r="BN49" i="68"/>
  <c r="BM41" i="68"/>
  <c r="BN41" i="68"/>
  <c r="BM33" i="68"/>
  <c r="BN33" i="68"/>
  <c r="BM25" i="68"/>
  <c r="BN25" i="68"/>
  <c r="BM17" i="68"/>
  <c r="BN17" i="68"/>
  <c r="BM27" i="68"/>
  <c r="BN27" i="68"/>
  <c r="BM18" i="68"/>
  <c r="BN18" i="68"/>
  <c r="BM48" i="68"/>
  <c r="BN48" i="68"/>
  <c r="BN40" i="68"/>
  <c r="BM40" i="68"/>
  <c r="BN32" i="68"/>
  <c r="BM32" i="68"/>
  <c r="BN24" i="68"/>
  <c r="BM24" i="68"/>
  <c r="BN16" i="68"/>
  <c r="BM16" i="68"/>
  <c r="BM42" i="68"/>
  <c r="BN42" i="68"/>
  <c r="BM47" i="68"/>
  <c r="BN47" i="68"/>
  <c r="BM39" i="68"/>
  <c r="BN39" i="68"/>
  <c r="BM31" i="68"/>
  <c r="BN31" i="68"/>
  <c r="BM23" i="68"/>
  <c r="BN23" i="68"/>
  <c r="BR15" i="68"/>
  <c r="BM15" i="68"/>
  <c r="BN15" i="68"/>
  <c r="AR9" i="57"/>
  <c r="Y8" i="59" l="1"/>
  <c r="Y10" i="59"/>
  <c r="Y11" i="59"/>
  <c r="Y12" i="59"/>
  <c r="Y13" i="59"/>
  <c r="Y14" i="59"/>
  <c r="Y15" i="59"/>
  <c r="Y16" i="59"/>
  <c r="Y17" i="59"/>
  <c r="Y18" i="59"/>
  <c r="Y19" i="59"/>
  <c r="Y20" i="59"/>
  <c r="Y21" i="59"/>
  <c r="Y22" i="59"/>
  <c r="Y23" i="59"/>
  <c r="Y24" i="59"/>
  <c r="Y25" i="59"/>
  <c r="Y26" i="59"/>
  <c r="Y27" i="59"/>
  <c r="Y28" i="59"/>
  <c r="Y29" i="59"/>
  <c r="Y30" i="59"/>
  <c r="Y31" i="59"/>
  <c r="Y32" i="59"/>
  <c r="Y33" i="59"/>
  <c r="Y34" i="59"/>
  <c r="Y35" i="59"/>
  <c r="Y36" i="59"/>
  <c r="Y37" i="59"/>
  <c r="Y38" i="59"/>
  <c r="Y39" i="59"/>
  <c r="Y40" i="59"/>
  <c r="Y41" i="59"/>
  <c r="Y42" i="59"/>
  <c r="Y43" i="59"/>
  <c r="Y44" i="59"/>
  <c r="Y45" i="59"/>
  <c r="Y46" i="59"/>
  <c r="Y47" i="59"/>
  <c r="Y48" i="59"/>
  <c r="Y49" i="59"/>
  <c r="Y50" i="59"/>
  <c r="Y51" i="59"/>
  <c r="Y52" i="59"/>
  <c r="Y53" i="59"/>
  <c r="Y54" i="59"/>
  <c r="Y55" i="59"/>
  <c r="Y56" i="59"/>
  <c r="Y57" i="59"/>
  <c r="Y58" i="59"/>
  <c r="Y59" i="59"/>
  <c r="Y60" i="59"/>
  <c r="Y61" i="59"/>
  <c r="Y62" i="59"/>
  <c r="Y63" i="59"/>
  <c r="Y64" i="59"/>
  <c r="Y65" i="59"/>
  <c r="Y66" i="59"/>
  <c r="Y67" i="59"/>
  <c r="Y68" i="59"/>
  <c r="Y69" i="59"/>
  <c r="Y70" i="59"/>
  <c r="Y71" i="59"/>
  <c r="Y72" i="59"/>
  <c r="Y73" i="59"/>
  <c r="Y74" i="59"/>
  <c r="Y75" i="59"/>
  <c r="Y76" i="59"/>
  <c r="Y77" i="59"/>
  <c r="Y78" i="59"/>
  <c r="Y79" i="59"/>
  <c r="Y80" i="59"/>
  <c r="Y81" i="59"/>
  <c r="Y82" i="59"/>
  <c r="Y83" i="59"/>
  <c r="Y84" i="59"/>
  <c r="Y85" i="59"/>
  <c r="Y86" i="59"/>
  <c r="Y87" i="59"/>
  <c r="Y88" i="59"/>
  <c r="Y89" i="59"/>
  <c r="Y90" i="59"/>
  <c r="Y91" i="59"/>
  <c r="Y92" i="59"/>
  <c r="Y93" i="59"/>
  <c r="Y94" i="59"/>
  <c r="Y95" i="59"/>
  <c r="Y96" i="59"/>
  <c r="Y97" i="59"/>
  <c r="Y98" i="59"/>
  <c r="Y99" i="59"/>
  <c r="Y100" i="59"/>
  <c r="Y101" i="59"/>
  <c r="Y102" i="59"/>
  <c r="Y103" i="59"/>
  <c r="Y104" i="59"/>
  <c r="Y105" i="59"/>
  <c r="Y106" i="59"/>
  <c r="Y107" i="59"/>
  <c r="Y108" i="59"/>
  <c r="Y9" i="59"/>
  <c r="N10" i="64" l="1"/>
  <c r="P10" i="64"/>
  <c r="N11" i="64"/>
  <c r="P11" i="64"/>
  <c r="N12" i="64"/>
  <c r="P12" i="64"/>
  <c r="N13" i="64"/>
  <c r="P13" i="64"/>
  <c r="N14" i="64"/>
  <c r="P14" i="64"/>
  <c r="N15" i="64"/>
  <c r="P15" i="64"/>
  <c r="N16" i="64"/>
  <c r="P16" i="64"/>
  <c r="N17" i="64"/>
  <c r="P17" i="64"/>
  <c r="N18" i="64"/>
  <c r="P18" i="64"/>
  <c r="N19" i="64"/>
  <c r="P19" i="64"/>
  <c r="N20" i="64"/>
  <c r="P20" i="64"/>
  <c r="N21" i="64"/>
  <c r="P21" i="64"/>
  <c r="N22" i="64"/>
  <c r="P22" i="64"/>
  <c r="N23" i="64"/>
  <c r="P23" i="64"/>
  <c r="N24" i="64"/>
  <c r="P24" i="64"/>
  <c r="N25" i="64"/>
  <c r="P25" i="64"/>
  <c r="N26" i="64"/>
  <c r="P26" i="64"/>
  <c r="N27" i="64"/>
  <c r="P27" i="64"/>
  <c r="N28" i="64"/>
  <c r="P28" i="64"/>
  <c r="N29" i="64"/>
  <c r="P29" i="64"/>
  <c r="N30" i="64"/>
  <c r="P30" i="64"/>
  <c r="N31" i="64"/>
  <c r="P31" i="64"/>
  <c r="N32" i="64"/>
  <c r="P32" i="64"/>
  <c r="N33" i="64"/>
  <c r="P33" i="64"/>
  <c r="N34" i="64"/>
  <c r="P34" i="64"/>
  <c r="N35" i="64"/>
  <c r="P35" i="64"/>
  <c r="N36" i="64"/>
  <c r="P36" i="64"/>
  <c r="N37" i="64"/>
  <c r="P37" i="64"/>
  <c r="N38" i="64"/>
  <c r="P38" i="64"/>
  <c r="N39" i="64"/>
  <c r="P39" i="64"/>
  <c r="N40" i="64"/>
  <c r="P40" i="64"/>
  <c r="N41" i="64"/>
  <c r="P41" i="64"/>
  <c r="N42" i="64"/>
  <c r="P42" i="64"/>
  <c r="N43" i="64"/>
  <c r="P43" i="64"/>
  <c r="N44" i="64"/>
  <c r="P44" i="64"/>
  <c r="N45" i="64"/>
  <c r="P45" i="64"/>
  <c r="N46" i="64"/>
  <c r="P46" i="64"/>
  <c r="N47" i="64"/>
  <c r="P47" i="64"/>
  <c r="N48" i="64"/>
  <c r="P48" i="64"/>
  <c r="N49" i="64"/>
  <c r="P49" i="64"/>
  <c r="N50" i="64"/>
  <c r="P50" i="64"/>
  <c r="N51" i="64"/>
  <c r="P51" i="64"/>
  <c r="N52" i="64"/>
  <c r="P52" i="64"/>
  <c r="N53" i="64"/>
  <c r="P53" i="64"/>
  <c r="N54" i="64"/>
  <c r="P54" i="64"/>
  <c r="N55" i="64"/>
  <c r="P55" i="64"/>
  <c r="N56" i="64"/>
  <c r="P56" i="64"/>
  <c r="N57" i="64"/>
  <c r="P57" i="64"/>
  <c r="N58" i="64"/>
  <c r="P58" i="64"/>
  <c r="N59" i="64"/>
  <c r="P59" i="64"/>
  <c r="N60" i="64"/>
  <c r="P60" i="64"/>
  <c r="N61" i="64"/>
  <c r="P61" i="64"/>
  <c r="N62" i="64"/>
  <c r="P62" i="64"/>
  <c r="N63" i="64"/>
  <c r="P63" i="64"/>
  <c r="N64" i="64"/>
  <c r="P64" i="64"/>
  <c r="N65" i="64"/>
  <c r="P65" i="64"/>
  <c r="N66" i="64"/>
  <c r="P66" i="64"/>
  <c r="N67" i="64"/>
  <c r="P67" i="64"/>
  <c r="N68" i="64"/>
  <c r="P68" i="64"/>
  <c r="N69" i="64"/>
  <c r="P69" i="64"/>
  <c r="N70" i="64"/>
  <c r="P70" i="64"/>
  <c r="N71" i="64"/>
  <c r="P71" i="64"/>
  <c r="N72" i="64"/>
  <c r="P72" i="64"/>
  <c r="N73" i="64"/>
  <c r="P73" i="64"/>
  <c r="N74" i="64"/>
  <c r="P74" i="64"/>
  <c r="N75" i="64"/>
  <c r="P75" i="64"/>
  <c r="N76" i="64"/>
  <c r="P76" i="64"/>
  <c r="N77" i="64"/>
  <c r="P77" i="64"/>
  <c r="N78" i="64"/>
  <c r="P78" i="64"/>
  <c r="N79" i="64"/>
  <c r="P79" i="64"/>
  <c r="N80" i="64"/>
  <c r="P80" i="64"/>
  <c r="N81" i="64"/>
  <c r="P81" i="64"/>
  <c r="N82" i="64"/>
  <c r="P82" i="64"/>
  <c r="N83" i="64"/>
  <c r="P83" i="64"/>
  <c r="N84" i="64"/>
  <c r="P84" i="64"/>
  <c r="N85" i="64"/>
  <c r="P85" i="64"/>
  <c r="N86" i="64"/>
  <c r="P86" i="64"/>
  <c r="N87" i="64"/>
  <c r="P87" i="64"/>
  <c r="N88" i="64"/>
  <c r="P88" i="64"/>
  <c r="N89" i="64"/>
  <c r="P89" i="64"/>
  <c r="N90" i="64"/>
  <c r="P90" i="64"/>
  <c r="N91" i="64"/>
  <c r="P91" i="64"/>
  <c r="N92" i="64"/>
  <c r="P92" i="64"/>
  <c r="N93" i="64"/>
  <c r="P93" i="64"/>
  <c r="N94" i="64"/>
  <c r="P94" i="64"/>
  <c r="N95" i="64"/>
  <c r="P95" i="64"/>
  <c r="N96" i="64"/>
  <c r="P96" i="64"/>
  <c r="N97" i="64"/>
  <c r="P97" i="64"/>
  <c r="N98" i="64"/>
  <c r="P98" i="64"/>
  <c r="N99" i="64"/>
  <c r="P99" i="64"/>
  <c r="N100" i="64"/>
  <c r="P100" i="64"/>
  <c r="N101" i="64"/>
  <c r="P101" i="64"/>
  <c r="N102" i="64"/>
  <c r="P102" i="64"/>
  <c r="N103" i="64"/>
  <c r="P103" i="64"/>
  <c r="N104" i="64"/>
  <c r="P104" i="64"/>
  <c r="N105" i="64"/>
  <c r="P105" i="64"/>
  <c r="N106" i="64"/>
  <c r="P106" i="64"/>
  <c r="N107" i="64"/>
  <c r="P107" i="64"/>
  <c r="N108" i="64"/>
  <c r="P108" i="64"/>
  <c r="O9" i="64"/>
  <c r="P9" i="64"/>
  <c r="Q9" i="64"/>
  <c r="S9" i="64" l="1"/>
  <c r="F4" i="31"/>
  <c r="BO9" i="68"/>
  <c r="BE9" i="68"/>
  <c r="AZ9" i="68"/>
  <c r="CD49" i="68"/>
  <c r="CD48" i="68"/>
  <c r="CD47" i="68"/>
  <c r="CD46" i="68"/>
  <c r="CD45" i="68"/>
  <c r="CD44" i="68"/>
  <c r="CD43" i="68"/>
  <c r="CD42" i="68"/>
  <c r="CD41" i="68"/>
  <c r="CD40" i="68"/>
  <c r="CD39" i="68"/>
  <c r="CD38" i="68"/>
  <c r="CD37" i="68"/>
  <c r="CD36" i="68"/>
  <c r="CD35" i="68"/>
  <c r="CD34" i="68"/>
  <c r="CD33" i="68"/>
  <c r="CD32" i="68"/>
  <c r="CD31" i="68"/>
  <c r="CD30" i="68"/>
  <c r="CD29" i="68"/>
  <c r="CD28" i="68"/>
  <c r="CD27" i="68"/>
  <c r="CD26" i="68"/>
  <c r="CD25" i="68"/>
  <c r="CD24" i="68"/>
  <c r="CD23" i="68"/>
  <c r="CD22" i="68"/>
  <c r="CD21" i="68"/>
  <c r="CD20" i="68"/>
  <c r="CD19" i="68"/>
  <c r="CD18" i="68"/>
  <c r="CD17" i="68"/>
  <c r="CD16" i="68"/>
  <c r="CD15" i="68"/>
  <c r="CD14" i="68"/>
  <c r="CD13" i="68"/>
  <c r="CD12" i="68"/>
  <c r="CD11" i="68"/>
  <c r="AJ8" i="54" l="1"/>
  <c r="N9" i="63" l="1"/>
  <c r="P13" i="57"/>
  <c r="U13" i="57"/>
  <c r="Z14" i="57"/>
  <c r="BB14" i="55"/>
  <c r="AS14" i="55"/>
  <c r="AB14" i="55"/>
  <c r="W14" i="55"/>
  <c r="R14" i="55"/>
  <c r="AF9" i="68" l="1"/>
  <c r="T19" i="48" l="1"/>
  <c r="T20" i="48"/>
  <c r="T18" i="48"/>
  <c r="W20" i="48"/>
  <c r="W19" i="48"/>
  <c r="W18" i="48"/>
  <c r="K11" i="48" l="1"/>
  <c r="BV10" i="68" a="1"/>
  <c r="BV10" i="68" s="1"/>
  <c r="BT10" i="68" a="1"/>
  <c r="BT10" i="68" s="1"/>
  <c r="BX10" i="68" s="1"/>
  <c r="BV9" i="68" a="1"/>
  <c r="BV9" i="68" s="1"/>
  <c r="BT9" i="68" a="1"/>
  <c r="BT9" i="68" s="1"/>
  <c r="BX9" i="68" l="1"/>
  <c r="E17" i="48"/>
  <c r="AK11" i="68" l="1"/>
  <c r="AK12" i="68"/>
  <c r="AK13" i="68"/>
  <c r="AK14" i="68"/>
  <c r="AK15" i="68"/>
  <c r="AK16" i="68"/>
  <c r="AK17" i="68"/>
  <c r="AK18" i="68"/>
  <c r="AK19" i="68"/>
  <c r="AK20" i="68"/>
  <c r="AK21" i="68"/>
  <c r="AK22" i="68"/>
  <c r="AK23" i="68"/>
  <c r="AK24" i="68"/>
  <c r="AK25" i="68"/>
  <c r="AK26" i="68"/>
  <c r="AK27" i="68"/>
  <c r="AK28" i="68"/>
  <c r="AK29" i="68"/>
  <c r="AK30" i="68"/>
  <c r="AK31" i="68"/>
  <c r="AK32" i="68"/>
  <c r="AK33" i="68"/>
  <c r="AK34" i="68"/>
  <c r="AK35" i="68"/>
  <c r="AK36" i="68"/>
  <c r="AK37" i="68"/>
  <c r="AK38" i="68"/>
  <c r="AK39" i="68"/>
  <c r="AK40" i="68"/>
  <c r="AK41" i="68"/>
  <c r="AK42" i="68"/>
  <c r="AK43" i="68"/>
  <c r="AK44" i="68"/>
  <c r="AK45" i="68"/>
  <c r="AK46" i="68"/>
  <c r="AK47" i="68"/>
  <c r="AK48" i="68"/>
  <c r="AK49" i="68"/>
  <c r="AJ11" i="68"/>
  <c r="AJ12" i="68"/>
  <c r="AJ13" i="68"/>
  <c r="AJ14" i="68"/>
  <c r="AJ15" i="68"/>
  <c r="AJ16" i="68"/>
  <c r="AJ17" i="68"/>
  <c r="AJ18" i="68"/>
  <c r="AJ19" i="68"/>
  <c r="AJ20" i="68"/>
  <c r="AJ21" i="68"/>
  <c r="AJ22" i="68"/>
  <c r="AJ23" i="68"/>
  <c r="AJ24" i="68"/>
  <c r="AJ25" i="68"/>
  <c r="AJ26" i="68"/>
  <c r="AJ27" i="68"/>
  <c r="AJ28" i="68"/>
  <c r="AJ29" i="68"/>
  <c r="AJ30" i="68"/>
  <c r="AJ31" i="68"/>
  <c r="AJ32" i="68"/>
  <c r="AJ33" i="68"/>
  <c r="AJ34" i="68"/>
  <c r="AJ35" i="68"/>
  <c r="AJ36" i="68"/>
  <c r="AJ37" i="68"/>
  <c r="AJ38" i="68"/>
  <c r="AJ39" i="68"/>
  <c r="AJ40" i="68"/>
  <c r="AJ41" i="68"/>
  <c r="AJ42" i="68"/>
  <c r="AJ43" i="68"/>
  <c r="AJ44" i="68"/>
  <c r="AJ45" i="68"/>
  <c r="AJ46" i="68"/>
  <c r="AJ47" i="68"/>
  <c r="AJ48" i="68"/>
  <c r="AJ49" i="68"/>
  <c r="AH11" i="68" a="1"/>
  <c r="AH11" i="68" s="1"/>
  <c r="AH12" i="68" a="1"/>
  <c r="AH12" i="68" s="1"/>
  <c r="AH13" i="68" a="1"/>
  <c r="AH13" i="68" s="1"/>
  <c r="AH14" i="68" a="1"/>
  <c r="AH14" i="68" s="1"/>
  <c r="AH15" i="68" a="1"/>
  <c r="AH15" i="68" s="1"/>
  <c r="AH16" i="68" a="1"/>
  <c r="AH16" i="68" s="1"/>
  <c r="AH17" i="68" a="1"/>
  <c r="AH17" i="68" s="1"/>
  <c r="AH18" i="68" a="1"/>
  <c r="AH18" i="68" s="1"/>
  <c r="AH19" i="68" a="1"/>
  <c r="AH19" i="68" s="1"/>
  <c r="AH20" i="68" a="1"/>
  <c r="AH20" i="68" s="1"/>
  <c r="AH21" i="68" a="1"/>
  <c r="AH21" i="68" s="1"/>
  <c r="AH22" i="68" a="1"/>
  <c r="AH22" i="68" s="1"/>
  <c r="AH23" i="68" a="1"/>
  <c r="AH23" i="68" s="1"/>
  <c r="AH24" i="68" a="1"/>
  <c r="AH24" i="68" s="1"/>
  <c r="AH25" i="68" a="1"/>
  <c r="AH25" i="68" s="1"/>
  <c r="AH26" i="68" a="1"/>
  <c r="AH26" i="68" s="1"/>
  <c r="AH27" i="68" a="1"/>
  <c r="AH27" i="68" s="1"/>
  <c r="AH28" i="68" a="1"/>
  <c r="AH28" i="68" s="1"/>
  <c r="AH29" i="68" a="1"/>
  <c r="AH29" i="68" s="1"/>
  <c r="AH30" i="68" a="1"/>
  <c r="AH30" i="68" s="1"/>
  <c r="AH31" i="68" a="1"/>
  <c r="AH31" i="68"/>
  <c r="AH32" i="68" a="1"/>
  <c r="AH32" i="68" s="1"/>
  <c r="AH33" i="68" a="1"/>
  <c r="AH33" i="68" s="1"/>
  <c r="AH34" i="68" a="1"/>
  <c r="AH34" i="68" s="1"/>
  <c r="AH35" i="68" a="1"/>
  <c r="AH35" i="68" s="1"/>
  <c r="AH36" i="68" a="1"/>
  <c r="AH36" i="68" s="1"/>
  <c r="AH37" i="68" a="1"/>
  <c r="AH37" i="68" s="1"/>
  <c r="AH38" i="68" a="1"/>
  <c r="AH38" i="68" s="1"/>
  <c r="AH39" i="68" a="1"/>
  <c r="AH39" i="68" s="1"/>
  <c r="AH40" i="68" a="1"/>
  <c r="AH40" i="68" s="1"/>
  <c r="AH41" i="68" a="1"/>
  <c r="AH41" i="68" s="1"/>
  <c r="AH42" i="68" a="1"/>
  <c r="AH42" i="68" s="1"/>
  <c r="AH43" i="68" a="1"/>
  <c r="AH43" i="68" s="1"/>
  <c r="AH44" i="68" a="1"/>
  <c r="AH44" i="68" s="1"/>
  <c r="AH45" i="68" a="1"/>
  <c r="AH45" i="68" s="1"/>
  <c r="AH46" i="68" a="1"/>
  <c r="AH46" i="68" s="1"/>
  <c r="AH47" i="68" a="1"/>
  <c r="AH47" i="68" s="1"/>
  <c r="AH48" i="68" a="1"/>
  <c r="AH48" i="68" s="1"/>
  <c r="AH49" i="68" a="1"/>
  <c r="AH49" i="68" s="1"/>
  <c r="AF11" i="68" a="1"/>
  <c r="AF11" i="68" s="1"/>
  <c r="AF12" i="68" a="1"/>
  <c r="AF12" i="68" s="1"/>
  <c r="AF13" i="68" a="1"/>
  <c r="AF13" i="68" s="1"/>
  <c r="AF14" i="68" a="1"/>
  <c r="AF14" i="68" s="1"/>
  <c r="AF15" i="68" a="1"/>
  <c r="AF15" i="68" s="1"/>
  <c r="AF16" i="68" a="1"/>
  <c r="AF16" i="68" s="1"/>
  <c r="AF17" i="68" a="1"/>
  <c r="AF17" i="68" s="1"/>
  <c r="AF18" i="68" a="1"/>
  <c r="AF18" i="68" s="1"/>
  <c r="AF19" i="68" a="1"/>
  <c r="AF19" i="68" s="1"/>
  <c r="AF20" i="68" a="1"/>
  <c r="AF20" i="68" s="1"/>
  <c r="AF21" i="68" a="1"/>
  <c r="AF21" i="68" s="1"/>
  <c r="AF22" i="68" a="1"/>
  <c r="AF22" i="68" s="1"/>
  <c r="AF23" i="68" a="1"/>
  <c r="AF23" i="68" s="1"/>
  <c r="AF24" i="68" a="1"/>
  <c r="AF24" i="68" s="1"/>
  <c r="AF25" i="68" a="1"/>
  <c r="AF25" i="68" s="1"/>
  <c r="AF26" i="68" a="1"/>
  <c r="AF26" i="68" s="1"/>
  <c r="AF27" i="68" a="1"/>
  <c r="AF27" i="68" s="1"/>
  <c r="AF28" i="68" a="1"/>
  <c r="AF28" i="68" s="1"/>
  <c r="AF29" i="68" a="1"/>
  <c r="AF29" i="68" s="1"/>
  <c r="AF30" i="68" a="1"/>
  <c r="AF30" i="68" s="1"/>
  <c r="AF31" i="68" a="1"/>
  <c r="AF31" i="68" s="1"/>
  <c r="AF32" i="68" a="1"/>
  <c r="AF32" i="68" s="1"/>
  <c r="AF33" i="68" a="1"/>
  <c r="AF33" i="68" s="1"/>
  <c r="AF34" i="68" a="1"/>
  <c r="AF34" i="68" s="1"/>
  <c r="AF35" i="68" a="1"/>
  <c r="AF35" i="68" s="1"/>
  <c r="AF36" i="68" a="1"/>
  <c r="AF36" i="68" s="1"/>
  <c r="AF37" i="68" a="1"/>
  <c r="AF37" i="68" s="1"/>
  <c r="AF38" i="68" a="1"/>
  <c r="AF38" i="68" s="1"/>
  <c r="AF39" i="68" a="1"/>
  <c r="AF39" i="68" s="1"/>
  <c r="AF40" i="68" a="1"/>
  <c r="AF40" i="68" s="1"/>
  <c r="AF41" i="68" a="1"/>
  <c r="AF41" i="68" s="1"/>
  <c r="AF42" i="68" a="1"/>
  <c r="AF42" i="68" s="1"/>
  <c r="AF43" i="68" a="1"/>
  <c r="AF43" i="68" s="1"/>
  <c r="AF44" i="68" a="1"/>
  <c r="AF44" i="68" s="1"/>
  <c r="AF45" i="68" a="1"/>
  <c r="AF45" i="68" s="1"/>
  <c r="AF46" i="68" a="1"/>
  <c r="AF46" i="68" s="1"/>
  <c r="AF47" i="68" a="1"/>
  <c r="AF47" i="68" s="1"/>
  <c r="AF48" i="68" a="1"/>
  <c r="AF48" i="68" s="1"/>
  <c r="AF49" i="68" a="1"/>
  <c r="AF49" i="68" s="1"/>
  <c r="AH10" i="68" a="1"/>
  <c r="AH10" i="68" s="1"/>
  <c r="AF10" i="68" a="1"/>
  <c r="AF10" i="68" s="1"/>
  <c r="AH9" i="68" a="1"/>
  <c r="AH9" i="68" s="1"/>
  <c r="BR9" i="68" s="1"/>
  <c r="CA9" i="68" s="1" a="1"/>
  <c r="CA9" i="68" s="1"/>
  <c r="F7" i="63"/>
  <c r="CB9" i="68" l="1"/>
  <c r="AJ9" i="68"/>
  <c r="CC9" i="68" s="1"/>
  <c r="AJ10" i="68"/>
  <c r="CC10" i="68" s="1"/>
  <c r="K11" i="63" l="1"/>
  <c r="B28" i="31"/>
  <c r="E28" i="31" l="1"/>
  <c r="H28" i="31"/>
  <c r="F28" i="31" l="1"/>
  <c r="D10" i="63"/>
  <c r="D9" i="63"/>
  <c r="N4" i="51"/>
  <c r="E74" i="69"/>
  <c r="E75" i="69"/>
  <c r="E76" i="69"/>
  <c r="E77" i="69"/>
  <c r="E73" i="69"/>
  <c r="F69" i="69"/>
  <c r="F70" i="69"/>
  <c r="F71" i="69"/>
  <c r="F68" i="69"/>
  <c r="G62" i="69"/>
  <c r="E63" i="69"/>
  <c r="E64" i="69"/>
  <c r="E65" i="69"/>
  <c r="E66" i="69"/>
  <c r="E62" i="69"/>
  <c r="E57" i="69"/>
  <c r="E58" i="69"/>
  <c r="E59" i="69"/>
  <c r="E60" i="69"/>
  <c r="E56" i="69"/>
  <c r="J50" i="69"/>
  <c r="G50" i="69"/>
  <c r="E51" i="69"/>
  <c r="E52" i="69"/>
  <c r="E53" i="69"/>
  <c r="E54" i="69"/>
  <c r="E50" i="69"/>
  <c r="E45" i="69"/>
  <c r="E46" i="69"/>
  <c r="E47" i="69"/>
  <c r="E48" i="69"/>
  <c r="E44" i="69"/>
  <c r="AI11" i="55"/>
  <c r="E39" i="69"/>
  <c r="E40" i="69"/>
  <c r="E41" i="69"/>
  <c r="E42" i="69"/>
  <c r="E38" i="69"/>
  <c r="E10" i="69"/>
  <c r="E11" i="69"/>
  <c r="E12" i="69"/>
  <c r="E9" i="69"/>
  <c r="U18" i="48"/>
  <c r="V18" i="48"/>
  <c r="J28" i="69"/>
  <c r="X18" i="48"/>
  <c r="Y18" i="48"/>
  <c r="U19" i="48"/>
  <c r="V19" i="48"/>
  <c r="J29" i="69"/>
  <c r="X19" i="48"/>
  <c r="Y19" i="48"/>
  <c r="U20" i="48"/>
  <c r="V20" i="48"/>
  <c r="J30" i="69"/>
  <c r="X20" i="48"/>
  <c r="Y20" i="48"/>
  <c r="J25" i="69"/>
  <c r="J26" i="69"/>
  <c r="J24" i="69"/>
  <c r="T21" i="48" l="1"/>
  <c r="I21" i="31"/>
  <c r="D20" i="31"/>
  <c r="A20" i="31"/>
  <c r="K19" i="31"/>
  <c r="K18" i="31"/>
  <c r="W21" i="48" l="1"/>
  <c r="K30" i="48" l="1"/>
  <c r="K34" i="48" s="1"/>
  <c r="J27" i="69"/>
  <c r="AB11" i="55"/>
  <c r="AB12" i="55"/>
  <c r="AB13" i="55"/>
  <c r="AB15" i="55"/>
  <c r="AB16" i="55"/>
  <c r="AB17" i="55"/>
  <c r="AB18" i="55"/>
  <c r="AB19" i="55"/>
  <c r="AB20" i="55"/>
  <c r="AB21" i="55"/>
  <c r="AB22" i="55"/>
  <c r="AB23" i="55"/>
  <c r="AB24" i="55"/>
  <c r="AB25" i="55"/>
  <c r="AB26" i="55"/>
  <c r="AB27" i="55"/>
  <c r="AB28" i="55"/>
  <c r="AB29" i="55"/>
  <c r="AB30" i="55"/>
  <c r="AB31" i="55"/>
  <c r="AB32" i="55"/>
  <c r="AB33" i="55"/>
  <c r="AB34" i="55"/>
  <c r="AB35" i="55"/>
  <c r="AB36" i="55"/>
  <c r="AB37" i="55"/>
  <c r="AB38" i="55"/>
  <c r="AB39" i="55"/>
  <c r="AB40" i="55"/>
  <c r="AB41" i="55"/>
  <c r="AB42" i="55"/>
  <c r="AB43" i="55"/>
  <c r="AB44" i="55"/>
  <c r="AB45" i="55"/>
  <c r="AB46" i="55"/>
  <c r="AB47" i="55"/>
  <c r="AB48" i="55"/>
  <c r="AB49" i="55"/>
  <c r="AB50" i="55"/>
  <c r="AB51" i="55"/>
  <c r="AB52" i="55"/>
  <c r="AB53" i="55"/>
  <c r="AB54" i="55"/>
  <c r="AB55" i="55"/>
  <c r="AB56" i="55"/>
  <c r="AB57" i="55"/>
  <c r="AB58" i="55"/>
  <c r="AB59" i="55"/>
  <c r="AB60" i="55"/>
  <c r="AB61" i="55"/>
  <c r="AB62" i="55"/>
  <c r="AB63" i="55"/>
  <c r="AB64" i="55"/>
  <c r="AB65" i="55"/>
  <c r="AB66" i="55"/>
  <c r="AB67" i="55"/>
  <c r="AB68" i="55"/>
  <c r="AB69" i="55"/>
  <c r="AB70" i="55"/>
  <c r="AB71" i="55"/>
  <c r="AB72" i="55"/>
  <c r="AB73" i="55"/>
  <c r="AB74" i="55"/>
  <c r="AB75" i="55"/>
  <c r="AB76" i="55"/>
  <c r="AB77" i="55"/>
  <c r="AB78" i="55"/>
  <c r="AB79" i="55"/>
  <c r="AB80" i="55"/>
  <c r="AB81" i="55"/>
  <c r="AB82" i="55"/>
  <c r="AB83" i="55"/>
  <c r="AB84" i="55"/>
  <c r="AB85" i="55"/>
  <c r="AB86" i="55"/>
  <c r="AB87" i="55"/>
  <c r="AB88" i="55"/>
  <c r="AB89" i="55"/>
  <c r="AB90" i="55"/>
  <c r="AB91" i="55"/>
  <c r="AB92" i="55"/>
  <c r="AB93" i="55"/>
  <c r="W11" i="55"/>
  <c r="R11" i="55"/>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 i="51"/>
  <c r="D10" i="51"/>
  <c r="D11" i="51"/>
  <c r="D8" i="51"/>
  <c r="AD11" i="55" l="1" a="1"/>
  <c r="AD11" i="55" s="1"/>
  <c r="Y9" i="57" l="1"/>
  <c r="Z9" i="57" s="1"/>
  <c r="T9" i="57"/>
  <c r="U9" i="57" s="1"/>
  <c r="O9" i="57"/>
  <c r="AC9" i="57" s="1" a="1"/>
  <c r="AC9" i="57" s="1"/>
  <c r="P9" i="68"/>
  <c r="BI10" i="68"/>
  <c r="AO10" i="68"/>
  <c r="BI49" i="68"/>
  <c r="BH49" i="68"/>
  <c r="BD49" i="68"/>
  <c r="BC49" i="68"/>
  <c r="AY49" i="68"/>
  <c r="AX49" i="68"/>
  <c r="AW49" i="68"/>
  <c r="AV49" i="68"/>
  <c r="AU49" i="68"/>
  <c r="AT49" i="68"/>
  <c r="AN49" i="68"/>
  <c r="Z49" i="68"/>
  <c r="U49" i="68"/>
  <c r="P49" i="68"/>
  <c r="BI48" i="68"/>
  <c r="BH48" i="68"/>
  <c r="BD48" i="68"/>
  <c r="BC48" i="68"/>
  <c r="AY48" i="68"/>
  <c r="AX48" i="68"/>
  <c r="AW48" i="68"/>
  <c r="AV48" i="68"/>
  <c r="AU48" i="68"/>
  <c r="AT48" i="68"/>
  <c r="AN48" i="68"/>
  <c r="Z48" i="68"/>
  <c r="U48" i="68"/>
  <c r="P48" i="68"/>
  <c r="BI47" i="68"/>
  <c r="BH47" i="68"/>
  <c r="BD47" i="68"/>
  <c r="BC47" i="68"/>
  <c r="AY47" i="68"/>
  <c r="AX47" i="68"/>
  <c r="AW47" i="68"/>
  <c r="AV47" i="68"/>
  <c r="AU47" i="68"/>
  <c r="AT47" i="68"/>
  <c r="AN47" i="68"/>
  <c r="Z47" i="68"/>
  <c r="U47" i="68"/>
  <c r="P47" i="68"/>
  <c r="BI46" i="68"/>
  <c r="BH46" i="68"/>
  <c r="BD46" i="68"/>
  <c r="BC46" i="68"/>
  <c r="AY46" i="68"/>
  <c r="AX46" i="68"/>
  <c r="AW46" i="68"/>
  <c r="AV46" i="68"/>
  <c r="AU46" i="68"/>
  <c r="AT46" i="68"/>
  <c r="AN46" i="68"/>
  <c r="Z46" i="68"/>
  <c r="U46" i="68"/>
  <c r="P46" i="68"/>
  <c r="BI45" i="68"/>
  <c r="BH45" i="68"/>
  <c r="BD45" i="68"/>
  <c r="BC45" i="68"/>
  <c r="AY45" i="68"/>
  <c r="AX45" i="68"/>
  <c r="AW45" i="68"/>
  <c r="AV45" i="68"/>
  <c r="AU45" i="68"/>
  <c r="AT45" i="68"/>
  <c r="AN45" i="68"/>
  <c r="Z45" i="68"/>
  <c r="U45" i="68"/>
  <c r="P45" i="68"/>
  <c r="BI44" i="68"/>
  <c r="BH44" i="68"/>
  <c r="BD44" i="68"/>
  <c r="BC44" i="68"/>
  <c r="AY44" i="68"/>
  <c r="AX44" i="68"/>
  <c r="AW44" i="68"/>
  <c r="AV44" i="68"/>
  <c r="AU44" i="68"/>
  <c r="AT44" i="68"/>
  <c r="AN44" i="68"/>
  <c r="Z44" i="68"/>
  <c r="U44" i="68"/>
  <c r="P44" i="68"/>
  <c r="BI43" i="68"/>
  <c r="BH43" i="68"/>
  <c r="BD43" i="68"/>
  <c r="BC43" i="68"/>
  <c r="AY43" i="68"/>
  <c r="AX43" i="68"/>
  <c r="AW43" i="68"/>
  <c r="AV43" i="68"/>
  <c r="AU43" i="68"/>
  <c r="AT43" i="68"/>
  <c r="AN43" i="68"/>
  <c r="Z43" i="68"/>
  <c r="U43" i="68"/>
  <c r="P43" i="68"/>
  <c r="BI42" i="68"/>
  <c r="BH42" i="68"/>
  <c r="BD42" i="68"/>
  <c r="BC42" i="68"/>
  <c r="AY42" i="68"/>
  <c r="AX42" i="68"/>
  <c r="AW42" i="68"/>
  <c r="AV42" i="68"/>
  <c r="AU42" i="68"/>
  <c r="AT42" i="68"/>
  <c r="AN42" i="68"/>
  <c r="Z42" i="68"/>
  <c r="U42" i="68"/>
  <c r="P42" i="68"/>
  <c r="BI41" i="68"/>
  <c r="BH41" i="68"/>
  <c r="BD41" i="68"/>
  <c r="BC41" i="68"/>
  <c r="AY41" i="68"/>
  <c r="AX41" i="68"/>
  <c r="AW41" i="68"/>
  <c r="AV41" i="68"/>
  <c r="AU41" i="68"/>
  <c r="AT41" i="68"/>
  <c r="AN41" i="68"/>
  <c r="Z41" i="68"/>
  <c r="U41" i="68"/>
  <c r="P41" i="68"/>
  <c r="BI40" i="68"/>
  <c r="BH40" i="68"/>
  <c r="BD40" i="68"/>
  <c r="BC40" i="68"/>
  <c r="AY40" i="68"/>
  <c r="AX40" i="68"/>
  <c r="AW40" i="68"/>
  <c r="AV40" i="68"/>
  <c r="AU40" i="68"/>
  <c r="AT40" i="68"/>
  <c r="AN40" i="68"/>
  <c r="Z40" i="68"/>
  <c r="U40" i="68"/>
  <c r="P40" i="68"/>
  <c r="BI39" i="68"/>
  <c r="BH39" i="68"/>
  <c r="BD39" i="68"/>
  <c r="BC39" i="68"/>
  <c r="AY39" i="68"/>
  <c r="AX39" i="68"/>
  <c r="AW39" i="68"/>
  <c r="AV39" i="68"/>
  <c r="AU39" i="68"/>
  <c r="AT39" i="68"/>
  <c r="AN39" i="68"/>
  <c r="Z39" i="68"/>
  <c r="U39" i="68"/>
  <c r="P39" i="68"/>
  <c r="BI38" i="68"/>
  <c r="BH38" i="68"/>
  <c r="BD38" i="68"/>
  <c r="BC38" i="68"/>
  <c r="AY38" i="68"/>
  <c r="AX38" i="68"/>
  <c r="AW38" i="68"/>
  <c r="AV38" i="68"/>
  <c r="AU38" i="68"/>
  <c r="AT38" i="68"/>
  <c r="AN38" i="68"/>
  <c r="Z38" i="68"/>
  <c r="U38" i="68"/>
  <c r="P38" i="68"/>
  <c r="BI37" i="68"/>
  <c r="BH37" i="68"/>
  <c r="BD37" i="68"/>
  <c r="BC37" i="68"/>
  <c r="AY37" i="68"/>
  <c r="AX37" i="68"/>
  <c r="AW37" i="68"/>
  <c r="AV37" i="68"/>
  <c r="AU37" i="68"/>
  <c r="AT37" i="68"/>
  <c r="AN37" i="68"/>
  <c r="Z37" i="68"/>
  <c r="U37" i="68"/>
  <c r="P37" i="68"/>
  <c r="BI36" i="68"/>
  <c r="BH36" i="68"/>
  <c r="BD36" i="68"/>
  <c r="BC36" i="68"/>
  <c r="AY36" i="68"/>
  <c r="AX36" i="68"/>
  <c r="AW36" i="68"/>
  <c r="AV36" i="68"/>
  <c r="AU36" i="68"/>
  <c r="AT36" i="68"/>
  <c r="AN36" i="68"/>
  <c r="Z36" i="68"/>
  <c r="U36" i="68"/>
  <c r="P36" i="68"/>
  <c r="BI35" i="68"/>
  <c r="BH35" i="68"/>
  <c r="BD35" i="68"/>
  <c r="BC35" i="68"/>
  <c r="AY35" i="68"/>
  <c r="AX35" i="68"/>
  <c r="AW35" i="68"/>
  <c r="AV35" i="68"/>
  <c r="AU35" i="68"/>
  <c r="AT35" i="68"/>
  <c r="AN35" i="68"/>
  <c r="Z35" i="68"/>
  <c r="U35" i="68"/>
  <c r="P35" i="68"/>
  <c r="BI34" i="68"/>
  <c r="BH34" i="68"/>
  <c r="BD34" i="68"/>
  <c r="BC34" i="68"/>
  <c r="AY34" i="68"/>
  <c r="AX34" i="68"/>
  <c r="AW34" i="68"/>
  <c r="AV34" i="68"/>
  <c r="AU34" i="68"/>
  <c r="AT34" i="68"/>
  <c r="AN34" i="68"/>
  <c r="Z34" i="68"/>
  <c r="U34" i="68"/>
  <c r="P34" i="68"/>
  <c r="BI33" i="68"/>
  <c r="BH33" i="68"/>
  <c r="BD33" i="68"/>
  <c r="BC33" i="68"/>
  <c r="AY33" i="68"/>
  <c r="AX33" i="68"/>
  <c r="AW33" i="68"/>
  <c r="AV33" i="68"/>
  <c r="AU33" i="68"/>
  <c r="AT33" i="68"/>
  <c r="AN33" i="68"/>
  <c r="Z33" i="68"/>
  <c r="U33" i="68"/>
  <c r="P33" i="68"/>
  <c r="BI32" i="68"/>
  <c r="BH32" i="68"/>
  <c r="BD32" i="68"/>
  <c r="BC32" i="68"/>
  <c r="AY32" i="68"/>
  <c r="AX32" i="68"/>
  <c r="AW32" i="68"/>
  <c r="AV32" i="68"/>
  <c r="AU32" i="68"/>
  <c r="AT32" i="68"/>
  <c r="AN32" i="68"/>
  <c r="Z32" i="68"/>
  <c r="U32" i="68"/>
  <c r="P32" i="68"/>
  <c r="BI31" i="68"/>
  <c r="BH31" i="68"/>
  <c r="BD31" i="68"/>
  <c r="BC31" i="68"/>
  <c r="AY31" i="68"/>
  <c r="AX31" i="68"/>
  <c r="AW31" i="68"/>
  <c r="AV31" i="68"/>
  <c r="AU31" i="68"/>
  <c r="AT31" i="68"/>
  <c r="AN31" i="68"/>
  <c r="Z31" i="68"/>
  <c r="U31" i="68"/>
  <c r="P31" i="68"/>
  <c r="BI30" i="68"/>
  <c r="BH30" i="68"/>
  <c r="BD30" i="68"/>
  <c r="BC30" i="68"/>
  <c r="AY30" i="68"/>
  <c r="AX30" i="68"/>
  <c r="AW30" i="68"/>
  <c r="AV30" i="68"/>
  <c r="AU30" i="68"/>
  <c r="AT30" i="68"/>
  <c r="AN30" i="68"/>
  <c r="Z30" i="68"/>
  <c r="U30" i="68"/>
  <c r="P30" i="68"/>
  <c r="BI29" i="68"/>
  <c r="BH29" i="68"/>
  <c r="BD29" i="68"/>
  <c r="BC29" i="68"/>
  <c r="AY29" i="68"/>
  <c r="AX29" i="68"/>
  <c r="AW29" i="68"/>
  <c r="AV29" i="68"/>
  <c r="AU29" i="68"/>
  <c r="AT29" i="68"/>
  <c r="AN29" i="68"/>
  <c r="Z29" i="68"/>
  <c r="U29" i="68"/>
  <c r="P29" i="68"/>
  <c r="BI28" i="68"/>
  <c r="BH28" i="68"/>
  <c r="BD28" i="68"/>
  <c r="BC28" i="68"/>
  <c r="AY28" i="68"/>
  <c r="AX28" i="68"/>
  <c r="AW28" i="68"/>
  <c r="AV28" i="68"/>
  <c r="AU28" i="68"/>
  <c r="AT28" i="68"/>
  <c r="AN28" i="68"/>
  <c r="Z28" i="68"/>
  <c r="U28" i="68"/>
  <c r="P28" i="68"/>
  <c r="BI27" i="68"/>
  <c r="BH27" i="68"/>
  <c r="BD27" i="68"/>
  <c r="BC27" i="68"/>
  <c r="AY27" i="68"/>
  <c r="AX27" i="68"/>
  <c r="AW27" i="68"/>
  <c r="AV27" i="68"/>
  <c r="AU27" i="68"/>
  <c r="AT27" i="68"/>
  <c r="AN27" i="68"/>
  <c r="Z27" i="68"/>
  <c r="U27" i="68"/>
  <c r="P27" i="68"/>
  <c r="BI26" i="68"/>
  <c r="BH26" i="68"/>
  <c r="BD26" i="68"/>
  <c r="BC26" i="68"/>
  <c r="AY26" i="68"/>
  <c r="AX26" i="68"/>
  <c r="AW26" i="68"/>
  <c r="AV26" i="68"/>
  <c r="AU26" i="68"/>
  <c r="AT26" i="68"/>
  <c r="AN26" i="68"/>
  <c r="Z26" i="68"/>
  <c r="U26" i="68"/>
  <c r="P26" i="68"/>
  <c r="BI25" i="68"/>
  <c r="BH25" i="68"/>
  <c r="BD25" i="68"/>
  <c r="BC25" i="68"/>
  <c r="AY25" i="68"/>
  <c r="AX25" i="68"/>
  <c r="AW25" i="68"/>
  <c r="AV25" i="68"/>
  <c r="AU25" i="68"/>
  <c r="AT25" i="68"/>
  <c r="AN25" i="68"/>
  <c r="Z25" i="68"/>
  <c r="U25" i="68"/>
  <c r="P25" i="68"/>
  <c r="BI24" i="68"/>
  <c r="BH24" i="68"/>
  <c r="BD24" i="68"/>
  <c r="BC24" i="68"/>
  <c r="AY24" i="68"/>
  <c r="AX24" i="68"/>
  <c r="AW24" i="68"/>
  <c r="AV24" i="68"/>
  <c r="AU24" i="68"/>
  <c r="AT24" i="68"/>
  <c r="AN24" i="68"/>
  <c r="Z24" i="68"/>
  <c r="U24" i="68"/>
  <c r="P24" i="68"/>
  <c r="BI23" i="68"/>
  <c r="BH23" i="68"/>
  <c r="BD23" i="68"/>
  <c r="BC23" i="68"/>
  <c r="AY23" i="68"/>
  <c r="AX23" i="68"/>
  <c r="AW23" i="68"/>
  <c r="AV23" i="68"/>
  <c r="AU23" i="68"/>
  <c r="AT23" i="68"/>
  <c r="AN23" i="68"/>
  <c r="Z23" i="68"/>
  <c r="U23" i="68"/>
  <c r="P23" i="68"/>
  <c r="BI22" i="68"/>
  <c r="BH22" i="68"/>
  <c r="BD22" i="68"/>
  <c r="BC22" i="68"/>
  <c r="AY22" i="68"/>
  <c r="AX22" i="68"/>
  <c r="AW22" i="68"/>
  <c r="AV22" i="68"/>
  <c r="AU22" i="68"/>
  <c r="AT22" i="68"/>
  <c r="AN22" i="68"/>
  <c r="Z22" i="68"/>
  <c r="U22" i="68"/>
  <c r="P22" i="68"/>
  <c r="BI21" i="68"/>
  <c r="BH21" i="68"/>
  <c r="BD21" i="68"/>
  <c r="BC21" i="68"/>
  <c r="AY21" i="68"/>
  <c r="AX21" i="68"/>
  <c r="AW21" i="68"/>
  <c r="AV21" i="68"/>
  <c r="AU21" i="68"/>
  <c r="AT21" i="68"/>
  <c r="AN21" i="68"/>
  <c r="Z21" i="68"/>
  <c r="U21" i="68"/>
  <c r="P21" i="68"/>
  <c r="BI20" i="68"/>
  <c r="BH20" i="68"/>
  <c r="BD20" i="68"/>
  <c r="BC20" i="68"/>
  <c r="AY20" i="68"/>
  <c r="AX20" i="68"/>
  <c r="AW20" i="68"/>
  <c r="AV20" i="68"/>
  <c r="AU20" i="68"/>
  <c r="AT20" i="68"/>
  <c r="AN20" i="68"/>
  <c r="Z20" i="68"/>
  <c r="U20" i="68"/>
  <c r="P20" i="68"/>
  <c r="BI19" i="68"/>
  <c r="BH19" i="68"/>
  <c r="BD19" i="68"/>
  <c r="BC19" i="68"/>
  <c r="AY19" i="68"/>
  <c r="AX19" i="68"/>
  <c r="AW19" i="68"/>
  <c r="AV19" i="68"/>
  <c r="AU19" i="68"/>
  <c r="AT19" i="68"/>
  <c r="AN19" i="68"/>
  <c r="Z19" i="68"/>
  <c r="U19" i="68"/>
  <c r="P19" i="68"/>
  <c r="BI18" i="68"/>
  <c r="BH18" i="68"/>
  <c r="BD18" i="68"/>
  <c r="BC18" i="68"/>
  <c r="AY18" i="68"/>
  <c r="AX18" i="68"/>
  <c r="AW18" i="68"/>
  <c r="AV18" i="68"/>
  <c r="AU18" i="68"/>
  <c r="AT18" i="68"/>
  <c r="AN18" i="68"/>
  <c r="Z18" i="68"/>
  <c r="U18" i="68"/>
  <c r="P18" i="68"/>
  <c r="BI17" i="68"/>
  <c r="BH17" i="68"/>
  <c r="BD17" i="68"/>
  <c r="BC17" i="68"/>
  <c r="AY17" i="68"/>
  <c r="AX17" i="68"/>
  <c r="AW17" i="68"/>
  <c r="AV17" i="68"/>
  <c r="AU17" i="68"/>
  <c r="AT17" i="68"/>
  <c r="AN17" i="68"/>
  <c r="Z17" i="68"/>
  <c r="U17" i="68"/>
  <c r="P17" i="68"/>
  <c r="BI16" i="68"/>
  <c r="BH16" i="68"/>
  <c r="BD16" i="68"/>
  <c r="BC16" i="68"/>
  <c r="AY16" i="68"/>
  <c r="AX16" i="68"/>
  <c r="AW16" i="68"/>
  <c r="AV16" i="68"/>
  <c r="AU16" i="68"/>
  <c r="AT16" i="68"/>
  <c r="AN16" i="68"/>
  <c r="Z16" i="68"/>
  <c r="U16" i="68"/>
  <c r="P16" i="68"/>
  <c r="BI15" i="68"/>
  <c r="BH15" i="68"/>
  <c r="BD15" i="68"/>
  <c r="BC15" i="68"/>
  <c r="AY15" i="68"/>
  <c r="AX15" i="68"/>
  <c r="AW15" i="68"/>
  <c r="AV15" i="68"/>
  <c r="AU15" i="68"/>
  <c r="AT15" i="68"/>
  <c r="AN15" i="68"/>
  <c r="Z15" i="68"/>
  <c r="U15" i="68"/>
  <c r="P15" i="68"/>
  <c r="BI14" i="68"/>
  <c r="BH14" i="68"/>
  <c r="BD14" i="68"/>
  <c r="BC14" i="68"/>
  <c r="AY14" i="68"/>
  <c r="AX14" i="68"/>
  <c r="AW14" i="68"/>
  <c r="AV14" i="68"/>
  <c r="AU14" i="68"/>
  <c r="AT14" i="68"/>
  <c r="AN14" i="68"/>
  <c r="G77" i="69" s="1"/>
  <c r="Z14" i="68"/>
  <c r="U14" i="68"/>
  <c r="P14" i="68"/>
  <c r="BI13" i="68"/>
  <c r="BH13" i="68"/>
  <c r="BD13" i="68"/>
  <c r="BC13" i="68"/>
  <c r="AY13" i="68"/>
  <c r="AX13" i="68"/>
  <c r="AW13" i="68"/>
  <c r="AV13" i="68"/>
  <c r="AU13" i="68"/>
  <c r="AT13" i="68"/>
  <c r="AN13" i="68"/>
  <c r="G76" i="69" s="1"/>
  <c r="Z13" i="68"/>
  <c r="U13" i="68"/>
  <c r="P13" i="68"/>
  <c r="BI12" i="68"/>
  <c r="BH12" i="68"/>
  <c r="BD12" i="68"/>
  <c r="BC12" i="68"/>
  <c r="BE12" i="68" s="1"/>
  <c r="AY12" i="68"/>
  <c r="AX12" i="68"/>
  <c r="AW12" i="68"/>
  <c r="AV12" i="68"/>
  <c r="AU12" i="68"/>
  <c r="AT12" i="68"/>
  <c r="AN12" i="68"/>
  <c r="G75" i="69" s="1"/>
  <c r="Z12" i="68"/>
  <c r="U12" i="68"/>
  <c r="P12" i="68"/>
  <c r="BI11" i="68"/>
  <c r="BH11" i="68"/>
  <c r="BD11" i="68"/>
  <c r="BC11" i="68"/>
  <c r="AY11" i="68"/>
  <c r="AX11" i="68"/>
  <c r="AW11" i="68"/>
  <c r="AV11" i="68"/>
  <c r="AU11" i="68"/>
  <c r="AT11" i="68"/>
  <c r="AN11" i="68"/>
  <c r="G74" i="69" s="1"/>
  <c r="Z11" i="68"/>
  <c r="U11" i="68"/>
  <c r="P11" i="68"/>
  <c r="BK10" i="68"/>
  <c r="BH10" i="68"/>
  <c r="BD10" i="68"/>
  <c r="BC10" i="68"/>
  <c r="AY10" i="68"/>
  <c r="AX10" i="68"/>
  <c r="AW10" i="68"/>
  <c r="AV10" i="68"/>
  <c r="AU10" i="68"/>
  <c r="AT10" i="68"/>
  <c r="AR10" i="68"/>
  <c r="AP10" i="68"/>
  <c r="AN10" i="68"/>
  <c r="G73" i="69" s="1"/>
  <c r="Z10" i="68"/>
  <c r="U10" i="68"/>
  <c r="P10" i="68"/>
  <c r="P9" i="57" l="1"/>
  <c r="AZ10" i="68"/>
  <c r="AZ13" i="68"/>
  <c r="BJ13" i="68"/>
  <c r="AZ15" i="68"/>
  <c r="BE17" i="68"/>
  <c r="BJ17" i="68"/>
  <c r="BE10" i="68"/>
  <c r="BR29" i="68"/>
  <c r="BR40" i="68"/>
  <c r="BR23" i="68"/>
  <c r="BR14" i="68"/>
  <c r="BR46" i="68"/>
  <c r="BR34" i="68"/>
  <c r="BR36" i="68"/>
  <c r="BR31" i="68"/>
  <c r="BR42" i="68"/>
  <c r="BR21" i="68"/>
  <c r="BR37" i="68"/>
  <c r="BR16" i="68"/>
  <c r="BR48" i="68"/>
  <c r="BR20" i="68"/>
  <c r="BR27" i="68"/>
  <c r="BR38" i="68"/>
  <c r="BR17" i="68"/>
  <c r="BR49" i="68"/>
  <c r="BR28" i="68"/>
  <c r="BR44" i="68"/>
  <c r="BX25" i="68"/>
  <c r="CC25" i="68" s="1"/>
  <c r="BX24" i="68"/>
  <c r="CC24" i="68" s="1"/>
  <c r="BX39" i="68"/>
  <c r="CC39" i="68" s="1"/>
  <c r="BX43" i="68"/>
  <c r="CC43" i="68" s="1"/>
  <c r="BX35" i="68"/>
  <c r="CC35" i="68" s="1"/>
  <c r="BX27" i="68"/>
  <c r="CC27" i="68" s="1"/>
  <c r="BX19" i="68"/>
  <c r="CC19" i="68" s="1"/>
  <c r="BX11" i="68"/>
  <c r="CC11" i="68" s="1"/>
  <c r="BX17" i="68"/>
  <c r="CC17" i="68" s="1"/>
  <c r="BX48" i="68"/>
  <c r="CC48" i="68" s="1"/>
  <c r="BX16" i="68"/>
  <c r="CC16" i="68" s="1"/>
  <c r="BX41" i="68"/>
  <c r="CC41" i="68" s="1"/>
  <c r="BX47" i="68"/>
  <c r="CC47" i="68" s="1"/>
  <c r="BX15" i="68"/>
  <c r="CC15" i="68" s="1"/>
  <c r="AM10" i="68"/>
  <c r="BX34" i="68"/>
  <c r="CC34" i="68" s="1"/>
  <c r="BX18" i="68"/>
  <c r="CC18" i="68" s="1"/>
  <c r="BX49" i="68"/>
  <c r="CC49" i="68" s="1"/>
  <c r="BX32" i="68"/>
  <c r="CC32" i="68" s="1"/>
  <c r="BX23" i="68"/>
  <c r="CC23" i="68" s="1"/>
  <c r="BX46" i="68"/>
  <c r="CC46" i="68" s="1"/>
  <c r="BX38" i="68"/>
  <c r="CC38" i="68" s="1"/>
  <c r="BX30" i="68"/>
  <c r="CC30" i="68" s="1"/>
  <c r="BX22" i="68"/>
  <c r="CC22" i="68" s="1"/>
  <c r="BX14" i="68"/>
  <c r="CC14" i="68" s="1"/>
  <c r="BX42" i="68"/>
  <c r="CC42" i="68" s="1"/>
  <c r="BX26" i="68"/>
  <c r="CC26" i="68" s="1"/>
  <c r="BX33" i="68"/>
  <c r="CC33" i="68" s="1"/>
  <c r="BX40" i="68"/>
  <c r="CC40" i="68" s="1"/>
  <c r="BX31" i="68"/>
  <c r="CC31" i="68" s="1"/>
  <c r="BX45" i="68"/>
  <c r="CC45" i="68" s="1"/>
  <c r="BX37" i="68"/>
  <c r="CC37" i="68" s="1"/>
  <c r="BX29" i="68"/>
  <c r="CC29" i="68" s="1"/>
  <c r="BX21" i="68"/>
  <c r="CC21" i="68" s="1"/>
  <c r="BX13" i="68"/>
  <c r="CC13" i="68" s="1"/>
  <c r="BX44" i="68"/>
  <c r="CC44" i="68" s="1"/>
  <c r="BX36" i="68"/>
  <c r="CC36" i="68" s="1"/>
  <c r="BX28" i="68"/>
  <c r="CC28" i="68" s="1"/>
  <c r="BX20" i="68"/>
  <c r="CC20" i="68" s="1"/>
  <c r="BX12" i="68"/>
  <c r="CC12" i="68" s="1"/>
  <c r="BJ48" i="68"/>
  <c r="BE18" i="68"/>
  <c r="BJ21" i="68"/>
  <c r="CE48" i="68"/>
  <c r="AD11" i="68" a="1"/>
  <c r="AD11" i="68" s="1"/>
  <c r="BO28" i="68"/>
  <c r="BJ41" i="68"/>
  <c r="BJ46" i="68"/>
  <c r="BJ39" i="68"/>
  <c r="BJ43" i="68"/>
  <c r="BJ19" i="68"/>
  <c r="BE23" i="68"/>
  <c r="BE40" i="68"/>
  <c r="BE11" i="68"/>
  <c r="AD44" i="68" a="1"/>
  <c r="AD44" i="68" s="1"/>
  <c r="AZ16" i="68"/>
  <c r="AD25" i="68" a="1"/>
  <c r="AD25" i="68" s="1"/>
  <c r="BJ11" i="68"/>
  <c r="AZ30" i="68"/>
  <c r="BJ30" i="68"/>
  <c r="BE30" i="68"/>
  <c r="BE36" i="68"/>
  <c r="AD18" i="68" a="1"/>
  <c r="AD18" i="68" s="1"/>
  <c r="BJ18" i="68"/>
  <c r="AD27" i="68" a="1"/>
  <c r="AD27" i="68" s="1"/>
  <c r="CE30" i="68"/>
  <c r="BJ33" i="68"/>
  <c r="BJ36" i="68"/>
  <c r="BJ44" i="68"/>
  <c r="AD46" i="68" a="1"/>
  <c r="AD46" i="68" s="1"/>
  <c r="BJ10" i="68"/>
  <c r="CE11" i="68"/>
  <c r="CE28" i="68"/>
  <c r="BE42" i="68"/>
  <c r="CE44" i="68"/>
  <c r="AD12" i="68" a="1"/>
  <c r="AD12" i="68" s="1"/>
  <c r="BE19" i="68"/>
  <c r="BJ22" i="68"/>
  <c r="BE24" i="68"/>
  <c r="BJ40" i="68"/>
  <c r="AD45" i="68" a="1"/>
  <c r="AD45" i="68" s="1"/>
  <c r="BE45" i="68"/>
  <c r="BE48" i="68"/>
  <c r="BJ26" i="68"/>
  <c r="BE21" i="68"/>
  <c r="AD17" i="68" a="1"/>
  <c r="AD17" i="68" s="1"/>
  <c r="BJ12" i="68"/>
  <c r="AD15" i="68" a="1"/>
  <c r="AD15" i="68" s="1"/>
  <c r="CB15" i="68" s="1"/>
  <c r="BJ15" i="68"/>
  <c r="BE28" i="68"/>
  <c r="BJ34" i="68"/>
  <c r="BE37" i="68"/>
  <c r="CE42" i="68"/>
  <c r="BJ45" i="68"/>
  <c r="AD48" i="68" a="1"/>
  <c r="AD48" i="68" s="1"/>
  <c r="AD24" i="68" a="1"/>
  <c r="AD24" i="68" s="1"/>
  <c r="BE34" i="68"/>
  <c r="CE19" i="68"/>
  <c r="BR35" i="68"/>
  <c r="BJ38" i="68"/>
  <c r="BJ49" i="68"/>
  <c r="CE46" i="68"/>
  <c r="BR47" i="68"/>
  <c r="BJ20" i="68"/>
  <c r="BE16" i="68"/>
  <c r="AZ29" i="68"/>
  <c r="AZ49" i="68"/>
  <c r="BJ27" i="68"/>
  <c r="CE35" i="68"/>
  <c r="BE44" i="68"/>
  <c r="CE12" i="68"/>
  <c r="CE16" i="68"/>
  <c r="BR24" i="68"/>
  <c r="BE25" i="68"/>
  <c r="AD32" i="68" a="1"/>
  <c r="AD32" i="68" s="1"/>
  <c r="BE27" i="68"/>
  <c r="AD19" i="68" a="1"/>
  <c r="AD19" i="68" s="1"/>
  <c r="AD13" i="68" a="1"/>
  <c r="AD13" i="68" s="1"/>
  <c r="AD16" i="68" a="1"/>
  <c r="AD16" i="68" s="1"/>
  <c r="CE23" i="68"/>
  <c r="CE26" i="68"/>
  <c r="AD31" i="68" a="1"/>
  <c r="AD31" i="68" s="1"/>
  <c r="BE31" i="68"/>
  <c r="BE32" i="68"/>
  <c r="AD35" i="68" a="1"/>
  <c r="AD35" i="68" s="1"/>
  <c r="BJ42" i="68"/>
  <c r="BR45" i="68"/>
  <c r="CE38" i="68"/>
  <c r="CE32" i="68"/>
  <c r="CE13" i="68"/>
  <c r="BE15" i="68"/>
  <c r="AD28" i="68" a="1"/>
  <c r="AD28" i="68" s="1"/>
  <c r="AD29" i="68" a="1"/>
  <c r="AD29" i="68" s="1"/>
  <c r="BR30" i="68"/>
  <c r="AZ33" i="68"/>
  <c r="CE36" i="68"/>
  <c r="AD39" i="68" a="1"/>
  <c r="AD39" i="68" s="1"/>
  <c r="BR39" i="68"/>
  <c r="CE40" i="68"/>
  <c r="AD41" i="68" a="1"/>
  <c r="AD41" i="68" s="1"/>
  <c r="BR41" i="68"/>
  <c r="AD43" i="68" a="1"/>
  <c r="AD43" i="68" s="1"/>
  <c r="BR43" i="68"/>
  <c r="AZ46" i="68"/>
  <c r="BJ47" i="68"/>
  <c r="BE49" i="68"/>
  <c r="BO30" i="68"/>
  <c r="AD10" i="68" a="1"/>
  <c r="AD10" i="68" s="1"/>
  <c r="AK10" i="68" s="1"/>
  <c r="AZ11" i="68"/>
  <c r="BR12" i="68"/>
  <c r="CE20" i="68"/>
  <c r="CE25" i="68"/>
  <c r="BE29" i="68"/>
  <c r="AZ31" i="68"/>
  <c r="AD33" i="68" a="1"/>
  <c r="AD33" i="68" s="1"/>
  <c r="BE33" i="68"/>
  <c r="BR33" i="68"/>
  <c r="BJ35" i="68"/>
  <c r="BE41" i="68"/>
  <c r="BE46" i="68"/>
  <c r="AZ48" i="68"/>
  <c r="BJ16" i="68"/>
  <c r="AD20" i="68" a="1"/>
  <c r="AD20" i="68" s="1"/>
  <c r="BE20" i="68"/>
  <c r="BJ28" i="68"/>
  <c r="BJ32" i="68"/>
  <c r="AD14" i="68" a="1"/>
  <c r="AD14" i="68" s="1"/>
  <c r="AD23" i="68" a="1"/>
  <c r="AD23" i="68" s="1"/>
  <c r="BJ24" i="68"/>
  <c r="AD26" i="68" a="1"/>
  <c r="AD26" i="68" s="1"/>
  <c r="AD30" i="68" a="1"/>
  <c r="AD30" i="68" s="1"/>
  <c r="AZ38" i="68"/>
  <c r="BE13" i="68"/>
  <c r="BE14" i="68"/>
  <c r="CE17" i="68"/>
  <c r="AD21" i="68" a="1"/>
  <c r="AD21" i="68" s="1"/>
  <c r="BE22" i="68"/>
  <c r="BE26" i="68"/>
  <c r="CE27" i="68"/>
  <c r="BJ31" i="68"/>
  <c r="AD36" i="68" a="1"/>
  <c r="AD36" i="68" s="1"/>
  <c r="AD38" i="68" a="1"/>
  <c r="AD38" i="68" s="1"/>
  <c r="BE38" i="68"/>
  <c r="AZ40" i="68"/>
  <c r="BO40" i="68"/>
  <c r="AZ42" i="68"/>
  <c r="CE33" i="68"/>
  <c r="AD40" i="68" a="1"/>
  <c r="AD40" i="68" s="1"/>
  <c r="AD42" i="68" a="1"/>
  <c r="AD42" i="68" s="1"/>
  <c r="AZ44" i="68"/>
  <c r="BO44" i="68"/>
  <c r="AD47" i="68" a="1"/>
  <c r="AD47" i="68" s="1"/>
  <c r="AD49" i="68" a="1"/>
  <c r="AD49" i="68" s="1"/>
  <c r="BJ14" i="68"/>
  <c r="BJ25" i="68"/>
  <c r="AZ28" i="68"/>
  <c r="CE31" i="68"/>
  <c r="AD34" i="68" a="1"/>
  <c r="AD34" i="68" s="1"/>
  <c r="AZ35" i="68"/>
  <c r="AB50" i="68"/>
  <c r="CE15" i="68"/>
  <c r="AC50" i="68"/>
  <c r="CE21" i="68"/>
  <c r="CE22" i="68"/>
  <c r="BO13" i="68"/>
  <c r="AZ14" i="68"/>
  <c r="CE18" i="68"/>
  <c r="BO19" i="68"/>
  <c r="AZ19" i="68"/>
  <c r="AD22" i="68" a="1"/>
  <c r="AD22" i="68" s="1"/>
  <c r="BO25" i="68"/>
  <c r="AZ25" i="68"/>
  <c r="BR25" i="68"/>
  <c r="BR32" i="68"/>
  <c r="BO32" i="68"/>
  <c r="AZ32" i="68"/>
  <c r="AZ37" i="68"/>
  <c r="AZ24" i="68"/>
  <c r="CE34" i="68"/>
  <c r="AZ36" i="68"/>
  <c r="CE49" i="68"/>
  <c r="BO18" i="68"/>
  <c r="AZ18" i="68"/>
  <c r="AZ21" i="68"/>
  <c r="BR22" i="68"/>
  <c r="BO22" i="68"/>
  <c r="AZ22" i="68"/>
  <c r="BR18" i="68"/>
  <c r="BO26" i="68"/>
  <c r="AZ26" i="68"/>
  <c r="AZ17" i="68"/>
  <c r="BR26" i="68"/>
  <c r="AZ12" i="68"/>
  <c r="BR13" i="68"/>
  <c r="CE14" i="68"/>
  <c r="BR19" i="68"/>
  <c r="BO20" i="68"/>
  <c r="AZ20" i="68"/>
  <c r="CE24" i="68"/>
  <c r="AZ34" i="68"/>
  <c r="BJ37" i="68"/>
  <c r="BR11" i="68"/>
  <c r="BJ23" i="68"/>
  <c r="CE37" i="68"/>
  <c r="AZ39" i="68"/>
  <c r="CE41" i="68"/>
  <c r="AZ43" i="68"/>
  <c r="CE45" i="68"/>
  <c r="AZ47" i="68"/>
  <c r="AZ23" i="68"/>
  <c r="AD37" i="68" a="1"/>
  <c r="AD37" i="68" s="1"/>
  <c r="BE39" i="68"/>
  <c r="BE43" i="68"/>
  <c r="BE47" i="68"/>
  <c r="AZ27" i="68"/>
  <c r="BJ29" i="68"/>
  <c r="CE29" i="68"/>
  <c r="BE35" i="68"/>
  <c r="CE39" i="68"/>
  <c r="AZ41" i="68"/>
  <c r="CE43" i="68"/>
  <c r="AZ45" i="68"/>
  <c r="CE47" i="68"/>
  <c r="J5" i="66"/>
  <c r="BP10" i="68" l="1" a="1"/>
  <c r="BP10" i="68" s="1"/>
  <c r="BQ10" i="68"/>
  <c r="CA19" i="68" a="1"/>
  <c r="CA19" i="68" s="1"/>
  <c r="CA18" i="68" a="1"/>
  <c r="CA18" i="68" s="1"/>
  <c r="CA20" i="68" a="1"/>
  <c r="CA20" i="68" s="1"/>
  <c r="CA13" i="68" a="1"/>
  <c r="CA13" i="68" s="1"/>
  <c r="CA22" i="68" a="1"/>
  <c r="CA22" i="68" s="1"/>
  <c r="CA25" i="68" a="1"/>
  <c r="CA25" i="68" s="1"/>
  <c r="CA26" i="68" a="1"/>
  <c r="CA26" i="68" s="1"/>
  <c r="CA44" i="68" a="1"/>
  <c r="CA44" i="68" s="1"/>
  <c r="CA28" i="68" a="1"/>
  <c r="CA28" i="68" s="1"/>
  <c r="CA32" i="68" a="1"/>
  <c r="CA32" i="68" s="1"/>
  <c r="CA30" i="68" a="1"/>
  <c r="CA30" i="68" s="1"/>
  <c r="CA40" i="68" a="1"/>
  <c r="CA40" i="68" s="1"/>
  <c r="CB31" i="68"/>
  <c r="CB35" i="68"/>
  <c r="CB39" i="68"/>
  <c r="CB24" i="68"/>
  <c r="CB25" i="68"/>
  <c r="CB33" i="68"/>
  <c r="CB41" i="68"/>
  <c r="CB17" i="68"/>
  <c r="CB42" i="68"/>
  <c r="CB29" i="68"/>
  <c r="CB19" i="68"/>
  <c r="CB18" i="68"/>
  <c r="CB27" i="68"/>
  <c r="CB11" i="68"/>
  <c r="CB13" i="68"/>
  <c r="CB48" i="68"/>
  <c r="CB44" i="68"/>
  <c r="CB16" i="68"/>
  <c r="CB14" i="68"/>
  <c r="CB38" i="68"/>
  <c r="CB46" i="68"/>
  <c r="CB26" i="68"/>
  <c r="CB43" i="68"/>
  <c r="CB45" i="68"/>
  <c r="CB47" i="68"/>
  <c r="CB28" i="68"/>
  <c r="CB37" i="68"/>
  <c r="CB23" i="68"/>
  <c r="CB36" i="68"/>
  <c r="CB20" i="68"/>
  <c r="CB34" i="68"/>
  <c r="CB22" i="68"/>
  <c r="CB32" i="68"/>
  <c r="CB12" i="68"/>
  <c r="CB30" i="68"/>
  <c r="CB49" i="68"/>
  <c r="CB21" i="68"/>
  <c r="CB40" i="68"/>
  <c r="CE10" i="68"/>
  <c r="CE50" i="68" s="1"/>
  <c r="BM10" i="68"/>
  <c r="BN10" i="68"/>
  <c r="BO48" i="68"/>
  <c r="CA48" i="68" s="1" a="1"/>
  <c r="CA48" i="68" s="1"/>
  <c r="BO23" i="68"/>
  <c r="CA23" i="68" s="1" a="1"/>
  <c r="CA23" i="68" s="1"/>
  <c r="BO15" i="68"/>
  <c r="CA15" i="68" s="1" a="1"/>
  <c r="CA15" i="68" s="1"/>
  <c r="BO31" i="68"/>
  <c r="CA31" i="68" s="1" a="1"/>
  <c r="CA31" i="68" s="1"/>
  <c r="BO36" i="68"/>
  <c r="CA36" i="68" s="1" a="1"/>
  <c r="CA36" i="68" s="1"/>
  <c r="BO49" i="68"/>
  <c r="CA49" i="68" s="1" a="1"/>
  <c r="CA49" i="68" s="1"/>
  <c r="BO29" i="68"/>
  <c r="CA29" i="68" s="1" a="1"/>
  <c r="CA29" i="68" s="1"/>
  <c r="BO34" i="68"/>
  <c r="CA34" i="68" s="1" a="1"/>
  <c r="CA34" i="68" s="1"/>
  <c r="BO16" i="68"/>
  <c r="CA16" i="68" s="1" a="1"/>
  <c r="CA16" i="68" s="1"/>
  <c r="CF12" i="68"/>
  <c r="CF20" i="68"/>
  <c r="CF28" i="68"/>
  <c r="CF36" i="68"/>
  <c r="CF44" i="68"/>
  <c r="CF13" i="68"/>
  <c r="CF21" i="68"/>
  <c r="CF29" i="68"/>
  <c r="CF37" i="68"/>
  <c r="CF45" i="68"/>
  <c r="CF31" i="68"/>
  <c r="CF40" i="68"/>
  <c r="CF33" i="68"/>
  <c r="CF26" i="68"/>
  <c r="CF42" i="68"/>
  <c r="CF14" i="68"/>
  <c r="CF22" i="68"/>
  <c r="CF30" i="68"/>
  <c r="CF38" i="68"/>
  <c r="CF46" i="68"/>
  <c r="CF23" i="68"/>
  <c r="CF32" i="68"/>
  <c r="CF49" i="68"/>
  <c r="CF18" i="68"/>
  <c r="CF34" i="68"/>
  <c r="CF15" i="68"/>
  <c r="CF47" i="68"/>
  <c r="CF41" i="68"/>
  <c r="CF16" i="68"/>
  <c r="CF48" i="68"/>
  <c r="CF17" i="68"/>
  <c r="CF11" i="68"/>
  <c r="CF19" i="68"/>
  <c r="CF27" i="68"/>
  <c r="CF35" i="68"/>
  <c r="CF43" i="68"/>
  <c r="CF39" i="68"/>
  <c r="CF24" i="68"/>
  <c r="CF25" i="68"/>
  <c r="BO37" i="68"/>
  <c r="CA37" i="68" s="1" a="1"/>
  <c r="CA37" i="68" s="1"/>
  <c r="BO14" i="68"/>
  <c r="CA14" i="68" s="1" a="1"/>
  <c r="CA14" i="68" s="1"/>
  <c r="F73" i="69"/>
  <c r="BX50" i="68"/>
  <c r="BO17" i="68"/>
  <c r="CA17" i="68" s="1" a="1"/>
  <c r="CA17" i="68" s="1"/>
  <c r="BO27" i="68"/>
  <c r="CA27" i="68" s="1" a="1"/>
  <c r="CA27" i="68" s="1"/>
  <c r="BO41" i="68"/>
  <c r="CA41" i="68" s="1" a="1"/>
  <c r="CA41" i="68" s="1"/>
  <c r="BO43" i="68"/>
  <c r="CA43" i="68" s="1" a="1"/>
  <c r="CA43" i="68" s="1"/>
  <c r="BO38" i="68"/>
  <c r="CA38" i="68" s="1" a="1"/>
  <c r="CA38" i="68" s="1"/>
  <c r="BO47" i="68"/>
  <c r="CA47" i="68" s="1" a="1"/>
  <c r="CA47" i="68" s="1"/>
  <c r="BO21" i="68"/>
  <c r="CA21" i="68" s="1" a="1"/>
  <c r="CA21" i="68" s="1"/>
  <c r="BO11" i="68"/>
  <c r="CA11" i="68" s="1" a="1"/>
  <c r="CA11" i="68" s="1"/>
  <c r="BO12" i="68"/>
  <c r="CA12" i="68" s="1" a="1"/>
  <c r="CA12" i="68" s="1"/>
  <c r="BO24" i="68"/>
  <c r="CA24" i="68" s="1" a="1"/>
  <c r="CA24" i="68" s="1"/>
  <c r="BO46" i="68"/>
  <c r="CA46" i="68" s="1" a="1"/>
  <c r="CA46" i="68" s="1"/>
  <c r="BO35" i="68"/>
  <c r="CA35" i="68" s="1" a="1"/>
  <c r="CA35" i="68" s="1"/>
  <c r="BO33" i="68"/>
  <c r="CA33" i="68" s="1" a="1"/>
  <c r="CA33" i="68" s="1"/>
  <c r="BO39" i="68"/>
  <c r="CA39" i="68" s="1" a="1"/>
  <c r="CA39" i="68" s="1"/>
  <c r="BO45" i="68"/>
  <c r="CA45" i="68" s="1" a="1"/>
  <c r="CA45" i="68" s="1"/>
  <c r="BO42" i="68"/>
  <c r="CA42" i="68" s="1" a="1"/>
  <c r="CA42" i="68" s="1"/>
  <c r="F76" i="69"/>
  <c r="I76" i="69" s="1"/>
  <c r="BY13" i="68"/>
  <c r="J76" i="69" s="1"/>
  <c r="BY26" i="68"/>
  <c r="BY30" i="68"/>
  <c r="BY19" i="68"/>
  <c r="BY42" i="68"/>
  <c r="BY48" i="68"/>
  <c r="BY41" i="68"/>
  <c r="F74" i="69"/>
  <c r="I74" i="69" s="1"/>
  <c r="BY11" i="68"/>
  <c r="J74" i="69" s="1"/>
  <c r="BY43" i="68"/>
  <c r="BY20" i="68"/>
  <c r="BY45" i="68"/>
  <c r="BY32" i="68"/>
  <c r="BY39" i="68"/>
  <c r="BY31" i="68"/>
  <c r="BY24" i="68"/>
  <c r="BY36" i="68"/>
  <c r="BY29" i="68"/>
  <c r="BY40" i="68"/>
  <c r="F77" i="69"/>
  <c r="I77" i="69" s="1"/>
  <c r="BY14" i="68"/>
  <c r="J77" i="69" s="1"/>
  <c r="BY46" i="68"/>
  <c r="BY18" i="68"/>
  <c r="BY21" i="68"/>
  <c r="BY49" i="68"/>
  <c r="BY27" i="68"/>
  <c r="BY47" i="68"/>
  <c r="BY17" i="68"/>
  <c r="BY35" i="68"/>
  <c r="BY25" i="68"/>
  <c r="BY16" i="68"/>
  <c r="BY28" i="68"/>
  <c r="BY38" i="68"/>
  <c r="BY15" i="68"/>
  <c r="F75" i="69"/>
  <c r="I75" i="69" s="1"/>
  <c r="BY12" i="68"/>
  <c r="J75" i="69" s="1"/>
  <c r="BY44" i="68"/>
  <c r="BY37" i="68"/>
  <c r="BY33" i="68"/>
  <c r="BY22" i="68"/>
  <c r="BY23" i="68"/>
  <c r="BY34" i="68"/>
  <c r="AD50" i="68"/>
  <c r="CD10" i="68" l="1"/>
  <c r="CF10" i="68" s="1"/>
  <c r="CF50" i="68" s="1"/>
  <c r="BR10" i="68"/>
  <c r="BO10" i="68"/>
  <c r="BQ50" i="68"/>
  <c r="BP50" i="68"/>
  <c r="G68" i="69"/>
  <c r="W8" i="64"/>
  <c r="V8" i="64"/>
  <c r="U8" i="64"/>
  <c r="T8" i="64"/>
  <c r="P8" i="64"/>
  <c r="N8" i="63"/>
  <c r="G8" i="63"/>
  <c r="BR50" i="68" l="1"/>
  <c r="I73" i="69"/>
  <c r="BY10" i="68"/>
  <c r="J73" i="69" s="1"/>
  <c r="CD50" i="68"/>
  <c r="CA10" i="68" a="1"/>
  <c r="CA10" i="68" s="1"/>
  <c r="Y8" i="64"/>
  <c r="CB10" i="68"/>
  <c r="AA8" i="64"/>
  <c r="O8" i="63"/>
  <c r="Q8" i="63" s="1"/>
  <c r="R8" i="63"/>
  <c r="BY50" i="68" l="1"/>
  <c r="AI12" i="55"/>
  <c r="AI13" i="55"/>
  <c r="AI14" i="55"/>
  <c r="AI15" i="55"/>
  <c r="AI16" i="55"/>
  <c r="AI17" i="55"/>
  <c r="AI18" i="55"/>
  <c r="AI19" i="55"/>
  <c r="AI20" i="55"/>
  <c r="AI21" i="55"/>
  <c r="AI22" i="55"/>
  <c r="AI23" i="55"/>
  <c r="AI24" i="55"/>
  <c r="AI25" i="55"/>
  <c r="AI26" i="55"/>
  <c r="AI27" i="55"/>
  <c r="AI28" i="55"/>
  <c r="AI29" i="55"/>
  <c r="AI30" i="55"/>
  <c r="AI31" i="55"/>
  <c r="AI32" i="55"/>
  <c r="AI33" i="55"/>
  <c r="AI34" i="55"/>
  <c r="AI35" i="55"/>
  <c r="AI36" i="55"/>
  <c r="AI37" i="55"/>
  <c r="AI38" i="55"/>
  <c r="AI39" i="55"/>
  <c r="AI40" i="55"/>
  <c r="AI41" i="55"/>
  <c r="AI42" i="55"/>
  <c r="AI43" i="55"/>
  <c r="AI44" i="55"/>
  <c r="AI45" i="55"/>
  <c r="AI46" i="55"/>
  <c r="AI47" i="55"/>
  <c r="AI48" i="55"/>
  <c r="AI49" i="55"/>
  <c r="AI50" i="55"/>
  <c r="AI51" i="55"/>
  <c r="AI52" i="55"/>
  <c r="AI53" i="55"/>
  <c r="AI54" i="55"/>
  <c r="AI55" i="55"/>
  <c r="AI56" i="55"/>
  <c r="AI57" i="55"/>
  <c r="AI58" i="55"/>
  <c r="AI59" i="55"/>
  <c r="AI60" i="55"/>
  <c r="AI61" i="55"/>
  <c r="AI62" i="55"/>
  <c r="AI63" i="55"/>
  <c r="AI64" i="55"/>
  <c r="AI65" i="55"/>
  <c r="AI66" i="55"/>
  <c r="AI67" i="55"/>
  <c r="AI68" i="55"/>
  <c r="AI69" i="55"/>
  <c r="AI70" i="55"/>
  <c r="AI71" i="55"/>
  <c r="AI72" i="55"/>
  <c r="AI73" i="55"/>
  <c r="AI74" i="55"/>
  <c r="AI75" i="55"/>
  <c r="AI76" i="55"/>
  <c r="AI77" i="55"/>
  <c r="AI78" i="55"/>
  <c r="AI79" i="55"/>
  <c r="AI80" i="55"/>
  <c r="AI81" i="55"/>
  <c r="AI82" i="55"/>
  <c r="AI83" i="55"/>
  <c r="AI84" i="55"/>
  <c r="AI85" i="55"/>
  <c r="AI86" i="55"/>
  <c r="AI87" i="55"/>
  <c r="AI88" i="55"/>
  <c r="AI89" i="55"/>
  <c r="AI90" i="55"/>
  <c r="AI91" i="55"/>
  <c r="AI92" i="55"/>
  <c r="AI93" i="55"/>
  <c r="AI94" i="55"/>
  <c r="AI95" i="55"/>
  <c r="AI96" i="55"/>
  <c r="AI97" i="55"/>
  <c r="AI98" i="55"/>
  <c r="AI99" i="55"/>
  <c r="AI100" i="55"/>
  <c r="AI101" i="55"/>
  <c r="AI102" i="55"/>
  <c r="AI103" i="55"/>
  <c r="AI104" i="55"/>
  <c r="AI105" i="55"/>
  <c r="AI106" i="55"/>
  <c r="AI107" i="55"/>
  <c r="AI108" i="55"/>
  <c r="AI109" i="55"/>
  <c r="AI110" i="55"/>
  <c r="AI10" i="55"/>
  <c r="AD9" i="54" l="1"/>
  <c r="AA9" i="59" l="1"/>
  <c r="Z9" i="59"/>
  <c r="W9" i="59"/>
  <c r="S9" i="59"/>
  <c r="R9" i="59"/>
  <c r="P9" i="59"/>
  <c r="F50" i="69" s="1"/>
  <c r="BI11" i="55"/>
  <c r="BF11" i="55"/>
  <c r="BG11" i="55"/>
  <c r="BB11" i="55"/>
  <c r="BA11" i="55"/>
  <c r="AW11" i="55"/>
  <c r="AV11" i="55"/>
  <c r="AR11" i="55"/>
  <c r="AQ11" i="55"/>
  <c r="AS11" i="55"/>
  <c r="AN11" i="55"/>
  <c r="AL11" i="55"/>
  <c r="AK11" i="55"/>
  <c r="AH11" i="55"/>
  <c r="F38" i="69" s="1"/>
  <c r="I38" i="69" s="1"/>
  <c r="BK11" i="55" l="1"/>
  <c r="BL11" i="55"/>
  <c r="BO11" i="55"/>
  <c r="BN11" i="55"/>
  <c r="H50" i="69"/>
  <c r="H38" i="69"/>
  <c r="BH11" i="55"/>
  <c r="BC11" i="55"/>
  <c r="AX11" i="55"/>
  <c r="J10" i="59"/>
  <c r="X10" i="59" s="1"/>
  <c r="J11" i="59"/>
  <c r="J12" i="59"/>
  <c r="J13" i="59"/>
  <c r="J14" i="59"/>
  <c r="J15" i="59"/>
  <c r="J16" i="59"/>
  <c r="J17" i="59"/>
  <c r="J18" i="59"/>
  <c r="J19" i="59"/>
  <c r="J20" i="59"/>
  <c r="J21" i="59"/>
  <c r="J22" i="59"/>
  <c r="J23" i="59"/>
  <c r="J24" i="59"/>
  <c r="J25" i="59"/>
  <c r="J26" i="59"/>
  <c r="J27" i="59"/>
  <c r="J28" i="59"/>
  <c r="J29" i="59"/>
  <c r="J30" i="59"/>
  <c r="J31" i="59"/>
  <c r="J32" i="59"/>
  <c r="J33" i="59"/>
  <c r="J34" i="59"/>
  <c r="J35" i="59"/>
  <c r="J36" i="59"/>
  <c r="J37" i="59"/>
  <c r="J38" i="59"/>
  <c r="J39" i="59"/>
  <c r="J40" i="59"/>
  <c r="J41" i="59"/>
  <c r="J42" i="59"/>
  <c r="J43" i="59"/>
  <c r="J44" i="59"/>
  <c r="J45" i="59"/>
  <c r="J46" i="59"/>
  <c r="J47" i="59"/>
  <c r="J48" i="59"/>
  <c r="J49" i="59"/>
  <c r="J50" i="59"/>
  <c r="J51" i="59"/>
  <c r="J52" i="59"/>
  <c r="J53" i="59"/>
  <c r="J54" i="59"/>
  <c r="J55" i="59"/>
  <c r="J56" i="59"/>
  <c r="J57" i="59"/>
  <c r="J58" i="59"/>
  <c r="J59" i="59"/>
  <c r="J60" i="59"/>
  <c r="J61" i="59"/>
  <c r="J62" i="59"/>
  <c r="J63" i="59"/>
  <c r="J64" i="59"/>
  <c r="J65" i="59"/>
  <c r="J66" i="59"/>
  <c r="J67" i="59"/>
  <c r="J68" i="59"/>
  <c r="J69" i="59"/>
  <c r="J70" i="59"/>
  <c r="J71" i="59"/>
  <c r="J72" i="59"/>
  <c r="J73" i="59"/>
  <c r="J74" i="59"/>
  <c r="J75" i="59"/>
  <c r="J76" i="59"/>
  <c r="J77" i="59"/>
  <c r="J78" i="59"/>
  <c r="J79" i="59"/>
  <c r="J80" i="59"/>
  <c r="J81" i="59"/>
  <c r="J82" i="59"/>
  <c r="J83" i="59"/>
  <c r="J84" i="59"/>
  <c r="J85" i="59"/>
  <c r="J86" i="59"/>
  <c r="J87" i="59"/>
  <c r="J88" i="59"/>
  <c r="J89" i="59"/>
  <c r="J90" i="59"/>
  <c r="J91" i="59"/>
  <c r="J92" i="59"/>
  <c r="J93" i="59"/>
  <c r="J94" i="59"/>
  <c r="J95" i="59"/>
  <c r="J96" i="59"/>
  <c r="J97" i="59"/>
  <c r="J98" i="59"/>
  <c r="J99" i="59"/>
  <c r="J100" i="59"/>
  <c r="J101" i="59"/>
  <c r="J102" i="59"/>
  <c r="J103" i="59"/>
  <c r="J104" i="59"/>
  <c r="J105" i="59"/>
  <c r="J106" i="59"/>
  <c r="J107" i="59"/>
  <c r="J108" i="59"/>
  <c r="AE9" i="59"/>
  <c r="AC10" i="59" l="1"/>
  <c r="AB10" i="59"/>
  <c r="N103" i="59"/>
  <c r="X103" i="59"/>
  <c r="N87" i="59"/>
  <c r="X87" i="59"/>
  <c r="N71" i="59"/>
  <c r="X71" i="59"/>
  <c r="N55" i="59"/>
  <c r="X55" i="59"/>
  <c r="N39" i="59"/>
  <c r="X39" i="59"/>
  <c r="N23" i="59"/>
  <c r="X23" i="59"/>
  <c r="N102" i="59"/>
  <c r="X102" i="59"/>
  <c r="N78" i="59"/>
  <c r="X78" i="59"/>
  <c r="N62" i="59"/>
  <c r="X62" i="59"/>
  <c r="N46" i="59"/>
  <c r="X46" i="59"/>
  <c r="N30" i="59"/>
  <c r="X30" i="59"/>
  <c r="N14" i="59"/>
  <c r="X14" i="59"/>
  <c r="N93" i="59"/>
  <c r="X93" i="59"/>
  <c r="N69" i="59"/>
  <c r="X69" i="59"/>
  <c r="N45" i="59"/>
  <c r="X45" i="59"/>
  <c r="N29" i="59"/>
  <c r="X29" i="59"/>
  <c r="N108" i="59"/>
  <c r="X108" i="59"/>
  <c r="N76" i="59"/>
  <c r="X76" i="59"/>
  <c r="N36" i="59"/>
  <c r="X36" i="59"/>
  <c r="N12" i="59"/>
  <c r="X12" i="59"/>
  <c r="N98" i="59"/>
  <c r="X98" i="59"/>
  <c r="N74" i="59"/>
  <c r="X74" i="59"/>
  <c r="N50" i="59"/>
  <c r="X50" i="59"/>
  <c r="N26" i="59"/>
  <c r="X26" i="59"/>
  <c r="N97" i="59"/>
  <c r="X97" i="59"/>
  <c r="N81" i="59"/>
  <c r="X81" i="59"/>
  <c r="N65" i="59"/>
  <c r="X65" i="59"/>
  <c r="N57" i="59"/>
  <c r="X57" i="59"/>
  <c r="N33" i="59"/>
  <c r="X33" i="59"/>
  <c r="N104" i="59"/>
  <c r="X104" i="59"/>
  <c r="N96" i="59"/>
  <c r="X96" i="59"/>
  <c r="N88" i="59"/>
  <c r="X88" i="59"/>
  <c r="N80" i="59"/>
  <c r="X80" i="59"/>
  <c r="N72" i="59"/>
  <c r="X72" i="59"/>
  <c r="N64" i="59"/>
  <c r="X64" i="59"/>
  <c r="N56" i="59"/>
  <c r="X56" i="59"/>
  <c r="N48" i="59"/>
  <c r="X48" i="59"/>
  <c r="N40" i="59"/>
  <c r="X40" i="59"/>
  <c r="N32" i="59"/>
  <c r="X32" i="59"/>
  <c r="N24" i="59"/>
  <c r="X24" i="59"/>
  <c r="N16" i="59"/>
  <c r="X16" i="59"/>
  <c r="N95" i="59"/>
  <c r="X95" i="59"/>
  <c r="N79" i="59"/>
  <c r="X79" i="59"/>
  <c r="N63" i="59"/>
  <c r="X63" i="59"/>
  <c r="N47" i="59"/>
  <c r="X47" i="59"/>
  <c r="N31" i="59"/>
  <c r="X31" i="59"/>
  <c r="N15" i="59"/>
  <c r="X15" i="59"/>
  <c r="N94" i="59"/>
  <c r="X94" i="59"/>
  <c r="N70" i="59"/>
  <c r="X70" i="59"/>
  <c r="N38" i="59"/>
  <c r="X38" i="59"/>
  <c r="N22" i="59"/>
  <c r="X22" i="59"/>
  <c r="N101" i="59"/>
  <c r="X101" i="59"/>
  <c r="N61" i="59"/>
  <c r="X61" i="59"/>
  <c r="N84" i="59"/>
  <c r="X84" i="59"/>
  <c r="N52" i="59"/>
  <c r="X52" i="59"/>
  <c r="N107" i="59"/>
  <c r="X107" i="59"/>
  <c r="N99" i="59"/>
  <c r="X99" i="59"/>
  <c r="N91" i="59"/>
  <c r="X91" i="59"/>
  <c r="N83" i="59"/>
  <c r="X83" i="59"/>
  <c r="N75" i="59"/>
  <c r="X75" i="59"/>
  <c r="N67" i="59"/>
  <c r="X67" i="59"/>
  <c r="N59" i="59"/>
  <c r="X59" i="59"/>
  <c r="N51" i="59"/>
  <c r="X51" i="59"/>
  <c r="N43" i="59"/>
  <c r="X43" i="59"/>
  <c r="N35" i="59"/>
  <c r="X35" i="59"/>
  <c r="N27" i="59"/>
  <c r="X27" i="59"/>
  <c r="N19" i="59"/>
  <c r="X19" i="59"/>
  <c r="N11" i="59"/>
  <c r="X11" i="59"/>
  <c r="N85" i="59"/>
  <c r="X85" i="59"/>
  <c r="N53" i="59"/>
  <c r="X53" i="59"/>
  <c r="N21" i="59"/>
  <c r="X21" i="59"/>
  <c r="N100" i="59"/>
  <c r="X100" i="59"/>
  <c r="N60" i="59"/>
  <c r="X60" i="59"/>
  <c r="N28" i="59"/>
  <c r="X28" i="59"/>
  <c r="N82" i="59"/>
  <c r="X82" i="59"/>
  <c r="N42" i="59"/>
  <c r="X42" i="59"/>
  <c r="N18" i="59"/>
  <c r="X18" i="59"/>
  <c r="N86" i="59"/>
  <c r="X86" i="59"/>
  <c r="N54" i="59"/>
  <c r="X54" i="59"/>
  <c r="N77" i="59"/>
  <c r="X77" i="59"/>
  <c r="N37" i="59"/>
  <c r="X37" i="59"/>
  <c r="N13" i="59"/>
  <c r="X13" i="59"/>
  <c r="N92" i="59"/>
  <c r="X92" i="59"/>
  <c r="N68" i="59"/>
  <c r="X68" i="59"/>
  <c r="N44" i="59"/>
  <c r="X44" i="59"/>
  <c r="N20" i="59"/>
  <c r="X20" i="59"/>
  <c r="N106" i="59"/>
  <c r="X106" i="59"/>
  <c r="N90" i="59"/>
  <c r="X90" i="59"/>
  <c r="N66" i="59"/>
  <c r="X66" i="59"/>
  <c r="N58" i="59"/>
  <c r="X58" i="59"/>
  <c r="N34" i="59"/>
  <c r="X34" i="59"/>
  <c r="N105" i="59"/>
  <c r="X105" i="59"/>
  <c r="N89" i="59"/>
  <c r="X89" i="59"/>
  <c r="N73" i="59"/>
  <c r="X73" i="59"/>
  <c r="N49" i="59"/>
  <c r="X49" i="59"/>
  <c r="N41" i="59"/>
  <c r="X41" i="59"/>
  <c r="N25" i="59"/>
  <c r="X25" i="59"/>
  <c r="N17" i="59"/>
  <c r="X17" i="59"/>
  <c r="N10" i="59"/>
  <c r="AF10" i="59" s="1"/>
  <c r="AF9" i="59"/>
  <c r="AC17" i="59" l="1"/>
  <c r="AB17" i="59"/>
  <c r="AC25" i="59"/>
  <c r="AB25" i="59"/>
  <c r="AC41" i="59"/>
  <c r="AB41" i="59"/>
  <c r="AC49" i="59"/>
  <c r="AB49" i="59"/>
  <c r="AC73" i="59"/>
  <c r="AB73" i="59"/>
  <c r="AC89" i="59"/>
  <c r="AB89" i="59"/>
  <c r="AC105" i="59"/>
  <c r="AB105" i="59"/>
  <c r="AC34" i="59"/>
  <c r="AB34" i="59"/>
  <c r="AC58" i="59"/>
  <c r="AB58" i="59"/>
  <c r="AC66" i="59"/>
  <c r="AB66" i="59"/>
  <c r="AC90" i="59"/>
  <c r="AB90" i="59"/>
  <c r="AC106" i="59"/>
  <c r="AB106" i="59"/>
  <c r="AC20" i="59"/>
  <c r="AB20" i="59"/>
  <c r="AC44" i="59"/>
  <c r="AB44" i="59"/>
  <c r="AC68" i="59"/>
  <c r="AB68" i="59"/>
  <c r="AC92" i="59"/>
  <c r="AB92" i="59"/>
  <c r="AC13" i="59"/>
  <c r="AB13" i="59"/>
  <c r="AC37" i="59"/>
  <c r="AB37" i="59"/>
  <c r="AC77" i="59"/>
  <c r="AB77" i="59"/>
  <c r="AC54" i="59"/>
  <c r="AB54" i="59"/>
  <c r="AC86" i="59"/>
  <c r="AB86" i="59"/>
  <c r="AC18" i="59"/>
  <c r="AB18" i="59"/>
  <c r="AC42" i="59"/>
  <c r="AB42" i="59"/>
  <c r="AC82" i="59"/>
  <c r="AB82" i="59"/>
  <c r="AC28" i="59"/>
  <c r="AB28" i="59"/>
  <c r="AC60" i="59"/>
  <c r="AB60" i="59"/>
  <c r="AC100" i="59"/>
  <c r="AB100" i="59"/>
  <c r="AC21" i="59"/>
  <c r="AB21" i="59"/>
  <c r="AC53" i="59"/>
  <c r="AB53" i="59"/>
  <c r="AC85" i="59"/>
  <c r="AB85" i="59"/>
  <c r="AC11" i="59"/>
  <c r="AB11" i="59"/>
  <c r="AC19" i="59"/>
  <c r="AB19" i="59"/>
  <c r="AC27" i="59"/>
  <c r="AB27" i="59"/>
  <c r="AC35" i="59"/>
  <c r="AB35" i="59"/>
  <c r="AC43" i="59"/>
  <c r="AB43" i="59"/>
  <c r="AC51" i="59"/>
  <c r="AB51" i="59"/>
  <c r="AC59" i="59"/>
  <c r="AB59" i="59"/>
  <c r="AC67" i="59"/>
  <c r="AB67" i="59"/>
  <c r="AC75" i="59"/>
  <c r="AB75" i="59"/>
  <c r="AC83" i="59"/>
  <c r="AB83" i="59"/>
  <c r="AC91" i="59"/>
  <c r="AB91" i="59"/>
  <c r="AC99" i="59"/>
  <c r="AB99" i="59"/>
  <c r="AC107" i="59"/>
  <c r="AB107" i="59"/>
  <c r="AC52" i="59"/>
  <c r="AB52" i="59"/>
  <c r="AC84" i="59"/>
  <c r="AB84" i="59"/>
  <c r="AC61" i="59"/>
  <c r="AB61" i="59"/>
  <c r="AC101" i="59"/>
  <c r="AB101" i="59"/>
  <c r="AC22" i="59"/>
  <c r="AB22" i="59"/>
  <c r="AC38" i="59"/>
  <c r="AB38" i="59"/>
  <c r="AC70" i="59"/>
  <c r="AB70" i="59"/>
  <c r="AC94" i="59"/>
  <c r="AB94" i="59"/>
  <c r="AC15" i="59"/>
  <c r="AB15" i="59"/>
  <c r="AC31" i="59"/>
  <c r="AB31" i="59"/>
  <c r="AC47" i="59"/>
  <c r="AB47" i="59"/>
  <c r="AC63" i="59"/>
  <c r="AB63" i="59"/>
  <c r="AC79" i="59"/>
  <c r="AB79" i="59"/>
  <c r="AC95" i="59"/>
  <c r="AB95" i="59"/>
  <c r="AC16" i="59"/>
  <c r="AB16" i="59"/>
  <c r="AC24" i="59"/>
  <c r="AB24" i="59"/>
  <c r="AC32" i="59"/>
  <c r="AB32" i="59"/>
  <c r="AC40" i="59"/>
  <c r="AB40" i="59"/>
  <c r="AC48" i="59"/>
  <c r="AB48" i="59"/>
  <c r="AC56" i="59"/>
  <c r="AB56" i="59"/>
  <c r="AC64" i="59"/>
  <c r="AB64" i="59"/>
  <c r="AC72" i="59"/>
  <c r="AB72" i="59"/>
  <c r="AC80" i="59"/>
  <c r="AB80" i="59"/>
  <c r="AC88" i="59"/>
  <c r="AB88" i="59"/>
  <c r="AC96" i="59"/>
  <c r="AB96" i="59"/>
  <c r="AC104" i="59"/>
  <c r="AB104" i="59"/>
  <c r="AC33" i="59"/>
  <c r="AB33" i="59"/>
  <c r="AC57" i="59"/>
  <c r="AB57" i="59"/>
  <c r="AC65" i="59"/>
  <c r="AB65" i="59"/>
  <c r="AC81" i="59"/>
  <c r="AB81" i="59"/>
  <c r="AC97" i="59"/>
  <c r="AB97" i="59"/>
  <c r="AC26" i="59"/>
  <c r="AB26" i="59"/>
  <c r="AC50" i="59"/>
  <c r="AB50" i="59"/>
  <c r="AC74" i="59"/>
  <c r="AB74" i="59"/>
  <c r="AC98" i="59"/>
  <c r="AB98" i="59"/>
  <c r="AC12" i="59"/>
  <c r="AB12" i="59"/>
  <c r="AC36" i="59"/>
  <c r="AB36" i="59"/>
  <c r="AC76" i="59"/>
  <c r="AB76" i="59"/>
  <c r="AC108" i="59"/>
  <c r="AB108" i="59"/>
  <c r="AC29" i="59"/>
  <c r="AB29" i="59"/>
  <c r="AC45" i="59"/>
  <c r="AB45" i="59"/>
  <c r="AC69" i="59"/>
  <c r="AB69" i="59"/>
  <c r="AC93" i="59"/>
  <c r="AB93" i="59"/>
  <c r="AC14" i="59"/>
  <c r="AB14" i="59"/>
  <c r="AC30" i="59"/>
  <c r="AB30" i="59"/>
  <c r="AC46" i="59"/>
  <c r="AB46" i="59"/>
  <c r="AC62" i="59"/>
  <c r="AB62" i="59"/>
  <c r="AC78" i="59"/>
  <c r="AB78" i="59"/>
  <c r="AC102" i="59"/>
  <c r="AB102" i="59"/>
  <c r="AC23" i="59"/>
  <c r="AB23" i="59"/>
  <c r="AC39" i="59"/>
  <c r="AB39" i="59"/>
  <c r="AC55" i="59"/>
  <c r="AB55" i="59"/>
  <c r="AC71" i="59"/>
  <c r="AB71" i="59"/>
  <c r="AC87" i="59"/>
  <c r="AB87" i="59"/>
  <c r="AC103" i="59"/>
  <c r="AB103" i="59"/>
  <c r="N5" i="51"/>
  <c r="N7" i="51"/>
  <c r="N6" i="51"/>
  <c r="R31" i="31" l="1"/>
  <c r="R30" i="31"/>
  <c r="R29" i="31"/>
  <c r="R28" i="31"/>
  <c r="AM11" i="55"/>
  <c r="AF9" i="57"/>
  <c r="F56" i="69" s="1"/>
  <c r="AG9" i="57"/>
  <c r="AH9" i="57"/>
  <c r="AI9" i="57"/>
  <c r="AJ9" i="57"/>
  <c r="AK9" i="57"/>
  <c r="AL9" i="57"/>
  <c r="AM9" i="57"/>
  <c r="AO9" i="57"/>
  <c r="AS9" i="57"/>
  <c r="AW9" i="57"/>
  <c r="AX9" i="57"/>
  <c r="BB9" i="57"/>
  <c r="BC9" i="57"/>
  <c r="BJ9" i="57" l="1"/>
  <c r="BK9" i="57"/>
  <c r="G56" i="69"/>
  <c r="BG9" i="57"/>
  <c r="BH9" i="57"/>
  <c r="BD9" i="57"/>
  <c r="H56" i="69"/>
  <c r="G38" i="69"/>
  <c r="E19" i="48"/>
  <c r="F5" i="31"/>
  <c r="AY9" i="57"/>
  <c r="R32" i="31"/>
  <c r="AT9" i="57"/>
  <c r="AE11" i="55" a="1"/>
  <c r="AE11" i="55" s="1"/>
  <c r="AF11" i="55" s="1"/>
  <c r="BP11" i="55" s="1"/>
  <c r="BS11" i="55" s="1"/>
  <c r="BL9" i="57" l="1"/>
  <c r="BM11" i="55"/>
  <c r="BR11" i="55" s="1"/>
  <c r="BI9" i="57"/>
  <c r="BP9" i="57"/>
  <c r="BT11" i="55"/>
  <c r="J56" i="69" l="1"/>
  <c r="BN9" i="57"/>
  <c r="J38" i="69"/>
  <c r="BV11" i="55"/>
  <c r="BU11" i="55"/>
  <c r="N8" i="64"/>
  <c r="O8" i="64"/>
  <c r="AK8" i="57"/>
  <c r="P8" i="59" l="1"/>
  <c r="Q8" i="59"/>
  <c r="R8" i="59"/>
  <c r="S8" i="59"/>
  <c r="T8" i="59"/>
  <c r="U8" i="59"/>
  <c r="V8" i="59"/>
  <c r="W8" i="59"/>
  <c r="Z8" i="59"/>
  <c r="AA8" i="59"/>
  <c r="AF8" i="57"/>
  <c r="AG8" i="57"/>
  <c r="AH8" i="57"/>
  <c r="AI8" i="57"/>
  <c r="AJ8" i="57"/>
  <c r="AL8" i="57"/>
  <c r="AM8" i="57"/>
  <c r="AO8" i="57"/>
  <c r="AR8" i="57"/>
  <c r="AW8" i="57"/>
  <c r="BB8" i="57"/>
  <c r="Y8" i="57"/>
  <c r="T8" i="57"/>
  <c r="O8" i="57"/>
  <c r="AC8" i="57" s="1"/>
  <c r="BG8" i="57" l="1"/>
  <c r="BJ8" i="57"/>
  <c r="AX8" i="57"/>
  <c r="AY8" i="57" s="1"/>
  <c r="U8" i="57"/>
  <c r="BC8" i="57"/>
  <c r="BD8" i="57" s="1"/>
  <c r="Z8" i="57"/>
  <c r="AS8" i="57"/>
  <c r="AT8" i="57" s="1"/>
  <c r="P8" i="57"/>
  <c r="BK8" i="57" l="1"/>
  <c r="BL8" i="57" s="1"/>
  <c r="BH8" i="57"/>
  <c r="BI8" i="57" s="1"/>
  <c r="D15" i="66"/>
  <c r="BN8" i="57" l="1"/>
  <c r="AM12" i="55"/>
  <c r="AM13" i="55"/>
  <c r="G40" i="69" s="1"/>
  <c r="AM14" i="55"/>
  <c r="G41" i="69" s="1"/>
  <c r="AM15" i="55"/>
  <c r="G42" i="69" s="1"/>
  <c r="AM16" i="55"/>
  <c r="AM17" i="55"/>
  <c r="AM18" i="55"/>
  <c r="AM19" i="55"/>
  <c r="AM20" i="55"/>
  <c r="AM21" i="55"/>
  <c r="AM22" i="55"/>
  <c r="AM23" i="55"/>
  <c r="AM24" i="55"/>
  <c r="AM25" i="55"/>
  <c r="AM26" i="55"/>
  <c r="AM27" i="55"/>
  <c r="AM28" i="55"/>
  <c r="AM29" i="55"/>
  <c r="AM30" i="55"/>
  <c r="AM31" i="55"/>
  <c r="AM32" i="55"/>
  <c r="AM33" i="55"/>
  <c r="AM34" i="55"/>
  <c r="AM35" i="55"/>
  <c r="AM36" i="55"/>
  <c r="AM37" i="55"/>
  <c r="AM38" i="55"/>
  <c r="AM39" i="55"/>
  <c r="AM40" i="55"/>
  <c r="AM41" i="55"/>
  <c r="AM42" i="55"/>
  <c r="AM43" i="55"/>
  <c r="AM44" i="55"/>
  <c r="AM45" i="55"/>
  <c r="AM46" i="55"/>
  <c r="AM47" i="55"/>
  <c r="AM48" i="55"/>
  <c r="AM49" i="55"/>
  <c r="AM50" i="55"/>
  <c r="AM51" i="55"/>
  <c r="AM52" i="55"/>
  <c r="AM53" i="55"/>
  <c r="AM54" i="55"/>
  <c r="AM55" i="55"/>
  <c r="AM56" i="55"/>
  <c r="AM57" i="55"/>
  <c r="AM58" i="55"/>
  <c r="AM59" i="55"/>
  <c r="AM60" i="55"/>
  <c r="AM61" i="55"/>
  <c r="AM62" i="55"/>
  <c r="AM63" i="55"/>
  <c r="AM64" i="55"/>
  <c r="AM65" i="55"/>
  <c r="AM66" i="55"/>
  <c r="AM67" i="55"/>
  <c r="AM68" i="55"/>
  <c r="AM69" i="55"/>
  <c r="AM70" i="55"/>
  <c r="AM71" i="55"/>
  <c r="AM72" i="55"/>
  <c r="AM73" i="55"/>
  <c r="AM74" i="55"/>
  <c r="AM75" i="55"/>
  <c r="AM76" i="55"/>
  <c r="AM77" i="55"/>
  <c r="AM78" i="55"/>
  <c r="AM79" i="55"/>
  <c r="AM80" i="55"/>
  <c r="AM81" i="55"/>
  <c r="AM82" i="55"/>
  <c r="AM83" i="55"/>
  <c r="AM84" i="55"/>
  <c r="AM85" i="55"/>
  <c r="AM86" i="55"/>
  <c r="AM87" i="55"/>
  <c r="AM88" i="55"/>
  <c r="AM89" i="55"/>
  <c r="AM90" i="55"/>
  <c r="AM91" i="55"/>
  <c r="AM92" i="55"/>
  <c r="AM93" i="55"/>
  <c r="AM94" i="55"/>
  <c r="AM95" i="55"/>
  <c r="AM96" i="55"/>
  <c r="AM97" i="55"/>
  <c r="AM98" i="55"/>
  <c r="AM99" i="55"/>
  <c r="AM100" i="55"/>
  <c r="AM101" i="55"/>
  <c r="AM102" i="55"/>
  <c r="AM103" i="55"/>
  <c r="AM104" i="55"/>
  <c r="AM105" i="55"/>
  <c r="AM106" i="55"/>
  <c r="AM107" i="55"/>
  <c r="AM108" i="55"/>
  <c r="AM109" i="55"/>
  <c r="AM110" i="55"/>
  <c r="K14" i="66"/>
  <c r="H14" i="66"/>
  <c r="J14" i="66" s="1"/>
  <c r="G14" i="66"/>
  <c r="F14" i="66"/>
  <c r="K13" i="66"/>
  <c r="H13" i="66"/>
  <c r="J13" i="66" s="1"/>
  <c r="G13" i="66"/>
  <c r="F13" i="66"/>
  <c r="K12" i="66"/>
  <c r="H12" i="66"/>
  <c r="J12" i="66" s="1"/>
  <c r="G12" i="66"/>
  <c r="F12" i="66"/>
  <c r="K11" i="66"/>
  <c r="H11" i="66"/>
  <c r="J11" i="66" s="1"/>
  <c r="G11" i="66"/>
  <c r="F11" i="66"/>
  <c r="K10" i="66"/>
  <c r="H10" i="66"/>
  <c r="J10" i="66" s="1"/>
  <c r="G10" i="66"/>
  <c r="F10" i="66"/>
  <c r="K9" i="66"/>
  <c r="H9" i="66"/>
  <c r="J9" i="66" s="1"/>
  <c r="G9" i="66"/>
  <c r="F9" i="66"/>
  <c r="K8" i="66"/>
  <c r="H8" i="66"/>
  <c r="J8" i="66" s="1"/>
  <c r="G8" i="66"/>
  <c r="F8" i="66"/>
  <c r="K7" i="66"/>
  <c r="H7" i="66"/>
  <c r="J7" i="66" s="1"/>
  <c r="G7" i="66"/>
  <c r="F7" i="66"/>
  <c r="K6" i="66"/>
  <c r="H6" i="66"/>
  <c r="J6" i="66" s="1"/>
  <c r="G6" i="66"/>
  <c r="F6" i="66"/>
  <c r="G5" i="66"/>
  <c r="F5" i="66"/>
  <c r="K10" i="63"/>
  <c r="G69" i="69" s="1"/>
  <c r="K12" i="63"/>
  <c r="G71" i="69" s="1"/>
  <c r="AF108" i="54"/>
  <c r="AD108" i="54"/>
  <c r="AA108" i="54"/>
  <c r="Z108" i="54"/>
  <c r="Y108" i="54"/>
  <c r="X108" i="54"/>
  <c r="W108" i="54"/>
  <c r="V108" i="54"/>
  <c r="T108" i="54"/>
  <c r="S108" i="54"/>
  <c r="R108" i="54"/>
  <c r="AF107" i="54"/>
  <c r="AD107" i="54"/>
  <c r="AA107" i="54"/>
  <c r="Z107" i="54"/>
  <c r="Y107" i="54"/>
  <c r="X107" i="54"/>
  <c r="W107" i="54"/>
  <c r="V107" i="54"/>
  <c r="T107" i="54"/>
  <c r="S107" i="54"/>
  <c r="R107" i="54"/>
  <c r="AF106" i="54"/>
  <c r="AD106" i="54"/>
  <c r="AA106" i="54"/>
  <c r="Z106" i="54"/>
  <c r="Y106" i="54"/>
  <c r="X106" i="54"/>
  <c r="W106" i="54"/>
  <c r="V106" i="54"/>
  <c r="T106" i="54"/>
  <c r="S106" i="54"/>
  <c r="R106" i="54"/>
  <c r="AF105" i="54"/>
  <c r="AD105" i="54"/>
  <c r="AA105" i="54"/>
  <c r="Z105" i="54"/>
  <c r="Y105" i="54"/>
  <c r="X105" i="54"/>
  <c r="W105" i="54"/>
  <c r="V105" i="54"/>
  <c r="T105" i="54"/>
  <c r="S105" i="54"/>
  <c r="R105" i="54"/>
  <c r="AF104" i="54"/>
  <c r="AD104" i="54"/>
  <c r="AA104" i="54"/>
  <c r="Z104" i="54"/>
  <c r="Y104" i="54"/>
  <c r="X104" i="54"/>
  <c r="W104" i="54"/>
  <c r="V104" i="54"/>
  <c r="T104" i="54"/>
  <c r="S104" i="54"/>
  <c r="R104" i="54"/>
  <c r="AF103" i="54"/>
  <c r="AD103" i="54"/>
  <c r="AA103" i="54"/>
  <c r="Z103" i="54"/>
  <c r="Y103" i="54"/>
  <c r="X103" i="54"/>
  <c r="W103" i="54"/>
  <c r="V103" i="54"/>
  <c r="T103" i="54"/>
  <c r="S103" i="54"/>
  <c r="R103" i="54"/>
  <c r="AF102" i="54"/>
  <c r="AD102" i="54"/>
  <c r="AA102" i="54"/>
  <c r="Z102" i="54"/>
  <c r="Y102" i="54"/>
  <c r="X102" i="54"/>
  <c r="W102" i="54"/>
  <c r="V102" i="54"/>
  <c r="T102" i="54"/>
  <c r="S102" i="54"/>
  <c r="R102" i="54"/>
  <c r="AF101" i="54"/>
  <c r="AD101" i="54"/>
  <c r="AA101" i="54"/>
  <c r="Z101" i="54"/>
  <c r="Y101" i="54"/>
  <c r="X101" i="54"/>
  <c r="W101" i="54"/>
  <c r="V101" i="54"/>
  <c r="T101" i="54"/>
  <c r="S101" i="54"/>
  <c r="R101" i="54"/>
  <c r="AF100" i="54"/>
  <c r="AD100" i="54"/>
  <c r="AA100" i="54"/>
  <c r="Z100" i="54"/>
  <c r="Y100" i="54"/>
  <c r="X100" i="54"/>
  <c r="W100" i="54"/>
  <c r="V100" i="54"/>
  <c r="T100" i="54"/>
  <c r="S100" i="54"/>
  <c r="R100" i="54"/>
  <c r="AF99" i="54"/>
  <c r="AD99" i="54"/>
  <c r="AA99" i="54"/>
  <c r="Z99" i="54"/>
  <c r="Y99" i="54"/>
  <c r="X99" i="54"/>
  <c r="W99" i="54"/>
  <c r="V99" i="54"/>
  <c r="T99" i="54"/>
  <c r="S99" i="54"/>
  <c r="R99" i="54"/>
  <c r="AF98" i="54"/>
  <c r="AD98" i="54"/>
  <c r="AA98" i="54"/>
  <c r="Z98" i="54"/>
  <c r="Y98" i="54"/>
  <c r="X98" i="54"/>
  <c r="W98" i="54"/>
  <c r="V98" i="54"/>
  <c r="T98" i="54"/>
  <c r="S98" i="54"/>
  <c r="R98" i="54"/>
  <c r="AF97" i="54"/>
  <c r="AD97" i="54"/>
  <c r="AA97" i="54"/>
  <c r="Z97" i="54"/>
  <c r="Y97" i="54"/>
  <c r="X97" i="54"/>
  <c r="W97" i="54"/>
  <c r="V97" i="54"/>
  <c r="T97" i="54"/>
  <c r="S97" i="54"/>
  <c r="R97" i="54"/>
  <c r="AF96" i="54"/>
  <c r="AD96" i="54"/>
  <c r="AA96" i="54"/>
  <c r="Z96" i="54"/>
  <c r="Y96" i="54"/>
  <c r="X96" i="54"/>
  <c r="W96" i="54"/>
  <c r="V96" i="54"/>
  <c r="T96" i="54"/>
  <c r="S96" i="54"/>
  <c r="R96" i="54"/>
  <c r="AF95" i="54"/>
  <c r="AD95" i="54"/>
  <c r="AA95" i="54"/>
  <c r="Z95" i="54"/>
  <c r="Y95" i="54"/>
  <c r="X95" i="54"/>
  <c r="W95" i="54"/>
  <c r="V95" i="54"/>
  <c r="T95" i="54"/>
  <c r="S95" i="54"/>
  <c r="R95" i="54"/>
  <c r="AF94" i="54"/>
  <c r="AD94" i="54"/>
  <c r="AA94" i="54"/>
  <c r="Z94" i="54"/>
  <c r="Y94" i="54"/>
  <c r="X94" i="54"/>
  <c r="W94" i="54"/>
  <c r="V94" i="54"/>
  <c r="T94" i="54"/>
  <c r="S94" i="54"/>
  <c r="R94" i="54"/>
  <c r="AF93" i="54"/>
  <c r="AD93" i="54"/>
  <c r="AA93" i="54"/>
  <c r="Z93" i="54"/>
  <c r="Y93" i="54"/>
  <c r="X93" i="54"/>
  <c r="W93" i="54"/>
  <c r="V93" i="54"/>
  <c r="T93" i="54"/>
  <c r="S93" i="54"/>
  <c r="R93" i="54"/>
  <c r="AF92" i="54"/>
  <c r="AD92" i="54"/>
  <c r="AA92" i="54"/>
  <c r="Z92" i="54"/>
  <c r="Y92" i="54"/>
  <c r="X92" i="54"/>
  <c r="W92" i="54"/>
  <c r="V92" i="54"/>
  <c r="T92" i="54"/>
  <c r="S92" i="54"/>
  <c r="R92" i="54"/>
  <c r="AF91" i="54"/>
  <c r="AD91" i="54"/>
  <c r="AA91" i="54"/>
  <c r="Z91" i="54"/>
  <c r="Y91" i="54"/>
  <c r="X91" i="54"/>
  <c r="W91" i="54"/>
  <c r="V91" i="54"/>
  <c r="T91" i="54"/>
  <c r="S91" i="54"/>
  <c r="R91" i="54"/>
  <c r="AF90" i="54"/>
  <c r="AD90" i="54"/>
  <c r="AA90" i="54"/>
  <c r="Z90" i="54"/>
  <c r="Y90" i="54"/>
  <c r="X90" i="54"/>
  <c r="W90" i="54"/>
  <c r="V90" i="54"/>
  <c r="T90" i="54"/>
  <c r="S90" i="54"/>
  <c r="R90" i="54"/>
  <c r="AF89" i="54"/>
  <c r="AD89" i="54"/>
  <c r="AA89" i="54"/>
  <c r="Z89" i="54"/>
  <c r="Y89" i="54"/>
  <c r="X89" i="54"/>
  <c r="W89" i="54"/>
  <c r="V89" i="54"/>
  <c r="T89" i="54"/>
  <c r="S89" i="54"/>
  <c r="R89" i="54"/>
  <c r="AF88" i="54"/>
  <c r="AD88" i="54"/>
  <c r="AA88" i="54"/>
  <c r="Z88" i="54"/>
  <c r="Y88" i="54"/>
  <c r="X88" i="54"/>
  <c r="W88" i="54"/>
  <c r="V88" i="54"/>
  <c r="T88" i="54"/>
  <c r="S88" i="54"/>
  <c r="R88" i="54"/>
  <c r="AF87" i="54"/>
  <c r="AD87" i="54"/>
  <c r="AA87" i="54"/>
  <c r="Z87" i="54"/>
  <c r="Y87" i="54"/>
  <c r="X87" i="54"/>
  <c r="W87" i="54"/>
  <c r="V87" i="54"/>
  <c r="T87" i="54"/>
  <c r="S87" i="54"/>
  <c r="R87" i="54"/>
  <c r="AF86" i="54"/>
  <c r="AD86" i="54"/>
  <c r="AA86" i="54"/>
  <c r="Z86" i="54"/>
  <c r="Y86" i="54"/>
  <c r="X86" i="54"/>
  <c r="W86" i="54"/>
  <c r="V86" i="54"/>
  <c r="T86" i="54"/>
  <c r="S86" i="54"/>
  <c r="R86" i="54"/>
  <c r="AF85" i="54"/>
  <c r="AD85" i="54"/>
  <c r="AA85" i="54"/>
  <c r="Z85" i="54"/>
  <c r="Y85" i="54"/>
  <c r="X85" i="54"/>
  <c r="W85" i="54"/>
  <c r="V85" i="54"/>
  <c r="T85" i="54"/>
  <c r="S85" i="54"/>
  <c r="R85" i="54"/>
  <c r="AF84" i="54"/>
  <c r="AD84" i="54"/>
  <c r="AA84" i="54"/>
  <c r="Z84" i="54"/>
  <c r="Y84" i="54"/>
  <c r="X84" i="54"/>
  <c r="W84" i="54"/>
  <c r="V84" i="54"/>
  <c r="T84" i="54"/>
  <c r="S84" i="54"/>
  <c r="R84" i="54"/>
  <c r="AF83" i="54"/>
  <c r="AD83" i="54"/>
  <c r="AA83" i="54"/>
  <c r="Z83" i="54"/>
  <c r="Y83" i="54"/>
  <c r="X83" i="54"/>
  <c r="W83" i="54"/>
  <c r="V83" i="54"/>
  <c r="T83" i="54"/>
  <c r="S83" i="54"/>
  <c r="R83" i="54"/>
  <c r="AF82" i="54"/>
  <c r="AD82" i="54"/>
  <c r="AA82" i="54"/>
  <c r="Z82" i="54"/>
  <c r="Y82" i="54"/>
  <c r="X82" i="54"/>
  <c r="W82" i="54"/>
  <c r="V82" i="54"/>
  <c r="T82" i="54"/>
  <c r="S82" i="54"/>
  <c r="R82" i="54"/>
  <c r="AF81" i="54"/>
  <c r="AD81" i="54"/>
  <c r="AA81" i="54"/>
  <c r="Z81" i="54"/>
  <c r="Y81" i="54"/>
  <c r="X81" i="54"/>
  <c r="W81" i="54"/>
  <c r="V81" i="54"/>
  <c r="T81" i="54"/>
  <c r="S81" i="54"/>
  <c r="R81" i="54"/>
  <c r="AF80" i="54"/>
  <c r="AD80" i="54"/>
  <c r="AA80" i="54"/>
  <c r="Z80" i="54"/>
  <c r="Y80" i="54"/>
  <c r="X80" i="54"/>
  <c r="W80" i="54"/>
  <c r="V80" i="54"/>
  <c r="T80" i="54"/>
  <c r="S80" i="54"/>
  <c r="R80" i="54"/>
  <c r="AF79" i="54"/>
  <c r="AD79" i="54"/>
  <c r="AA79" i="54"/>
  <c r="Z79" i="54"/>
  <c r="Y79" i="54"/>
  <c r="X79" i="54"/>
  <c r="W79" i="54"/>
  <c r="V79" i="54"/>
  <c r="T79" i="54"/>
  <c r="S79" i="54"/>
  <c r="R79" i="54"/>
  <c r="AF78" i="54"/>
  <c r="AD78" i="54"/>
  <c r="AA78" i="54"/>
  <c r="Z78" i="54"/>
  <c r="Y78" i="54"/>
  <c r="X78" i="54"/>
  <c r="W78" i="54"/>
  <c r="V78" i="54"/>
  <c r="T78" i="54"/>
  <c r="S78" i="54"/>
  <c r="R78" i="54"/>
  <c r="AF77" i="54"/>
  <c r="AD77" i="54"/>
  <c r="AA77" i="54"/>
  <c r="Z77" i="54"/>
  <c r="Y77" i="54"/>
  <c r="X77" i="54"/>
  <c r="W77" i="54"/>
  <c r="V77" i="54"/>
  <c r="T77" i="54"/>
  <c r="S77" i="54"/>
  <c r="R77" i="54"/>
  <c r="AF76" i="54"/>
  <c r="AD76" i="54"/>
  <c r="AA76" i="54"/>
  <c r="Z76" i="54"/>
  <c r="Y76" i="54"/>
  <c r="X76" i="54"/>
  <c r="W76" i="54"/>
  <c r="V76" i="54"/>
  <c r="T76" i="54"/>
  <c r="S76" i="54"/>
  <c r="R76" i="54"/>
  <c r="AF75" i="54"/>
  <c r="AD75" i="54"/>
  <c r="AA75" i="54"/>
  <c r="Z75" i="54"/>
  <c r="Y75" i="54"/>
  <c r="X75" i="54"/>
  <c r="W75" i="54"/>
  <c r="V75" i="54"/>
  <c r="T75" i="54"/>
  <c r="S75" i="54"/>
  <c r="R75" i="54"/>
  <c r="AF74" i="54"/>
  <c r="AD74" i="54"/>
  <c r="AA74" i="54"/>
  <c r="Z74" i="54"/>
  <c r="Y74" i="54"/>
  <c r="X74" i="54"/>
  <c r="W74" i="54"/>
  <c r="V74" i="54"/>
  <c r="T74" i="54"/>
  <c r="S74" i="54"/>
  <c r="R74" i="54"/>
  <c r="AF73" i="54"/>
  <c r="AD73" i="54"/>
  <c r="AA73" i="54"/>
  <c r="Z73" i="54"/>
  <c r="Y73" i="54"/>
  <c r="X73" i="54"/>
  <c r="W73" i="54"/>
  <c r="V73" i="54"/>
  <c r="T73" i="54"/>
  <c r="S73" i="54"/>
  <c r="R73" i="54"/>
  <c r="AF72" i="54"/>
  <c r="AD72" i="54"/>
  <c r="AA72" i="54"/>
  <c r="Z72" i="54"/>
  <c r="Y72" i="54"/>
  <c r="X72" i="54"/>
  <c r="W72" i="54"/>
  <c r="V72" i="54"/>
  <c r="T72" i="54"/>
  <c r="S72" i="54"/>
  <c r="R72" i="54"/>
  <c r="AF71" i="54"/>
  <c r="AD71" i="54"/>
  <c r="AA71" i="54"/>
  <c r="Z71" i="54"/>
  <c r="Y71" i="54"/>
  <c r="X71" i="54"/>
  <c r="W71" i="54"/>
  <c r="V71" i="54"/>
  <c r="T71" i="54"/>
  <c r="S71" i="54"/>
  <c r="R71" i="54"/>
  <c r="AF70" i="54"/>
  <c r="AD70" i="54"/>
  <c r="AA70" i="54"/>
  <c r="Z70" i="54"/>
  <c r="Y70" i="54"/>
  <c r="X70" i="54"/>
  <c r="W70" i="54"/>
  <c r="V70" i="54"/>
  <c r="T70" i="54"/>
  <c r="S70" i="54"/>
  <c r="R70" i="54"/>
  <c r="AF69" i="54"/>
  <c r="AD69" i="54"/>
  <c r="AA69" i="54"/>
  <c r="Z69" i="54"/>
  <c r="Y69" i="54"/>
  <c r="X69" i="54"/>
  <c r="W69" i="54"/>
  <c r="V69" i="54"/>
  <c r="T69" i="54"/>
  <c r="S69" i="54"/>
  <c r="R69" i="54"/>
  <c r="AF68" i="54"/>
  <c r="AD68" i="54"/>
  <c r="AA68" i="54"/>
  <c r="Z68" i="54"/>
  <c r="Y68" i="54"/>
  <c r="X68" i="54"/>
  <c r="W68" i="54"/>
  <c r="V68" i="54"/>
  <c r="T68" i="54"/>
  <c r="S68" i="54"/>
  <c r="R68" i="54"/>
  <c r="AF67" i="54"/>
  <c r="AD67" i="54"/>
  <c r="AA67" i="54"/>
  <c r="Z67" i="54"/>
  <c r="Y67" i="54"/>
  <c r="X67" i="54"/>
  <c r="W67" i="54"/>
  <c r="V67" i="54"/>
  <c r="T67" i="54"/>
  <c r="S67" i="54"/>
  <c r="R67" i="54"/>
  <c r="AF66" i="54"/>
  <c r="AD66" i="54"/>
  <c r="AA66" i="54"/>
  <c r="Z66" i="54"/>
  <c r="Y66" i="54"/>
  <c r="X66" i="54"/>
  <c r="W66" i="54"/>
  <c r="V66" i="54"/>
  <c r="T66" i="54"/>
  <c r="S66" i="54"/>
  <c r="R66" i="54"/>
  <c r="AF65" i="54"/>
  <c r="AD65" i="54"/>
  <c r="AA65" i="54"/>
  <c r="Z65" i="54"/>
  <c r="Y65" i="54"/>
  <c r="X65" i="54"/>
  <c r="W65" i="54"/>
  <c r="V65" i="54"/>
  <c r="T65" i="54"/>
  <c r="S65" i="54"/>
  <c r="R65" i="54"/>
  <c r="AF64" i="54"/>
  <c r="AD64" i="54"/>
  <c r="AA64" i="54"/>
  <c r="Z64" i="54"/>
  <c r="Y64" i="54"/>
  <c r="X64" i="54"/>
  <c r="W64" i="54"/>
  <c r="V64" i="54"/>
  <c r="T64" i="54"/>
  <c r="S64" i="54"/>
  <c r="R64" i="54"/>
  <c r="AF63" i="54"/>
  <c r="AD63" i="54"/>
  <c r="AA63" i="54"/>
  <c r="Z63" i="54"/>
  <c r="Y63" i="54"/>
  <c r="X63" i="54"/>
  <c r="W63" i="54"/>
  <c r="V63" i="54"/>
  <c r="T63" i="54"/>
  <c r="S63" i="54"/>
  <c r="R63" i="54"/>
  <c r="AF62" i="54"/>
  <c r="AD62" i="54"/>
  <c r="AA62" i="54"/>
  <c r="Z62" i="54"/>
  <c r="Y62" i="54"/>
  <c r="X62" i="54"/>
  <c r="W62" i="54"/>
  <c r="V62" i="54"/>
  <c r="T62" i="54"/>
  <c r="S62" i="54"/>
  <c r="R62" i="54"/>
  <c r="AF61" i="54"/>
  <c r="AD61" i="54"/>
  <c r="AA61" i="54"/>
  <c r="Z61" i="54"/>
  <c r="Y61" i="54"/>
  <c r="X61" i="54"/>
  <c r="W61" i="54"/>
  <c r="V61" i="54"/>
  <c r="T61" i="54"/>
  <c r="S61" i="54"/>
  <c r="R61" i="54"/>
  <c r="AF60" i="54"/>
  <c r="AD60" i="54"/>
  <c r="AA60" i="54"/>
  <c r="Z60" i="54"/>
  <c r="Y60" i="54"/>
  <c r="X60" i="54"/>
  <c r="W60" i="54"/>
  <c r="V60" i="54"/>
  <c r="T60" i="54"/>
  <c r="S60" i="54"/>
  <c r="R60" i="54"/>
  <c r="AF59" i="54"/>
  <c r="AD59" i="54"/>
  <c r="AA59" i="54"/>
  <c r="Z59" i="54"/>
  <c r="Y59" i="54"/>
  <c r="X59" i="54"/>
  <c r="W59" i="54"/>
  <c r="V59" i="54"/>
  <c r="T59" i="54"/>
  <c r="S59" i="54"/>
  <c r="R59" i="54"/>
  <c r="AF58" i="54"/>
  <c r="AD58" i="54"/>
  <c r="AA58" i="54"/>
  <c r="Z58" i="54"/>
  <c r="Y58" i="54"/>
  <c r="X58" i="54"/>
  <c r="W58" i="54"/>
  <c r="V58" i="54"/>
  <c r="T58" i="54"/>
  <c r="S58" i="54"/>
  <c r="R58" i="54"/>
  <c r="AF57" i="54"/>
  <c r="AD57" i="54"/>
  <c r="AA57" i="54"/>
  <c r="Z57" i="54"/>
  <c r="Y57" i="54"/>
  <c r="X57" i="54"/>
  <c r="W57" i="54"/>
  <c r="V57" i="54"/>
  <c r="T57" i="54"/>
  <c r="S57" i="54"/>
  <c r="R57" i="54"/>
  <c r="AF56" i="54"/>
  <c r="AD56" i="54"/>
  <c r="AA56" i="54"/>
  <c r="Z56" i="54"/>
  <c r="Y56" i="54"/>
  <c r="X56" i="54"/>
  <c r="W56" i="54"/>
  <c r="V56" i="54"/>
  <c r="T56" i="54"/>
  <c r="S56" i="54"/>
  <c r="R56" i="54"/>
  <c r="AF55" i="54"/>
  <c r="AD55" i="54"/>
  <c r="AA55" i="54"/>
  <c r="Z55" i="54"/>
  <c r="Y55" i="54"/>
  <c r="X55" i="54"/>
  <c r="W55" i="54"/>
  <c r="V55" i="54"/>
  <c r="T55" i="54"/>
  <c r="S55" i="54"/>
  <c r="R55" i="54"/>
  <c r="AF54" i="54"/>
  <c r="AD54" i="54"/>
  <c r="AA54" i="54"/>
  <c r="Z54" i="54"/>
  <c r="Y54" i="54"/>
  <c r="X54" i="54"/>
  <c r="W54" i="54"/>
  <c r="V54" i="54"/>
  <c r="T54" i="54"/>
  <c r="S54" i="54"/>
  <c r="R54" i="54"/>
  <c r="AF53" i="54"/>
  <c r="AD53" i="54"/>
  <c r="AA53" i="54"/>
  <c r="Z53" i="54"/>
  <c r="Y53" i="54"/>
  <c r="X53" i="54"/>
  <c r="W53" i="54"/>
  <c r="V53" i="54"/>
  <c r="T53" i="54"/>
  <c r="S53" i="54"/>
  <c r="R53" i="54"/>
  <c r="AF52" i="54"/>
  <c r="AD52" i="54"/>
  <c r="AA52" i="54"/>
  <c r="Z52" i="54"/>
  <c r="Y52" i="54"/>
  <c r="X52" i="54"/>
  <c r="W52" i="54"/>
  <c r="V52" i="54"/>
  <c r="T52" i="54"/>
  <c r="S52" i="54"/>
  <c r="R52" i="54"/>
  <c r="AF51" i="54"/>
  <c r="AD51" i="54"/>
  <c r="AA51" i="54"/>
  <c r="Z51" i="54"/>
  <c r="Y51" i="54"/>
  <c r="X51" i="54"/>
  <c r="W51" i="54"/>
  <c r="V51" i="54"/>
  <c r="T51" i="54"/>
  <c r="S51" i="54"/>
  <c r="R51" i="54"/>
  <c r="AF50" i="54"/>
  <c r="AD50" i="54"/>
  <c r="AA50" i="54"/>
  <c r="Z50" i="54"/>
  <c r="Y50" i="54"/>
  <c r="X50" i="54"/>
  <c r="W50" i="54"/>
  <c r="V50" i="54"/>
  <c r="T50" i="54"/>
  <c r="S50" i="54"/>
  <c r="R50" i="54"/>
  <c r="AF49" i="54"/>
  <c r="AD49" i="54"/>
  <c r="AA49" i="54"/>
  <c r="Z49" i="54"/>
  <c r="Y49" i="54"/>
  <c r="X49" i="54"/>
  <c r="W49" i="54"/>
  <c r="V49" i="54"/>
  <c r="T49" i="54"/>
  <c r="S49" i="54"/>
  <c r="R49" i="54"/>
  <c r="AF48" i="54"/>
  <c r="AD48" i="54"/>
  <c r="AA48" i="54"/>
  <c r="Z48" i="54"/>
  <c r="Y48" i="54"/>
  <c r="X48" i="54"/>
  <c r="W48" i="54"/>
  <c r="V48" i="54"/>
  <c r="T48" i="54"/>
  <c r="S48" i="54"/>
  <c r="R48" i="54"/>
  <c r="AF47" i="54"/>
  <c r="AD47" i="54"/>
  <c r="AA47" i="54"/>
  <c r="Z47" i="54"/>
  <c r="Y47" i="54"/>
  <c r="X47" i="54"/>
  <c r="W47" i="54"/>
  <c r="V47" i="54"/>
  <c r="T47" i="54"/>
  <c r="S47" i="54"/>
  <c r="R47" i="54"/>
  <c r="AF46" i="54"/>
  <c r="AD46" i="54"/>
  <c r="AA46" i="54"/>
  <c r="Z46" i="54"/>
  <c r="Y46" i="54"/>
  <c r="X46" i="54"/>
  <c r="W46" i="54"/>
  <c r="V46" i="54"/>
  <c r="T46" i="54"/>
  <c r="S46" i="54"/>
  <c r="R46" i="54"/>
  <c r="AF45" i="54"/>
  <c r="AD45" i="54"/>
  <c r="AA45" i="54"/>
  <c r="Z45" i="54"/>
  <c r="Y45" i="54"/>
  <c r="X45" i="54"/>
  <c r="W45" i="54"/>
  <c r="V45" i="54"/>
  <c r="T45" i="54"/>
  <c r="S45" i="54"/>
  <c r="R45" i="54"/>
  <c r="AF44" i="54"/>
  <c r="AD44" i="54"/>
  <c r="AA44" i="54"/>
  <c r="Z44" i="54"/>
  <c r="Y44" i="54"/>
  <c r="X44" i="54"/>
  <c r="W44" i="54"/>
  <c r="V44" i="54"/>
  <c r="T44" i="54"/>
  <c r="S44" i="54"/>
  <c r="R44" i="54"/>
  <c r="AF43" i="54"/>
  <c r="AD43" i="54"/>
  <c r="AA43" i="54"/>
  <c r="Z43" i="54"/>
  <c r="Y43" i="54"/>
  <c r="X43" i="54"/>
  <c r="W43" i="54"/>
  <c r="V43" i="54"/>
  <c r="T43" i="54"/>
  <c r="S43" i="54"/>
  <c r="R43" i="54"/>
  <c r="AF42" i="54"/>
  <c r="AD42" i="54"/>
  <c r="AA42" i="54"/>
  <c r="Z42" i="54"/>
  <c r="Y42" i="54"/>
  <c r="X42" i="54"/>
  <c r="W42" i="54"/>
  <c r="V42" i="54"/>
  <c r="T42" i="54"/>
  <c r="S42" i="54"/>
  <c r="R42" i="54"/>
  <c r="AF41" i="54"/>
  <c r="AD41" i="54"/>
  <c r="AA41" i="54"/>
  <c r="Z41" i="54"/>
  <c r="Y41" i="54"/>
  <c r="X41" i="54"/>
  <c r="W41" i="54"/>
  <c r="V41" i="54"/>
  <c r="T41" i="54"/>
  <c r="S41" i="54"/>
  <c r="R41" i="54"/>
  <c r="AF40" i="54"/>
  <c r="AD40" i="54"/>
  <c r="AA40" i="54"/>
  <c r="Z40" i="54"/>
  <c r="Y40" i="54"/>
  <c r="X40" i="54"/>
  <c r="W40" i="54"/>
  <c r="V40" i="54"/>
  <c r="T40" i="54"/>
  <c r="S40" i="54"/>
  <c r="R40" i="54"/>
  <c r="AF39" i="54"/>
  <c r="AD39" i="54"/>
  <c r="AA39" i="54"/>
  <c r="Z39" i="54"/>
  <c r="Y39" i="54"/>
  <c r="X39" i="54"/>
  <c r="W39" i="54"/>
  <c r="V39" i="54"/>
  <c r="T39" i="54"/>
  <c r="S39" i="54"/>
  <c r="R39" i="54"/>
  <c r="AF38" i="54"/>
  <c r="AD38" i="54"/>
  <c r="AA38" i="54"/>
  <c r="Z38" i="54"/>
  <c r="Y38" i="54"/>
  <c r="X38" i="54"/>
  <c r="W38" i="54"/>
  <c r="V38" i="54"/>
  <c r="T38" i="54"/>
  <c r="S38" i="54"/>
  <c r="R38" i="54"/>
  <c r="AF37" i="54"/>
  <c r="AD37" i="54"/>
  <c r="AA37" i="54"/>
  <c r="Z37" i="54"/>
  <c r="Y37" i="54"/>
  <c r="X37" i="54"/>
  <c r="W37" i="54"/>
  <c r="V37" i="54"/>
  <c r="T37" i="54"/>
  <c r="S37" i="54"/>
  <c r="R37" i="54"/>
  <c r="AF36" i="54"/>
  <c r="AD36" i="54"/>
  <c r="AA36" i="54"/>
  <c r="Z36" i="54"/>
  <c r="Y36" i="54"/>
  <c r="X36" i="54"/>
  <c r="W36" i="54"/>
  <c r="V36" i="54"/>
  <c r="T36" i="54"/>
  <c r="S36" i="54"/>
  <c r="R36" i="54"/>
  <c r="AF35" i="54"/>
  <c r="AD35" i="54"/>
  <c r="AA35" i="54"/>
  <c r="Z35" i="54"/>
  <c r="Y35" i="54"/>
  <c r="X35" i="54"/>
  <c r="W35" i="54"/>
  <c r="V35" i="54"/>
  <c r="T35" i="54"/>
  <c r="S35" i="54"/>
  <c r="R35" i="54"/>
  <c r="AF34" i="54"/>
  <c r="AD34" i="54"/>
  <c r="AA34" i="54"/>
  <c r="Z34" i="54"/>
  <c r="Y34" i="54"/>
  <c r="X34" i="54"/>
  <c r="W34" i="54"/>
  <c r="V34" i="54"/>
  <c r="T34" i="54"/>
  <c r="S34" i="54"/>
  <c r="R34" i="54"/>
  <c r="AF33" i="54"/>
  <c r="AD33" i="54"/>
  <c r="AA33" i="54"/>
  <c r="Z33" i="54"/>
  <c r="Y33" i="54"/>
  <c r="X33" i="54"/>
  <c r="W33" i="54"/>
  <c r="V33" i="54"/>
  <c r="T33" i="54"/>
  <c r="S33" i="54"/>
  <c r="R33" i="54"/>
  <c r="AF32" i="54"/>
  <c r="AD32" i="54"/>
  <c r="AA32" i="54"/>
  <c r="Z32" i="54"/>
  <c r="Y32" i="54"/>
  <c r="X32" i="54"/>
  <c r="W32" i="54"/>
  <c r="V32" i="54"/>
  <c r="T32" i="54"/>
  <c r="S32" i="54"/>
  <c r="R32" i="54"/>
  <c r="AF31" i="54"/>
  <c r="AD31" i="54"/>
  <c r="AA31" i="54"/>
  <c r="Z31" i="54"/>
  <c r="Y31" i="54"/>
  <c r="X31" i="54"/>
  <c r="W31" i="54"/>
  <c r="V31" i="54"/>
  <c r="T31" i="54"/>
  <c r="S31" i="54"/>
  <c r="R31" i="54"/>
  <c r="AF30" i="54"/>
  <c r="AD30" i="54"/>
  <c r="AA30" i="54"/>
  <c r="Z30" i="54"/>
  <c r="Y30" i="54"/>
  <c r="X30" i="54"/>
  <c r="W30" i="54"/>
  <c r="V30" i="54"/>
  <c r="T30" i="54"/>
  <c r="S30" i="54"/>
  <c r="R30" i="54"/>
  <c r="AF29" i="54"/>
  <c r="AD29" i="54"/>
  <c r="AA29" i="54"/>
  <c r="Z29" i="54"/>
  <c r="Y29" i="54"/>
  <c r="X29" i="54"/>
  <c r="W29" i="54"/>
  <c r="V29" i="54"/>
  <c r="T29" i="54"/>
  <c r="S29" i="54"/>
  <c r="R29" i="54"/>
  <c r="AF28" i="54"/>
  <c r="AD28" i="54"/>
  <c r="AA28" i="54"/>
  <c r="Z28" i="54"/>
  <c r="Y28" i="54"/>
  <c r="X28" i="54"/>
  <c r="W28" i="54"/>
  <c r="V28" i="54"/>
  <c r="T28" i="54"/>
  <c r="S28" i="54"/>
  <c r="R28" i="54"/>
  <c r="AF27" i="54"/>
  <c r="AD27" i="54"/>
  <c r="AA27" i="54"/>
  <c r="Z27" i="54"/>
  <c r="Y27" i="54"/>
  <c r="X27" i="54"/>
  <c r="W27" i="54"/>
  <c r="V27" i="54"/>
  <c r="T27" i="54"/>
  <c r="S27" i="54"/>
  <c r="R27" i="54"/>
  <c r="AF26" i="54"/>
  <c r="AD26" i="54"/>
  <c r="AA26" i="54"/>
  <c r="Z26" i="54"/>
  <c r="Y26" i="54"/>
  <c r="X26" i="54"/>
  <c r="W26" i="54"/>
  <c r="V26" i="54"/>
  <c r="T26" i="54"/>
  <c r="S26" i="54"/>
  <c r="R26" i="54"/>
  <c r="AF25" i="54"/>
  <c r="AD25" i="54"/>
  <c r="AA25" i="54"/>
  <c r="Z25" i="54"/>
  <c r="Y25" i="54"/>
  <c r="X25" i="54"/>
  <c r="W25" i="54"/>
  <c r="V25" i="54"/>
  <c r="T25" i="54"/>
  <c r="S25" i="54"/>
  <c r="R25" i="54"/>
  <c r="AF24" i="54"/>
  <c r="AD24" i="54"/>
  <c r="AA24" i="54"/>
  <c r="Z24" i="54"/>
  <c r="Y24" i="54"/>
  <c r="X24" i="54"/>
  <c r="W24" i="54"/>
  <c r="V24" i="54"/>
  <c r="T24" i="54"/>
  <c r="S24" i="54"/>
  <c r="R24" i="54"/>
  <c r="AF23" i="54"/>
  <c r="AD23" i="54"/>
  <c r="AA23" i="54"/>
  <c r="Z23" i="54"/>
  <c r="Y23" i="54"/>
  <c r="X23" i="54"/>
  <c r="W23" i="54"/>
  <c r="V23" i="54"/>
  <c r="T23" i="54"/>
  <c r="S23" i="54"/>
  <c r="R23" i="54"/>
  <c r="AF22" i="54"/>
  <c r="AD22" i="54"/>
  <c r="AA22" i="54"/>
  <c r="Z22" i="54"/>
  <c r="Y22" i="54"/>
  <c r="X22" i="54"/>
  <c r="W22" i="54"/>
  <c r="V22" i="54"/>
  <c r="T22" i="54"/>
  <c r="S22" i="54"/>
  <c r="R22" i="54"/>
  <c r="AF21" i="54"/>
  <c r="AD21" i="54"/>
  <c r="AA21" i="54"/>
  <c r="Z21" i="54"/>
  <c r="Y21" i="54"/>
  <c r="X21" i="54"/>
  <c r="W21" i="54"/>
  <c r="V21" i="54"/>
  <c r="T21" i="54"/>
  <c r="S21" i="54"/>
  <c r="R21" i="54"/>
  <c r="AF20" i="54"/>
  <c r="AD20" i="54"/>
  <c r="AA20" i="54"/>
  <c r="Z20" i="54"/>
  <c r="Y20" i="54"/>
  <c r="X20" i="54"/>
  <c r="W20" i="54"/>
  <c r="V20" i="54"/>
  <c r="T20" i="54"/>
  <c r="S20" i="54"/>
  <c r="R20" i="54"/>
  <c r="AF19" i="54"/>
  <c r="AD19" i="54"/>
  <c r="AA19" i="54"/>
  <c r="Z19" i="54"/>
  <c r="Y19" i="54"/>
  <c r="X19" i="54"/>
  <c r="W19" i="54"/>
  <c r="V19" i="54"/>
  <c r="T19" i="54"/>
  <c r="S19" i="54"/>
  <c r="R19" i="54"/>
  <c r="AF18" i="54"/>
  <c r="AD18" i="54"/>
  <c r="AA18" i="54"/>
  <c r="Z18" i="54"/>
  <c r="Y18" i="54"/>
  <c r="X18" i="54"/>
  <c r="W18" i="54"/>
  <c r="V18" i="54"/>
  <c r="T18" i="54"/>
  <c r="S18" i="54"/>
  <c r="R18" i="54"/>
  <c r="AF17" i="54"/>
  <c r="AD17" i="54"/>
  <c r="AA17" i="54"/>
  <c r="Z17" i="54"/>
  <c r="Y17" i="54"/>
  <c r="X17" i="54"/>
  <c r="W17" i="54"/>
  <c r="V17" i="54"/>
  <c r="T17" i="54"/>
  <c r="S17" i="54"/>
  <c r="R17" i="54"/>
  <c r="AF16" i="54"/>
  <c r="AD16" i="54"/>
  <c r="AA16" i="54"/>
  <c r="Z16" i="54"/>
  <c r="Y16" i="54"/>
  <c r="X16" i="54"/>
  <c r="W16" i="54"/>
  <c r="V16" i="54"/>
  <c r="T16" i="54"/>
  <c r="S16" i="54"/>
  <c r="R16" i="54"/>
  <c r="AF15" i="54"/>
  <c r="AD15" i="54"/>
  <c r="AA15" i="54"/>
  <c r="Z15" i="54"/>
  <c r="Y15" i="54"/>
  <c r="X15" i="54"/>
  <c r="W15" i="54"/>
  <c r="V15" i="54"/>
  <c r="T15" i="54"/>
  <c r="S15" i="54"/>
  <c r="R15" i="54"/>
  <c r="AF14" i="54"/>
  <c r="AD14" i="54"/>
  <c r="AA14" i="54"/>
  <c r="Z14" i="54"/>
  <c r="Y14" i="54"/>
  <c r="X14" i="54"/>
  <c r="W14" i="54"/>
  <c r="V14" i="54"/>
  <c r="T14" i="54"/>
  <c r="S14" i="54"/>
  <c r="R14" i="54"/>
  <c r="AF13" i="54"/>
  <c r="AD13" i="54"/>
  <c r="AA13" i="54"/>
  <c r="Z13" i="54"/>
  <c r="Y13" i="54"/>
  <c r="X13" i="54"/>
  <c r="W13" i="54"/>
  <c r="H48" i="69" s="1"/>
  <c r="V13" i="54"/>
  <c r="T13" i="54"/>
  <c r="S13" i="54"/>
  <c r="G48" i="69" s="1"/>
  <c r="R13" i="54"/>
  <c r="F48" i="69" s="1"/>
  <c r="AF12" i="54"/>
  <c r="AD12" i="54"/>
  <c r="AA12" i="54"/>
  <c r="Z12" i="54"/>
  <c r="Y12" i="54"/>
  <c r="X12" i="54"/>
  <c r="W12" i="54"/>
  <c r="H47" i="69" s="1"/>
  <c r="V12" i="54"/>
  <c r="T12" i="54"/>
  <c r="S12" i="54"/>
  <c r="G47" i="69" s="1"/>
  <c r="R12" i="54"/>
  <c r="F47" i="69" s="1"/>
  <c r="AF11" i="54"/>
  <c r="AD11" i="54"/>
  <c r="AA11" i="54"/>
  <c r="Z11" i="54"/>
  <c r="Y11" i="54"/>
  <c r="X11" i="54"/>
  <c r="W11" i="54"/>
  <c r="H46" i="69" s="1"/>
  <c r="V11" i="54"/>
  <c r="T11" i="54"/>
  <c r="S11" i="54"/>
  <c r="G46" i="69" s="1"/>
  <c r="R11" i="54"/>
  <c r="F46" i="69" s="1"/>
  <c r="AF10" i="54"/>
  <c r="AD10" i="54"/>
  <c r="AA10" i="54"/>
  <c r="Z10" i="54"/>
  <c r="Y10" i="54"/>
  <c r="X10" i="54"/>
  <c r="W10" i="54"/>
  <c r="H45" i="69" s="1"/>
  <c r="V10" i="54"/>
  <c r="T10" i="54"/>
  <c r="S10" i="54"/>
  <c r="G45" i="69" s="1"/>
  <c r="R10" i="54"/>
  <c r="F45" i="69" s="1"/>
  <c r="AF9" i="54"/>
  <c r="AA9" i="54"/>
  <c r="Z9" i="54"/>
  <c r="Y9" i="54"/>
  <c r="X9" i="54"/>
  <c r="W9" i="54"/>
  <c r="H44" i="69" s="1"/>
  <c r="V9" i="54"/>
  <c r="T9" i="54"/>
  <c r="S9" i="54"/>
  <c r="G44" i="69" s="1"/>
  <c r="R9" i="54"/>
  <c r="F44" i="69" s="1"/>
  <c r="W10" i="64"/>
  <c r="W11" i="64"/>
  <c r="W12" i="64"/>
  <c r="W13" i="64"/>
  <c r="W14" i="64"/>
  <c r="W15" i="64"/>
  <c r="W16" i="64"/>
  <c r="W17" i="64"/>
  <c r="W18" i="64"/>
  <c r="W19" i="64"/>
  <c r="W20" i="64"/>
  <c r="W21" i="64"/>
  <c r="W22" i="64"/>
  <c r="W23" i="64"/>
  <c r="W24" i="64"/>
  <c r="W25" i="64"/>
  <c r="W26" i="64"/>
  <c r="W27" i="64"/>
  <c r="W28" i="64"/>
  <c r="W29" i="64"/>
  <c r="W30" i="64"/>
  <c r="W31" i="64"/>
  <c r="W32" i="64"/>
  <c r="W33" i="64"/>
  <c r="W34" i="64"/>
  <c r="W35" i="64"/>
  <c r="W36" i="64"/>
  <c r="W37" i="64"/>
  <c r="W38" i="64"/>
  <c r="W39" i="64"/>
  <c r="W40" i="64"/>
  <c r="W41" i="64"/>
  <c r="W42" i="64"/>
  <c r="W43" i="64"/>
  <c r="W44" i="64"/>
  <c r="W45" i="64"/>
  <c r="W46" i="64"/>
  <c r="W47" i="64"/>
  <c r="W48" i="64"/>
  <c r="W49" i="64"/>
  <c r="W50" i="64"/>
  <c r="W51" i="64"/>
  <c r="W52" i="64"/>
  <c r="W53" i="64"/>
  <c r="W54" i="64"/>
  <c r="W55" i="64"/>
  <c r="W56" i="64"/>
  <c r="W57" i="64"/>
  <c r="W58" i="64"/>
  <c r="W59" i="64"/>
  <c r="W60" i="64"/>
  <c r="W61" i="64"/>
  <c r="W62" i="64"/>
  <c r="W63" i="64"/>
  <c r="W64" i="64"/>
  <c r="W65" i="64"/>
  <c r="W66" i="64"/>
  <c r="W67" i="64"/>
  <c r="W68" i="64"/>
  <c r="W69" i="64"/>
  <c r="W70" i="64"/>
  <c r="W71" i="64"/>
  <c r="W72" i="64"/>
  <c r="W73" i="64"/>
  <c r="W74" i="64"/>
  <c r="W75" i="64"/>
  <c r="W76" i="64"/>
  <c r="W77" i="64"/>
  <c r="W78" i="64"/>
  <c r="W79" i="64"/>
  <c r="W80" i="64"/>
  <c r="W81" i="64"/>
  <c r="W82" i="64"/>
  <c r="W83" i="64"/>
  <c r="W84" i="64"/>
  <c r="W85" i="64"/>
  <c r="W86" i="64"/>
  <c r="W87" i="64"/>
  <c r="W88" i="64"/>
  <c r="W89" i="64"/>
  <c r="W90" i="64"/>
  <c r="W91" i="64"/>
  <c r="W92" i="64"/>
  <c r="W93" i="64"/>
  <c r="W94" i="64"/>
  <c r="W95" i="64"/>
  <c r="W96" i="64"/>
  <c r="W97" i="64"/>
  <c r="W98" i="64"/>
  <c r="W99" i="64"/>
  <c r="W100" i="64"/>
  <c r="W101" i="64"/>
  <c r="W102" i="64"/>
  <c r="W103" i="64"/>
  <c r="W104" i="64"/>
  <c r="W105" i="64"/>
  <c r="W106" i="64"/>
  <c r="W107" i="64"/>
  <c r="W108" i="64"/>
  <c r="V10" i="64"/>
  <c r="V11" i="64"/>
  <c r="V12" i="64"/>
  <c r="V13" i="64"/>
  <c r="V14" i="64"/>
  <c r="V15" i="64"/>
  <c r="V16" i="64"/>
  <c r="V17" i="64"/>
  <c r="V18" i="64"/>
  <c r="V19" i="64"/>
  <c r="V20" i="64"/>
  <c r="V21" i="64"/>
  <c r="V22" i="64"/>
  <c r="V23" i="64"/>
  <c r="V24" i="64"/>
  <c r="V25" i="64"/>
  <c r="V26" i="64"/>
  <c r="V27" i="64"/>
  <c r="V28" i="64"/>
  <c r="V29" i="64"/>
  <c r="V30" i="64"/>
  <c r="V31" i="64"/>
  <c r="V32" i="64"/>
  <c r="V33" i="64"/>
  <c r="V34" i="64"/>
  <c r="V35" i="64"/>
  <c r="V36" i="64"/>
  <c r="V37" i="64"/>
  <c r="V38" i="64"/>
  <c r="V39" i="64"/>
  <c r="V40" i="64"/>
  <c r="V41" i="64"/>
  <c r="V42" i="64"/>
  <c r="V43" i="64"/>
  <c r="V44" i="64"/>
  <c r="V45" i="64"/>
  <c r="V46" i="64"/>
  <c r="V47" i="64"/>
  <c r="V48" i="64"/>
  <c r="V49" i="64"/>
  <c r="V50" i="64"/>
  <c r="V51" i="64"/>
  <c r="V52" i="64"/>
  <c r="V53" i="64"/>
  <c r="V54" i="64"/>
  <c r="V55" i="64"/>
  <c r="V56" i="64"/>
  <c r="V57" i="64"/>
  <c r="V58" i="64"/>
  <c r="V59" i="64"/>
  <c r="V60" i="64"/>
  <c r="V61" i="64"/>
  <c r="V62" i="64"/>
  <c r="V63" i="64"/>
  <c r="V64" i="64"/>
  <c r="V65" i="64"/>
  <c r="V66" i="64"/>
  <c r="V67" i="64"/>
  <c r="V68" i="64"/>
  <c r="V69" i="64"/>
  <c r="V70" i="64"/>
  <c r="V71" i="64"/>
  <c r="V72" i="64"/>
  <c r="V73" i="64"/>
  <c r="V74" i="64"/>
  <c r="V75" i="64"/>
  <c r="V76" i="64"/>
  <c r="V77" i="64"/>
  <c r="V78" i="64"/>
  <c r="V79" i="64"/>
  <c r="V80" i="64"/>
  <c r="V81" i="64"/>
  <c r="V82" i="64"/>
  <c r="V83" i="64"/>
  <c r="V84" i="64"/>
  <c r="V85" i="64"/>
  <c r="V86" i="64"/>
  <c r="V87" i="64"/>
  <c r="V88" i="64"/>
  <c r="V89" i="64"/>
  <c r="V90" i="64"/>
  <c r="V91" i="64"/>
  <c r="V92" i="64"/>
  <c r="V93" i="64"/>
  <c r="V94" i="64"/>
  <c r="V95" i="64"/>
  <c r="V96" i="64"/>
  <c r="V97" i="64"/>
  <c r="V98" i="64"/>
  <c r="V99" i="64"/>
  <c r="V100" i="64"/>
  <c r="V101" i="64"/>
  <c r="V102" i="64"/>
  <c r="V103" i="64"/>
  <c r="V104" i="64"/>
  <c r="V105" i="64"/>
  <c r="V106" i="64"/>
  <c r="V107" i="64"/>
  <c r="V108" i="64"/>
  <c r="U10" i="64"/>
  <c r="U11" i="64"/>
  <c r="U12" i="64"/>
  <c r="U13" i="64"/>
  <c r="U14" i="64"/>
  <c r="U15" i="64"/>
  <c r="U16" i="64"/>
  <c r="U17" i="64"/>
  <c r="U18" i="64"/>
  <c r="U19" i="64"/>
  <c r="U20" i="64"/>
  <c r="U21" i="64"/>
  <c r="U22" i="64"/>
  <c r="U23" i="64"/>
  <c r="U24" i="64"/>
  <c r="U25" i="64"/>
  <c r="U26" i="64"/>
  <c r="U27" i="64"/>
  <c r="U28" i="64"/>
  <c r="U29" i="64"/>
  <c r="U30" i="64"/>
  <c r="U31" i="64"/>
  <c r="U32" i="64"/>
  <c r="U33" i="64"/>
  <c r="U34" i="64"/>
  <c r="U35" i="64"/>
  <c r="U36" i="64"/>
  <c r="U37" i="64"/>
  <c r="U38" i="64"/>
  <c r="U39" i="64"/>
  <c r="U40" i="64"/>
  <c r="U41" i="64"/>
  <c r="U42" i="64"/>
  <c r="U43" i="64"/>
  <c r="U44" i="64"/>
  <c r="U45" i="64"/>
  <c r="U46" i="64"/>
  <c r="U47" i="64"/>
  <c r="U48" i="64"/>
  <c r="U49" i="64"/>
  <c r="U50" i="64"/>
  <c r="U51" i="64"/>
  <c r="U52" i="64"/>
  <c r="U53" i="64"/>
  <c r="U54" i="64"/>
  <c r="U55" i="64"/>
  <c r="U56" i="64"/>
  <c r="U57" i="64"/>
  <c r="U58" i="64"/>
  <c r="U59" i="64"/>
  <c r="U60" i="64"/>
  <c r="U61" i="64"/>
  <c r="U62" i="64"/>
  <c r="U63" i="64"/>
  <c r="U64" i="64"/>
  <c r="U65" i="64"/>
  <c r="U66" i="64"/>
  <c r="U67" i="64"/>
  <c r="U68" i="64"/>
  <c r="U69" i="64"/>
  <c r="U70" i="64"/>
  <c r="U71" i="64"/>
  <c r="U72" i="64"/>
  <c r="U73" i="64"/>
  <c r="U74" i="64"/>
  <c r="U75" i="64"/>
  <c r="U76" i="64"/>
  <c r="U77" i="64"/>
  <c r="U78" i="64"/>
  <c r="U79" i="64"/>
  <c r="U80" i="64"/>
  <c r="U81" i="64"/>
  <c r="U82" i="64"/>
  <c r="U83" i="64"/>
  <c r="U84" i="64"/>
  <c r="U85" i="64"/>
  <c r="U86" i="64"/>
  <c r="U87" i="64"/>
  <c r="U88" i="64"/>
  <c r="U89" i="64"/>
  <c r="U90" i="64"/>
  <c r="U91" i="64"/>
  <c r="U92" i="64"/>
  <c r="U93" i="64"/>
  <c r="U94" i="64"/>
  <c r="U95" i="64"/>
  <c r="U96" i="64"/>
  <c r="U97" i="64"/>
  <c r="U98" i="64"/>
  <c r="U99" i="64"/>
  <c r="U100" i="64"/>
  <c r="U101" i="64"/>
  <c r="U102" i="64"/>
  <c r="U103" i="64"/>
  <c r="U104" i="64"/>
  <c r="U105" i="64"/>
  <c r="U106" i="64"/>
  <c r="U107" i="64"/>
  <c r="U108" i="64"/>
  <c r="F63" i="69"/>
  <c r="F64" i="69"/>
  <c r="F65" i="69"/>
  <c r="F66" i="69"/>
  <c r="T10" i="64"/>
  <c r="H63" i="69" s="1"/>
  <c r="T11" i="64"/>
  <c r="H64" i="69" s="1"/>
  <c r="T12" i="64"/>
  <c r="H65" i="69" s="1"/>
  <c r="T13" i="64"/>
  <c r="H66" i="69" s="1"/>
  <c r="T14" i="64"/>
  <c r="T15" i="64"/>
  <c r="T16" i="64"/>
  <c r="T17" i="64"/>
  <c r="T18" i="64"/>
  <c r="T19" i="64"/>
  <c r="T20" i="64"/>
  <c r="T21" i="64"/>
  <c r="T22" i="64"/>
  <c r="T23" i="64"/>
  <c r="T24" i="64"/>
  <c r="T25" i="64"/>
  <c r="T26" i="64"/>
  <c r="T27" i="64"/>
  <c r="T28" i="64"/>
  <c r="T29" i="64"/>
  <c r="T30" i="64"/>
  <c r="T31" i="64"/>
  <c r="T32" i="64"/>
  <c r="T33" i="64"/>
  <c r="T34" i="64"/>
  <c r="T35" i="64"/>
  <c r="T36" i="64"/>
  <c r="T37" i="64"/>
  <c r="T38" i="64"/>
  <c r="T39" i="64"/>
  <c r="T40" i="64"/>
  <c r="T41" i="64"/>
  <c r="T42" i="64"/>
  <c r="T43" i="64"/>
  <c r="T44" i="64"/>
  <c r="T45" i="64"/>
  <c r="T46" i="64"/>
  <c r="T47" i="64"/>
  <c r="T48" i="64"/>
  <c r="T49" i="64"/>
  <c r="T50" i="64"/>
  <c r="T51" i="64"/>
  <c r="T52" i="64"/>
  <c r="T53" i="64"/>
  <c r="T54" i="64"/>
  <c r="T55" i="64"/>
  <c r="T56" i="64"/>
  <c r="T57" i="64"/>
  <c r="T58" i="64"/>
  <c r="T59" i="64"/>
  <c r="T60" i="64"/>
  <c r="T61" i="64"/>
  <c r="T62" i="64"/>
  <c r="T63" i="64"/>
  <c r="T64" i="64"/>
  <c r="T65" i="64"/>
  <c r="T66" i="64"/>
  <c r="T67" i="64"/>
  <c r="T68" i="64"/>
  <c r="T69" i="64"/>
  <c r="T70" i="64"/>
  <c r="T71" i="64"/>
  <c r="T72" i="64"/>
  <c r="T73" i="64"/>
  <c r="T74" i="64"/>
  <c r="T75" i="64"/>
  <c r="T76" i="64"/>
  <c r="T77" i="64"/>
  <c r="T78" i="64"/>
  <c r="T79" i="64"/>
  <c r="T80" i="64"/>
  <c r="T81" i="64"/>
  <c r="T82" i="64"/>
  <c r="T83" i="64"/>
  <c r="T84" i="64"/>
  <c r="T85" i="64"/>
  <c r="T86" i="64"/>
  <c r="T87" i="64"/>
  <c r="T88" i="64"/>
  <c r="T89" i="64"/>
  <c r="T90" i="64"/>
  <c r="T91" i="64"/>
  <c r="T92" i="64"/>
  <c r="T93" i="64"/>
  <c r="T94" i="64"/>
  <c r="T95" i="64"/>
  <c r="T96" i="64"/>
  <c r="T97" i="64"/>
  <c r="T98" i="64"/>
  <c r="T99" i="64"/>
  <c r="T100" i="64"/>
  <c r="T101" i="64"/>
  <c r="T102" i="64"/>
  <c r="T103" i="64"/>
  <c r="T104" i="64"/>
  <c r="T105" i="64"/>
  <c r="T106" i="64"/>
  <c r="T107" i="64"/>
  <c r="T108" i="64"/>
  <c r="T9" i="64"/>
  <c r="H62" i="69" s="1"/>
  <c r="U9" i="64"/>
  <c r="V9" i="64"/>
  <c r="Y9" i="64" s="1"/>
  <c r="W9" i="64"/>
  <c r="N9" i="64"/>
  <c r="F62" i="69" s="1"/>
  <c r="BC108" i="57"/>
  <c r="BB108" i="57"/>
  <c r="AX108" i="57"/>
  <c r="AW108" i="57"/>
  <c r="AS108" i="57"/>
  <c r="AR108" i="57"/>
  <c r="AO108" i="57"/>
  <c r="AL108" i="57"/>
  <c r="AJ108" i="57"/>
  <c r="AI108" i="57"/>
  <c r="AH108" i="57"/>
  <c r="AG108" i="57"/>
  <c r="AF108" i="57"/>
  <c r="Z108" i="57"/>
  <c r="U108" i="57"/>
  <c r="P108" i="57"/>
  <c r="BC107" i="57"/>
  <c r="BB107" i="57"/>
  <c r="AX107" i="57"/>
  <c r="AW107" i="57"/>
  <c r="AS107" i="57"/>
  <c r="AR107" i="57"/>
  <c r="AO107" i="57"/>
  <c r="AL107" i="57"/>
  <c r="AJ107" i="57"/>
  <c r="AI107" i="57"/>
  <c r="AH107" i="57"/>
  <c r="AG107" i="57"/>
  <c r="AF107" i="57"/>
  <c r="Z107" i="57"/>
  <c r="U107" i="57"/>
  <c r="P107" i="57"/>
  <c r="BC106" i="57"/>
  <c r="BB106" i="57"/>
  <c r="AX106" i="57"/>
  <c r="AW106" i="57"/>
  <c r="AS106" i="57"/>
  <c r="AR106" i="57"/>
  <c r="AO106" i="57"/>
  <c r="AL106" i="57"/>
  <c r="AJ106" i="57"/>
  <c r="AI106" i="57"/>
  <c r="AH106" i="57"/>
  <c r="AG106" i="57"/>
  <c r="AF106" i="57"/>
  <c r="Z106" i="57"/>
  <c r="U106" i="57"/>
  <c r="P106" i="57"/>
  <c r="BC105" i="57"/>
  <c r="BB105" i="57"/>
  <c r="AX105" i="57"/>
  <c r="AW105" i="57"/>
  <c r="AS105" i="57"/>
  <c r="AR105" i="57"/>
  <c r="AO105" i="57"/>
  <c r="AL105" i="57"/>
  <c r="AJ105" i="57"/>
  <c r="AI105" i="57"/>
  <c r="AH105" i="57"/>
  <c r="AG105" i="57"/>
  <c r="AF105" i="57"/>
  <c r="Z105" i="57"/>
  <c r="U105" i="57"/>
  <c r="P105" i="57"/>
  <c r="BC104" i="57"/>
  <c r="BB104" i="57"/>
  <c r="AX104" i="57"/>
  <c r="AW104" i="57"/>
  <c r="AS104" i="57"/>
  <c r="AR104" i="57"/>
  <c r="AO104" i="57"/>
  <c r="AL104" i="57"/>
  <c r="AJ104" i="57"/>
  <c r="AI104" i="57"/>
  <c r="AH104" i="57"/>
  <c r="AG104" i="57"/>
  <c r="AF104" i="57"/>
  <c r="Z104" i="57"/>
  <c r="U104" i="57"/>
  <c r="P104" i="57"/>
  <c r="BC103" i="57"/>
  <c r="BB103" i="57"/>
  <c r="AX103" i="57"/>
  <c r="AW103" i="57"/>
  <c r="AS103" i="57"/>
  <c r="AR103" i="57"/>
  <c r="AO103" i="57"/>
  <c r="AL103" i="57"/>
  <c r="AJ103" i="57"/>
  <c r="AI103" i="57"/>
  <c r="AH103" i="57"/>
  <c r="AG103" i="57"/>
  <c r="AF103" i="57"/>
  <c r="Z103" i="57"/>
  <c r="U103" i="57"/>
  <c r="P103" i="57"/>
  <c r="BC102" i="57"/>
  <c r="BB102" i="57"/>
  <c r="AX102" i="57"/>
  <c r="AW102" i="57"/>
  <c r="AS102" i="57"/>
  <c r="AR102" i="57"/>
  <c r="AO102" i="57"/>
  <c r="AL102" i="57"/>
  <c r="AJ102" i="57"/>
  <c r="AI102" i="57"/>
  <c r="AH102" i="57"/>
  <c r="AG102" i="57"/>
  <c r="AF102" i="57"/>
  <c r="Z102" i="57"/>
  <c r="U102" i="57"/>
  <c r="P102" i="57"/>
  <c r="BC101" i="57"/>
  <c r="BB101" i="57"/>
  <c r="AX101" i="57"/>
  <c r="AW101" i="57"/>
  <c r="AS101" i="57"/>
  <c r="AR101" i="57"/>
  <c r="AO101" i="57"/>
  <c r="AL101" i="57"/>
  <c r="AJ101" i="57"/>
  <c r="AI101" i="57"/>
  <c r="AH101" i="57"/>
  <c r="AG101" i="57"/>
  <c r="AF101" i="57"/>
  <c r="Z101" i="57"/>
  <c r="U101" i="57"/>
  <c r="P101" i="57"/>
  <c r="BC100" i="57"/>
  <c r="BB100" i="57"/>
  <c r="AX100" i="57"/>
  <c r="AW100" i="57"/>
  <c r="AS100" i="57"/>
  <c r="AR100" i="57"/>
  <c r="AO100" i="57"/>
  <c r="AL100" i="57"/>
  <c r="AJ100" i="57"/>
  <c r="AI100" i="57"/>
  <c r="AH100" i="57"/>
  <c r="AG100" i="57"/>
  <c r="AF100" i="57"/>
  <c r="Z100" i="57"/>
  <c r="U100" i="57"/>
  <c r="P100" i="57"/>
  <c r="BC99" i="57"/>
  <c r="BB99" i="57"/>
  <c r="AX99" i="57"/>
  <c r="AW99" i="57"/>
  <c r="AS99" i="57"/>
  <c r="AR99" i="57"/>
  <c r="AO99" i="57"/>
  <c r="AL99" i="57"/>
  <c r="AJ99" i="57"/>
  <c r="AI99" i="57"/>
  <c r="AH99" i="57"/>
  <c r="AG99" i="57"/>
  <c r="AF99" i="57"/>
  <c r="Z99" i="57"/>
  <c r="U99" i="57"/>
  <c r="P99" i="57"/>
  <c r="BC98" i="57"/>
  <c r="BB98" i="57"/>
  <c r="AX98" i="57"/>
  <c r="AW98" i="57"/>
  <c r="AS98" i="57"/>
  <c r="AR98" i="57"/>
  <c r="AO98" i="57"/>
  <c r="AL98" i="57"/>
  <c r="AJ98" i="57"/>
  <c r="AI98" i="57"/>
  <c r="AH98" i="57"/>
  <c r="AG98" i="57"/>
  <c r="AF98" i="57"/>
  <c r="Z98" i="57"/>
  <c r="U98" i="57"/>
  <c r="P98" i="57"/>
  <c r="BC97" i="57"/>
  <c r="BB97" i="57"/>
  <c r="AX97" i="57"/>
  <c r="AW97" i="57"/>
  <c r="AS97" i="57"/>
  <c r="AR97" i="57"/>
  <c r="AO97" i="57"/>
  <c r="AL97" i="57"/>
  <c r="AJ97" i="57"/>
  <c r="AI97" i="57"/>
  <c r="AH97" i="57"/>
  <c r="AG97" i="57"/>
  <c r="AF97" i="57"/>
  <c r="Z97" i="57"/>
  <c r="U97" i="57"/>
  <c r="P97" i="57"/>
  <c r="BC96" i="57"/>
  <c r="BB96" i="57"/>
  <c r="AX96" i="57"/>
  <c r="AW96" i="57"/>
  <c r="AS96" i="57"/>
  <c r="AR96" i="57"/>
  <c r="AO96" i="57"/>
  <c r="AL96" i="57"/>
  <c r="AJ96" i="57"/>
  <c r="AI96" i="57"/>
  <c r="AH96" i="57"/>
  <c r="AG96" i="57"/>
  <c r="AF96" i="57"/>
  <c r="Z96" i="57"/>
  <c r="U96" i="57"/>
  <c r="P96" i="57"/>
  <c r="BC95" i="57"/>
  <c r="BB95" i="57"/>
  <c r="AX95" i="57"/>
  <c r="AW95" i="57"/>
  <c r="AS95" i="57"/>
  <c r="AR95" i="57"/>
  <c r="AO95" i="57"/>
  <c r="AL95" i="57"/>
  <c r="AJ95" i="57"/>
  <c r="AI95" i="57"/>
  <c r="AH95" i="57"/>
  <c r="AG95" i="57"/>
  <c r="AF95" i="57"/>
  <c r="Z95" i="57"/>
  <c r="U95" i="57"/>
  <c r="P95" i="57"/>
  <c r="BC94" i="57"/>
  <c r="BB94" i="57"/>
  <c r="AX94" i="57"/>
  <c r="AW94" i="57"/>
  <c r="AS94" i="57"/>
  <c r="AR94" i="57"/>
  <c r="AO94" i="57"/>
  <c r="AL94" i="57"/>
  <c r="AJ94" i="57"/>
  <c r="AI94" i="57"/>
  <c r="AH94" i="57"/>
  <c r="AG94" i="57"/>
  <c r="AF94" i="57"/>
  <c r="Z94" i="57"/>
  <c r="U94" i="57"/>
  <c r="P94" i="57"/>
  <c r="BC93" i="57"/>
  <c r="BB93" i="57"/>
  <c r="AX93" i="57"/>
  <c r="AW93" i="57"/>
  <c r="AS93" i="57"/>
  <c r="AR93" i="57"/>
  <c r="AO93" i="57"/>
  <c r="AL93" i="57"/>
  <c r="AJ93" i="57"/>
  <c r="AI93" i="57"/>
  <c r="AH93" i="57"/>
  <c r="AG93" i="57"/>
  <c r="AF93" i="57"/>
  <c r="Z93" i="57"/>
  <c r="U93" i="57"/>
  <c r="P93" i="57"/>
  <c r="BC92" i="57"/>
  <c r="BB92" i="57"/>
  <c r="AX92" i="57"/>
  <c r="AW92" i="57"/>
  <c r="AS92" i="57"/>
  <c r="AR92" i="57"/>
  <c r="AO92" i="57"/>
  <c r="AL92" i="57"/>
  <c r="AJ92" i="57"/>
  <c r="AI92" i="57"/>
  <c r="AH92" i="57"/>
  <c r="AG92" i="57"/>
  <c r="AF92" i="57"/>
  <c r="Z92" i="57"/>
  <c r="U92" i="57"/>
  <c r="P92" i="57"/>
  <c r="BC91" i="57"/>
  <c r="BB91" i="57"/>
  <c r="AX91" i="57"/>
  <c r="AW91" i="57"/>
  <c r="AS91" i="57"/>
  <c r="AR91" i="57"/>
  <c r="AO91" i="57"/>
  <c r="AL91" i="57"/>
  <c r="AJ91" i="57"/>
  <c r="AI91" i="57"/>
  <c r="AH91" i="57"/>
  <c r="AG91" i="57"/>
  <c r="AF91" i="57"/>
  <c r="Z91" i="57"/>
  <c r="U91" i="57"/>
  <c r="P91" i="57"/>
  <c r="BC90" i="57"/>
  <c r="BB90" i="57"/>
  <c r="AX90" i="57"/>
  <c r="AW90" i="57"/>
  <c r="AS90" i="57"/>
  <c r="AR90" i="57"/>
  <c r="AO90" i="57"/>
  <c r="AL90" i="57"/>
  <c r="AJ90" i="57"/>
  <c r="AI90" i="57"/>
  <c r="AH90" i="57"/>
  <c r="AG90" i="57"/>
  <c r="AF90" i="57"/>
  <c r="Z90" i="57"/>
  <c r="U90" i="57"/>
  <c r="P90" i="57"/>
  <c r="BC89" i="57"/>
  <c r="BB89" i="57"/>
  <c r="AX89" i="57"/>
  <c r="AW89" i="57"/>
  <c r="AS89" i="57"/>
  <c r="AR89" i="57"/>
  <c r="AO89" i="57"/>
  <c r="AL89" i="57"/>
  <c r="AJ89" i="57"/>
  <c r="AI89" i="57"/>
  <c r="AH89" i="57"/>
  <c r="AG89" i="57"/>
  <c r="AF89" i="57"/>
  <c r="Z89" i="57"/>
  <c r="U89" i="57"/>
  <c r="P89" i="57"/>
  <c r="BC88" i="57"/>
  <c r="BB88" i="57"/>
  <c r="AX88" i="57"/>
  <c r="AW88" i="57"/>
  <c r="AS88" i="57"/>
  <c r="AR88" i="57"/>
  <c r="AO88" i="57"/>
  <c r="AL88" i="57"/>
  <c r="AJ88" i="57"/>
  <c r="AI88" i="57"/>
  <c r="AH88" i="57"/>
  <c r="AG88" i="57"/>
  <c r="AF88" i="57"/>
  <c r="Z88" i="57"/>
  <c r="U88" i="57"/>
  <c r="P88" i="57"/>
  <c r="BC87" i="57"/>
  <c r="BB87" i="57"/>
  <c r="AX87" i="57"/>
  <c r="AW87" i="57"/>
  <c r="AS87" i="57"/>
  <c r="AR87" i="57"/>
  <c r="AO87" i="57"/>
  <c r="AL87" i="57"/>
  <c r="AJ87" i="57"/>
  <c r="AI87" i="57"/>
  <c r="AH87" i="57"/>
  <c r="AG87" i="57"/>
  <c r="AF87" i="57"/>
  <c r="Z87" i="57"/>
  <c r="U87" i="57"/>
  <c r="P87" i="57"/>
  <c r="BC86" i="57"/>
  <c r="BB86" i="57"/>
  <c r="AX86" i="57"/>
  <c r="AW86" i="57"/>
  <c r="AS86" i="57"/>
  <c r="AR86" i="57"/>
  <c r="AO86" i="57"/>
  <c r="AL86" i="57"/>
  <c r="AJ86" i="57"/>
  <c r="AI86" i="57"/>
  <c r="AH86" i="57"/>
  <c r="AG86" i="57"/>
  <c r="AF86" i="57"/>
  <c r="Z86" i="57"/>
  <c r="U86" i="57"/>
  <c r="P86" i="57"/>
  <c r="BC85" i="57"/>
  <c r="BB85" i="57"/>
  <c r="AX85" i="57"/>
  <c r="AW85" i="57"/>
  <c r="AS85" i="57"/>
  <c r="AR85" i="57"/>
  <c r="AO85" i="57"/>
  <c r="AL85" i="57"/>
  <c r="AJ85" i="57"/>
  <c r="AI85" i="57"/>
  <c r="AH85" i="57"/>
  <c r="AG85" i="57"/>
  <c r="AF85" i="57"/>
  <c r="Z85" i="57"/>
  <c r="U85" i="57"/>
  <c r="P85" i="57"/>
  <c r="BC84" i="57"/>
  <c r="BB84" i="57"/>
  <c r="AX84" i="57"/>
  <c r="AW84" i="57"/>
  <c r="AS84" i="57"/>
  <c r="AR84" i="57"/>
  <c r="AO84" i="57"/>
  <c r="AL84" i="57"/>
  <c r="AJ84" i="57"/>
  <c r="AI84" i="57"/>
  <c r="AH84" i="57"/>
  <c r="AG84" i="57"/>
  <c r="AF84" i="57"/>
  <c r="Z84" i="57"/>
  <c r="U84" i="57"/>
  <c r="P84" i="57"/>
  <c r="BC83" i="57"/>
  <c r="BB83" i="57"/>
  <c r="AX83" i="57"/>
  <c r="AW83" i="57"/>
  <c r="AS83" i="57"/>
  <c r="AR83" i="57"/>
  <c r="AO83" i="57"/>
  <c r="AL83" i="57"/>
  <c r="AJ83" i="57"/>
  <c r="AI83" i="57"/>
  <c r="AH83" i="57"/>
  <c r="AG83" i="57"/>
  <c r="AF83" i="57"/>
  <c r="Z83" i="57"/>
  <c r="U83" i="57"/>
  <c r="P83" i="57"/>
  <c r="BC82" i="57"/>
  <c r="BB82" i="57"/>
  <c r="AX82" i="57"/>
  <c r="AW82" i="57"/>
  <c r="AS82" i="57"/>
  <c r="AR82" i="57"/>
  <c r="AO82" i="57"/>
  <c r="AL82" i="57"/>
  <c r="AJ82" i="57"/>
  <c r="AI82" i="57"/>
  <c r="AH82" i="57"/>
  <c r="AG82" i="57"/>
  <c r="AF82" i="57"/>
  <c r="Z82" i="57"/>
  <c r="U82" i="57"/>
  <c r="P82" i="57"/>
  <c r="BC81" i="57"/>
  <c r="BB81" i="57"/>
  <c r="AX81" i="57"/>
  <c r="AW81" i="57"/>
  <c r="AS81" i="57"/>
  <c r="AR81" i="57"/>
  <c r="AO81" i="57"/>
  <c r="AL81" i="57"/>
  <c r="AJ81" i="57"/>
  <c r="AI81" i="57"/>
  <c r="AH81" i="57"/>
  <c r="AG81" i="57"/>
  <c r="AF81" i="57"/>
  <c r="Z81" i="57"/>
  <c r="U81" i="57"/>
  <c r="P81" i="57"/>
  <c r="BC80" i="57"/>
  <c r="BB80" i="57"/>
  <c r="AX80" i="57"/>
  <c r="AW80" i="57"/>
  <c r="AS80" i="57"/>
  <c r="AR80" i="57"/>
  <c r="AO80" i="57"/>
  <c r="AL80" i="57"/>
  <c r="AJ80" i="57"/>
  <c r="AI80" i="57"/>
  <c r="AH80" i="57"/>
  <c r="AG80" i="57"/>
  <c r="AF80" i="57"/>
  <c r="Z80" i="57"/>
  <c r="U80" i="57"/>
  <c r="P80" i="57"/>
  <c r="BC79" i="57"/>
  <c r="BB79" i="57"/>
  <c r="AX79" i="57"/>
  <c r="AW79" i="57"/>
  <c r="AS79" i="57"/>
  <c r="AR79" i="57"/>
  <c r="AO79" i="57"/>
  <c r="AL79" i="57"/>
  <c r="AJ79" i="57"/>
  <c r="AI79" i="57"/>
  <c r="AH79" i="57"/>
  <c r="AG79" i="57"/>
  <c r="AF79" i="57"/>
  <c r="Z79" i="57"/>
  <c r="U79" i="57"/>
  <c r="P79" i="57"/>
  <c r="BC78" i="57"/>
  <c r="BB78" i="57"/>
  <c r="AX78" i="57"/>
  <c r="AW78" i="57"/>
  <c r="AS78" i="57"/>
  <c r="AR78" i="57"/>
  <c r="AO78" i="57"/>
  <c r="AL78" i="57"/>
  <c r="AJ78" i="57"/>
  <c r="AI78" i="57"/>
  <c r="AH78" i="57"/>
  <c r="AG78" i="57"/>
  <c r="AF78" i="57"/>
  <c r="Z78" i="57"/>
  <c r="U78" i="57"/>
  <c r="P78" i="57"/>
  <c r="BC77" i="57"/>
  <c r="BB77" i="57"/>
  <c r="AX77" i="57"/>
  <c r="AW77" i="57"/>
  <c r="AS77" i="57"/>
  <c r="AR77" i="57"/>
  <c r="AO77" i="57"/>
  <c r="AL77" i="57"/>
  <c r="AJ77" i="57"/>
  <c r="AI77" i="57"/>
  <c r="AH77" i="57"/>
  <c r="AG77" i="57"/>
  <c r="AF77" i="57"/>
  <c r="Z77" i="57"/>
  <c r="U77" i="57"/>
  <c r="P77" i="57"/>
  <c r="BC76" i="57"/>
  <c r="BB76" i="57"/>
  <c r="AX76" i="57"/>
  <c r="AW76" i="57"/>
  <c r="AS76" i="57"/>
  <c r="AR76" i="57"/>
  <c r="AO76" i="57"/>
  <c r="AL76" i="57"/>
  <c r="AJ76" i="57"/>
  <c r="AI76" i="57"/>
  <c r="AH76" i="57"/>
  <c r="AG76" i="57"/>
  <c r="AF76" i="57"/>
  <c r="Z76" i="57"/>
  <c r="U76" i="57"/>
  <c r="P76" i="57"/>
  <c r="BC75" i="57"/>
  <c r="BB75" i="57"/>
  <c r="AX75" i="57"/>
  <c r="AW75" i="57"/>
  <c r="AS75" i="57"/>
  <c r="AR75" i="57"/>
  <c r="AO75" i="57"/>
  <c r="AL75" i="57"/>
  <c r="AJ75" i="57"/>
  <c r="AI75" i="57"/>
  <c r="AH75" i="57"/>
  <c r="AG75" i="57"/>
  <c r="AF75" i="57"/>
  <c r="Z75" i="57"/>
  <c r="U75" i="57"/>
  <c r="P75" i="57"/>
  <c r="BC74" i="57"/>
  <c r="BB74" i="57"/>
  <c r="AX74" i="57"/>
  <c r="AW74" i="57"/>
  <c r="AS74" i="57"/>
  <c r="AR74" i="57"/>
  <c r="AO74" i="57"/>
  <c r="AL74" i="57"/>
  <c r="AJ74" i="57"/>
  <c r="AI74" i="57"/>
  <c r="AH74" i="57"/>
  <c r="AG74" i="57"/>
  <c r="AF74" i="57"/>
  <c r="Z74" i="57"/>
  <c r="U74" i="57"/>
  <c r="P74" i="57"/>
  <c r="BC73" i="57"/>
  <c r="BB73" i="57"/>
  <c r="AX73" i="57"/>
  <c r="AW73" i="57"/>
  <c r="AS73" i="57"/>
  <c r="AR73" i="57"/>
  <c r="AO73" i="57"/>
  <c r="AL73" i="57"/>
  <c r="AJ73" i="57"/>
  <c r="AI73" i="57"/>
  <c r="AH73" i="57"/>
  <c r="AG73" i="57"/>
  <c r="AF73" i="57"/>
  <c r="Z73" i="57"/>
  <c r="U73" i="57"/>
  <c r="P73" i="57"/>
  <c r="BC72" i="57"/>
  <c r="BB72" i="57"/>
  <c r="AX72" i="57"/>
  <c r="AW72" i="57"/>
  <c r="AS72" i="57"/>
  <c r="AR72" i="57"/>
  <c r="AO72" i="57"/>
  <c r="AL72" i="57"/>
  <c r="AJ72" i="57"/>
  <c r="AI72" i="57"/>
  <c r="AH72" i="57"/>
  <c r="AG72" i="57"/>
  <c r="AF72" i="57"/>
  <c r="Z72" i="57"/>
  <c r="U72" i="57"/>
  <c r="P72" i="57"/>
  <c r="BC71" i="57"/>
  <c r="BB71" i="57"/>
  <c r="AX71" i="57"/>
  <c r="AW71" i="57"/>
  <c r="AS71" i="57"/>
  <c r="AR71" i="57"/>
  <c r="AO71" i="57"/>
  <c r="AL71" i="57"/>
  <c r="AJ71" i="57"/>
  <c r="AI71" i="57"/>
  <c r="AH71" i="57"/>
  <c r="AG71" i="57"/>
  <c r="AF71" i="57"/>
  <c r="Z71" i="57"/>
  <c r="U71" i="57"/>
  <c r="P71" i="57"/>
  <c r="BC70" i="57"/>
  <c r="BB70" i="57"/>
  <c r="AX70" i="57"/>
  <c r="AW70" i="57"/>
  <c r="AS70" i="57"/>
  <c r="AR70" i="57"/>
  <c r="AO70" i="57"/>
  <c r="AL70" i="57"/>
  <c r="AJ70" i="57"/>
  <c r="AI70" i="57"/>
  <c r="AH70" i="57"/>
  <c r="AG70" i="57"/>
  <c r="AF70" i="57"/>
  <c r="Z70" i="57"/>
  <c r="U70" i="57"/>
  <c r="P70" i="57"/>
  <c r="BC69" i="57"/>
  <c r="BB69" i="57"/>
  <c r="AX69" i="57"/>
  <c r="AW69" i="57"/>
  <c r="AS69" i="57"/>
  <c r="AR69" i="57"/>
  <c r="AO69" i="57"/>
  <c r="AL69" i="57"/>
  <c r="AJ69" i="57"/>
  <c r="AI69" i="57"/>
  <c r="AH69" i="57"/>
  <c r="AG69" i="57"/>
  <c r="AF69" i="57"/>
  <c r="Z69" i="57"/>
  <c r="U69" i="57"/>
  <c r="P69" i="57"/>
  <c r="BC68" i="57"/>
  <c r="BB68" i="57"/>
  <c r="AX68" i="57"/>
  <c r="AW68" i="57"/>
  <c r="AS68" i="57"/>
  <c r="AR68" i="57"/>
  <c r="AO68" i="57"/>
  <c r="AL68" i="57"/>
  <c r="AJ68" i="57"/>
  <c r="AI68" i="57"/>
  <c r="AH68" i="57"/>
  <c r="AG68" i="57"/>
  <c r="AF68" i="57"/>
  <c r="Z68" i="57"/>
  <c r="U68" i="57"/>
  <c r="P68" i="57"/>
  <c r="BC67" i="57"/>
  <c r="BB67" i="57"/>
  <c r="AX67" i="57"/>
  <c r="AW67" i="57"/>
  <c r="AS67" i="57"/>
  <c r="AR67" i="57"/>
  <c r="AO67" i="57"/>
  <c r="AL67" i="57"/>
  <c r="AJ67" i="57"/>
  <c r="AI67" i="57"/>
  <c r="AH67" i="57"/>
  <c r="AG67" i="57"/>
  <c r="AF67" i="57"/>
  <c r="Z67" i="57"/>
  <c r="U67" i="57"/>
  <c r="P67" i="57"/>
  <c r="BC66" i="57"/>
  <c r="BB66" i="57"/>
  <c r="AX66" i="57"/>
  <c r="AW66" i="57"/>
  <c r="AS66" i="57"/>
  <c r="AR66" i="57"/>
  <c r="AO66" i="57"/>
  <c r="AL66" i="57"/>
  <c r="AJ66" i="57"/>
  <c r="AI66" i="57"/>
  <c r="AH66" i="57"/>
  <c r="AG66" i="57"/>
  <c r="AF66" i="57"/>
  <c r="Z66" i="57"/>
  <c r="U66" i="57"/>
  <c r="P66" i="57"/>
  <c r="BC65" i="57"/>
  <c r="BB65" i="57"/>
  <c r="AX65" i="57"/>
  <c r="AW65" i="57"/>
  <c r="AS65" i="57"/>
  <c r="AR65" i="57"/>
  <c r="AO65" i="57"/>
  <c r="AL65" i="57"/>
  <c r="AJ65" i="57"/>
  <c r="AI65" i="57"/>
  <c r="AH65" i="57"/>
  <c r="AG65" i="57"/>
  <c r="AF65" i="57"/>
  <c r="AD65" i="57"/>
  <c r="Z65" i="57"/>
  <c r="U65" i="57"/>
  <c r="P65" i="57"/>
  <c r="BC64" i="57"/>
  <c r="BB64" i="57"/>
  <c r="AX64" i="57"/>
  <c r="AW64" i="57"/>
  <c r="AS64" i="57"/>
  <c r="AR64" i="57"/>
  <c r="AO64" i="57"/>
  <c r="AL64" i="57"/>
  <c r="AJ64" i="57"/>
  <c r="AI64" i="57"/>
  <c r="AH64" i="57"/>
  <c r="AG64" i="57"/>
  <c r="AF64" i="57"/>
  <c r="Z64" i="57"/>
  <c r="U64" i="57"/>
  <c r="P64" i="57"/>
  <c r="BC63" i="57"/>
  <c r="BB63" i="57"/>
  <c r="AX63" i="57"/>
  <c r="AW63" i="57"/>
  <c r="AS63" i="57"/>
  <c r="AR63" i="57"/>
  <c r="AO63" i="57"/>
  <c r="AL63" i="57"/>
  <c r="AJ63" i="57"/>
  <c r="AI63" i="57"/>
  <c r="AH63" i="57"/>
  <c r="AG63" i="57"/>
  <c r="AF63" i="57"/>
  <c r="Z63" i="57"/>
  <c r="U63" i="57"/>
  <c r="P63" i="57"/>
  <c r="BC62" i="57"/>
  <c r="BB62" i="57"/>
  <c r="AX62" i="57"/>
  <c r="AW62" i="57"/>
  <c r="AS62" i="57"/>
  <c r="AR62" i="57"/>
  <c r="AO62" i="57"/>
  <c r="AL62" i="57"/>
  <c r="AJ62" i="57"/>
  <c r="AI62" i="57"/>
  <c r="AH62" i="57"/>
  <c r="AG62" i="57"/>
  <c r="AF62" i="57"/>
  <c r="AD62" i="57"/>
  <c r="Z62" i="57"/>
  <c r="U62" i="57"/>
  <c r="P62" i="57"/>
  <c r="BC61" i="57"/>
  <c r="BB61" i="57"/>
  <c r="AX61" i="57"/>
  <c r="AW61" i="57"/>
  <c r="AS61" i="57"/>
  <c r="AR61" i="57"/>
  <c r="AO61" i="57"/>
  <c r="AL61" i="57"/>
  <c r="AJ61" i="57"/>
  <c r="AI61" i="57"/>
  <c r="AH61" i="57"/>
  <c r="AG61" i="57"/>
  <c r="AF61" i="57"/>
  <c r="Z61" i="57"/>
  <c r="U61" i="57"/>
  <c r="P61" i="57"/>
  <c r="BC60" i="57"/>
  <c r="BB60" i="57"/>
  <c r="AX60" i="57"/>
  <c r="AW60" i="57"/>
  <c r="AS60" i="57"/>
  <c r="AR60" i="57"/>
  <c r="AO60" i="57"/>
  <c r="AL60" i="57"/>
  <c r="AJ60" i="57"/>
  <c r="AI60" i="57"/>
  <c r="AH60" i="57"/>
  <c r="AG60" i="57"/>
  <c r="AF60" i="57"/>
  <c r="Z60" i="57"/>
  <c r="U60" i="57"/>
  <c r="P60" i="57"/>
  <c r="BC59" i="57"/>
  <c r="BB59" i="57"/>
  <c r="AX59" i="57"/>
  <c r="AW59" i="57"/>
  <c r="AS59" i="57"/>
  <c r="AR59" i="57"/>
  <c r="AO59" i="57"/>
  <c r="AL59" i="57"/>
  <c r="AJ59" i="57"/>
  <c r="AI59" i="57"/>
  <c r="AH59" i="57"/>
  <c r="AG59" i="57"/>
  <c r="AF59" i="57"/>
  <c r="Z59" i="57"/>
  <c r="U59" i="57"/>
  <c r="P59" i="57"/>
  <c r="BC58" i="57"/>
  <c r="BB58" i="57"/>
  <c r="AX58" i="57"/>
  <c r="AW58" i="57"/>
  <c r="AS58" i="57"/>
  <c r="AR58" i="57"/>
  <c r="AO58" i="57"/>
  <c r="AL58" i="57"/>
  <c r="AJ58" i="57"/>
  <c r="AI58" i="57"/>
  <c r="AH58" i="57"/>
  <c r="AG58" i="57"/>
  <c r="AF58" i="57"/>
  <c r="AD58" i="57"/>
  <c r="Z58" i="57"/>
  <c r="U58" i="57"/>
  <c r="P58" i="57"/>
  <c r="BC57" i="57"/>
  <c r="BB57" i="57"/>
  <c r="AX57" i="57"/>
  <c r="AW57" i="57"/>
  <c r="AS57" i="57"/>
  <c r="AR57" i="57"/>
  <c r="AO57" i="57"/>
  <c r="AL57" i="57"/>
  <c r="AJ57" i="57"/>
  <c r="AI57" i="57"/>
  <c r="AH57" i="57"/>
  <c r="AG57" i="57"/>
  <c r="AF57" i="57"/>
  <c r="AD57" i="57"/>
  <c r="Z57" i="57"/>
  <c r="U57" i="57"/>
  <c r="P57" i="57"/>
  <c r="BC56" i="57"/>
  <c r="BB56" i="57"/>
  <c r="AX56" i="57"/>
  <c r="AW56" i="57"/>
  <c r="AS56" i="57"/>
  <c r="AR56" i="57"/>
  <c r="AO56" i="57"/>
  <c r="AL56" i="57"/>
  <c r="AJ56" i="57"/>
  <c r="AI56" i="57"/>
  <c r="AH56" i="57"/>
  <c r="AG56" i="57"/>
  <c r="AF56" i="57"/>
  <c r="Z56" i="57"/>
  <c r="U56" i="57"/>
  <c r="P56" i="57"/>
  <c r="BC55" i="57"/>
  <c r="BB55" i="57"/>
  <c r="AX55" i="57"/>
  <c r="AW55" i="57"/>
  <c r="AS55" i="57"/>
  <c r="AR55" i="57"/>
  <c r="AO55" i="57"/>
  <c r="AL55" i="57"/>
  <c r="AJ55" i="57"/>
  <c r="AI55" i="57"/>
  <c r="AH55" i="57"/>
  <c r="AG55" i="57"/>
  <c r="AF55" i="57"/>
  <c r="Z55" i="57"/>
  <c r="U55" i="57"/>
  <c r="P55" i="57"/>
  <c r="BC54" i="57"/>
  <c r="BB54" i="57"/>
  <c r="AX54" i="57"/>
  <c r="AW54" i="57"/>
  <c r="AS54" i="57"/>
  <c r="AR54" i="57"/>
  <c r="AO54" i="57"/>
  <c r="AL54" i="57"/>
  <c r="AJ54" i="57"/>
  <c r="AI54" i="57"/>
  <c r="AH54" i="57"/>
  <c r="AG54" i="57"/>
  <c r="AF54" i="57"/>
  <c r="Z54" i="57"/>
  <c r="U54" i="57"/>
  <c r="P54" i="57"/>
  <c r="BC53" i="57"/>
  <c r="BB53" i="57"/>
  <c r="AX53" i="57"/>
  <c r="AW53" i="57"/>
  <c r="AS53" i="57"/>
  <c r="AR53" i="57"/>
  <c r="AO53" i="57"/>
  <c r="AL53" i="57"/>
  <c r="AJ53" i="57"/>
  <c r="AI53" i="57"/>
  <c r="AH53" i="57"/>
  <c r="AG53" i="57"/>
  <c r="AF53" i="57"/>
  <c r="Z53" i="57"/>
  <c r="U53" i="57"/>
  <c r="P53" i="57"/>
  <c r="BC52" i="57"/>
  <c r="BB52" i="57"/>
  <c r="AX52" i="57"/>
  <c r="AW52" i="57"/>
  <c r="AS52" i="57"/>
  <c r="AR52" i="57"/>
  <c r="AO52" i="57"/>
  <c r="AL52" i="57"/>
  <c r="AJ52" i="57"/>
  <c r="AI52" i="57"/>
  <c r="AH52" i="57"/>
  <c r="AG52" i="57"/>
  <c r="AF52" i="57"/>
  <c r="Z52" i="57"/>
  <c r="U52" i="57"/>
  <c r="P52" i="57"/>
  <c r="BC51" i="57"/>
  <c r="BB51" i="57"/>
  <c r="AX51" i="57"/>
  <c r="AW51" i="57"/>
  <c r="AS51" i="57"/>
  <c r="AR51" i="57"/>
  <c r="AO51" i="57"/>
  <c r="AL51" i="57"/>
  <c r="AJ51" i="57"/>
  <c r="AI51" i="57"/>
  <c r="AH51" i="57"/>
  <c r="AG51" i="57"/>
  <c r="AF51" i="57"/>
  <c r="Z51" i="57"/>
  <c r="U51" i="57"/>
  <c r="P51" i="57"/>
  <c r="BC50" i="57"/>
  <c r="BB50" i="57"/>
  <c r="AX50" i="57"/>
  <c r="AW50" i="57"/>
  <c r="AS50" i="57"/>
  <c r="AR50" i="57"/>
  <c r="AO50" i="57"/>
  <c r="AL50" i="57"/>
  <c r="AJ50" i="57"/>
  <c r="AI50" i="57"/>
  <c r="AH50" i="57"/>
  <c r="AG50" i="57"/>
  <c r="AF50" i="57"/>
  <c r="Z50" i="57"/>
  <c r="U50" i="57"/>
  <c r="P50" i="57"/>
  <c r="BC49" i="57"/>
  <c r="BB49" i="57"/>
  <c r="AX49" i="57"/>
  <c r="AW49" i="57"/>
  <c r="AS49" i="57"/>
  <c r="AR49" i="57"/>
  <c r="AO49" i="57"/>
  <c r="AL49" i="57"/>
  <c r="AJ49" i="57"/>
  <c r="AI49" i="57"/>
  <c r="AH49" i="57"/>
  <c r="AG49" i="57"/>
  <c r="AF49" i="57"/>
  <c r="Z49" i="57"/>
  <c r="U49" i="57"/>
  <c r="P49" i="57"/>
  <c r="BC48" i="57"/>
  <c r="BB48" i="57"/>
  <c r="AX48" i="57"/>
  <c r="AW48" i="57"/>
  <c r="AS48" i="57"/>
  <c r="AR48" i="57"/>
  <c r="AO48" i="57"/>
  <c r="AL48" i="57"/>
  <c r="AJ48" i="57"/>
  <c r="AI48" i="57"/>
  <c r="AH48" i="57"/>
  <c r="AG48" i="57"/>
  <c r="AF48" i="57"/>
  <c r="Z48" i="57"/>
  <c r="U48" i="57"/>
  <c r="P48" i="57"/>
  <c r="BC47" i="57"/>
  <c r="BB47" i="57"/>
  <c r="AX47" i="57"/>
  <c r="AW47" i="57"/>
  <c r="AS47" i="57"/>
  <c r="AR47" i="57"/>
  <c r="AO47" i="57"/>
  <c r="AL47" i="57"/>
  <c r="AJ47" i="57"/>
  <c r="AI47" i="57"/>
  <c r="AH47" i="57"/>
  <c r="AG47" i="57"/>
  <c r="AF47" i="57"/>
  <c r="Z47" i="57"/>
  <c r="U47" i="57"/>
  <c r="P47" i="57"/>
  <c r="BC46" i="57"/>
  <c r="BB46" i="57"/>
  <c r="AX46" i="57"/>
  <c r="AW46" i="57"/>
  <c r="AS46" i="57"/>
  <c r="AR46" i="57"/>
  <c r="AO46" i="57"/>
  <c r="AL46" i="57"/>
  <c r="AJ46" i="57"/>
  <c r="AI46" i="57"/>
  <c r="AH46" i="57"/>
  <c r="AG46" i="57"/>
  <c r="AF46" i="57"/>
  <c r="Z46" i="57"/>
  <c r="U46" i="57"/>
  <c r="P46" i="57"/>
  <c r="BC45" i="57"/>
  <c r="BB45" i="57"/>
  <c r="AX45" i="57"/>
  <c r="AW45" i="57"/>
  <c r="AS45" i="57"/>
  <c r="AR45" i="57"/>
  <c r="AO45" i="57"/>
  <c r="AL45" i="57"/>
  <c r="AJ45" i="57"/>
  <c r="AI45" i="57"/>
  <c r="AH45" i="57"/>
  <c r="AG45" i="57"/>
  <c r="AF45" i="57"/>
  <c r="Z45" i="57"/>
  <c r="U45" i="57"/>
  <c r="P45" i="57"/>
  <c r="BC44" i="57"/>
  <c r="BB44" i="57"/>
  <c r="AX44" i="57"/>
  <c r="AW44" i="57"/>
  <c r="AS44" i="57"/>
  <c r="AR44" i="57"/>
  <c r="AO44" i="57"/>
  <c r="AL44" i="57"/>
  <c r="AJ44" i="57"/>
  <c r="AI44" i="57"/>
  <c r="AH44" i="57"/>
  <c r="AG44" i="57"/>
  <c r="AF44" i="57"/>
  <c r="Z44" i="57"/>
  <c r="U44" i="57"/>
  <c r="P44" i="57"/>
  <c r="BC43" i="57"/>
  <c r="BB43" i="57"/>
  <c r="AX43" i="57"/>
  <c r="AW43" i="57"/>
  <c r="AS43" i="57"/>
  <c r="AR43" i="57"/>
  <c r="AO43" i="57"/>
  <c r="AL43" i="57"/>
  <c r="AJ43" i="57"/>
  <c r="AI43" i="57"/>
  <c r="AH43" i="57"/>
  <c r="AG43" i="57"/>
  <c r="AF43" i="57"/>
  <c r="Z43" i="57"/>
  <c r="U43" i="57"/>
  <c r="P43" i="57"/>
  <c r="BC42" i="57"/>
  <c r="BB42" i="57"/>
  <c r="AX42" i="57"/>
  <c r="AW42" i="57"/>
  <c r="AS42" i="57"/>
  <c r="AR42" i="57"/>
  <c r="AO42" i="57"/>
  <c r="AL42" i="57"/>
  <c r="AJ42" i="57"/>
  <c r="AI42" i="57"/>
  <c r="AH42" i="57"/>
  <c r="AG42" i="57"/>
  <c r="AF42" i="57"/>
  <c r="Z42" i="57"/>
  <c r="U42" i="57"/>
  <c r="P42" i="57"/>
  <c r="BC41" i="57"/>
  <c r="BB41" i="57"/>
  <c r="AX41" i="57"/>
  <c r="AW41" i="57"/>
  <c r="AS41" i="57"/>
  <c r="AR41" i="57"/>
  <c r="AO41" i="57"/>
  <c r="AL41" i="57"/>
  <c r="AJ41" i="57"/>
  <c r="AI41" i="57"/>
  <c r="AH41" i="57"/>
  <c r="AG41" i="57"/>
  <c r="AF41" i="57"/>
  <c r="Z41" i="57"/>
  <c r="U41" i="57"/>
  <c r="P41" i="57"/>
  <c r="BC40" i="57"/>
  <c r="BB40" i="57"/>
  <c r="AX40" i="57"/>
  <c r="AW40" i="57"/>
  <c r="AS40" i="57"/>
  <c r="AR40" i="57"/>
  <c r="AO40" i="57"/>
  <c r="AL40" i="57"/>
  <c r="AJ40" i="57"/>
  <c r="AI40" i="57"/>
  <c r="AH40" i="57"/>
  <c r="AG40" i="57"/>
  <c r="AF40" i="57"/>
  <c r="Z40" i="57"/>
  <c r="U40" i="57"/>
  <c r="P40" i="57"/>
  <c r="BC39" i="57"/>
  <c r="BB39" i="57"/>
  <c r="AX39" i="57"/>
  <c r="AW39" i="57"/>
  <c r="AS39" i="57"/>
  <c r="AR39" i="57"/>
  <c r="AO39" i="57"/>
  <c r="AL39" i="57"/>
  <c r="AJ39" i="57"/>
  <c r="AI39" i="57"/>
  <c r="AH39" i="57"/>
  <c r="AG39" i="57"/>
  <c r="AF39" i="57"/>
  <c r="Z39" i="57"/>
  <c r="U39" i="57"/>
  <c r="P39" i="57"/>
  <c r="BC38" i="57"/>
  <c r="BB38" i="57"/>
  <c r="AX38" i="57"/>
  <c r="AW38" i="57"/>
  <c r="AS38" i="57"/>
  <c r="AR38" i="57"/>
  <c r="AO38" i="57"/>
  <c r="AL38" i="57"/>
  <c r="AJ38" i="57"/>
  <c r="AI38" i="57"/>
  <c r="AH38" i="57"/>
  <c r="AG38" i="57"/>
  <c r="AF38" i="57"/>
  <c r="Z38" i="57"/>
  <c r="U38" i="57"/>
  <c r="P38" i="57"/>
  <c r="BC37" i="57"/>
  <c r="BB37" i="57"/>
  <c r="AX37" i="57"/>
  <c r="AW37" i="57"/>
  <c r="AS37" i="57"/>
  <c r="AR37" i="57"/>
  <c r="AO37" i="57"/>
  <c r="AL37" i="57"/>
  <c r="AJ37" i="57"/>
  <c r="AI37" i="57"/>
  <c r="AH37" i="57"/>
  <c r="AG37" i="57"/>
  <c r="AF37" i="57"/>
  <c r="Z37" i="57"/>
  <c r="U37" i="57"/>
  <c r="P37" i="57"/>
  <c r="BC36" i="57"/>
  <c r="BB36" i="57"/>
  <c r="AX36" i="57"/>
  <c r="AW36" i="57"/>
  <c r="AS36" i="57"/>
  <c r="AR36" i="57"/>
  <c r="AO36" i="57"/>
  <c r="AL36" i="57"/>
  <c r="AJ36" i="57"/>
  <c r="AI36" i="57"/>
  <c r="AH36" i="57"/>
  <c r="AG36" i="57"/>
  <c r="AF36" i="57"/>
  <c r="Z36" i="57"/>
  <c r="U36" i="57"/>
  <c r="P36" i="57"/>
  <c r="BC35" i="57"/>
  <c r="BB35" i="57"/>
  <c r="AX35" i="57"/>
  <c r="AW35" i="57"/>
  <c r="AS35" i="57"/>
  <c r="AR35" i="57"/>
  <c r="AO35" i="57"/>
  <c r="AL35" i="57"/>
  <c r="AJ35" i="57"/>
  <c r="AI35" i="57"/>
  <c r="AH35" i="57"/>
  <c r="AG35" i="57"/>
  <c r="AF35" i="57"/>
  <c r="Z35" i="57"/>
  <c r="U35" i="57"/>
  <c r="P35" i="57"/>
  <c r="BC34" i="57"/>
  <c r="BB34" i="57"/>
  <c r="AX34" i="57"/>
  <c r="AW34" i="57"/>
  <c r="AS34" i="57"/>
  <c r="AR34" i="57"/>
  <c r="AO34" i="57"/>
  <c r="AL34" i="57"/>
  <c r="AJ34" i="57"/>
  <c r="AI34" i="57"/>
  <c r="AH34" i="57"/>
  <c r="AG34" i="57"/>
  <c r="AF34" i="57"/>
  <c r="Z34" i="57"/>
  <c r="U34" i="57"/>
  <c r="P34" i="57"/>
  <c r="BC33" i="57"/>
  <c r="BB33" i="57"/>
  <c r="AX33" i="57"/>
  <c r="AW33" i="57"/>
  <c r="AS33" i="57"/>
  <c r="AR33" i="57"/>
  <c r="AO33" i="57"/>
  <c r="AL33" i="57"/>
  <c r="AJ33" i="57"/>
  <c r="AI33" i="57"/>
  <c r="AH33" i="57"/>
  <c r="AG33" i="57"/>
  <c r="AF33" i="57"/>
  <c r="Z33" i="57"/>
  <c r="U33" i="57"/>
  <c r="P33" i="57"/>
  <c r="BC32" i="57"/>
  <c r="BB32" i="57"/>
  <c r="AX32" i="57"/>
  <c r="AW32" i="57"/>
  <c r="AS32" i="57"/>
  <c r="AR32" i="57"/>
  <c r="AO32" i="57"/>
  <c r="AL32" i="57"/>
  <c r="AJ32" i="57"/>
  <c r="AI32" i="57"/>
  <c r="AH32" i="57"/>
  <c r="AG32" i="57"/>
  <c r="AF32" i="57"/>
  <c r="Z32" i="57"/>
  <c r="U32" i="57"/>
  <c r="P32" i="57"/>
  <c r="BC31" i="57"/>
  <c r="BB31" i="57"/>
  <c r="AX31" i="57"/>
  <c r="AW31" i="57"/>
  <c r="AS31" i="57"/>
  <c r="AR31" i="57"/>
  <c r="AO31" i="57"/>
  <c r="AL31" i="57"/>
  <c r="AJ31" i="57"/>
  <c r="AI31" i="57"/>
  <c r="AH31" i="57"/>
  <c r="AG31" i="57"/>
  <c r="AF31" i="57"/>
  <c r="Z31" i="57"/>
  <c r="U31" i="57"/>
  <c r="P31" i="57"/>
  <c r="BC30" i="57"/>
  <c r="BB30" i="57"/>
  <c r="AX30" i="57"/>
  <c r="AW30" i="57"/>
  <c r="AS30" i="57"/>
  <c r="AR30" i="57"/>
  <c r="AO30" i="57"/>
  <c r="AL30" i="57"/>
  <c r="AJ30" i="57"/>
  <c r="AI30" i="57"/>
  <c r="AH30" i="57"/>
  <c r="AG30" i="57"/>
  <c r="AF30" i="57"/>
  <c r="Z30" i="57"/>
  <c r="U30" i="57"/>
  <c r="P30" i="57"/>
  <c r="BC29" i="57"/>
  <c r="BB29" i="57"/>
  <c r="AX29" i="57"/>
  <c r="AW29" i="57"/>
  <c r="AS29" i="57"/>
  <c r="AR29" i="57"/>
  <c r="AO29" i="57"/>
  <c r="AL29" i="57"/>
  <c r="AJ29" i="57"/>
  <c r="AI29" i="57"/>
  <c r="AH29" i="57"/>
  <c r="AG29" i="57"/>
  <c r="AF29" i="57"/>
  <c r="Z29" i="57"/>
  <c r="U29" i="57"/>
  <c r="P29" i="57"/>
  <c r="BC28" i="57"/>
  <c r="BB28" i="57"/>
  <c r="AX28" i="57"/>
  <c r="AW28" i="57"/>
  <c r="AS28" i="57"/>
  <c r="AR28" i="57"/>
  <c r="AO28" i="57"/>
  <c r="AL28" i="57"/>
  <c r="AJ28" i="57"/>
  <c r="AI28" i="57"/>
  <c r="AH28" i="57"/>
  <c r="AG28" i="57"/>
  <c r="AF28" i="57"/>
  <c r="AD28" i="57"/>
  <c r="Z28" i="57"/>
  <c r="U28" i="57"/>
  <c r="P28" i="57"/>
  <c r="BC27" i="57"/>
  <c r="BB27" i="57"/>
  <c r="AX27" i="57"/>
  <c r="AW27" i="57"/>
  <c r="AS27" i="57"/>
  <c r="AR27" i="57"/>
  <c r="AO27" i="57"/>
  <c r="AL27" i="57"/>
  <c r="AJ27" i="57"/>
  <c r="AI27" i="57"/>
  <c r="AH27" i="57"/>
  <c r="AG27" i="57"/>
  <c r="AF27" i="57"/>
  <c r="Z27" i="57"/>
  <c r="U27" i="57"/>
  <c r="P27" i="57"/>
  <c r="BC26" i="57"/>
  <c r="BB26" i="57"/>
  <c r="AX26" i="57"/>
  <c r="AW26" i="57"/>
  <c r="AS26" i="57"/>
  <c r="AR26" i="57"/>
  <c r="AO26" i="57"/>
  <c r="AL26" i="57"/>
  <c r="AJ26" i="57"/>
  <c r="AI26" i="57"/>
  <c r="AH26" i="57"/>
  <c r="AG26" i="57"/>
  <c r="AF26" i="57"/>
  <c r="Z26" i="57"/>
  <c r="U26" i="57"/>
  <c r="P26" i="57"/>
  <c r="BC25" i="57"/>
  <c r="BB25" i="57"/>
  <c r="AX25" i="57"/>
  <c r="AW25" i="57"/>
  <c r="AS25" i="57"/>
  <c r="AR25" i="57"/>
  <c r="AO25" i="57"/>
  <c r="AL25" i="57"/>
  <c r="AJ25" i="57"/>
  <c r="AI25" i="57"/>
  <c r="AH25" i="57"/>
  <c r="AG25" i="57"/>
  <c r="AF25" i="57"/>
  <c r="Z25" i="57"/>
  <c r="U25" i="57"/>
  <c r="P25" i="57"/>
  <c r="BC24" i="57"/>
  <c r="BB24" i="57"/>
  <c r="AX24" i="57"/>
  <c r="AW24" i="57"/>
  <c r="AS24" i="57"/>
  <c r="AR24" i="57"/>
  <c r="AO24" i="57"/>
  <c r="AL24" i="57"/>
  <c r="AJ24" i="57"/>
  <c r="AI24" i="57"/>
  <c r="AH24" i="57"/>
  <c r="AG24" i="57"/>
  <c r="AF24" i="57"/>
  <c r="Z24" i="57"/>
  <c r="U24" i="57"/>
  <c r="P24" i="57"/>
  <c r="BC23" i="57"/>
  <c r="BB23" i="57"/>
  <c r="AX23" i="57"/>
  <c r="AW23" i="57"/>
  <c r="AS23" i="57"/>
  <c r="AR23" i="57"/>
  <c r="AO23" i="57"/>
  <c r="AL23" i="57"/>
  <c r="AJ23" i="57"/>
  <c r="AI23" i="57"/>
  <c r="AH23" i="57"/>
  <c r="AG23" i="57"/>
  <c r="AF23" i="57"/>
  <c r="AD23" i="57"/>
  <c r="Z23" i="57"/>
  <c r="U23" i="57"/>
  <c r="P23" i="57"/>
  <c r="BC22" i="57"/>
  <c r="BB22" i="57"/>
  <c r="AX22" i="57"/>
  <c r="AW22" i="57"/>
  <c r="AS22" i="57"/>
  <c r="AR22" i="57"/>
  <c r="AO22" i="57"/>
  <c r="AL22" i="57"/>
  <c r="AJ22" i="57"/>
  <c r="AI22" i="57"/>
  <c r="AH22" i="57"/>
  <c r="AG22" i="57"/>
  <c r="AF22" i="57"/>
  <c r="Z22" i="57"/>
  <c r="U22" i="57"/>
  <c r="P22" i="57"/>
  <c r="BC21" i="57"/>
  <c r="BB21" i="57"/>
  <c r="AX21" i="57"/>
  <c r="AW21" i="57"/>
  <c r="AS21" i="57"/>
  <c r="AR21" i="57"/>
  <c r="AO21" i="57"/>
  <c r="AL21" i="57"/>
  <c r="AJ21" i="57"/>
  <c r="AI21" i="57"/>
  <c r="AH21" i="57"/>
  <c r="AG21" i="57"/>
  <c r="AF21" i="57"/>
  <c r="Z21" i="57"/>
  <c r="U21" i="57"/>
  <c r="P21" i="57"/>
  <c r="BC20" i="57"/>
  <c r="BB20" i="57"/>
  <c r="AX20" i="57"/>
  <c r="AW20" i="57"/>
  <c r="AS20" i="57"/>
  <c r="AR20" i="57"/>
  <c r="AO20" i="57"/>
  <c r="AL20" i="57"/>
  <c r="AJ20" i="57"/>
  <c r="AI20" i="57"/>
  <c r="AH20" i="57"/>
  <c r="AG20" i="57"/>
  <c r="AF20" i="57"/>
  <c r="Z20" i="57"/>
  <c r="U20" i="57"/>
  <c r="P20" i="57"/>
  <c r="BC19" i="57"/>
  <c r="BB19" i="57"/>
  <c r="AX19" i="57"/>
  <c r="AW19" i="57"/>
  <c r="AS19" i="57"/>
  <c r="AR19" i="57"/>
  <c r="AO19" i="57"/>
  <c r="AL19" i="57"/>
  <c r="AJ19" i="57"/>
  <c r="AI19" i="57"/>
  <c r="AH19" i="57"/>
  <c r="AG19" i="57"/>
  <c r="AF19" i="57"/>
  <c r="Z19" i="57"/>
  <c r="U19" i="57"/>
  <c r="P19" i="57"/>
  <c r="BC18" i="57"/>
  <c r="BB18" i="57"/>
  <c r="AX18" i="57"/>
  <c r="AW18" i="57"/>
  <c r="AS18" i="57"/>
  <c r="AR18" i="57"/>
  <c r="AO18" i="57"/>
  <c r="AL18" i="57"/>
  <c r="AJ18" i="57"/>
  <c r="AI18" i="57"/>
  <c r="AH18" i="57"/>
  <c r="AG18" i="57"/>
  <c r="AF18" i="57"/>
  <c r="Z18" i="57"/>
  <c r="U18" i="57"/>
  <c r="P18" i="57"/>
  <c r="BC17" i="57"/>
  <c r="BB17" i="57"/>
  <c r="AX17" i="57"/>
  <c r="AW17" i="57"/>
  <c r="AS17" i="57"/>
  <c r="AR17" i="57"/>
  <c r="AO17" i="57"/>
  <c r="AL17" i="57"/>
  <c r="AJ17" i="57"/>
  <c r="AI17" i="57"/>
  <c r="AH17" i="57"/>
  <c r="AG17" i="57"/>
  <c r="AF17" i="57"/>
  <c r="Z17" i="57"/>
  <c r="U17" i="57"/>
  <c r="P17" i="57"/>
  <c r="BC16" i="57"/>
  <c r="BB16" i="57"/>
  <c r="AX16" i="57"/>
  <c r="AW16" i="57"/>
  <c r="AS16" i="57"/>
  <c r="AR16" i="57"/>
  <c r="AO16" i="57"/>
  <c r="AL16" i="57"/>
  <c r="AJ16" i="57"/>
  <c r="AI16" i="57"/>
  <c r="AH16" i="57"/>
  <c r="AG16" i="57"/>
  <c r="AF16" i="57"/>
  <c r="Z16" i="57"/>
  <c r="U16" i="57"/>
  <c r="P16" i="57"/>
  <c r="BC15" i="57"/>
  <c r="BB15" i="57"/>
  <c r="AX15" i="57"/>
  <c r="AW15" i="57"/>
  <c r="AS15" i="57"/>
  <c r="AR15" i="57"/>
  <c r="AO15" i="57"/>
  <c r="AL15" i="57"/>
  <c r="AJ15" i="57"/>
  <c r="AI15" i="57"/>
  <c r="AH15" i="57"/>
  <c r="AG15" i="57"/>
  <c r="AF15" i="57"/>
  <c r="Z15" i="57"/>
  <c r="U15" i="57"/>
  <c r="P15" i="57"/>
  <c r="BC14" i="57"/>
  <c r="BB14" i="57"/>
  <c r="AX14" i="57"/>
  <c r="AW14" i="57"/>
  <c r="AS14" i="57"/>
  <c r="AR14" i="57"/>
  <c r="AO14" i="57"/>
  <c r="AL14" i="57"/>
  <c r="AJ14" i="57"/>
  <c r="AI14" i="57"/>
  <c r="AH14" i="57"/>
  <c r="AG14" i="57"/>
  <c r="AF14" i="57"/>
  <c r="U14" i="57"/>
  <c r="P14" i="57"/>
  <c r="BC13" i="57"/>
  <c r="BB13" i="57"/>
  <c r="AX13" i="57"/>
  <c r="AW13" i="57"/>
  <c r="AS13" i="57"/>
  <c r="AR13" i="57"/>
  <c r="AO13" i="57"/>
  <c r="AL13" i="57"/>
  <c r="AJ13" i="57"/>
  <c r="AI13" i="57"/>
  <c r="AH13" i="57"/>
  <c r="AG13" i="57"/>
  <c r="AF13" i="57"/>
  <c r="F60" i="69" s="1"/>
  <c r="Z13" i="57"/>
  <c r="BC12" i="57"/>
  <c r="BB12" i="57"/>
  <c r="AX12" i="57"/>
  <c r="AW12" i="57"/>
  <c r="AS12" i="57"/>
  <c r="AR12" i="57"/>
  <c r="AO12" i="57"/>
  <c r="AL12" i="57"/>
  <c r="AJ12" i="57"/>
  <c r="AI12" i="57"/>
  <c r="AH12" i="57"/>
  <c r="AG12" i="57"/>
  <c r="AF12" i="57"/>
  <c r="F59" i="69" s="1"/>
  <c r="Z12" i="57"/>
  <c r="U12" i="57"/>
  <c r="P12" i="57"/>
  <c r="BC11" i="57"/>
  <c r="BB11" i="57"/>
  <c r="AX11" i="57"/>
  <c r="AW11" i="57"/>
  <c r="AS11" i="57"/>
  <c r="AR11" i="57"/>
  <c r="AO11" i="57"/>
  <c r="AL11" i="57"/>
  <c r="AJ11" i="57"/>
  <c r="AI11" i="57"/>
  <c r="AH11" i="57"/>
  <c r="AG11" i="57"/>
  <c r="AF11" i="57"/>
  <c r="F58" i="69" s="1"/>
  <c r="Z11" i="57"/>
  <c r="U11" i="57"/>
  <c r="P11" i="57"/>
  <c r="BC10" i="57"/>
  <c r="BB10" i="57"/>
  <c r="AX10" i="57"/>
  <c r="AW10" i="57"/>
  <c r="AS10" i="57"/>
  <c r="AR10" i="57"/>
  <c r="AO10" i="57"/>
  <c r="AL10" i="57"/>
  <c r="AJ10" i="57"/>
  <c r="AI10" i="57"/>
  <c r="AH10" i="57"/>
  <c r="AG10" i="57"/>
  <c r="AF10" i="57"/>
  <c r="F57" i="69" s="1"/>
  <c r="Z10" i="57"/>
  <c r="U10" i="57"/>
  <c r="P10" i="57"/>
  <c r="BP8" i="57"/>
  <c r="Q10" i="59"/>
  <c r="Q11" i="59"/>
  <c r="G52" i="69" s="1"/>
  <c r="Q12" i="59"/>
  <c r="G53" i="69" s="1"/>
  <c r="Q13" i="59"/>
  <c r="G54" i="69" s="1"/>
  <c r="Q14" i="59"/>
  <c r="Q15" i="59"/>
  <c r="Q16" i="59"/>
  <c r="Q17" i="59"/>
  <c r="Q18" i="59"/>
  <c r="Q19" i="59"/>
  <c r="Q20" i="59"/>
  <c r="Q21" i="59"/>
  <c r="Q22" i="59"/>
  <c r="Q23" i="59"/>
  <c r="Q24" i="59"/>
  <c r="Q25" i="59"/>
  <c r="Q26" i="59"/>
  <c r="Q27" i="59"/>
  <c r="Q28" i="59"/>
  <c r="Q29" i="59"/>
  <c r="Q30" i="59"/>
  <c r="Q31" i="59"/>
  <c r="Q32" i="59"/>
  <c r="Q33" i="59"/>
  <c r="Q34" i="59"/>
  <c r="Q35" i="59"/>
  <c r="Q36" i="59"/>
  <c r="Q37" i="59"/>
  <c r="Q38" i="59"/>
  <c r="Q39" i="59"/>
  <c r="Q40" i="59"/>
  <c r="Q41" i="59"/>
  <c r="Q42" i="59"/>
  <c r="Q43" i="59"/>
  <c r="Q44" i="59"/>
  <c r="Q45" i="59"/>
  <c r="Q46" i="59"/>
  <c r="Q47" i="59"/>
  <c r="Q48" i="59"/>
  <c r="Q49" i="59"/>
  <c r="Q50" i="59"/>
  <c r="Q51" i="59"/>
  <c r="Q52" i="59"/>
  <c r="Q53" i="59"/>
  <c r="Q54" i="59"/>
  <c r="Q55" i="59"/>
  <c r="Q56" i="59"/>
  <c r="Q57" i="59"/>
  <c r="Q58" i="59"/>
  <c r="Q59" i="59"/>
  <c r="Q60" i="59"/>
  <c r="Q61" i="59"/>
  <c r="Q62" i="59"/>
  <c r="Q63" i="59"/>
  <c r="Q64" i="59"/>
  <c r="Q65" i="59"/>
  <c r="Q66" i="59"/>
  <c r="Q67" i="59"/>
  <c r="Q68" i="59"/>
  <c r="Q69" i="59"/>
  <c r="Q70" i="59"/>
  <c r="Q71" i="59"/>
  <c r="Q72" i="59"/>
  <c r="Q73" i="59"/>
  <c r="Q74" i="59"/>
  <c r="Q75" i="59"/>
  <c r="Q76" i="59"/>
  <c r="Q77" i="59"/>
  <c r="Q78" i="59"/>
  <c r="Q79" i="59"/>
  <c r="Q80" i="59"/>
  <c r="Q81" i="59"/>
  <c r="Q82" i="59"/>
  <c r="Q83" i="59"/>
  <c r="Q84" i="59"/>
  <c r="Q85" i="59"/>
  <c r="Q86" i="59"/>
  <c r="Q87" i="59"/>
  <c r="Q88" i="59"/>
  <c r="Q89" i="59"/>
  <c r="Q90" i="59"/>
  <c r="Q91" i="59"/>
  <c r="Q92" i="59"/>
  <c r="Q93" i="59"/>
  <c r="Q94" i="59"/>
  <c r="Q95" i="59"/>
  <c r="Q96" i="59"/>
  <c r="Q97" i="59"/>
  <c r="Q98" i="59"/>
  <c r="Q99" i="59"/>
  <c r="Q100" i="59"/>
  <c r="Q101" i="59"/>
  <c r="Q102" i="59"/>
  <c r="Q103" i="59"/>
  <c r="Q104" i="59"/>
  <c r="Q105" i="59"/>
  <c r="Q106" i="59"/>
  <c r="Q107" i="59"/>
  <c r="Q108" i="59"/>
  <c r="Z108" i="59"/>
  <c r="W108" i="59"/>
  <c r="V108" i="59"/>
  <c r="S108" i="59"/>
  <c r="R108" i="59"/>
  <c r="P108" i="59"/>
  <c r="Z107" i="59"/>
  <c r="W107" i="59"/>
  <c r="V107" i="59"/>
  <c r="S107" i="59"/>
  <c r="R107" i="59"/>
  <c r="P107" i="59"/>
  <c r="AE107" i="59"/>
  <c r="Z106" i="59"/>
  <c r="AE106" i="59" s="1"/>
  <c r="W106" i="59"/>
  <c r="V106" i="59"/>
  <c r="S106" i="59"/>
  <c r="R106" i="59"/>
  <c r="P106" i="59"/>
  <c r="Z105" i="59"/>
  <c r="W105" i="59"/>
  <c r="V105" i="59"/>
  <c r="S105" i="59"/>
  <c r="R105" i="59"/>
  <c r="P105" i="59"/>
  <c r="AE105" i="59"/>
  <c r="AF104" i="59"/>
  <c r="Z104" i="59"/>
  <c r="W104" i="59"/>
  <c r="V104" i="59"/>
  <c r="S104" i="59"/>
  <c r="R104" i="59"/>
  <c r="P104" i="59"/>
  <c r="AE104" i="59"/>
  <c r="Z103" i="59"/>
  <c r="W103" i="59"/>
  <c r="V103" i="59"/>
  <c r="S103" i="59"/>
  <c r="R103" i="59"/>
  <c r="P103" i="59"/>
  <c r="Z102" i="59"/>
  <c r="W102" i="59"/>
  <c r="V102" i="59"/>
  <c r="S102" i="59"/>
  <c r="R102" i="59"/>
  <c r="P102" i="59"/>
  <c r="Z101" i="59"/>
  <c r="W101" i="59"/>
  <c r="V101" i="59"/>
  <c r="S101" i="59"/>
  <c r="R101" i="59"/>
  <c r="P101" i="59"/>
  <c r="AF100" i="59"/>
  <c r="Z100" i="59"/>
  <c r="W100" i="59"/>
  <c r="V100" i="59"/>
  <c r="S100" i="59"/>
  <c r="R100" i="59"/>
  <c r="P100" i="59"/>
  <c r="Z99" i="59"/>
  <c r="W99" i="59"/>
  <c r="V99" i="59"/>
  <c r="S99" i="59"/>
  <c r="R99" i="59"/>
  <c r="P99" i="59"/>
  <c r="Z98" i="59"/>
  <c r="W98" i="59"/>
  <c r="V98" i="59"/>
  <c r="S98" i="59"/>
  <c r="R98" i="59"/>
  <c r="P98" i="59"/>
  <c r="Z97" i="59"/>
  <c r="W97" i="59"/>
  <c r="V97" i="59"/>
  <c r="S97" i="59"/>
  <c r="R97" i="59"/>
  <c r="P97" i="59"/>
  <c r="AF96" i="59"/>
  <c r="Z96" i="59"/>
  <c r="W96" i="59"/>
  <c r="V96" i="59"/>
  <c r="S96" i="59"/>
  <c r="R96" i="59"/>
  <c r="P96" i="59"/>
  <c r="Z95" i="59"/>
  <c r="W95" i="59"/>
  <c r="V95" i="59"/>
  <c r="S95" i="59"/>
  <c r="R95" i="59"/>
  <c r="P95" i="59"/>
  <c r="Z94" i="59"/>
  <c r="W94" i="59"/>
  <c r="V94" i="59"/>
  <c r="S94" i="59"/>
  <c r="R94" i="59"/>
  <c r="P94" i="59"/>
  <c r="Z93" i="59"/>
  <c r="W93" i="59"/>
  <c r="V93" i="59"/>
  <c r="S93" i="59"/>
  <c r="R93" i="59"/>
  <c r="P93" i="59"/>
  <c r="AF92" i="59"/>
  <c r="Z92" i="59"/>
  <c r="W92" i="59"/>
  <c r="V92" i="59"/>
  <c r="S92" i="59"/>
  <c r="R92" i="59"/>
  <c r="P92" i="59"/>
  <c r="Z91" i="59"/>
  <c r="AE91" i="59" s="1"/>
  <c r="W91" i="59"/>
  <c r="V91" i="59"/>
  <c r="S91" i="59"/>
  <c r="R91" i="59"/>
  <c r="P91" i="59"/>
  <c r="Z90" i="59"/>
  <c r="AE90" i="59" s="1"/>
  <c r="W90" i="59"/>
  <c r="V90" i="59"/>
  <c r="S90" i="59"/>
  <c r="R90" i="59"/>
  <c r="P90" i="59"/>
  <c r="Z89" i="59"/>
  <c r="W89" i="59"/>
  <c r="V89" i="59"/>
  <c r="S89" i="59"/>
  <c r="R89" i="59"/>
  <c r="P89" i="59"/>
  <c r="AF88" i="59"/>
  <c r="Z88" i="59"/>
  <c r="W88" i="59"/>
  <c r="V88" i="59"/>
  <c r="S88" i="59"/>
  <c r="R88" i="59"/>
  <c r="P88" i="59"/>
  <c r="AE88" i="59"/>
  <c r="Z87" i="59"/>
  <c r="W87" i="59"/>
  <c r="V87" i="59"/>
  <c r="S87" i="59"/>
  <c r="R87" i="59"/>
  <c r="P87" i="59"/>
  <c r="Z86" i="59"/>
  <c r="W86" i="59"/>
  <c r="V86" i="59"/>
  <c r="S86" i="59"/>
  <c r="R86" i="59"/>
  <c r="P86" i="59"/>
  <c r="Z85" i="59"/>
  <c r="W85" i="59"/>
  <c r="V85" i="59"/>
  <c r="S85" i="59"/>
  <c r="R85" i="59"/>
  <c r="P85" i="59"/>
  <c r="AF84" i="59"/>
  <c r="Z84" i="59"/>
  <c r="W84" i="59"/>
  <c r="V84" i="59"/>
  <c r="S84" i="59"/>
  <c r="R84" i="59"/>
  <c r="P84" i="59"/>
  <c r="Z83" i="59"/>
  <c r="W83" i="59"/>
  <c r="V83" i="59"/>
  <c r="S83" i="59"/>
  <c r="R83" i="59"/>
  <c r="P83" i="59"/>
  <c r="Z82" i="59"/>
  <c r="W82" i="59"/>
  <c r="V82" i="59"/>
  <c r="S82" i="59"/>
  <c r="R82" i="59"/>
  <c r="P82" i="59"/>
  <c r="Z81" i="59"/>
  <c r="W81" i="59"/>
  <c r="V81" i="59"/>
  <c r="S81" i="59"/>
  <c r="R81" i="59"/>
  <c r="P81" i="59"/>
  <c r="AF80" i="59"/>
  <c r="Z80" i="59"/>
  <c r="W80" i="59"/>
  <c r="V80" i="59"/>
  <c r="S80" i="59"/>
  <c r="R80" i="59"/>
  <c r="P80" i="59"/>
  <c r="Z79" i="59"/>
  <c r="W79" i="59"/>
  <c r="V79" i="59"/>
  <c r="S79" i="59"/>
  <c r="R79" i="59"/>
  <c r="P79" i="59"/>
  <c r="Z78" i="59"/>
  <c r="W78" i="59"/>
  <c r="V78" i="59"/>
  <c r="S78" i="59"/>
  <c r="R78" i="59"/>
  <c r="P78" i="59"/>
  <c r="Z77" i="59"/>
  <c r="W77" i="59"/>
  <c r="V77" i="59"/>
  <c r="S77" i="59"/>
  <c r="R77" i="59"/>
  <c r="P77" i="59"/>
  <c r="Z76" i="59"/>
  <c r="W76" i="59"/>
  <c r="V76" i="59"/>
  <c r="S76" i="59"/>
  <c r="R76" i="59"/>
  <c r="P76" i="59"/>
  <c r="AF76" i="59"/>
  <c r="AE76" i="59"/>
  <c r="Z75" i="59"/>
  <c r="W75" i="59"/>
  <c r="V75" i="59"/>
  <c r="S75" i="59"/>
  <c r="R75" i="59"/>
  <c r="P75" i="59"/>
  <c r="Z74" i="59"/>
  <c r="AE74" i="59" s="1"/>
  <c r="W74" i="59"/>
  <c r="V74" i="59"/>
  <c r="S74" i="59"/>
  <c r="R74" i="59"/>
  <c r="P74" i="59"/>
  <c r="Z73" i="59"/>
  <c r="W73" i="59"/>
  <c r="V73" i="59"/>
  <c r="S73" i="59"/>
  <c r="R73" i="59"/>
  <c r="P73" i="59"/>
  <c r="AE73" i="59"/>
  <c r="AF72" i="59"/>
  <c r="Z72" i="59"/>
  <c r="W72" i="59"/>
  <c r="V72" i="59"/>
  <c r="S72" i="59"/>
  <c r="R72" i="59"/>
  <c r="P72" i="59"/>
  <c r="AE72" i="59"/>
  <c r="Z71" i="59"/>
  <c r="AE71" i="59" s="1"/>
  <c r="W71" i="59"/>
  <c r="V71" i="59"/>
  <c r="S71" i="59"/>
  <c r="R71" i="59"/>
  <c r="P71" i="59"/>
  <c r="Z70" i="59"/>
  <c r="W70" i="59"/>
  <c r="V70" i="59"/>
  <c r="S70" i="59"/>
  <c r="R70" i="59"/>
  <c r="P70" i="59"/>
  <c r="Z69" i="59"/>
  <c r="W69" i="59"/>
  <c r="V69" i="59"/>
  <c r="S69" i="59"/>
  <c r="R69" i="59"/>
  <c r="P69" i="59"/>
  <c r="AF68" i="59"/>
  <c r="Z68" i="59"/>
  <c r="AE68" i="59" s="1"/>
  <c r="W68" i="59"/>
  <c r="V68" i="59"/>
  <c r="S68" i="59"/>
  <c r="R68" i="59"/>
  <c r="P68" i="59"/>
  <c r="Z67" i="59"/>
  <c r="W67" i="59"/>
  <c r="V67" i="59"/>
  <c r="S67" i="59"/>
  <c r="R67" i="59"/>
  <c r="P67" i="59"/>
  <c r="Z66" i="59"/>
  <c r="W66" i="59"/>
  <c r="V66" i="59"/>
  <c r="S66" i="59"/>
  <c r="R66" i="59"/>
  <c r="P66" i="59"/>
  <c r="Z65" i="59"/>
  <c r="W65" i="59"/>
  <c r="V65" i="59"/>
  <c r="S65" i="59"/>
  <c r="R65" i="59"/>
  <c r="P65" i="59"/>
  <c r="AF64" i="59"/>
  <c r="Z64" i="59"/>
  <c r="W64" i="59"/>
  <c r="V64" i="59"/>
  <c r="S64" i="59"/>
  <c r="R64" i="59"/>
  <c r="P64" i="59"/>
  <c r="Z63" i="59"/>
  <c r="W63" i="59"/>
  <c r="V63" i="59"/>
  <c r="S63" i="59"/>
  <c r="R63" i="59"/>
  <c r="P63" i="59"/>
  <c r="Z62" i="59"/>
  <c r="W62" i="59"/>
  <c r="V62" i="59"/>
  <c r="S62" i="59"/>
  <c r="R62" i="59"/>
  <c r="P62" i="59"/>
  <c r="Z61" i="59"/>
  <c r="W61" i="59"/>
  <c r="V61" i="59"/>
  <c r="S61" i="59"/>
  <c r="R61" i="59"/>
  <c r="P61" i="59"/>
  <c r="AF60" i="59"/>
  <c r="Z60" i="59"/>
  <c r="W60" i="59"/>
  <c r="V60" i="59"/>
  <c r="S60" i="59"/>
  <c r="R60" i="59"/>
  <c r="P60" i="59"/>
  <c r="Z59" i="59"/>
  <c r="W59" i="59"/>
  <c r="V59" i="59"/>
  <c r="S59" i="59"/>
  <c r="R59" i="59"/>
  <c r="P59" i="59"/>
  <c r="Z58" i="59"/>
  <c r="W58" i="59"/>
  <c r="V58" i="59"/>
  <c r="S58" i="59"/>
  <c r="R58" i="59"/>
  <c r="P58" i="59"/>
  <c r="Z57" i="59"/>
  <c r="AE57" i="59" s="1"/>
  <c r="W57" i="59"/>
  <c r="V57" i="59"/>
  <c r="S57" i="59"/>
  <c r="R57" i="59"/>
  <c r="P57" i="59"/>
  <c r="AF56" i="59"/>
  <c r="Z56" i="59"/>
  <c r="W56" i="59"/>
  <c r="V56" i="59"/>
  <c r="S56" i="59"/>
  <c r="R56" i="59"/>
  <c r="P56" i="59"/>
  <c r="Z55" i="59"/>
  <c r="W55" i="59"/>
  <c r="V55" i="59"/>
  <c r="S55" i="59"/>
  <c r="R55" i="59"/>
  <c r="P55" i="59"/>
  <c r="AE55" i="59"/>
  <c r="Z54" i="59"/>
  <c r="W54" i="59"/>
  <c r="V54" i="59"/>
  <c r="S54" i="59"/>
  <c r="R54" i="59"/>
  <c r="P54" i="59"/>
  <c r="AE54" i="59"/>
  <c r="Z53" i="59"/>
  <c r="W53" i="59"/>
  <c r="V53" i="59"/>
  <c r="S53" i="59"/>
  <c r="R53" i="59"/>
  <c r="P53" i="59"/>
  <c r="AE53" i="59"/>
  <c r="AF52" i="59"/>
  <c r="Z52" i="59"/>
  <c r="W52" i="59"/>
  <c r="V52" i="59"/>
  <c r="S52" i="59"/>
  <c r="R52" i="59"/>
  <c r="P52" i="59"/>
  <c r="AE52" i="59"/>
  <c r="Z51" i="59"/>
  <c r="W51" i="59"/>
  <c r="V51" i="59"/>
  <c r="S51" i="59"/>
  <c r="R51" i="59"/>
  <c r="P51" i="59"/>
  <c r="AE51" i="59"/>
  <c r="Z50" i="59"/>
  <c r="W50" i="59"/>
  <c r="V50" i="59"/>
  <c r="S50" i="59"/>
  <c r="R50" i="59"/>
  <c r="P50" i="59"/>
  <c r="AE50" i="59"/>
  <c r="Z49" i="59"/>
  <c r="W49" i="59"/>
  <c r="V49" i="59"/>
  <c r="S49" i="59"/>
  <c r="R49" i="59"/>
  <c r="P49" i="59"/>
  <c r="AF48" i="59"/>
  <c r="Z48" i="59"/>
  <c r="W48" i="59"/>
  <c r="V48" i="59"/>
  <c r="S48" i="59"/>
  <c r="R48" i="59"/>
  <c r="P48" i="59"/>
  <c r="Z47" i="59"/>
  <c r="W47" i="59"/>
  <c r="V47" i="59"/>
  <c r="S47" i="59"/>
  <c r="R47" i="59"/>
  <c r="P47" i="59"/>
  <c r="Z46" i="59"/>
  <c r="W46" i="59"/>
  <c r="V46" i="59"/>
  <c r="S46" i="59"/>
  <c r="R46" i="59"/>
  <c r="P46" i="59"/>
  <c r="Z45" i="59"/>
  <c r="W45" i="59"/>
  <c r="V45" i="59"/>
  <c r="S45" i="59"/>
  <c r="R45" i="59"/>
  <c r="P45" i="59"/>
  <c r="AF44" i="59"/>
  <c r="Z44" i="59"/>
  <c r="W44" i="59"/>
  <c r="V44" i="59"/>
  <c r="S44" i="59"/>
  <c r="R44" i="59"/>
  <c r="P44" i="59"/>
  <c r="Z43" i="59"/>
  <c r="W43" i="59"/>
  <c r="V43" i="59"/>
  <c r="S43" i="59"/>
  <c r="R43" i="59"/>
  <c r="P43" i="59"/>
  <c r="Z42" i="59"/>
  <c r="W42" i="59"/>
  <c r="V42" i="59"/>
  <c r="S42" i="59"/>
  <c r="R42" i="59"/>
  <c r="P42" i="59"/>
  <c r="Z41" i="59"/>
  <c r="W41" i="59"/>
  <c r="V41" i="59"/>
  <c r="S41" i="59"/>
  <c r="R41" i="59"/>
  <c r="P41" i="59"/>
  <c r="AF40" i="59"/>
  <c r="Z40" i="59"/>
  <c r="W40" i="59"/>
  <c r="V40" i="59"/>
  <c r="S40" i="59"/>
  <c r="R40" i="59"/>
  <c r="P40" i="59"/>
  <c r="Z39" i="59"/>
  <c r="W39" i="59"/>
  <c r="V39" i="59"/>
  <c r="S39" i="59"/>
  <c r="R39" i="59"/>
  <c r="P39" i="59"/>
  <c r="Z38" i="59"/>
  <c r="W38" i="59"/>
  <c r="V38" i="59"/>
  <c r="S38" i="59"/>
  <c r="R38" i="59"/>
  <c r="P38" i="59"/>
  <c r="AE38" i="59"/>
  <c r="Z37" i="59"/>
  <c r="W37" i="59"/>
  <c r="V37" i="59"/>
  <c r="S37" i="59"/>
  <c r="R37" i="59"/>
  <c r="P37" i="59"/>
  <c r="AE37" i="59"/>
  <c r="AF36" i="59"/>
  <c r="Z36" i="59"/>
  <c r="W36" i="59"/>
  <c r="V36" i="59"/>
  <c r="S36" i="59"/>
  <c r="R36" i="59"/>
  <c r="P36" i="59"/>
  <c r="Z35" i="59"/>
  <c r="W35" i="59"/>
  <c r="V35" i="59"/>
  <c r="S35" i="59"/>
  <c r="R35" i="59"/>
  <c r="P35" i="59"/>
  <c r="Z34" i="59"/>
  <c r="AE34" i="59" s="1"/>
  <c r="W34" i="59"/>
  <c r="V34" i="59"/>
  <c r="S34" i="59"/>
  <c r="R34" i="59"/>
  <c r="P34" i="59"/>
  <c r="Z33" i="59"/>
  <c r="AE33" i="59" s="1"/>
  <c r="W33" i="59"/>
  <c r="V33" i="59"/>
  <c r="S33" i="59"/>
  <c r="R33" i="59"/>
  <c r="P33" i="59"/>
  <c r="AF32" i="59"/>
  <c r="Z32" i="59"/>
  <c r="AE32" i="59" s="1"/>
  <c r="W32" i="59"/>
  <c r="V32" i="59"/>
  <c r="S32" i="59"/>
  <c r="R32" i="59"/>
  <c r="P32" i="59"/>
  <c r="Z31" i="59"/>
  <c r="AE31" i="59" s="1"/>
  <c r="W31" i="59"/>
  <c r="V31" i="59"/>
  <c r="S31" i="59"/>
  <c r="R31" i="59"/>
  <c r="P31" i="59"/>
  <c r="Z30" i="59"/>
  <c r="AE30" i="59" s="1"/>
  <c r="W30" i="59"/>
  <c r="V30" i="59"/>
  <c r="S30" i="59"/>
  <c r="R30" i="59"/>
  <c r="P30" i="59"/>
  <c r="Z29" i="59"/>
  <c r="AE29" i="59" s="1"/>
  <c r="W29" i="59"/>
  <c r="V29" i="59"/>
  <c r="S29" i="59"/>
  <c r="R29" i="59"/>
  <c r="P29" i="59"/>
  <c r="AF28" i="59"/>
  <c r="Z28" i="59"/>
  <c r="AE28" i="59" s="1"/>
  <c r="W28" i="59"/>
  <c r="V28" i="59"/>
  <c r="S28" i="59"/>
  <c r="R28" i="59"/>
  <c r="P28" i="59"/>
  <c r="Z27" i="59"/>
  <c r="AE27" i="59" s="1"/>
  <c r="W27" i="59"/>
  <c r="V27" i="59"/>
  <c r="S27" i="59"/>
  <c r="R27" i="59"/>
  <c r="P27" i="59"/>
  <c r="Z26" i="59"/>
  <c r="W26" i="59"/>
  <c r="V26" i="59"/>
  <c r="S26" i="59"/>
  <c r="R26" i="59"/>
  <c r="P26" i="59"/>
  <c r="Z25" i="59"/>
  <c r="W25" i="59"/>
  <c r="V25" i="59"/>
  <c r="S25" i="59"/>
  <c r="R25" i="59"/>
  <c r="P25" i="59"/>
  <c r="AF24" i="59"/>
  <c r="Z24" i="59"/>
  <c r="W24" i="59"/>
  <c r="V24" i="59"/>
  <c r="S24" i="59"/>
  <c r="R24" i="59"/>
  <c r="P24" i="59"/>
  <c r="Z23" i="59"/>
  <c r="W23" i="59"/>
  <c r="V23" i="59"/>
  <c r="S23" i="59"/>
  <c r="R23" i="59"/>
  <c r="P23" i="59"/>
  <c r="Z22" i="59"/>
  <c r="W22" i="59"/>
  <c r="V22" i="59"/>
  <c r="S22" i="59"/>
  <c r="R22" i="59"/>
  <c r="P22" i="59"/>
  <c r="Z21" i="59"/>
  <c r="W21" i="59"/>
  <c r="V21" i="59"/>
  <c r="S21" i="59"/>
  <c r="R21" i="59"/>
  <c r="P21" i="59"/>
  <c r="AF20" i="59"/>
  <c r="Z20" i="59"/>
  <c r="W20" i="59"/>
  <c r="V20" i="59"/>
  <c r="S20" i="59"/>
  <c r="R20" i="59"/>
  <c r="P20" i="59"/>
  <c r="Z19" i="59"/>
  <c r="W19" i="59"/>
  <c r="V19" i="59"/>
  <c r="S19" i="59"/>
  <c r="R19" i="59"/>
  <c r="P19" i="59"/>
  <c r="Z18" i="59"/>
  <c r="W18" i="59"/>
  <c r="V18" i="59"/>
  <c r="S18" i="59"/>
  <c r="R18" i="59"/>
  <c r="P18" i="59"/>
  <c r="Z17" i="59"/>
  <c r="W17" i="59"/>
  <c r="V17" i="59"/>
  <c r="S17" i="59"/>
  <c r="R17" i="59"/>
  <c r="P17" i="59"/>
  <c r="AF16" i="59"/>
  <c r="Z16" i="59"/>
  <c r="AE16" i="59" s="1"/>
  <c r="W16" i="59"/>
  <c r="V16" i="59"/>
  <c r="S16" i="59"/>
  <c r="R16" i="59"/>
  <c r="P16" i="59"/>
  <c r="Z15" i="59"/>
  <c r="W15" i="59"/>
  <c r="V15" i="59"/>
  <c r="S15" i="59"/>
  <c r="R15" i="59"/>
  <c r="P15" i="59"/>
  <c r="AE15" i="59"/>
  <c r="Z14" i="59"/>
  <c r="W14" i="59"/>
  <c r="V14" i="59"/>
  <c r="S14" i="59"/>
  <c r="R14" i="59"/>
  <c r="P14" i="59"/>
  <c r="AE14" i="59"/>
  <c r="Z13" i="59"/>
  <c r="W13" i="59"/>
  <c r="V13" i="59"/>
  <c r="S13" i="59"/>
  <c r="R13" i="59"/>
  <c r="P13" i="59"/>
  <c r="F54" i="69" s="1"/>
  <c r="AE13" i="59"/>
  <c r="AF12" i="59"/>
  <c r="Z12" i="59"/>
  <c r="W12" i="59"/>
  <c r="V12" i="59"/>
  <c r="S12" i="59"/>
  <c r="R12" i="59"/>
  <c r="P12" i="59"/>
  <c r="F53" i="69" s="1"/>
  <c r="AE12" i="59"/>
  <c r="Z11" i="59"/>
  <c r="W11" i="59"/>
  <c r="V11" i="59"/>
  <c r="S11" i="59"/>
  <c r="R11" i="59"/>
  <c r="P11" i="59"/>
  <c r="F52" i="69" s="1"/>
  <c r="AE11" i="59"/>
  <c r="Z10" i="59"/>
  <c r="W10" i="59"/>
  <c r="V10" i="59"/>
  <c r="S10" i="59"/>
  <c r="P10" i="59"/>
  <c r="F51" i="69" s="1"/>
  <c r="J8" i="59"/>
  <c r="L12" i="63" l="1"/>
  <c r="L10" i="63"/>
  <c r="L9" i="63"/>
  <c r="Y108" i="64"/>
  <c r="Y106" i="64"/>
  <c r="Y101" i="64"/>
  <c r="Y100" i="64"/>
  <c r="Y98" i="64"/>
  <c r="Y93" i="64"/>
  <c r="Y92" i="64"/>
  <c r="Y90" i="64"/>
  <c r="Y85" i="64"/>
  <c r="Y84" i="64"/>
  <c r="Y82" i="64"/>
  <c r="Y77" i="64"/>
  <c r="Y76" i="64"/>
  <c r="Y74" i="64"/>
  <c r="Y69" i="64"/>
  <c r="Y68" i="64"/>
  <c r="Y66" i="64"/>
  <c r="Y61" i="64"/>
  <c r="Y60" i="64"/>
  <c r="Y58" i="64"/>
  <c r="Y53" i="64"/>
  <c r="Y52" i="64"/>
  <c r="Y50" i="64"/>
  <c r="Y45" i="64"/>
  <c r="Y44" i="64"/>
  <c r="Y42" i="64"/>
  <c r="Y37" i="64"/>
  <c r="Y36" i="64"/>
  <c r="Y34" i="64"/>
  <c r="Y29" i="64"/>
  <c r="Y28" i="64"/>
  <c r="Y26" i="64"/>
  <c r="Y21" i="64"/>
  <c r="Y20" i="64"/>
  <c r="Y18" i="64"/>
  <c r="Y13" i="64"/>
  <c r="Y12" i="64"/>
  <c r="Y10" i="64"/>
  <c r="AE9" i="54"/>
  <c r="AH9" i="54" s="1"/>
  <c r="AC9" i="54"/>
  <c r="AE10" i="54"/>
  <c r="AH10" i="54" s="1"/>
  <c r="AJ10" i="54" s="1"/>
  <c r="AC10" i="54"/>
  <c r="AE11" i="54"/>
  <c r="AC11" i="54"/>
  <c r="AE12" i="54"/>
  <c r="AH12" i="54" s="1"/>
  <c r="AJ12" i="54" s="1"/>
  <c r="AC12" i="54"/>
  <c r="AE13" i="54"/>
  <c r="AH13" i="54" s="1"/>
  <c r="AJ13" i="54" s="1"/>
  <c r="AC13" i="54"/>
  <c r="AE14" i="54"/>
  <c r="AH14" i="54" s="1"/>
  <c r="AJ14" i="54" s="1"/>
  <c r="AC14" i="54"/>
  <c r="AE15" i="54"/>
  <c r="AH15" i="54" s="1"/>
  <c r="AJ15" i="54" s="1"/>
  <c r="AC15" i="54"/>
  <c r="AE16" i="54"/>
  <c r="AH16" i="54" s="1"/>
  <c r="AJ16" i="54" s="1"/>
  <c r="AC16" i="54"/>
  <c r="AE17" i="54"/>
  <c r="AH17" i="54" s="1"/>
  <c r="AJ17" i="54" s="1"/>
  <c r="AC17" i="54"/>
  <c r="AE18" i="54"/>
  <c r="AH18" i="54" s="1"/>
  <c r="AJ18" i="54" s="1"/>
  <c r="AC18" i="54"/>
  <c r="AE19" i="54"/>
  <c r="AH19" i="54" s="1"/>
  <c r="AJ19" i="54" s="1"/>
  <c r="AC19" i="54"/>
  <c r="AE20" i="54"/>
  <c r="AH20" i="54" s="1"/>
  <c r="AJ20" i="54" s="1"/>
  <c r="AC20" i="54"/>
  <c r="AE21" i="54"/>
  <c r="AC21" i="54"/>
  <c r="AE22" i="54"/>
  <c r="AH22" i="54" s="1"/>
  <c r="AJ22" i="54" s="1"/>
  <c r="AC22" i="54"/>
  <c r="AE23" i="54"/>
  <c r="AH23" i="54" s="1"/>
  <c r="AJ23" i="54" s="1"/>
  <c r="AC23" i="54"/>
  <c r="AE24" i="54"/>
  <c r="AC24" i="54"/>
  <c r="AE25" i="54"/>
  <c r="AH25" i="54" s="1"/>
  <c r="AJ25" i="54" s="1"/>
  <c r="AC25" i="54"/>
  <c r="AE26" i="54"/>
  <c r="AH26" i="54" s="1"/>
  <c r="AJ26" i="54" s="1"/>
  <c r="AC26" i="54"/>
  <c r="AE27" i="54"/>
  <c r="AC27" i="54"/>
  <c r="AE28" i="54"/>
  <c r="AH28" i="54" s="1"/>
  <c r="AJ28" i="54" s="1"/>
  <c r="AC28" i="54"/>
  <c r="AE29" i="54"/>
  <c r="AH29" i="54" s="1"/>
  <c r="AJ29" i="54" s="1"/>
  <c r="AC29" i="54"/>
  <c r="AE30" i="54"/>
  <c r="AH30" i="54" s="1"/>
  <c r="AJ30" i="54" s="1"/>
  <c r="AC30" i="54"/>
  <c r="AE31" i="54"/>
  <c r="AH31" i="54" s="1"/>
  <c r="AJ31" i="54" s="1"/>
  <c r="AC31" i="54"/>
  <c r="AE32" i="54"/>
  <c r="AH32" i="54" s="1"/>
  <c r="AJ32" i="54" s="1"/>
  <c r="AC32" i="54"/>
  <c r="AE33" i="54"/>
  <c r="AH33" i="54" s="1"/>
  <c r="AJ33" i="54" s="1"/>
  <c r="AC33" i="54"/>
  <c r="AE34" i="54"/>
  <c r="AH34" i="54" s="1"/>
  <c r="AJ34" i="54" s="1"/>
  <c r="AC34" i="54"/>
  <c r="AE35" i="54"/>
  <c r="AH35" i="54" s="1"/>
  <c r="AJ35" i="54" s="1"/>
  <c r="AC35" i="54"/>
  <c r="AE36" i="54"/>
  <c r="AH36" i="54" s="1"/>
  <c r="AJ36" i="54" s="1"/>
  <c r="AC36" i="54"/>
  <c r="AE37" i="54"/>
  <c r="AC37" i="54"/>
  <c r="AE38" i="54"/>
  <c r="AH38" i="54" s="1"/>
  <c r="AJ38" i="54" s="1"/>
  <c r="AC38" i="54"/>
  <c r="AE39" i="54"/>
  <c r="AH39" i="54" s="1"/>
  <c r="AJ39" i="54" s="1"/>
  <c r="AC39" i="54"/>
  <c r="AE40" i="54"/>
  <c r="AC40" i="54"/>
  <c r="AE41" i="54"/>
  <c r="AH41" i="54" s="1"/>
  <c r="AJ41" i="54" s="1"/>
  <c r="AC41" i="54"/>
  <c r="AE42" i="54"/>
  <c r="AH42" i="54" s="1"/>
  <c r="AJ42" i="54" s="1"/>
  <c r="AC42" i="54"/>
  <c r="AE43" i="54"/>
  <c r="AH43" i="54" s="1"/>
  <c r="AJ43" i="54" s="1"/>
  <c r="AC43" i="54"/>
  <c r="AE44" i="54"/>
  <c r="AH44" i="54" s="1"/>
  <c r="AJ44" i="54" s="1"/>
  <c r="AC44" i="54"/>
  <c r="AE45" i="54"/>
  <c r="AH45" i="54" s="1"/>
  <c r="AJ45" i="54" s="1"/>
  <c r="AC45" i="54"/>
  <c r="AE46" i="54"/>
  <c r="AH46" i="54" s="1"/>
  <c r="AJ46" i="54" s="1"/>
  <c r="AC46" i="54"/>
  <c r="AE47" i="54"/>
  <c r="AH47" i="54" s="1"/>
  <c r="AJ47" i="54" s="1"/>
  <c r="AC47" i="54"/>
  <c r="AE48" i="54"/>
  <c r="AH48" i="54" s="1"/>
  <c r="AJ48" i="54" s="1"/>
  <c r="AC48" i="54"/>
  <c r="AE49" i="54"/>
  <c r="AH49" i="54" s="1"/>
  <c r="AJ49" i="54" s="1"/>
  <c r="AC49" i="54"/>
  <c r="AE50" i="54"/>
  <c r="AC50" i="54"/>
  <c r="AE51" i="54"/>
  <c r="AH51" i="54" s="1"/>
  <c r="AJ51" i="54" s="1"/>
  <c r="AC51" i="54"/>
  <c r="AE52" i="54"/>
  <c r="AH52" i="54" s="1"/>
  <c r="AJ52" i="54" s="1"/>
  <c r="AC52" i="54"/>
  <c r="AE53" i="54"/>
  <c r="AC53" i="54"/>
  <c r="AE54" i="54"/>
  <c r="AH54" i="54" s="1"/>
  <c r="AJ54" i="54" s="1"/>
  <c r="AC54" i="54"/>
  <c r="AE55" i="54"/>
  <c r="AH55" i="54" s="1"/>
  <c r="AJ55" i="54" s="1"/>
  <c r="AC55" i="54"/>
  <c r="AE56" i="54"/>
  <c r="AC56" i="54"/>
  <c r="AE57" i="54"/>
  <c r="AH57" i="54" s="1"/>
  <c r="AJ57" i="54" s="1"/>
  <c r="AC57" i="54"/>
  <c r="AE58" i="54"/>
  <c r="AH58" i="54" s="1"/>
  <c r="AJ58" i="54" s="1"/>
  <c r="AC58" i="54"/>
  <c r="AE59" i="54"/>
  <c r="AH59" i="54" s="1"/>
  <c r="AJ59" i="54" s="1"/>
  <c r="AC59" i="54"/>
  <c r="AE60" i="54"/>
  <c r="AH60" i="54" s="1"/>
  <c r="AJ60" i="54" s="1"/>
  <c r="AC60" i="54"/>
  <c r="AE61" i="54"/>
  <c r="AH61" i="54" s="1"/>
  <c r="AJ61" i="54" s="1"/>
  <c r="AC61" i="54"/>
  <c r="AE62" i="54"/>
  <c r="AH62" i="54" s="1"/>
  <c r="AJ62" i="54" s="1"/>
  <c r="AC62" i="54"/>
  <c r="AE63" i="54"/>
  <c r="AH63" i="54" s="1"/>
  <c r="AJ63" i="54" s="1"/>
  <c r="AC63" i="54"/>
  <c r="AE64" i="54"/>
  <c r="AH64" i="54" s="1"/>
  <c r="AJ64" i="54" s="1"/>
  <c r="AC64" i="54"/>
  <c r="AE65" i="54"/>
  <c r="AH65" i="54" s="1"/>
  <c r="AJ65" i="54" s="1"/>
  <c r="AC65" i="54"/>
  <c r="AE66" i="54"/>
  <c r="AC66" i="54"/>
  <c r="AE67" i="54"/>
  <c r="AH67" i="54" s="1"/>
  <c r="AJ67" i="54" s="1"/>
  <c r="AC67" i="54"/>
  <c r="AE68" i="54"/>
  <c r="AH68" i="54" s="1"/>
  <c r="AJ68" i="54" s="1"/>
  <c r="AC68" i="54"/>
  <c r="AE69" i="54"/>
  <c r="AC69" i="54"/>
  <c r="AE70" i="54"/>
  <c r="AH70" i="54" s="1"/>
  <c r="AJ70" i="54" s="1"/>
  <c r="AC70" i="54"/>
  <c r="AE71" i="54"/>
  <c r="AH71" i="54" s="1"/>
  <c r="AJ71" i="54" s="1"/>
  <c r="AC71" i="54"/>
  <c r="AE72" i="54"/>
  <c r="AC72" i="54"/>
  <c r="AE73" i="54"/>
  <c r="AH73" i="54" s="1"/>
  <c r="AJ73" i="54" s="1"/>
  <c r="AC73" i="54"/>
  <c r="AE74" i="54"/>
  <c r="AH74" i="54" s="1"/>
  <c r="AJ74" i="54" s="1"/>
  <c r="AC74" i="54"/>
  <c r="AE75" i="54"/>
  <c r="AH75" i="54" s="1"/>
  <c r="AJ75" i="54" s="1"/>
  <c r="AC75" i="54"/>
  <c r="AE76" i="54"/>
  <c r="AH76" i="54" s="1"/>
  <c r="AJ76" i="54" s="1"/>
  <c r="AC76" i="54"/>
  <c r="AE77" i="54"/>
  <c r="AH77" i="54" s="1"/>
  <c r="AJ77" i="54" s="1"/>
  <c r="AC77" i="54"/>
  <c r="AE78" i="54"/>
  <c r="AH78" i="54" s="1"/>
  <c r="AJ78" i="54" s="1"/>
  <c r="AC78" i="54"/>
  <c r="AE79" i="54"/>
  <c r="AH79" i="54" s="1"/>
  <c r="AJ79" i="54" s="1"/>
  <c r="AC79" i="54"/>
  <c r="AE80" i="54"/>
  <c r="AH80" i="54" s="1"/>
  <c r="AJ80" i="54" s="1"/>
  <c r="AC80" i="54"/>
  <c r="AE81" i="54"/>
  <c r="AH81" i="54" s="1"/>
  <c r="AJ81" i="54" s="1"/>
  <c r="AC81" i="54"/>
  <c r="AE82" i="54"/>
  <c r="AC82" i="54"/>
  <c r="AE83" i="54"/>
  <c r="AH83" i="54" s="1"/>
  <c r="AJ83" i="54" s="1"/>
  <c r="AC83" i="54"/>
  <c r="AE84" i="54"/>
  <c r="AH84" i="54" s="1"/>
  <c r="AJ84" i="54" s="1"/>
  <c r="AC84" i="54"/>
  <c r="AE85" i="54"/>
  <c r="AC85" i="54"/>
  <c r="AE86" i="54"/>
  <c r="AH86" i="54" s="1"/>
  <c r="AJ86" i="54" s="1"/>
  <c r="AC86" i="54"/>
  <c r="AE87" i="54"/>
  <c r="AH87" i="54" s="1"/>
  <c r="AJ87" i="54" s="1"/>
  <c r="AC87" i="54"/>
  <c r="AE88" i="54"/>
  <c r="AC88" i="54"/>
  <c r="AE89" i="54"/>
  <c r="AH89" i="54" s="1"/>
  <c r="AJ89" i="54" s="1"/>
  <c r="AC89" i="54"/>
  <c r="AE90" i="54"/>
  <c r="AH90" i="54" s="1"/>
  <c r="AJ90" i="54" s="1"/>
  <c r="AC90" i="54"/>
  <c r="AE91" i="54"/>
  <c r="AH91" i="54" s="1"/>
  <c r="AJ91" i="54" s="1"/>
  <c r="AC91" i="54"/>
  <c r="AE92" i="54"/>
  <c r="AH92" i="54" s="1"/>
  <c r="AJ92" i="54" s="1"/>
  <c r="AC92" i="54"/>
  <c r="AE93" i="54"/>
  <c r="AH93" i="54" s="1"/>
  <c r="AJ93" i="54" s="1"/>
  <c r="AC93" i="54"/>
  <c r="AE94" i="54"/>
  <c r="AH94" i="54" s="1"/>
  <c r="AJ94" i="54" s="1"/>
  <c r="AC94" i="54"/>
  <c r="AE95" i="54"/>
  <c r="AH95" i="54" s="1"/>
  <c r="AJ95" i="54" s="1"/>
  <c r="AC95" i="54"/>
  <c r="AE96" i="54"/>
  <c r="AH96" i="54" s="1"/>
  <c r="AJ96" i="54" s="1"/>
  <c r="AC96" i="54"/>
  <c r="AE97" i="54"/>
  <c r="AH97" i="54" s="1"/>
  <c r="AJ97" i="54" s="1"/>
  <c r="AC97" i="54"/>
  <c r="AE98" i="54"/>
  <c r="AC98" i="54"/>
  <c r="AE99" i="54"/>
  <c r="AH99" i="54" s="1"/>
  <c r="AJ99" i="54" s="1"/>
  <c r="AC99" i="54"/>
  <c r="AE100" i="54"/>
  <c r="AH100" i="54" s="1"/>
  <c r="AJ100" i="54" s="1"/>
  <c r="AC100" i="54"/>
  <c r="AE101" i="54"/>
  <c r="AC101" i="54"/>
  <c r="AE102" i="54"/>
  <c r="AH102" i="54" s="1"/>
  <c r="AJ102" i="54" s="1"/>
  <c r="AC102" i="54"/>
  <c r="AE103" i="54"/>
  <c r="AH103" i="54" s="1"/>
  <c r="AJ103" i="54" s="1"/>
  <c r="AC103" i="54"/>
  <c r="AE104" i="54"/>
  <c r="AC104" i="54"/>
  <c r="AE105" i="54"/>
  <c r="AH105" i="54" s="1"/>
  <c r="AJ105" i="54" s="1"/>
  <c r="AC105" i="54"/>
  <c r="AE106" i="54"/>
  <c r="AH106" i="54" s="1"/>
  <c r="AJ106" i="54" s="1"/>
  <c r="AC106" i="54"/>
  <c r="AE107" i="54"/>
  <c r="AH107" i="54" s="1"/>
  <c r="AJ107" i="54" s="1"/>
  <c r="AC107" i="54"/>
  <c r="AE108" i="54"/>
  <c r="AH108" i="54" s="1"/>
  <c r="AJ108" i="54" s="1"/>
  <c r="AC108" i="54"/>
  <c r="L11" i="63"/>
  <c r="BD13" i="57"/>
  <c r="AJ9" i="54"/>
  <c r="Y102" i="64"/>
  <c r="Y94" i="64"/>
  <c r="Y86" i="64"/>
  <c r="Y78" i="64"/>
  <c r="AA78" i="64" s="1"/>
  <c r="Y70" i="64"/>
  <c r="AA70" i="64" s="1"/>
  <c r="Y62" i="64"/>
  <c r="AA62" i="64" s="1"/>
  <c r="Y54" i="64"/>
  <c r="AA54" i="64" s="1"/>
  <c r="Y46" i="64"/>
  <c r="Y38" i="64"/>
  <c r="Y30" i="64"/>
  <c r="Y22" i="64"/>
  <c r="Y14" i="64"/>
  <c r="AA14" i="64" s="1"/>
  <c r="Y107" i="64"/>
  <c r="Y99" i="64"/>
  <c r="Y91" i="64"/>
  <c r="Y83" i="64"/>
  <c r="Y75" i="64"/>
  <c r="Y67" i="64"/>
  <c r="Y59" i="64"/>
  <c r="Y51" i="64"/>
  <c r="Y43" i="64"/>
  <c r="Y35" i="64"/>
  <c r="Y27" i="64"/>
  <c r="Y19" i="64"/>
  <c r="Y11" i="64"/>
  <c r="Y105" i="64"/>
  <c r="Y97" i="64"/>
  <c r="Y89" i="64"/>
  <c r="AA89" i="64" s="1"/>
  <c r="Y81" i="64"/>
  <c r="AA81" i="64" s="1"/>
  <c r="Y73" i="64"/>
  <c r="Y65" i="64"/>
  <c r="Y57" i="64"/>
  <c r="Y49" i="64"/>
  <c r="Y41" i="64"/>
  <c r="Y33" i="64"/>
  <c r="Y25" i="64"/>
  <c r="AA25" i="64" s="1"/>
  <c r="Y17" i="64"/>
  <c r="AA17" i="64" s="1"/>
  <c r="Y104" i="64"/>
  <c r="Y96" i="64"/>
  <c r="Y88" i="64"/>
  <c r="Y80" i="64"/>
  <c r="Y72" i="64"/>
  <c r="Y64" i="64"/>
  <c r="Y56" i="64"/>
  <c r="AA56" i="64" s="1"/>
  <c r="Y48" i="64"/>
  <c r="AA48" i="64" s="1"/>
  <c r="Y40" i="64"/>
  <c r="Y32" i="64"/>
  <c r="Y24" i="64"/>
  <c r="Y16" i="64"/>
  <c r="Y103" i="64"/>
  <c r="Y95" i="64"/>
  <c r="Y87" i="64"/>
  <c r="AA87" i="64" s="1"/>
  <c r="Y79" i="64"/>
  <c r="Y71" i="64"/>
  <c r="AA71" i="64" s="1"/>
  <c r="Y63" i="64"/>
  <c r="AA63" i="64" s="1"/>
  <c r="Y55" i="64"/>
  <c r="Y47" i="64"/>
  <c r="Y39" i="64"/>
  <c r="Y31" i="64"/>
  <c r="Y23" i="64"/>
  <c r="AA23" i="64" s="1"/>
  <c r="Y15" i="64"/>
  <c r="AE69" i="59"/>
  <c r="N8" i="59"/>
  <c r="X8" i="59"/>
  <c r="AE44" i="59"/>
  <c r="AE46" i="59"/>
  <c r="AE87" i="59"/>
  <c r="AE103" i="59"/>
  <c r="AE10" i="59"/>
  <c r="AE25" i="59"/>
  <c r="AE66" i="59"/>
  <c r="AE99" i="59"/>
  <c r="AA103" i="64"/>
  <c r="AA95" i="64"/>
  <c r="AA79" i="64"/>
  <c r="AA55" i="64"/>
  <c r="AA47" i="64"/>
  <c r="AA39" i="64"/>
  <c r="AA31" i="64"/>
  <c r="AA15" i="64"/>
  <c r="AA102" i="64"/>
  <c r="AA94" i="64"/>
  <c r="AA86" i="64"/>
  <c r="AA46" i="64"/>
  <c r="AA38" i="64"/>
  <c r="AA30" i="64"/>
  <c r="AA22" i="64"/>
  <c r="AE48" i="59"/>
  <c r="AE102" i="59"/>
  <c r="AE47" i="59"/>
  <c r="AE67" i="59"/>
  <c r="AE84" i="59"/>
  <c r="AE24" i="59"/>
  <c r="AE43" i="59"/>
  <c r="AE83" i="59"/>
  <c r="AE17" i="59"/>
  <c r="AE20" i="59"/>
  <c r="AE21" i="59"/>
  <c r="AE22" i="59"/>
  <c r="AE23" i="59"/>
  <c r="AE42" i="59"/>
  <c r="AE56" i="59"/>
  <c r="AE60" i="59"/>
  <c r="AE61" i="59"/>
  <c r="AE62" i="59"/>
  <c r="AE63" i="59"/>
  <c r="AE64" i="59"/>
  <c r="AE65" i="59"/>
  <c r="AE82" i="59"/>
  <c r="AE98" i="59"/>
  <c r="AE70" i="59"/>
  <c r="AE26" i="59"/>
  <c r="AE45" i="59"/>
  <c r="AE49" i="59"/>
  <c r="AE86" i="59"/>
  <c r="AE101" i="59"/>
  <c r="AE39" i="59"/>
  <c r="AE41" i="59"/>
  <c r="AE80" i="59"/>
  <c r="AE96" i="59"/>
  <c r="AE85" i="59"/>
  <c r="AE100" i="59"/>
  <c r="AE19" i="59"/>
  <c r="AE36" i="59"/>
  <c r="AE40" i="59"/>
  <c r="AE59" i="59"/>
  <c r="AE81" i="59"/>
  <c r="AE97" i="59"/>
  <c r="AE18" i="59"/>
  <c r="AE35" i="59"/>
  <c r="AE58" i="59"/>
  <c r="AE75" i="59"/>
  <c r="AE77" i="59"/>
  <c r="AE78" i="59"/>
  <c r="AE79" i="59"/>
  <c r="AE89" i="59"/>
  <c r="AE92" i="59"/>
  <c r="AE93" i="59"/>
  <c r="AE94" i="59"/>
  <c r="AE95" i="59"/>
  <c r="AE108" i="59"/>
  <c r="BG52" i="57"/>
  <c r="BH52" i="57"/>
  <c r="BK19" i="57"/>
  <c r="BJ19" i="57"/>
  <c r="BH24" i="57"/>
  <c r="BG24" i="57"/>
  <c r="BK27" i="57"/>
  <c r="BJ27" i="57"/>
  <c r="BL27" i="57" s="1"/>
  <c r="BH40" i="57"/>
  <c r="BG40" i="57"/>
  <c r="BH48" i="57"/>
  <c r="BG48" i="57"/>
  <c r="BK51" i="57"/>
  <c r="BJ51" i="57"/>
  <c r="BL51" i="57" s="1"/>
  <c r="BH56" i="57"/>
  <c r="BG56" i="57"/>
  <c r="BK59" i="57"/>
  <c r="BQ59" i="57" s="1"/>
  <c r="BJ59" i="57"/>
  <c r="BH64" i="57"/>
  <c r="BG64" i="57"/>
  <c r="BK67" i="57"/>
  <c r="BJ67" i="57"/>
  <c r="BL67" i="57" s="1"/>
  <c r="BH72" i="57"/>
  <c r="BG72" i="57"/>
  <c r="BK75" i="57"/>
  <c r="BJ75" i="57"/>
  <c r="BH80" i="57"/>
  <c r="BG80" i="57"/>
  <c r="BK83" i="57"/>
  <c r="BJ83" i="57"/>
  <c r="BL83" i="57" s="1"/>
  <c r="BH17" i="57"/>
  <c r="BG17" i="57"/>
  <c r="BK20" i="57"/>
  <c r="BJ20" i="57"/>
  <c r="BL20" i="57" s="1"/>
  <c r="BH25" i="57"/>
  <c r="BG25" i="57"/>
  <c r="BK28" i="57"/>
  <c r="BQ28" i="57" s="1"/>
  <c r="BJ28" i="57"/>
  <c r="BL28" i="57" s="1"/>
  <c r="BH33" i="57"/>
  <c r="BG33" i="57"/>
  <c r="BK36" i="57"/>
  <c r="BJ36" i="57"/>
  <c r="BH41" i="57"/>
  <c r="BG41" i="57"/>
  <c r="BK44" i="57"/>
  <c r="BJ44" i="57"/>
  <c r="BL44" i="57" s="1"/>
  <c r="BH49" i="57"/>
  <c r="BG49" i="57"/>
  <c r="BK52" i="57"/>
  <c r="BJ52" i="57"/>
  <c r="BL52" i="57" s="1"/>
  <c r="BH57" i="57"/>
  <c r="BG57" i="57"/>
  <c r="BK60" i="57"/>
  <c r="BJ60" i="57"/>
  <c r="BH65" i="57"/>
  <c r="BG65" i="57"/>
  <c r="BK68" i="57"/>
  <c r="BQ68" i="57" s="1"/>
  <c r="BJ68" i="57"/>
  <c r="BH73" i="57"/>
  <c r="BG73" i="57"/>
  <c r="BK76" i="57"/>
  <c r="BJ76" i="57"/>
  <c r="BH81" i="57"/>
  <c r="BG81" i="57"/>
  <c r="BK84" i="57"/>
  <c r="BJ84" i="57"/>
  <c r="BL84" i="57" s="1"/>
  <c r="BH89" i="57"/>
  <c r="BG89" i="57"/>
  <c r="BK92" i="57"/>
  <c r="BJ92" i="57"/>
  <c r="BL92" i="57" s="1"/>
  <c r="BH97" i="57"/>
  <c r="BG97" i="57"/>
  <c r="BK100" i="57"/>
  <c r="BJ100" i="57"/>
  <c r="BH105" i="57"/>
  <c r="BG105" i="57"/>
  <c r="BK108" i="57"/>
  <c r="BJ108" i="57"/>
  <c r="BL108" i="57" s="1"/>
  <c r="AA106" i="64"/>
  <c r="AA98" i="64"/>
  <c r="AA90" i="64"/>
  <c r="AA82" i="64"/>
  <c r="AA74" i="64"/>
  <c r="AA66" i="64"/>
  <c r="AA58" i="64"/>
  <c r="AA50" i="64"/>
  <c r="AA42" i="64"/>
  <c r="AA34" i="64"/>
  <c r="AA26" i="64"/>
  <c r="AA18" i="64"/>
  <c r="AA10" i="64"/>
  <c r="BJ14" i="57"/>
  <c r="BL14" i="57" s="1"/>
  <c r="BK14" i="57"/>
  <c r="BJ38" i="57"/>
  <c r="BK38" i="57"/>
  <c r="BG51" i="57"/>
  <c r="BH51" i="57"/>
  <c r="BJ31" i="57"/>
  <c r="BK31" i="57"/>
  <c r="BJ47" i="57"/>
  <c r="BK47" i="57"/>
  <c r="BQ47" i="57" s="1"/>
  <c r="BJ55" i="57"/>
  <c r="BK55" i="57"/>
  <c r="BG60" i="57"/>
  <c r="BH60" i="57"/>
  <c r="BK10" i="57"/>
  <c r="BJ10" i="57"/>
  <c r="BL10" i="57" s="1"/>
  <c r="BH18" i="57"/>
  <c r="BG18" i="57"/>
  <c r="BJ21" i="57"/>
  <c r="BL21" i="57" s="1"/>
  <c r="BK21" i="57"/>
  <c r="BH26" i="57"/>
  <c r="BG26" i="57"/>
  <c r="BJ29" i="57"/>
  <c r="BK29" i="57"/>
  <c r="BH34" i="57"/>
  <c r="BG34" i="57"/>
  <c r="BJ37" i="57"/>
  <c r="BL37" i="57" s="1"/>
  <c r="BK37" i="57"/>
  <c r="BH42" i="57"/>
  <c r="BG42" i="57"/>
  <c r="BJ45" i="57"/>
  <c r="BL45" i="57" s="1"/>
  <c r="BK45" i="57"/>
  <c r="BH50" i="57"/>
  <c r="BG50" i="57"/>
  <c r="BJ53" i="57"/>
  <c r="BK53" i="57"/>
  <c r="BH58" i="57"/>
  <c r="BG58" i="57"/>
  <c r="BJ61" i="57"/>
  <c r="BK61" i="57"/>
  <c r="BH66" i="57"/>
  <c r="BG66" i="57"/>
  <c r="BJ69" i="57"/>
  <c r="BL69" i="57" s="1"/>
  <c r="BK69" i="57"/>
  <c r="BH74" i="57"/>
  <c r="BG74" i="57"/>
  <c r="BJ77" i="57"/>
  <c r="BK77" i="57"/>
  <c r="BH82" i="57"/>
  <c r="BG82" i="57"/>
  <c r="BJ85" i="57"/>
  <c r="BL85" i="57" s="1"/>
  <c r="BK85" i="57"/>
  <c r="BH90" i="57"/>
  <c r="BG90" i="57"/>
  <c r="BJ93" i="57"/>
  <c r="BL93" i="57" s="1"/>
  <c r="BK93" i="57"/>
  <c r="BH98" i="57"/>
  <c r="BG98" i="57"/>
  <c r="BJ101" i="57"/>
  <c r="BL101" i="57" s="1"/>
  <c r="BK101" i="57"/>
  <c r="BH106" i="57"/>
  <c r="BG106" i="57"/>
  <c r="AA105" i="64"/>
  <c r="AA97" i="64"/>
  <c r="AA73" i="64"/>
  <c r="AA65" i="64"/>
  <c r="AA57" i="64"/>
  <c r="AA49" i="64"/>
  <c r="AA41" i="64"/>
  <c r="AA33" i="64"/>
  <c r="BK11" i="57"/>
  <c r="BJ11" i="57"/>
  <c r="BL11" i="57" s="1"/>
  <c r="BG35" i="57"/>
  <c r="BH35" i="57"/>
  <c r="BG67" i="57"/>
  <c r="BH67" i="57"/>
  <c r="BG75" i="57"/>
  <c r="BH75" i="57"/>
  <c r="BJ78" i="57"/>
  <c r="BL78" i="57" s="1"/>
  <c r="BK78" i="57"/>
  <c r="BG83" i="57"/>
  <c r="BH83" i="57"/>
  <c r="BJ86" i="57"/>
  <c r="BL86" i="57" s="1"/>
  <c r="BK86" i="57"/>
  <c r="BG91" i="57"/>
  <c r="BH91" i="57"/>
  <c r="BJ94" i="57"/>
  <c r="BK94" i="57"/>
  <c r="BG99" i="57"/>
  <c r="BH99" i="57"/>
  <c r="BJ102" i="57"/>
  <c r="BK102" i="57"/>
  <c r="BG107" i="57"/>
  <c r="BH107" i="57"/>
  <c r="AA104" i="64"/>
  <c r="AA96" i="64"/>
  <c r="AA88" i="64"/>
  <c r="AA80" i="64"/>
  <c r="AA72" i="64"/>
  <c r="AA64" i="64"/>
  <c r="AA40" i="64"/>
  <c r="AA32" i="64"/>
  <c r="AA24" i="64"/>
  <c r="AA16" i="64"/>
  <c r="BG27" i="57"/>
  <c r="BH27" i="57"/>
  <c r="BJ54" i="57"/>
  <c r="BK54" i="57"/>
  <c r="BJ23" i="57"/>
  <c r="BK23" i="57"/>
  <c r="BJ39" i="57"/>
  <c r="BL39" i="57" s="1"/>
  <c r="BK39" i="57"/>
  <c r="BJ63" i="57"/>
  <c r="BL63" i="57" s="1"/>
  <c r="BK63" i="57"/>
  <c r="BG68" i="57"/>
  <c r="BH68" i="57"/>
  <c r="BG76" i="57"/>
  <c r="BH76" i="57"/>
  <c r="BJ79" i="57"/>
  <c r="BL79" i="57" s="1"/>
  <c r="BK79" i="57"/>
  <c r="BG84" i="57"/>
  <c r="BH84" i="57"/>
  <c r="BJ87" i="57"/>
  <c r="BL87" i="57" s="1"/>
  <c r="BK87" i="57"/>
  <c r="BG92" i="57"/>
  <c r="BH92" i="57"/>
  <c r="BJ95" i="57"/>
  <c r="BL95" i="57" s="1"/>
  <c r="BK95" i="57"/>
  <c r="BG100" i="57"/>
  <c r="BH100" i="57"/>
  <c r="BJ103" i="57"/>
  <c r="BK103" i="57"/>
  <c r="BG108" i="57"/>
  <c r="BH108" i="57"/>
  <c r="BJ30" i="57"/>
  <c r="BL30" i="57" s="1"/>
  <c r="BK30" i="57"/>
  <c r="BJ64" i="57"/>
  <c r="BK64" i="57"/>
  <c r="BJ72" i="57"/>
  <c r="BL72" i="57" s="1"/>
  <c r="BK72" i="57"/>
  <c r="BG77" i="57"/>
  <c r="BH77" i="57"/>
  <c r="BG85" i="57"/>
  <c r="BH85" i="57"/>
  <c r="BJ104" i="57"/>
  <c r="BK104" i="57"/>
  <c r="BG59" i="57"/>
  <c r="BH59" i="57"/>
  <c r="BJ62" i="57"/>
  <c r="BL62" i="57" s="1"/>
  <c r="BK62" i="57"/>
  <c r="BJ70" i="57"/>
  <c r="BL70" i="57" s="1"/>
  <c r="BK70" i="57"/>
  <c r="BG28" i="57"/>
  <c r="BH28" i="57"/>
  <c r="BG44" i="57"/>
  <c r="BH44" i="57"/>
  <c r="BJ71" i="57"/>
  <c r="BL71" i="57" s="1"/>
  <c r="BK71" i="57"/>
  <c r="G57" i="69"/>
  <c r="BH10" i="57"/>
  <c r="BG10" i="57"/>
  <c r="BJ16" i="57"/>
  <c r="BL16" i="57" s="1"/>
  <c r="BK16" i="57"/>
  <c r="BG29" i="57"/>
  <c r="BH29" i="57"/>
  <c r="BK32" i="57"/>
  <c r="BJ32" i="57"/>
  <c r="BL32" i="57" s="1"/>
  <c r="BG37" i="57"/>
  <c r="BH37" i="57"/>
  <c r="BJ40" i="57"/>
  <c r="BL40" i="57" s="1"/>
  <c r="BK40" i="57"/>
  <c r="BG53" i="57"/>
  <c r="BH53" i="57"/>
  <c r="BJ56" i="57"/>
  <c r="BK56" i="57"/>
  <c r="BG61" i="57"/>
  <c r="BH61" i="57"/>
  <c r="BJ88" i="57"/>
  <c r="BK88" i="57"/>
  <c r="G58" i="69"/>
  <c r="BG11" i="57"/>
  <c r="BH11" i="57"/>
  <c r="G60" i="69"/>
  <c r="BG13" i="57"/>
  <c r="BI13" i="57" s="1"/>
  <c r="BH13" i="57"/>
  <c r="BG14" i="57"/>
  <c r="BH14" i="57"/>
  <c r="BK17" i="57"/>
  <c r="BJ17" i="57"/>
  <c r="BL17" i="57" s="1"/>
  <c r="BG22" i="57"/>
  <c r="BH22" i="57"/>
  <c r="BK25" i="57"/>
  <c r="BQ25" i="57" s="1"/>
  <c r="BJ25" i="57"/>
  <c r="BL25" i="57" s="1"/>
  <c r="BG30" i="57"/>
  <c r="BH30" i="57"/>
  <c r="BK33" i="57"/>
  <c r="BJ33" i="57"/>
  <c r="BL33" i="57" s="1"/>
  <c r="BG38" i="57"/>
  <c r="BH38" i="57"/>
  <c r="BK41" i="57"/>
  <c r="BJ41" i="57"/>
  <c r="BL41" i="57" s="1"/>
  <c r="BG46" i="57"/>
  <c r="BH46" i="57"/>
  <c r="BK49" i="57"/>
  <c r="BJ49" i="57"/>
  <c r="BL49" i="57" s="1"/>
  <c r="BG54" i="57"/>
  <c r="BH54" i="57"/>
  <c r="BK57" i="57"/>
  <c r="BJ57" i="57"/>
  <c r="BL57" i="57" s="1"/>
  <c r="BG62" i="57"/>
  <c r="BH62" i="57"/>
  <c r="BK65" i="57"/>
  <c r="BJ65" i="57"/>
  <c r="BL65" i="57" s="1"/>
  <c r="BH70" i="57"/>
  <c r="BG70" i="57"/>
  <c r="BK73" i="57"/>
  <c r="BJ73" i="57"/>
  <c r="BG78" i="57"/>
  <c r="BH78" i="57"/>
  <c r="BK81" i="57"/>
  <c r="BJ81" i="57"/>
  <c r="BL81" i="57" s="1"/>
  <c r="BG86" i="57"/>
  <c r="BH86" i="57"/>
  <c r="BK89" i="57"/>
  <c r="BJ89" i="57"/>
  <c r="BL89" i="57" s="1"/>
  <c r="BG94" i="57"/>
  <c r="BH94" i="57"/>
  <c r="BK97" i="57"/>
  <c r="BJ97" i="57"/>
  <c r="BL97" i="57" s="1"/>
  <c r="BH102" i="57"/>
  <c r="BG102" i="57"/>
  <c r="BK105" i="57"/>
  <c r="BJ105" i="57"/>
  <c r="AA9" i="64"/>
  <c r="AA101" i="64"/>
  <c r="AA93" i="64"/>
  <c r="AA85" i="64"/>
  <c r="AA77" i="64"/>
  <c r="AA69" i="64"/>
  <c r="AA61" i="64"/>
  <c r="AA53" i="64"/>
  <c r="AA45" i="64"/>
  <c r="AA37" i="64"/>
  <c r="AA29" i="64"/>
  <c r="AA21" i="64"/>
  <c r="AA13" i="64"/>
  <c r="BJ13" i="57"/>
  <c r="BL13" i="57" s="1"/>
  <c r="BK13" i="57"/>
  <c r="BJ22" i="57"/>
  <c r="BL22" i="57" s="1"/>
  <c r="BK22" i="57"/>
  <c r="BG43" i="57"/>
  <c r="BH43" i="57"/>
  <c r="BJ46" i="57"/>
  <c r="BL46" i="57" s="1"/>
  <c r="BK46" i="57"/>
  <c r="BK12" i="57"/>
  <c r="BJ12" i="57"/>
  <c r="BL12" i="57" s="1"/>
  <c r="BJ15" i="57"/>
  <c r="BL15" i="57" s="1"/>
  <c r="BK15" i="57"/>
  <c r="BG20" i="57"/>
  <c r="BH20" i="57"/>
  <c r="BG36" i="57"/>
  <c r="BH36" i="57"/>
  <c r="BG21" i="57"/>
  <c r="BH21" i="57"/>
  <c r="BJ24" i="57"/>
  <c r="BL24" i="57" s="1"/>
  <c r="BK24" i="57"/>
  <c r="BG45" i="57"/>
  <c r="BH45" i="57"/>
  <c r="BK48" i="57"/>
  <c r="BJ48" i="57"/>
  <c r="BL48" i="57" s="1"/>
  <c r="BG69" i="57"/>
  <c r="BH69" i="57"/>
  <c r="BJ80" i="57"/>
  <c r="BK80" i="57"/>
  <c r="BG93" i="57"/>
  <c r="BH93" i="57"/>
  <c r="BJ96" i="57"/>
  <c r="BL96" i="57" s="1"/>
  <c r="BK96" i="57"/>
  <c r="BG101" i="57"/>
  <c r="BH101" i="57"/>
  <c r="G59" i="69"/>
  <c r="BG12" i="57"/>
  <c r="BH12" i="57"/>
  <c r="BH15" i="57"/>
  <c r="BG15" i="57"/>
  <c r="BK18" i="57"/>
  <c r="BQ18" i="57" s="1"/>
  <c r="BJ18" i="57"/>
  <c r="BH23" i="57"/>
  <c r="BG23" i="57"/>
  <c r="BK26" i="57"/>
  <c r="BJ26" i="57"/>
  <c r="BL26" i="57" s="1"/>
  <c r="BH31" i="57"/>
  <c r="BG31" i="57"/>
  <c r="BK34" i="57"/>
  <c r="BJ34" i="57"/>
  <c r="BL34" i="57" s="1"/>
  <c r="BH39" i="57"/>
  <c r="BG39" i="57"/>
  <c r="BK42" i="57"/>
  <c r="BJ42" i="57"/>
  <c r="BL42" i="57" s="1"/>
  <c r="BH47" i="57"/>
  <c r="BG47" i="57"/>
  <c r="BK50" i="57"/>
  <c r="BJ50" i="57"/>
  <c r="BL50" i="57" s="1"/>
  <c r="BH55" i="57"/>
  <c r="BG55" i="57"/>
  <c r="BK58" i="57"/>
  <c r="BQ58" i="57" s="1"/>
  <c r="BJ58" i="57"/>
  <c r="BL58" i="57" s="1"/>
  <c r="BO58" i="57" s="1"/>
  <c r="BH63" i="57"/>
  <c r="BG63" i="57"/>
  <c r="BK66" i="57"/>
  <c r="BJ66" i="57"/>
  <c r="BL66" i="57" s="1"/>
  <c r="BH71" i="57"/>
  <c r="BG71" i="57"/>
  <c r="BK74" i="57"/>
  <c r="BJ74" i="57"/>
  <c r="BH79" i="57"/>
  <c r="BG79" i="57"/>
  <c r="BK82" i="57"/>
  <c r="BJ82" i="57"/>
  <c r="BL82" i="57" s="1"/>
  <c r="BH87" i="57"/>
  <c r="BG87" i="57"/>
  <c r="BK90" i="57"/>
  <c r="BJ90" i="57"/>
  <c r="BH95" i="57"/>
  <c r="BG95" i="57"/>
  <c r="BK98" i="57"/>
  <c r="BJ98" i="57"/>
  <c r="BL98" i="57" s="1"/>
  <c r="BH103" i="57"/>
  <c r="BG103" i="57"/>
  <c r="BK106" i="57"/>
  <c r="BJ106" i="57"/>
  <c r="BL106" i="57" s="1"/>
  <c r="AA108" i="64"/>
  <c r="AA100" i="64"/>
  <c r="AA92" i="64"/>
  <c r="AA84" i="64"/>
  <c r="AA76" i="64"/>
  <c r="AA68" i="64"/>
  <c r="AA60" i="64"/>
  <c r="AA52" i="64"/>
  <c r="AA44" i="64"/>
  <c r="AA36" i="64"/>
  <c r="AA28" i="64"/>
  <c r="AA20" i="64"/>
  <c r="AA12" i="64"/>
  <c r="BG19" i="57"/>
  <c r="BH19" i="57"/>
  <c r="BH16" i="57"/>
  <c r="BG16" i="57"/>
  <c r="BH32" i="57"/>
  <c r="BG32" i="57"/>
  <c r="BK35" i="57"/>
  <c r="BJ35" i="57"/>
  <c r="BL35" i="57" s="1"/>
  <c r="BK43" i="57"/>
  <c r="BJ43" i="57"/>
  <c r="BL43" i="57" s="1"/>
  <c r="BH88" i="57"/>
  <c r="BG88" i="57"/>
  <c r="BK91" i="57"/>
  <c r="BJ91" i="57"/>
  <c r="BH96" i="57"/>
  <c r="BG96" i="57"/>
  <c r="BK99" i="57"/>
  <c r="BJ99" i="57"/>
  <c r="BH104" i="57"/>
  <c r="BG104" i="57"/>
  <c r="BK107" i="57"/>
  <c r="BJ107" i="57"/>
  <c r="AA107" i="64"/>
  <c r="AA99" i="64"/>
  <c r="AA91" i="64"/>
  <c r="AA83" i="64"/>
  <c r="AA75" i="64"/>
  <c r="AA67" i="64"/>
  <c r="AA59" i="64"/>
  <c r="AA51" i="64"/>
  <c r="AA43" i="64"/>
  <c r="AA35" i="64"/>
  <c r="AA27" i="64"/>
  <c r="AA19" i="64"/>
  <c r="AA11" i="64"/>
  <c r="AY13" i="57"/>
  <c r="J54" i="69"/>
  <c r="AT13" i="57"/>
  <c r="J51" i="69"/>
  <c r="J53" i="69"/>
  <c r="J52" i="69"/>
  <c r="H51" i="69"/>
  <c r="H52" i="69"/>
  <c r="H53" i="69"/>
  <c r="H54" i="69"/>
  <c r="G51" i="69"/>
  <c r="H57" i="69"/>
  <c r="H58" i="69"/>
  <c r="H59" i="69"/>
  <c r="H60" i="69"/>
  <c r="J45" i="69"/>
  <c r="J47" i="69"/>
  <c r="J48" i="69"/>
  <c r="J44" i="69"/>
  <c r="I18" i="48"/>
  <c r="N7" i="63"/>
  <c r="G70" i="69"/>
  <c r="C30" i="48"/>
  <c r="D30" i="48" s="1"/>
  <c r="G39" i="69"/>
  <c r="J30" i="48"/>
  <c r="AY46" i="57"/>
  <c r="AY97" i="57"/>
  <c r="BD11" i="57"/>
  <c r="BD51" i="57"/>
  <c r="J32" i="48"/>
  <c r="J31" i="48"/>
  <c r="J33" i="48"/>
  <c r="BD62" i="57"/>
  <c r="BD66" i="57"/>
  <c r="K5" i="66"/>
  <c r="K15" i="66" s="1"/>
  <c r="AT46" i="57"/>
  <c r="BL19" i="57"/>
  <c r="BL68" i="57"/>
  <c r="BL29" i="57"/>
  <c r="BL47" i="57"/>
  <c r="AB109" i="57"/>
  <c r="AF47" i="59"/>
  <c r="AF31" i="59"/>
  <c r="AF39" i="59"/>
  <c r="AF55" i="59"/>
  <c r="AF63" i="59"/>
  <c r="AY77" i="57"/>
  <c r="AT86" i="57"/>
  <c r="BD48" i="57"/>
  <c r="H15" i="66"/>
  <c r="AD47" i="57"/>
  <c r="BD103" i="57"/>
  <c r="AY82" i="57"/>
  <c r="AT83" i="57"/>
  <c r="AY90" i="57"/>
  <c r="AT99" i="57"/>
  <c r="BD105" i="57"/>
  <c r="BD20" i="57"/>
  <c r="AY83" i="57"/>
  <c r="AY31" i="57"/>
  <c r="AT47" i="57"/>
  <c r="BD100" i="57"/>
  <c r="AY16" i="57"/>
  <c r="BD93" i="57"/>
  <c r="AT34" i="57"/>
  <c r="BL54" i="57"/>
  <c r="AY87" i="57"/>
  <c r="AY55" i="57"/>
  <c r="AY65" i="57"/>
  <c r="AY15" i="57"/>
  <c r="AT19" i="57"/>
  <c r="AY29" i="57"/>
  <c r="BD65" i="57"/>
  <c r="AT73" i="57"/>
  <c r="AT53" i="57"/>
  <c r="AT56" i="57"/>
  <c r="AY59" i="57"/>
  <c r="BD76" i="57"/>
  <c r="BD36" i="57"/>
  <c r="AY53" i="57"/>
  <c r="AY70" i="57"/>
  <c r="AY44" i="57"/>
  <c r="BD81" i="57"/>
  <c r="AY85" i="57"/>
  <c r="AY21" i="57"/>
  <c r="AT39" i="57"/>
  <c r="AT42" i="57"/>
  <c r="AT72" i="57"/>
  <c r="AT102" i="57"/>
  <c r="D12" i="63"/>
  <c r="AK58" i="54"/>
  <c r="AK74" i="54"/>
  <c r="AK42" i="54"/>
  <c r="AK10" i="54"/>
  <c r="AK26" i="54"/>
  <c r="O109" i="54"/>
  <c r="AK31" i="54"/>
  <c r="AK15" i="54"/>
  <c r="AK18" i="54"/>
  <c r="AY11" i="57"/>
  <c r="AT17" i="57"/>
  <c r="BD12" i="57"/>
  <c r="BD16" i="57"/>
  <c r="AY17" i="57"/>
  <c r="AY37" i="57"/>
  <c r="AY108" i="57"/>
  <c r="BD85" i="57"/>
  <c r="BD17" i="57"/>
  <c r="AT18" i="57"/>
  <c r="AY47" i="57"/>
  <c r="AY71" i="57"/>
  <c r="BD108" i="57"/>
  <c r="AY23" i="57"/>
  <c r="AY28" i="57"/>
  <c r="AY33" i="57"/>
  <c r="AY66" i="57"/>
  <c r="AY104" i="57"/>
  <c r="BD38" i="57"/>
  <c r="BD47" i="57"/>
  <c r="AT57" i="57"/>
  <c r="BL60" i="57"/>
  <c r="AY72" i="57"/>
  <c r="AY39" i="57"/>
  <c r="BD57" i="57"/>
  <c r="AY78" i="57"/>
  <c r="AY24" i="57"/>
  <c r="AY10" i="57"/>
  <c r="AT11" i="57"/>
  <c r="AY20" i="57"/>
  <c r="AY35" i="57"/>
  <c r="BD53" i="57"/>
  <c r="AY30" i="57"/>
  <c r="AT36" i="57"/>
  <c r="AY45" i="57"/>
  <c r="AY63" i="57"/>
  <c r="AT69" i="57"/>
  <c r="AY106" i="57"/>
  <c r="BD35" i="57"/>
  <c r="AT59" i="57"/>
  <c r="BD68" i="57"/>
  <c r="AY74" i="57"/>
  <c r="AY93" i="57"/>
  <c r="AT107" i="57"/>
  <c r="BD63" i="57"/>
  <c r="BD10" i="57"/>
  <c r="AY80" i="57"/>
  <c r="AT108" i="57"/>
  <c r="N109" i="59"/>
  <c r="AY27" i="57"/>
  <c r="AY43" i="57"/>
  <c r="AY84" i="57"/>
  <c r="AT97" i="57"/>
  <c r="AY19" i="57"/>
  <c r="BD27" i="57"/>
  <c r="BD34" i="57"/>
  <c r="AT35" i="57"/>
  <c r="BD43" i="57"/>
  <c r="AT44" i="57"/>
  <c r="AT67" i="57"/>
  <c r="BD75" i="57"/>
  <c r="BD92" i="57"/>
  <c r="AY101" i="57"/>
  <c r="AT105" i="57"/>
  <c r="AT12" i="57"/>
  <c r="BD19" i="57"/>
  <c r="BD31" i="57"/>
  <c r="AY52" i="57"/>
  <c r="AY56" i="57"/>
  <c r="AY67" i="57"/>
  <c r="AY76" i="57"/>
  <c r="AY81" i="57"/>
  <c r="BL55" i="57"/>
  <c r="BD23" i="57"/>
  <c r="BD52" i="57"/>
  <c r="AY60" i="57"/>
  <c r="AY94" i="57"/>
  <c r="BD97" i="57"/>
  <c r="AY98" i="57"/>
  <c r="AT78" i="57"/>
  <c r="BD28" i="57"/>
  <c r="BD44" i="57"/>
  <c r="AY68" i="57"/>
  <c r="AY73" i="57"/>
  <c r="AD81" i="57"/>
  <c r="AY25" i="57"/>
  <c r="AY41" i="57"/>
  <c r="BD45" i="57"/>
  <c r="AT50" i="57"/>
  <c r="AY64" i="57"/>
  <c r="AY69" i="57"/>
  <c r="BD73" i="57"/>
  <c r="BD86" i="57"/>
  <c r="AY95" i="57"/>
  <c r="AY103" i="57"/>
  <c r="AY22" i="57"/>
  <c r="BD25" i="57"/>
  <c r="BD37" i="57"/>
  <c r="BD41" i="57"/>
  <c r="AY61" i="57"/>
  <c r="BD69" i="57"/>
  <c r="AY79" i="57"/>
  <c r="AT88" i="57"/>
  <c r="BQ8" i="57"/>
  <c r="AT10" i="57"/>
  <c r="AT27" i="57"/>
  <c r="BD33" i="57"/>
  <c r="AT43" i="57"/>
  <c r="AT51" i="57"/>
  <c r="AT80" i="57"/>
  <c r="AT92" i="57"/>
  <c r="AT96" i="57"/>
  <c r="BD70" i="57"/>
  <c r="AY96" i="57"/>
  <c r="AT104" i="57"/>
  <c r="AK29" i="54"/>
  <c r="AK60" i="54"/>
  <c r="AK61" i="54"/>
  <c r="AK30" i="54"/>
  <c r="AK9" i="54"/>
  <c r="AK32" i="54"/>
  <c r="AK33" i="54"/>
  <c r="AK34" i="54"/>
  <c r="AK62" i="54"/>
  <c r="AK63" i="54"/>
  <c r="AK35" i="54"/>
  <c r="AK36" i="54"/>
  <c r="AK38" i="54"/>
  <c r="AK39" i="54"/>
  <c r="AK41" i="54"/>
  <c r="AK67" i="54"/>
  <c r="AK68" i="54"/>
  <c r="AK70" i="54"/>
  <c r="AK71" i="54"/>
  <c r="AK73" i="54"/>
  <c r="AK65" i="54"/>
  <c r="AK12" i="54"/>
  <c r="AK13" i="54"/>
  <c r="AK64" i="54"/>
  <c r="AK44" i="54"/>
  <c r="AK76" i="54"/>
  <c r="AK14" i="54"/>
  <c r="AK45" i="54"/>
  <c r="AK75" i="54"/>
  <c r="AK77" i="54"/>
  <c r="AK16" i="54"/>
  <c r="AK17" i="54"/>
  <c r="AK19" i="54"/>
  <c r="AK20" i="54"/>
  <c r="AK22" i="54"/>
  <c r="AK23" i="54"/>
  <c r="AK25" i="54"/>
  <c r="AK46" i="54"/>
  <c r="AK47" i="54"/>
  <c r="AK78" i="54"/>
  <c r="AK79" i="54"/>
  <c r="AK92" i="54"/>
  <c r="AK48" i="54"/>
  <c r="AK49" i="54"/>
  <c r="AK51" i="54"/>
  <c r="AK52" i="54"/>
  <c r="AK54" i="54"/>
  <c r="AK55" i="54"/>
  <c r="AK57" i="54"/>
  <c r="AK80" i="54"/>
  <c r="AK81" i="54"/>
  <c r="AK83" i="54"/>
  <c r="AK84" i="54"/>
  <c r="AK86" i="54"/>
  <c r="AK87" i="54"/>
  <c r="AK89" i="54"/>
  <c r="AK90" i="54"/>
  <c r="AK91" i="54"/>
  <c r="AK93" i="54"/>
  <c r="AK94" i="54"/>
  <c r="AK95" i="54"/>
  <c r="AK108" i="54"/>
  <c r="AK28" i="54"/>
  <c r="AK96" i="54"/>
  <c r="AK97" i="54"/>
  <c r="AK99" i="54"/>
  <c r="AK100" i="54"/>
  <c r="AK102" i="54"/>
  <c r="AK103" i="54"/>
  <c r="AK105" i="54"/>
  <c r="AK106" i="54"/>
  <c r="AK107" i="54"/>
  <c r="AK59" i="54"/>
  <c r="AK43" i="54"/>
  <c r="AH11" i="54"/>
  <c r="AH27" i="54"/>
  <c r="AJ27" i="54" s="1"/>
  <c r="AH24" i="54"/>
  <c r="AJ24" i="54" s="1"/>
  <c r="AH40" i="54"/>
  <c r="AJ40" i="54" s="1"/>
  <c r="AH56" i="54"/>
  <c r="AJ56" i="54" s="1"/>
  <c r="AH72" i="54"/>
  <c r="AJ72" i="54" s="1"/>
  <c r="AH88" i="54"/>
  <c r="AJ88" i="54" s="1"/>
  <c r="AH104" i="54"/>
  <c r="AJ104" i="54" s="1"/>
  <c r="AH21" i="54"/>
  <c r="AJ21" i="54" s="1"/>
  <c r="AH37" i="54"/>
  <c r="AJ37" i="54" s="1"/>
  <c r="AH53" i="54"/>
  <c r="AJ53" i="54" s="1"/>
  <c r="AH69" i="54"/>
  <c r="AJ69" i="54" s="1"/>
  <c r="AH85" i="54"/>
  <c r="AJ85" i="54" s="1"/>
  <c r="AH101" i="54"/>
  <c r="AJ101" i="54" s="1"/>
  <c r="AH50" i="54"/>
  <c r="AJ50" i="54" s="1"/>
  <c r="AH66" i="54"/>
  <c r="AJ66" i="54" s="1"/>
  <c r="AH82" i="54"/>
  <c r="AJ82" i="54" s="1"/>
  <c r="AH98" i="54"/>
  <c r="AJ98" i="54" s="1"/>
  <c r="BD49" i="57"/>
  <c r="AY92" i="57"/>
  <c r="AT63" i="57"/>
  <c r="BD87" i="57"/>
  <c r="AY100" i="57"/>
  <c r="AT71" i="57"/>
  <c r="AT95" i="57"/>
  <c r="AT15" i="57"/>
  <c r="AY12" i="57"/>
  <c r="AT38" i="57"/>
  <c r="AT40" i="57"/>
  <c r="AD52" i="57"/>
  <c r="AD79" i="57"/>
  <c r="BD79" i="57"/>
  <c r="BD82" i="57"/>
  <c r="BD106" i="57"/>
  <c r="BD90" i="57"/>
  <c r="BD42" i="57"/>
  <c r="AT24" i="57"/>
  <c r="AY38" i="57"/>
  <c r="AY40" i="57"/>
  <c r="AT48" i="57"/>
  <c r="BD55" i="57"/>
  <c r="BD59" i="57"/>
  <c r="BD71" i="57"/>
  <c r="AD87" i="57"/>
  <c r="AY88" i="57"/>
  <c r="BD95" i="57"/>
  <c r="BD98" i="57"/>
  <c r="BD21" i="57"/>
  <c r="AY32" i="57"/>
  <c r="AY48" i="57"/>
  <c r="BD50" i="57"/>
  <c r="AT60" i="57"/>
  <c r="AT64" i="57"/>
  <c r="AD71" i="57"/>
  <c r="AT31" i="57"/>
  <c r="AD29" i="57"/>
  <c r="BD40" i="57"/>
  <c r="AY58" i="57"/>
  <c r="BL61" i="57"/>
  <c r="BD74" i="57"/>
  <c r="BD77" i="57"/>
  <c r="BD88" i="57"/>
  <c r="AT89" i="57"/>
  <c r="BL100" i="57"/>
  <c r="AY107" i="57"/>
  <c r="AT23" i="57"/>
  <c r="BD32" i="57"/>
  <c r="AY51" i="57"/>
  <c r="BD18" i="57"/>
  <c r="AT22" i="57"/>
  <c r="BD24" i="57"/>
  <c r="AT28" i="57"/>
  <c r="AT30" i="57"/>
  <c r="AT70" i="57"/>
  <c r="BD80" i="57"/>
  <c r="AT81" i="57"/>
  <c r="AY91" i="57"/>
  <c r="BD96" i="57"/>
  <c r="BD101" i="57"/>
  <c r="BD104" i="57"/>
  <c r="AY36" i="57"/>
  <c r="AT41" i="57"/>
  <c r="AT54" i="57"/>
  <c r="BD58" i="57"/>
  <c r="BD60" i="57"/>
  <c r="AT62" i="57"/>
  <c r="BD64" i="57"/>
  <c r="AT65" i="57"/>
  <c r="AT68" i="57"/>
  <c r="BD72" i="57"/>
  <c r="AY75" i="57"/>
  <c r="AT84" i="57"/>
  <c r="AY89" i="57"/>
  <c r="BD39" i="57"/>
  <c r="AT14" i="57"/>
  <c r="AY99" i="57"/>
  <c r="AY105" i="57"/>
  <c r="BD15" i="57"/>
  <c r="AY18" i="57"/>
  <c r="AY14" i="57"/>
  <c r="AT26" i="57"/>
  <c r="AT33" i="57"/>
  <c r="AT49" i="57"/>
  <c r="AY54" i="57"/>
  <c r="AY62" i="57"/>
  <c r="AT76" i="57"/>
  <c r="BD78" i="57"/>
  <c r="BD89" i="57"/>
  <c r="AT94" i="57"/>
  <c r="BD99" i="57"/>
  <c r="BD30" i="57"/>
  <c r="AT52" i="57"/>
  <c r="BD14" i="57"/>
  <c r="AD36" i="57"/>
  <c r="AT79" i="57"/>
  <c r="AT87" i="57"/>
  <c r="AT100" i="57"/>
  <c r="AY102" i="57"/>
  <c r="AD31" i="57"/>
  <c r="AD34" i="57"/>
  <c r="AD18" i="57"/>
  <c r="AD24" i="57"/>
  <c r="AD78" i="57"/>
  <c r="AD10" i="57"/>
  <c r="AD16" i="57"/>
  <c r="AD25" i="57"/>
  <c r="AD14" i="57"/>
  <c r="AD33" i="57"/>
  <c r="AD67" i="57"/>
  <c r="BD67" i="57"/>
  <c r="BL23" i="57"/>
  <c r="AD44" i="57"/>
  <c r="BQ23" i="57"/>
  <c r="AY26" i="57"/>
  <c r="AY49" i="57"/>
  <c r="AD77" i="57"/>
  <c r="BD26" i="57"/>
  <c r="BL31" i="57"/>
  <c r="BL18" i="57"/>
  <c r="AT85" i="57"/>
  <c r="AT16" i="57"/>
  <c r="AT29" i="57"/>
  <c r="AT37" i="57"/>
  <c r="AD63" i="57"/>
  <c r="AD68" i="57"/>
  <c r="AD82" i="57"/>
  <c r="AT45" i="57"/>
  <c r="AD80" i="57"/>
  <c r="AT32" i="57"/>
  <c r="AT20" i="57"/>
  <c r="BD22" i="57"/>
  <c r="AY34" i="57"/>
  <c r="AD40" i="57"/>
  <c r="AT58" i="57"/>
  <c r="AD66" i="57"/>
  <c r="BL80" i="57"/>
  <c r="AD102" i="57"/>
  <c r="BD29" i="57"/>
  <c r="AD37" i="57"/>
  <c r="BD54" i="57"/>
  <c r="AT61" i="57"/>
  <c r="AD76" i="57"/>
  <c r="AT93" i="57"/>
  <c r="AT21" i="57"/>
  <c r="AT25" i="57"/>
  <c r="AD39" i="57"/>
  <c r="BD46" i="57"/>
  <c r="AD59" i="57"/>
  <c r="AD64" i="57"/>
  <c r="AT101" i="57"/>
  <c r="BL36" i="57"/>
  <c r="AD32" i="57"/>
  <c r="AD69" i="57"/>
  <c r="BD91" i="57"/>
  <c r="BD94" i="57"/>
  <c r="AD107" i="57"/>
  <c r="AY86" i="57"/>
  <c r="AD105" i="57"/>
  <c r="BL77" i="57"/>
  <c r="AY57" i="57"/>
  <c r="BL105" i="57"/>
  <c r="BD56" i="57"/>
  <c r="BL75" i="57"/>
  <c r="BL76" i="57"/>
  <c r="AD86" i="57"/>
  <c r="AD97" i="57"/>
  <c r="AD99" i="57"/>
  <c r="AD85" i="57"/>
  <c r="AD93" i="57"/>
  <c r="BP106" i="57"/>
  <c r="AY42" i="57"/>
  <c r="AY50" i="57"/>
  <c r="BL56" i="57"/>
  <c r="BD61" i="57"/>
  <c r="AT66" i="57"/>
  <c r="AT77" i="57"/>
  <c r="BD84" i="57"/>
  <c r="AD88" i="57"/>
  <c r="AT91" i="57"/>
  <c r="AT75" i="57"/>
  <c r="BD83" i="57"/>
  <c r="AD84" i="57"/>
  <c r="AD92" i="57"/>
  <c r="BD102" i="57"/>
  <c r="AT74" i="57"/>
  <c r="AT82" i="57"/>
  <c r="AT90" i="57"/>
  <c r="AT98" i="57"/>
  <c r="AT106" i="57"/>
  <c r="BD107" i="57"/>
  <c r="AT55" i="57"/>
  <c r="AT103" i="57"/>
  <c r="BL102" i="57"/>
  <c r="BL104" i="57"/>
  <c r="AF13" i="59"/>
  <c r="AF21" i="59"/>
  <c r="AF29" i="59"/>
  <c r="AF37" i="59"/>
  <c r="AF45" i="59"/>
  <c r="AF53" i="59"/>
  <c r="AF61" i="59"/>
  <c r="AF69" i="59"/>
  <c r="AF77" i="59"/>
  <c r="AF85" i="59"/>
  <c r="AF93" i="59"/>
  <c r="AF101" i="59"/>
  <c r="AF62" i="59"/>
  <c r="AF70" i="59"/>
  <c r="AF78" i="59"/>
  <c r="AF86" i="59"/>
  <c r="AF94" i="59"/>
  <c r="AF102" i="59"/>
  <c r="AF22" i="59"/>
  <c r="AF46" i="59"/>
  <c r="AF33" i="59"/>
  <c r="AF49" i="59"/>
  <c r="AF54" i="59"/>
  <c r="AF14" i="59"/>
  <c r="AF74" i="59"/>
  <c r="AF82" i="59"/>
  <c r="AF30" i="59"/>
  <c r="AF38" i="59"/>
  <c r="AF107" i="59"/>
  <c r="AC8" i="59" l="1"/>
  <c r="AE8" i="59" s="1"/>
  <c r="AB8" i="59"/>
  <c r="BO23" i="57"/>
  <c r="BO62" i="57"/>
  <c r="BO86" i="57"/>
  <c r="BO52" i="57"/>
  <c r="BO65" i="57"/>
  <c r="BO28" i="57"/>
  <c r="BO68" i="57"/>
  <c r="BO69" i="57"/>
  <c r="BO82" i="57"/>
  <c r="BO81" i="57"/>
  <c r="BO93" i="57"/>
  <c r="BO66" i="57"/>
  <c r="AJ11" i="54"/>
  <c r="BO57" i="57"/>
  <c r="BO18" i="57"/>
  <c r="BO34" i="57"/>
  <c r="BO40" i="57"/>
  <c r="BO32" i="57"/>
  <c r="BO33" i="57"/>
  <c r="BO97" i="57"/>
  <c r="BO71" i="57"/>
  <c r="BO78" i="57"/>
  <c r="BO85" i="57"/>
  <c r="BO37" i="57"/>
  <c r="BO92" i="57"/>
  <c r="BO44" i="57"/>
  <c r="BO67" i="57"/>
  <c r="BO36" i="57"/>
  <c r="BO80" i="57"/>
  <c r="BO87" i="57"/>
  <c r="BO29" i="57"/>
  <c r="BO16" i="57"/>
  <c r="BO76" i="57"/>
  <c r="BO14" i="57"/>
  <c r="BO47" i="57"/>
  <c r="BO77" i="57"/>
  <c r="BO84" i="57"/>
  <c r="AB9" i="64"/>
  <c r="BO105" i="57"/>
  <c r="BO10" i="57"/>
  <c r="BO39" i="57"/>
  <c r="BO24" i="57"/>
  <c r="BO25" i="57"/>
  <c r="BO102" i="57"/>
  <c r="BO31" i="57"/>
  <c r="BO63" i="57"/>
  <c r="BO79" i="57"/>
  <c r="Y109" i="64"/>
  <c r="J62" i="69"/>
  <c r="BR14" i="57"/>
  <c r="V30" i="48"/>
  <c r="BP99" i="57"/>
  <c r="BL99" i="57"/>
  <c r="BO99" i="57" s="1"/>
  <c r="BP47" i="57"/>
  <c r="BP64" i="57"/>
  <c r="BL64" i="57"/>
  <c r="BO64" i="57" s="1"/>
  <c r="BP103" i="57"/>
  <c r="BL103" i="57"/>
  <c r="BP107" i="57"/>
  <c r="BL107" i="57"/>
  <c r="BO107" i="57" s="1"/>
  <c r="BP90" i="57"/>
  <c r="BL90" i="57"/>
  <c r="BP94" i="57"/>
  <c r="BL94" i="57"/>
  <c r="BP91" i="57"/>
  <c r="BL91" i="57"/>
  <c r="BP73" i="57"/>
  <c r="BL73" i="57"/>
  <c r="BP59" i="57"/>
  <c r="BL59" i="57"/>
  <c r="BO59" i="57" s="1"/>
  <c r="BP74" i="57"/>
  <c r="BL74" i="57"/>
  <c r="BP88" i="57"/>
  <c r="BL88" i="57"/>
  <c r="BO88" i="57" s="1"/>
  <c r="BP38" i="57"/>
  <c r="BL38" i="57"/>
  <c r="BP53" i="57"/>
  <c r="BL53" i="57"/>
  <c r="BI75" i="57"/>
  <c r="BI67" i="57"/>
  <c r="BI59" i="57"/>
  <c r="BI102" i="57"/>
  <c r="BI94" i="57"/>
  <c r="BI62" i="57"/>
  <c r="BI54" i="57"/>
  <c r="BI55" i="57"/>
  <c r="BI71" i="57"/>
  <c r="BI70" i="57"/>
  <c r="BI78" i="57"/>
  <c r="BI74" i="57"/>
  <c r="BI72" i="57"/>
  <c r="BI69" i="57"/>
  <c r="BI53" i="57"/>
  <c r="BI87" i="57"/>
  <c r="BI81" i="57"/>
  <c r="BI77" i="57"/>
  <c r="BI96" i="57"/>
  <c r="BI79" i="57"/>
  <c r="BI66" i="57"/>
  <c r="BI82" i="57"/>
  <c r="BI80" i="57"/>
  <c r="BI64" i="57"/>
  <c r="BI63" i="57"/>
  <c r="BI88" i="57"/>
  <c r="BI105" i="57"/>
  <c r="BI86" i="57"/>
  <c r="BI52" i="57"/>
  <c r="BI39" i="57"/>
  <c r="BI25" i="57"/>
  <c r="BI47" i="57"/>
  <c r="BI101" i="57"/>
  <c r="BI28" i="57"/>
  <c r="BI93" i="57"/>
  <c r="BI61" i="57"/>
  <c r="BI58" i="57"/>
  <c r="BI34" i="57"/>
  <c r="BI27" i="57"/>
  <c r="BN27" i="57" s="1"/>
  <c r="BI45" i="57"/>
  <c r="BI33" i="57"/>
  <c r="BI30" i="57"/>
  <c r="BI24" i="57"/>
  <c r="BI37" i="57"/>
  <c r="BI29" i="57"/>
  <c r="BI12" i="57"/>
  <c r="BI85" i="57"/>
  <c r="BI31" i="57"/>
  <c r="BI65" i="57"/>
  <c r="BI44" i="57"/>
  <c r="BI22" i="57"/>
  <c r="BI35" i="57"/>
  <c r="BI41" i="57"/>
  <c r="BI20" i="57"/>
  <c r="BI36" i="57"/>
  <c r="BI48" i="57"/>
  <c r="BI98" i="57"/>
  <c r="BI49" i="57"/>
  <c r="BI26" i="57"/>
  <c r="BI106" i="57"/>
  <c r="BI60" i="57"/>
  <c r="BI17" i="57"/>
  <c r="BI73" i="57"/>
  <c r="BI97" i="57"/>
  <c r="BI90" i="57"/>
  <c r="BI57" i="57"/>
  <c r="BI99" i="57"/>
  <c r="BI14" i="57"/>
  <c r="BI16" i="57"/>
  <c r="BI107" i="57"/>
  <c r="BI23" i="57"/>
  <c r="BN23" i="57" s="1"/>
  <c r="BI89" i="57"/>
  <c r="BI91" i="57"/>
  <c r="BI46" i="57"/>
  <c r="BI104" i="57"/>
  <c r="BN104" i="57" s="1"/>
  <c r="BI56" i="57"/>
  <c r="BI43" i="57"/>
  <c r="BI11" i="57"/>
  <c r="BI38" i="57"/>
  <c r="BI83" i="57"/>
  <c r="BI50" i="57"/>
  <c r="BI32" i="57"/>
  <c r="BI108" i="57"/>
  <c r="BI68" i="57"/>
  <c r="J46" i="69"/>
  <c r="BI92" i="57"/>
  <c r="BI100" i="57"/>
  <c r="BI51" i="57"/>
  <c r="BI18" i="57"/>
  <c r="BI42" i="57"/>
  <c r="BI21" i="57"/>
  <c r="BI19" i="57"/>
  <c r="BI84" i="57"/>
  <c r="BI15" i="57"/>
  <c r="BI40" i="57"/>
  <c r="BI76" i="57"/>
  <c r="BI95" i="57"/>
  <c r="BI103" i="57"/>
  <c r="J60" i="69"/>
  <c r="J59" i="69"/>
  <c r="J58" i="69"/>
  <c r="BI10" i="57"/>
  <c r="J57" i="69"/>
  <c r="R18" i="48"/>
  <c r="R19" i="48" s="1"/>
  <c r="G27" i="69" s="1"/>
  <c r="H18" i="48"/>
  <c r="H19" i="48" s="1"/>
  <c r="F30" i="69"/>
  <c r="J34" i="48"/>
  <c r="J31" i="69" s="1"/>
  <c r="BQ73" i="57"/>
  <c r="BP23" i="57"/>
  <c r="BP54" i="57"/>
  <c r="BP72" i="57"/>
  <c r="BP96" i="57"/>
  <c r="BP89" i="57"/>
  <c r="BP105" i="57"/>
  <c r="BP33" i="57"/>
  <c r="BP83" i="57"/>
  <c r="BP21" i="57"/>
  <c r="BP19" i="57"/>
  <c r="BP66" i="57"/>
  <c r="BP102" i="57"/>
  <c r="BQ60" i="57"/>
  <c r="BP81" i="57"/>
  <c r="BP84" i="57"/>
  <c r="BP30" i="57"/>
  <c r="BQ103" i="57"/>
  <c r="BP11" i="57"/>
  <c r="BP35" i="57"/>
  <c r="BP56" i="57"/>
  <c r="BP67" i="57"/>
  <c r="BP101" i="57"/>
  <c r="BP49" i="57"/>
  <c r="BP18" i="57"/>
  <c r="BP92" i="57"/>
  <c r="BP86" i="57"/>
  <c r="BP87" i="57"/>
  <c r="BP52" i="57"/>
  <c r="BP41" i="57"/>
  <c r="BP34" i="57"/>
  <c r="BP71" i="57"/>
  <c r="BP14" i="57"/>
  <c r="BP80" i="57"/>
  <c r="BP93" i="57"/>
  <c r="BP100" i="57"/>
  <c r="BP58" i="57"/>
  <c r="BP57" i="57"/>
  <c r="BP79" i="57"/>
  <c r="BP78" i="57"/>
  <c r="BP97" i="57"/>
  <c r="BP65" i="57"/>
  <c r="BP24" i="57"/>
  <c r="BP29" i="57"/>
  <c r="BP42" i="57"/>
  <c r="BP68" i="57"/>
  <c r="BP76" i="57"/>
  <c r="BP25" i="57"/>
  <c r="BP37" i="57"/>
  <c r="BP22" i="57"/>
  <c r="BP95" i="57"/>
  <c r="BP28" i="57"/>
  <c r="BP75" i="57"/>
  <c r="BP20" i="57"/>
  <c r="BP44" i="57"/>
  <c r="BP13" i="57"/>
  <c r="BP16" i="57"/>
  <c r="BP55" i="57"/>
  <c r="BP70" i="57"/>
  <c r="BQ12" i="57"/>
  <c r="BP69" i="57"/>
  <c r="BP36" i="57"/>
  <c r="BP31" i="57"/>
  <c r="BP61" i="57"/>
  <c r="BP27" i="57"/>
  <c r="BP60" i="57"/>
  <c r="BP39" i="57"/>
  <c r="BP26" i="57"/>
  <c r="BP32" i="57"/>
  <c r="BP40" i="57"/>
  <c r="BP77" i="57"/>
  <c r="BP104" i="57"/>
  <c r="BP10" i="57"/>
  <c r="BP15" i="57"/>
  <c r="BP98" i="57"/>
  <c r="BQ51" i="57"/>
  <c r="BP85" i="57"/>
  <c r="BP48" i="57"/>
  <c r="BQ11" i="57"/>
  <c r="BP82" i="57"/>
  <c r="BP63" i="57"/>
  <c r="BP51" i="57"/>
  <c r="BP43" i="57"/>
  <c r="BP12" i="57"/>
  <c r="BQ29" i="57"/>
  <c r="BP108" i="57"/>
  <c r="BQ101" i="57"/>
  <c r="BP46" i="57"/>
  <c r="BP45" i="57"/>
  <c r="BQ14" i="57"/>
  <c r="BQ96" i="57"/>
  <c r="BQ13" i="57"/>
  <c r="BQ54" i="57"/>
  <c r="BQ61" i="57"/>
  <c r="BQ95" i="57"/>
  <c r="BQ83" i="57"/>
  <c r="BQ70" i="57"/>
  <c r="BQ75" i="57"/>
  <c r="BQ100" i="57"/>
  <c r="BQ30" i="57"/>
  <c r="BQ49" i="57"/>
  <c r="BQ42" i="57"/>
  <c r="BQ98" i="57"/>
  <c r="BQ15" i="57"/>
  <c r="BQ35" i="57"/>
  <c r="BQ26" i="57"/>
  <c r="BQ89" i="57"/>
  <c r="BQ22" i="57"/>
  <c r="BQ21" i="57"/>
  <c r="BQ20" i="57"/>
  <c r="AF51" i="59"/>
  <c r="AF73" i="59"/>
  <c r="AF87" i="59"/>
  <c r="AF90" i="59"/>
  <c r="AF34" i="59"/>
  <c r="AF65" i="59"/>
  <c r="AF18" i="59"/>
  <c r="AF50" i="59"/>
  <c r="AF42" i="59"/>
  <c r="AF26" i="59"/>
  <c r="AF79" i="59"/>
  <c r="AF23" i="59"/>
  <c r="AF35" i="59"/>
  <c r="AF97" i="59"/>
  <c r="AF43" i="59"/>
  <c r="AF27" i="59"/>
  <c r="AF19" i="59"/>
  <c r="AF71" i="59"/>
  <c r="AF15" i="59"/>
  <c r="AF59" i="59"/>
  <c r="AF57" i="59"/>
  <c r="AF108" i="59"/>
  <c r="AF11" i="59"/>
  <c r="AF99" i="59"/>
  <c r="AF106" i="59"/>
  <c r="AF105" i="59"/>
  <c r="AF41" i="59"/>
  <c r="AF91" i="59"/>
  <c r="AF98" i="59"/>
  <c r="AF83" i="59"/>
  <c r="AF66" i="59"/>
  <c r="AF95" i="59"/>
  <c r="AF103" i="59"/>
  <c r="AF75" i="59"/>
  <c r="AF89" i="59"/>
  <c r="AF25" i="59"/>
  <c r="AF67" i="59"/>
  <c r="AF58" i="59"/>
  <c r="AF81" i="59"/>
  <c r="AF17" i="59"/>
  <c r="AD30" i="57"/>
  <c r="BO30" i="57" s="1"/>
  <c r="AK98" i="54"/>
  <c r="AF8" i="59"/>
  <c r="BQ90" i="57"/>
  <c r="BQ74" i="57"/>
  <c r="BQ106" i="57"/>
  <c r="AD8" i="57"/>
  <c r="BO8" i="57" s="1"/>
  <c r="M12" i="63"/>
  <c r="O12" i="63" s="1"/>
  <c r="AH109" i="54"/>
  <c r="M18" i="48" s="1"/>
  <c r="M19" i="48" s="1"/>
  <c r="G22" i="69" s="1"/>
  <c r="AK88" i="54"/>
  <c r="AK40" i="54"/>
  <c r="AK24" i="54"/>
  <c r="AC109" i="59"/>
  <c r="J18" i="48" s="1"/>
  <c r="J19" i="48" s="1"/>
  <c r="G23" i="69" s="1"/>
  <c r="BQ53" i="57"/>
  <c r="AD95" i="57"/>
  <c r="BO95" i="57" s="1"/>
  <c r="BP62" i="57"/>
  <c r="BQ27" i="57"/>
  <c r="AD48" i="57"/>
  <c r="BO48" i="57" s="1"/>
  <c r="AK11" i="54"/>
  <c r="AK82" i="54"/>
  <c r="AK50" i="54"/>
  <c r="AK21" i="54"/>
  <c r="AK72" i="54"/>
  <c r="AK56" i="54"/>
  <c r="AK37" i="54"/>
  <c r="AK104" i="54"/>
  <c r="AK85" i="54"/>
  <c r="AK69" i="54"/>
  <c r="AK53" i="54"/>
  <c r="AK101" i="54"/>
  <c r="AK66" i="54"/>
  <c r="AK27" i="54"/>
  <c r="BP17" i="57"/>
  <c r="BQ38" i="57"/>
  <c r="AD45" i="57"/>
  <c r="BO45" i="57" s="1"/>
  <c r="BQ88" i="57"/>
  <c r="AD101" i="57"/>
  <c r="BO101" i="57" s="1"/>
  <c r="AD53" i="57"/>
  <c r="AD103" i="57"/>
  <c r="BJ109" i="57"/>
  <c r="AD26" i="57"/>
  <c r="BO26" i="57" s="1"/>
  <c r="AD46" i="57"/>
  <c r="BO46" i="57" s="1"/>
  <c r="BQ104" i="57"/>
  <c r="AD91" i="57"/>
  <c r="AD75" i="57"/>
  <c r="BO75" i="57" s="1"/>
  <c r="BQ19" i="57"/>
  <c r="AD38" i="57"/>
  <c r="AD104" i="57"/>
  <c r="BO104" i="57" s="1"/>
  <c r="BR47" i="57"/>
  <c r="BQ94" i="57"/>
  <c r="AD55" i="57"/>
  <c r="BO55" i="57" s="1"/>
  <c r="AD50" i="57"/>
  <c r="BO50" i="57" s="1"/>
  <c r="BQ79" i="57"/>
  <c r="BP50" i="57"/>
  <c r="AD21" i="57"/>
  <c r="BO21" i="57" s="1"/>
  <c r="AD54" i="57"/>
  <c r="BO54" i="57" s="1"/>
  <c r="AD83" i="57"/>
  <c r="BO83" i="57" s="1"/>
  <c r="AD43" i="57"/>
  <c r="BO43" i="57" s="1"/>
  <c r="AD19" i="57"/>
  <c r="BO19" i="57" s="1"/>
  <c r="AD98" i="57"/>
  <c r="BO98" i="57" s="1"/>
  <c r="AD90" i="57"/>
  <c r="AD100" i="57"/>
  <c r="BO100" i="57" s="1"/>
  <c r="AD35" i="57"/>
  <c r="BO35" i="57" s="1"/>
  <c r="AD72" i="57"/>
  <c r="BO72" i="57" s="1"/>
  <c r="AD20" i="57"/>
  <c r="BO20" i="57" s="1"/>
  <c r="AD12" i="57"/>
  <c r="BO12" i="57" s="1"/>
  <c r="AD27" i="57"/>
  <c r="BO27" i="57" s="1"/>
  <c r="AD15" i="57"/>
  <c r="BO15" i="57" s="1"/>
  <c r="AD106" i="57"/>
  <c r="BO106" i="57" s="1"/>
  <c r="AD73" i="57"/>
  <c r="AD42" i="57"/>
  <c r="BO42" i="57" s="1"/>
  <c r="AD60" i="57"/>
  <c r="BO60" i="57" s="1"/>
  <c r="AD61" i="57"/>
  <c r="BO61" i="57" s="1"/>
  <c r="AD51" i="57"/>
  <c r="BO51" i="57" s="1"/>
  <c r="AD108" i="57"/>
  <c r="BO108" i="57" s="1"/>
  <c r="AD89" i="57"/>
  <c r="BO89" i="57" s="1"/>
  <c r="AD96" i="57"/>
  <c r="BO96" i="57" s="1"/>
  <c r="BQ64" i="57"/>
  <c r="AD56" i="57"/>
  <c r="BO56" i="57" s="1"/>
  <c r="AD49" i="57"/>
  <c r="BO49" i="57" s="1"/>
  <c r="AD70" i="57"/>
  <c r="BO70" i="57" s="1"/>
  <c r="AD13" i="57"/>
  <c r="BO13" i="57" s="1"/>
  <c r="AD41" i="57"/>
  <c r="BO41" i="57" s="1"/>
  <c r="AD22" i="57"/>
  <c r="BO22" i="57" s="1"/>
  <c r="AD94" i="57"/>
  <c r="AD74" i="57"/>
  <c r="AD17" i="57"/>
  <c r="BO17" i="57" s="1"/>
  <c r="AD11" i="57"/>
  <c r="BO11" i="57" s="1"/>
  <c r="BQ16" i="57"/>
  <c r="BO74" i="57" l="1"/>
  <c r="BO94" i="57"/>
  <c r="BO53" i="57"/>
  <c r="BO90" i="57"/>
  <c r="BO38" i="57"/>
  <c r="BO73" i="57"/>
  <c r="BO91" i="57"/>
  <c r="BO103" i="57"/>
  <c r="BN93" i="57"/>
  <c r="BN57" i="57"/>
  <c r="BN62" i="57"/>
  <c r="BN85" i="57"/>
  <c r="BN80" i="57"/>
  <c r="BN43" i="57"/>
  <c r="BN11" i="57"/>
  <c r="BN30" i="57"/>
  <c r="BN66" i="57"/>
  <c r="BN69" i="57"/>
  <c r="BN20" i="57"/>
  <c r="BN58" i="57"/>
  <c r="BN50" i="57"/>
  <c r="BN100" i="57"/>
  <c r="BN25" i="57"/>
  <c r="BN70" i="57"/>
  <c r="BN92" i="57"/>
  <c r="BN17" i="57"/>
  <c r="BN44" i="57"/>
  <c r="BN34" i="57"/>
  <c r="BN42" i="57"/>
  <c r="BN84" i="57"/>
  <c r="BN18" i="57"/>
  <c r="BN16" i="57"/>
  <c r="BN60" i="57"/>
  <c r="BN41" i="57"/>
  <c r="BN65" i="57"/>
  <c r="BN29" i="57"/>
  <c r="BN33" i="57"/>
  <c r="BN101" i="57"/>
  <c r="BN52" i="57"/>
  <c r="BN63" i="57"/>
  <c r="BN72" i="57"/>
  <c r="BN71" i="57"/>
  <c r="BN15" i="57"/>
  <c r="BN83" i="57"/>
  <c r="BN56" i="57"/>
  <c r="BN76" i="57"/>
  <c r="BN19" i="57"/>
  <c r="BN51" i="57"/>
  <c r="BN14" i="57"/>
  <c r="BN97" i="57"/>
  <c r="BN106" i="57"/>
  <c r="BN48" i="57"/>
  <c r="BN35" i="57"/>
  <c r="BN31" i="57"/>
  <c r="BN37" i="57"/>
  <c r="BN45" i="57"/>
  <c r="BN61" i="57"/>
  <c r="BN47" i="57"/>
  <c r="BN86" i="57"/>
  <c r="BN79" i="57"/>
  <c r="BN87" i="57"/>
  <c r="BN55" i="57"/>
  <c r="BN102" i="57"/>
  <c r="BN22" i="57"/>
  <c r="BN10" i="57"/>
  <c r="BN68" i="57"/>
  <c r="BN89" i="57"/>
  <c r="BN13" i="57"/>
  <c r="BN108" i="57"/>
  <c r="BN40" i="57"/>
  <c r="BN21" i="57"/>
  <c r="BN26" i="57"/>
  <c r="BN36" i="57"/>
  <c r="BN24" i="57"/>
  <c r="BN105" i="57"/>
  <c r="BN96" i="57"/>
  <c r="BN78" i="57"/>
  <c r="BN54" i="57"/>
  <c r="BN32" i="57"/>
  <c r="BN46" i="57"/>
  <c r="BN28" i="57"/>
  <c r="BN98" i="57"/>
  <c r="BN81" i="57"/>
  <c r="BN12" i="57"/>
  <c r="BN77" i="57"/>
  <c r="BN49" i="57"/>
  <c r="BN39" i="57"/>
  <c r="BN82" i="57"/>
  <c r="BN67" i="57"/>
  <c r="BN88" i="57"/>
  <c r="BN90" i="57"/>
  <c r="BN64" i="57"/>
  <c r="BN74" i="57"/>
  <c r="BN91" i="57"/>
  <c r="BN107" i="57"/>
  <c r="BN53" i="57"/>
  <c r="BN59" i="57"/>
  <c r="BN75" i="57"/>
  <c r="BN99" i="57"/>
  <c r="BN94" i="57"/>
  <c r="BN95" i="57"/>
  <c r="BN38" i="57"/>
  <c r="BN73" i="57"/>
  <c r="BN103" i="57"/>
  <c r="BQ31" i="57"/>
  <c r="BQ80" i="57"/>
  <c r="BQ77" i="57"/>
  <c r="BQ93" i="57"/>
  <c r="BQ78" i="57"/>
  <c r="BQ39" i="57"/>
  <c r="BQ32" i="57"/>
  <c r="BQ87" i="57"/>
  <c r="BQ76" i="57"/>
  <c r="BQ37" i="57"/>
  <c r="BQ84" i="57"/>
  <c r="BQ81" i="57"/>
  <c r="BQ105" i="57"/>
  <c r="BQ71" i="57"/>
  <c r="BQ92" i="57"/>
  <c r="BQ44" i="57"/>
  <c r="BQ86" i="57"/>
  <c r="BQ40" i="57"/>
  <c r="BQ36" i="57"/>
  <c r="BQ33" i="57"/>
  <c r="BQ65" i="57"/>
  <c r="BQ69" i="57"/>
  <c r="BQ52" i="57"/>
  <c r="BQ34" i="57"/>
  <c r="BQ66" i="57"/>
  <c r="BQ102" i="57"/>
  <c r="BQ97" i="57"/>
  <c r="BQ67" i="57"/>
  <c r="BQ24" i="57"/>
  <c r="BQ10" i="57"/>
  <c r="BQ85" i="57"/>
  <c r="BQ62" i="57"/>
  <c r="BQ82" i="57"/>
  <c r="BQ63" i="57"/>
  <c r="BQ99" i="57"/>
  <c r="BQ107" i="57"/>
  <c r="F22" i="69"/>
  <c r="F27" i="69"/>
  <c r="F21" i="69"/>
  <c r="F23" i="69"/>
  <c r="BR23" i="57"/>
  <c r="BR19" i="57"/>
  <c r="BQ17" i="57"/>
  <c r="BR79" i="57"/>
  <c r="BQ41" i="57"/>
  <c r="BQ91" i="57"/>
  <c r="BR38" i="57"/>
  <c r="BR58" i="57"/>
  <c r="BR29" i="57"/>
  <c r="BQ50" i="57"/>
  <c r="BQ56" i="57"/>
  <c r="BR94" i="57"/>
  <c r="BQ108" i="57"/>
  <c r="BR64" i="57"/>
  <c r="BQ46" i="57"/>
  <c r="BR28" i="57"/>
  <c r="BR59" i="57"/>
  <c r="BR68" i="57"/>
  <c r="BR88" i="57"/>
  <c r="BQ72" i="57"/>
  <c r="BQ43" i="57"/>
  <c r="BR16" i="57"/>
  <c r="BQ55" i="57"/>
  <c r="BR103" i="57"/>
  <c r="BQ45" i="57"/>
  <c r="BQ48" i="57"/>
  <c r="BR18" i="57"/>
  <c r="BR25" i="57"/>
  <c r="BR48" i="57"/>
  <c r="BR41" i="57"/>
  <c r="BR57" i="57"/>
  <c r="BR45" i="57"/>
  <c r="BQ57" i="57"/>
  <c r="BK109" i="57"/>
  <c r="AK109" i="54"/>
  <c r="BR8" i="57"/>
  <c r="M10" i="63"/>
  <c r="O10" i="63" s="1"/>
  <c r="BP109" i="57"/>
  <c r="BR91" i="57"/>
  <c r="BR46" i="57"/>
  <c r="BR53" i="57"/>
  <c r="BR104" i="57"/>
  <c r="BR56" i="57"/>
  <c r="BR106" i="57"/>
  <c r="BR50" i="57"/>
  <c r="BR43" i="57"/>
  <c r="BR60" i="57"/>
  <c r="BR55" i="57"/>
  <c r="BR72" i="57"/>
  <c r="BR73" i="57"/>
  <c r="BR74" i="57"/>
  <c r="BR27" i="57"/>
  <c r="BR90" i="57"/>
  <c r="BR108" i="57"/>
  <c r="BR70" i="57"/>
  <c r="BR17" i="57"/>
  <c r="BR12" i="57" l="1"/>
  <c r="BR62" i="57"/>
  <c r="BR31" i="57"/>
  <c r="BR96" i="57"/>
  <c r="BR51" i="57"/>
  <c r="BR22" i="57"/>
  <c r="BR89" i="57"/>
  <c r="BR75" i="57"/>
  <c r="BR35" i="57"/>
  <c r="BR54" i="57"/>
  <c r="BR21" i="57"/>
  <c r="BR20" i="57"/>
  <c r="BR78" i="57"/>
  <c r="BR100" i="57"/>
  <c r="BR10" i="57"/>
  <c r="BR107" i="57"/>
  <c r="BR61" i="57"/>
  <c r="BR99" i="57"/>
  <c r="BR67" i="57"/>
  <c r="BR63" i="57"/>
  <c r="BR11" i="57"/>
  <c r="BR101" i="57"/>
  <c r="BR13" i="57"/>
  <c r="BR85" i="57"/>
  <c r="BR36" i="57"/>
  <c r="BR52" i="57"/>
  <c r="BR105" i="57"/>
  <c r="BR71" i="57"/>
  <c r="BR39" i="57"/>
  <c r="BR40" i="57"/>
  <c r="BR32" i="57"/>
  <c r="BR84" i="57"/>
  <c r="BR26" i="57"/>
  <c r="BR34" i="57"/>
  <c r="BR102" i="57"/>
  <c r="BR93" i="57"/>
  <c r="BR42" i="57"/>
  <c r="BR37" i="57"/>
  <c r="BR81" i="57"/>
  <c r="BR76" i="57"/>
  <c r="BR24" i="57"/>
  <c r="BR44" i="57"/>
  <c r="BR15" i="57"/>
  <c r="BR83" i="57"/>
  <c r="BR97" i="57"/>
  <c r="BR87" i="57"/>
  <c r="BR69" i="57"/>
  <c r="BR80" i="57"/>
  <c r="BR30" i="57"/>
  <c r="BR95" i="57"/>
  <c r="BR86" i="57"/>
  <c r="BR66" i="57"/>
  <c r="BR33" i="57"/>
  <c r="BR98" i="57"/>
  <c r="BR49" i="57"/>
  <c r="BR77" i="57"/>
  <c r="BR65" i="57"/>
  <c r="BR92" i="57"/>
  <c r="BR82" i="57"/>
  <c r="BI110" i="55" l="1"/>
  <c r="BG110" i="55"/>
  <c r="BF110" i="55"/>
  <c r="BB110" i="55"/>
  <c r="BA110" i="55"/>
  <c r="AW110" i="55"/>
  <c r="AV110" i="55"/>
  <c r="AS110" i="55"/>
  <c r="AR110" i="55"/>
  <c r="AQ110" i="55"/>
  <c r="AN110" i="55"/>
  <c r="AL110" i="55"/>
  <c r="AK110" i="55"/>
  <c r="AJ110" i="55"/>
  <c r="BN110" i="55" s="1"/>
  <c r="AH110" i="55"/>
  <c r="AD110" i="55" a="1"/>
  <c r="AD110" i="55" s="1"/>
  <c r="AE110" i="55" s="1" a="1"/>
  <c r="AE110" i="55" s="1"/>
  <c r="AB110" i="55"/>
  <c r="W110" i="55"/>
  <c r="R110" i="55"/>
  <c r="BI109" i="55"/>
  <c r="BG109" i="55"/>
  <c r="BF109" i="55"/>
  <c r="BB109" i="55"/>
  <c r="BA109" i="55"/>
  <c r="AW109" i="55"/>
  <c r="AV109" i="55"/>
  <c r="AS109" i="55"/>
  <c r="AR109" i="55"/>
  <c r="AQ109" i="55"/>
  <c r="AN109" i="55"/>
  <c r="AL109" i="55"/>
  <c r="AK109" i="55"/>
  <c r="AJ109" i="55"/>
  <c r="BN109" i="55" s="1"/>
  <c r="AH109" i="55"/>
  <c r="AD109" i="55" a="1"/>
  <c r="AD109" i="55" s="1"/>
  <c r="AB109" i="55"/>
  <c r="W109" i="55"/>
  <c r="R109" i="55"/>
  <c r="BI108" i="55"/>
  <c r="BG108" i="55"/>
  <c r="BF108" i="55"/>
  <c r="BB108" i="55"/>
  <c r="BA108" i="55"/>
  <c r="AW108" i="55"/>
  <c r="AV108" i="55"/>
  <c r="AS108" i="55"/>
  <c r="AR108" i="55"/>
  <c r="AQ108" i="55"/>
  <c r="AN108" i="55"/>
  <c r="AL108" i="55"/>
  <c r="AK108" i="55"/>
  <c r="AJ108" i="55"/>
  <c r="BN108" i="55" s="1"/>
  <c r="AH108" i="55"/>
  <c r="AD108" i="55" a="1"/>
  <c r="AD108" i="55" s="1"/>
  <c r="AB108" i="55"/>
  <c r="W108" i="55"/>
  <c r="R108" i="55"/>
  <c r="BI107" i="55"/>
  <c r="BG107" i="55"/>
  <c r="BF107" i="55"/>
  <c r="BB107" i="55"/>
  <c r="BA107" i="55"/>
  <c r="AW107" i="55"/>
  <c r="AV107" i="55"/>
  <c r="AS107" i="55"/>
  <c r="AR107" i="55"/>
  <c r="AQ107" i="55"/>
  <c r="AN107" i="55"/>
  <c r="AL107" i="55"/>
  <c r="AK107" i="55"/>
  <c r="AJ107" i="55"/>
  <c r="BN107" i="55" s="1"/>
  <c r="AH107" i="55"/>
  <c r="AD107" i="55" a="1"/>
  <c r="AD107" i="55" s="1"/>
  <c r="AB107" i="55"/>
  <c r="W107" i="55"/>
  <c r="R107" i="55"/>
  <c r="BI106" i="55"/>
  <c r="BG106" i="55"/>
  <c r="BF106" i="55"/>
  <c r="BB106" i="55"/>
  <c r="BA106" i="55"/>
  <c r="AW106" i="55"/>
  <c r="AV106" i="55"/>
  <c r="AS106" i="55"/>
  <c r="AR106" i="55"/>
  <c r="AQ106" i="55"/>
  <c r="AN106" i="55"/>
  <c r="AL106" i="55"/>
  <c r="AK106" i="55"/>
  <c r="AJ106" i="55"/>
  <c r="BN106" i="55" s="1"/>
  <c r="AH106" i="55"/>
  <c r="AD106" i="55" a="1"/>
  <c r="AD106" i="55" s="1"/>
  <c r="AB106" i="55"/>
  <c r="W106" i="55"/>
  <c r="R106" i="55"/>
  <c r="BI105" i="55"/>
  <c r="BG105" i="55"/>
  <c r="BF105" i="55"/>
  <c r="BB105" i="55"/>
  <c r="BA105" i="55"/>
  <c r="AW105" i="55"/>
  <c r="AV105" i="55"/>
  <c r="AS105" i="55"/>
  <c r="AR105" i="55"/>
  <c r="AQ105" i="55"/>
  <c r="AN105" i="55"/>
  <c r="AL105" i="55"/>
  <c r="AK105" i="55"/>
  <c r="AJ105" i="55"/>
  <c r="BN105" i="55" s="1"/>
  <c r="AH105" i="55"/>
  <c r="AD105" i="55" a="1"/>
  <c r="AD105" i="55" s="1"/>
  <c r="AB105" i="55"/>
  <c r="W105" i="55"/>
  <c r="R105" i="55"/>
  <c r="BI104" i="55"/>
  <c r="BG104" i="55"/>
  <c r="BF104" i="55"/>
  <c r="BB104" i="55"/>
  <c r="BA104" i="55"/>
  <c r="AW104" i="55"/>
  <c r="AV104" i="55"/>
  <c r="AS104" i="55"/>
  <c r="AR104" i="55"/>
  <c r="AQ104" i="55"/>
  <c r="AN104" i="55"/>
  <c r="AL104" i="55"/>
  <c r="AK104" i="55"/>
  <c r="AJ104" i="55"/>
  <c r="BN104" i="55" s="1"/>
  <c r="AH104" i="55"/>
  <c r="AD104" i="55" a="1"/>
  <c r="AD104" i="55" s="1"/>
  <c r="AB104" i="55"/>
  <c r="W104" i="55"/>
  <c r="R104" i="55"/>
  <c r="BI103" i="55"/>
  <c r="BG103" i="55"/>
  <c r="BF103" i="55"/>
  <c r="BB103" i="55"/>
  <c r="BA103" i="55"/>
  <c r="AW103" i="55"/>
  <c r="AV103" i="55"/>
  <c r="AS103" i="55"/>
  <c r="AR103" i="55"/>
  <c r="AQ103" i="55"/>
  <c r="AN103" i="55"/>
  <c r="AL103" i="55"/>
  <c r="AK103" i="55"/>
  <c r="AJ103" i="55"/>
  <c r="BN103" i="55" s="1"/>
  <c r="AH103" i="55"/>
  <c r="AD103" i="55" a="1"/>
  <c r="AD103" i="55" s="1"/>
  <c r="AB103" i="55"/>
  <c r="W103" i="55"/>
  <c r="R103" i="55"/>
  <c r="BI102" i="55"/>
  <c r="BG102" i="55"/>
  <c r="BF102" i="55"/>
  <c r="BB102" i="55"/>
  <c r="BA102" i="55"/>
  <c r="AW102" i="55"/>
  <c r="AV102" i="55"/>
  <c r="AS102" i="55"/>
  <c r="AR102" i="55"/>
  <c r="AQ102" i="55"/>
  <c r="AN102" i="55"/>
  <c r="AL102" i="55"/>
  <c r="AK102" i="55"/>
  <c r="AJ102" i="55"/>
  <c r="BN102" i="55" s="1"/>
  <c r="AH102" i="55"/>
  <c r="AD102" i="55" a="1"/>
  <c r="AD102" i="55" s="1"/>
  <c r="AB102" i="55"/>
  <c r="W102" i="55"/>
  <c r="R102" i="55"/>
  <c r="BI101" i="55"/>
  <c r="BG101" i="55"/>
  <c r="BF101" i="55"/>
  <c r="BB101" i="55"/>
  <c r="BA101" i="55"/>
  <c r="AW101" i="55"/>
  <c r="AV101" i="55"/>
  <c r="AS101" i="55"/>
  <c r="AR101" i="55"/>
  <c r="AQ101" i="55"/>
  <c r="AN101" i="55"/>
  <c r="AL101" i="55"/>
  <c r="AK101" i="55"/>
  <c r="AJ101" i="55"/>
  <c r="BN101" i="55" s="1"/>
  <c r="AH101" i="55"/>
  <c r="AD101" i="55" a="1"/>
  <c r="AD101" i="55" s="1"/>
  <c r="AB101" i="55"/>
  <c r="W101" i="55"/>
  <c r="R101" i="55"/>
  <c r="BI100" i="55"/>
  <c r="BG100" i="55"/>
  <c r="BF100" i="55"/>
  <c r="BB100" i="55"/>
  <c r="BA100" i="55"/>
  <c r="BC100" i="55" s="1"/>
  <c r="AW100" i="55"/>
  <c r="AV100" i="55"/>
  <c r="AS100" i="55"/>
  <c r="AR100" i="55"/>
  <c r="AQ100" i="55"/>
  <c r="AN100" i="55"/>
  <c r="AL100" i="55"/>
  <c r="AK100" i="55"/>
  <c r="AJ100" i="55"/>
  <c r="BN100" i="55" s="1"/>
  <c r="AH100" i="55"/>
  <c r="AD100" i="55" a="1"/>
  <c r="AD100" i="55" s="1"/>
  <c r="AB100" i="55"/>
  <c r="W100" i="55"/>
  <c r="R100" i="55"/>
  <c r="BI99" i="55"/>
  <c r="BG99" i="55"/>
  <c r="BF99" i="55"/>
  <c r="BB99" i="55"/>
  <c r="BA99" i="55"/>
  <c r="AW99" i="55"/>
  <c r="AV99" i="55"/>
  <c r="AS99" i="55"/>
  <c r="AR99" i="55"/>
  <c r="AQ99" i="55"/>
  <c r="AN99" i="55"/>
  <c r="AL99" i="55"/>
  <c r="AK99" i="55"/>
  <c r="AJ99" i="55"/>
  <c r="BN99" i="55" s="1"/>
  <c r="AH99" i="55"/>
  <c r="AD99" i="55" a="1"/>
  <c r="AD99" i="55" s="1"/>
  <c r="AB99" i="55"/>
  <c r="W99" i="55"/>
  <c r="R99" i="55"/>
  <c r="BI98" i="55"/>
  <c r="BG98" i="55"/>
  <c r="BF98" i="55"/>
  <c r="BB98" i="55"/>
  <c r="BA98" i="55"/>
  <c r="AW98" i="55"/>
  <c r="AV98" i="55"/>
  <c r="AS98" i="55"/>
  <c r="AR98" i="55"/>
  <c r="AQ98" i="55"/>
  <c r="AN98" i="55"/>
  <c r="AL98" i="55"/>
  <c r="AK98" i="55"/>
  <c r="AJ98" i="55"/>
  <c r="BN98" i="55" s="1"/>
  <c r="AH98" i="55"/>
  <c r="AD98" i="55" a="1"/>
  <c r="AD98" i="55" s="1"/>
  <c r="AE98" i="55" s="1" a="1"/>
  <c r="AE98" i="55" s="1"/>
  <c r="AB98" i="55"/>
  <c r="W98" i="55"/>
  <c r="R98" i="55"/>
  <c r="BI97" i="55"/>
  <c r="BG97" i="55"/>
  <c r="BF97" i="55"/>
  <c r="BB97" i="55"/>
  <c r="BA97" i="55"/>
  <c r="AW97" i="55"/>
  <c r="AV97" i="55"/>
  <c r="AS97" i="55"/>
  <c r="AR97" i="55"/>
  <c r="AQ97" i="55"/>
  <c r="AN97" i="55"/>
  <c r="AL97" i="55"/>
  <c r="AK97" i="55"/>
  <c r="AJ97" i="55"/>
  <c r="BN97" i="55" s="1"/>
  <c r="AH97" i="55"/>
  <c r="AD97" i="55" a="1"/>
  <c r="AD97" i="55" s="1"/>
  <c r="AB97" i="55"/>
  <c r="W97" i="55"/>
  <c r="R97" i="55"/>
  <c r="BI96" i="55"/>
  <c r="BG96" i="55"/>
  <c r="BF96" i="55"/>
  <c r="BB96" i="55"/>
  <c r="BA96" i="55"/>
  <c r="AW96" i="55"/>
  <c r="AV96" i="55"/>
  <c r="AS96" i="55"/>
  <c r="AR96" i="55"/>
  <c r="AQ96" i="55"/>
  <c r="AN96" i="55"/>
  <c r="AL96" i="55"/>
  <c r="AK96" i="55"/>
  <c r="AJ96" i="55"/>
  <c r="BN96" i="55" s="1"/>
  <c r="AH96" i="55"/>
  <c r="AD96" i="55" a="1"/>
  <c r="AD96" i="55" s="1"/>
  <c r="AB96" i="55"/>
  <c r="W96" i="55"/>
  <c r="R96" i="55"/>
  <c r="BI95" i="55"/>
  <c r="BG95" i="55"/>
  <c r="BF95" i="55"/>
  <c r="BB95" i="55"/>
  <c r="BA95" i="55"/>
  <c r="AW95" i="55"/>
  <c r="AV95" i="55"/>
  <c r="AS95" i="55"/>
  <c r="AR95" i="55"/>
  <c r="AQ95" i="55"/>
  <c r="AN95" i="55"/>
  <c r="AL95" i="55"/>
  <c r="AK95" i="55"/>
  <c r="AJ95" i="55"/>
  <c r="BN95" i="55" s="1"/>
  <c r="AH95" i="55"/>
  <c r="AD95" i="55" a="1"/>
  <c r="AD95" i="55" s="1"/>
  <c r="AB95" i="55"/>
  <c r="W95" i="55"/>
  <c r="R95" i="55"/>
  <c r="BI94" i="55"/>
  <c r="BG94" i="55"/>
  <c r="BF94" i="55"/>
  <c r="BB94" i="55"/>
  <c r="BA94" i="55"/>
  <c r="AW94" i="55"/>
  <c r="AV94" i="55"/>
  <c r="AS94" i="55"/>
  <c r="AR94" i="55"/>
  <c r="AQ94" i="55"/>
  <c r="AN94" i="55"/>
  <c r="AL94" i="55"/>
  <c r="AK94" i="55"/>
  <c r="AJ94" i="55"/>
  <c r="BN94" i="55" s="1"/>
  <c r="AH94" i="55"/>
  <c r="AD94" i="55" a="1"/>
  <c r="AD94" i="55" s="1"/>
  <c r="W94" i="55"/>
  <c r="R94" i="55"/>
  <c r="BI93" i="55"/>
  <c r="BG93" i="55"/>
  <c r="BF93" i="55"/>
  <c r="BB93" i="55"/>
  <c r="BA93" i="55"/>
  <c r="AW93" i="55"/>
  <c r="AV93" i="55"/>
  <c r="AS93" i="55"/>
  <c r="AR93" i="55"/>
  <c r="AQ93" i="55"/>
  <c r="AN93" i="55"/>
  <c r="AL93" i="55"/>
  <c r="AK93" i="55"/>
  <c r="AJ93" i="55"/>
  <c r="BN93" i="55" s="1"/>
  <c r="AH93" i="55"/>
  <c r="AD93" i="55" a="1"/>
  <c r="AD93" i="55" s="1"/>
  <c r="W93" i="55"/>
  <c r="R93" i="55"/>
  <c r="BI92" i="55"/>
  <c r="BG92" i="55"/>
  <c r="BF92" i="55"/>
  <c r="BB92" i="55"/>
  <c r="BA92" i="55"/>
  <c r="AW92" i="55"/>
  <c r="AV92" i="55"/>
  <c r="AS92" i="55"/>
  <c r="AR92" i="55"/>
  <c r="AQ92" i="55"/>
  <c r="AN92" i="55"/>
  <c r="AL92" i="55"/>
  <c r="AK92" i="55"/>
  <c r="AJ92" i="55"/>
  <c r="BN92" i="55" s="1"/>
  <c r="AH92" i="55"/>
  <c r="AD92" i="55" a="1"/>
  <c r="AD92" i="55" s="1"/>
  <c r="AE92" i="55" s="1" a="1"/>
  <c r="AE92" i="55" s="1"/>
  <c r="W92" i="55"/>
  <c r="R92" i="55"/>
  <c r="BI91" i="55"/>
  <c r="BG91" i="55"/>
  <c r="BF91" i="55"/>
  <c r="BB91" i="55"/>
  <c r="BA91" i="55"/>
  <c r="AW91" i="55"/>
  <c r="AV91" i="55"/>
  <c r="AS91" i="55"/>
  <c r="AR91" i="55"/>
  <c r="AQ91" i="55"/>
  <c r="AN91" i="55"/>
  <c r="AL91" i="55"/>
  <c r="AK91" i="55"/>
  <c r="AJ91" i="55"/>
  <c r="BN91" i="55" s="1"/>
  <c r="AH91" i="55"/>
  <c r="AD91" i="55" a="1"/>
  <c r="AD91" i="55" s="1"/>
  <c r="W91" i="55"/>
  <c r="R91" i="55"/>
  <c r="BI90" i="55"/>
  <c r="BG90" i="55"/>
  <c r="BF90" i="55"/>
  <c r="BB90" i="55"/>
  <c r="BA90" i="55"/>
  <c r="AW90" i="55"/>
  <c r="AV90" i="55"/>
  <c r="AS90" i="55"/>
  <c r="AR90" i="55"/>
  <c r="AQ90" i="55"/>
  <c r="AN90" i="55"/>
  <c r="AL90" i="55"/>
  <c r="AK90" i="55"/>
  <c r="AJ90" i="55"/>
  <c r="BN90" i="55" s="1"/>
  <c r="AH90" i="55"/>
  <c r="AD90" i="55" a="1"/>
  <c r="AD90" i="55" s="1"/>
  <c r="AE90" i="55" s="1" a="1"/>
  <c r="AE90" i="55" s="1"/>
  <c r="AF90" i="55" s="1"/>
  <c r="BP90" i="55" s="1"/>
  <c r="W90" i="55"/>
  <c r="R90" i="55"/>
  <c r="BI89" i="55"/>
  <c r="BG89" i="55"/>
  <c r="BF89" i="55"/>
  <c r="BB89" i="55"/>
  <c r="BA89" i="55"/>
  <c r="AW89" i="55"/>
  <c r="AV89" i="55"/>
  <c r="AS89" i="55"/>
  <c r="AR89" i="55"/>
  <c r="AQ89" i="55"/>
  <c r="AN89" i="55"/>
  <c r="AL89" i="55"/>
  <c r="AK89" i="55"/>
  <c r="AJ89" i="55"/>
  <c r="BN89" i="55" s="1"/>
  <c r="AH89" i="55"/>
  <c r="AD89" i="55" a="1"/>
  <c r="AD89" i="55" s="1"/>
  <c r="W89" i="55"/>
  <c r="R89" i="55"/>
  <c r="BI88" i="55"/>
  <c r="BG88" i="55"/>
  <c r="BF88" i="55"/>
  <c r="BB88" i="55"/>
  <c r="BA88" i="55"/>
  <c r="AW88" i="55"/>
  <c r="AV88" i="55"/>
  <c r="AS88" i="55"/>
  <c r="AR88" i="55"/>
  <c r="AQ88" i="55"/>
  <c r="AN88" i="55"/>
  <c r="AL88" i="55"/>
  <c r="AK88" i="55"/>
  <c r="AJ88" i="55"/>
  <c r="BN88" i="55" s="1"/>
  <c r="AH88" i="55"/>
  <c r="AD88" i="55" a="1"/>
  <c r="AD88" i="55" s="1"/>
  <c r="AE88" i="55" s="1" a="1"/>
  <c r="AE88" i="55" s="1"/>
  <c r="W88" i="55"/>
  <c r="R88" i="55"/>
  <c r="BI87" i="55"/>
  <c r="BG87" i="55"/>
  <c r="BF87" i="55"/>
  <c r="BB87" i="55"/>
  <c r="BA87" i="55"/>
  <c r="AW87" i="55"/>
  <c r="AV87" i="55"/>
  <c r="AS87" i="55"/>
  <c r="AR87" i="55"/>
  <c r="AQ87" i="55"/>
  <c r="AN87" i="55"/>
  <c r="AL87" i="55"/>
  <c r="AK87" i="55"/>
  <c r="AJ87" i="55"/>
  <c r="BN87" i="55" s="1"/>
  <c r="AH87" i="55"/>
  <c r="AD87" i="55" a="1"/>
  <c r="AD87" i="55" s="1"/>
  <c r="W87" i="55"/>
  <c r="R87" i="55"/>
  <c r="BI86" i="55"/>
  <c r="BG86" i="55"/>
  <c r="BF86" i="55"/>
  <c r="BB86" i="55"/>
  <c r="BA86" i="55"/>
  <c r="AW86" i="55"/>
  <c r="AV86" i="55"/>
  <c r="AS86" i="55"/>
  <c r="AR86" i="55"/>
  <c r="AQ86" i="55"/>
  <c r="AN86" i="55"/>
  <c r="AL86" i="55"/>
  <c r="AK86" i="55"/>
  <c r="AJ86" i="55"/>
  <c r="BN86" i="55" s="1"/>
  <c r="AH86" i="55"/>
  <c r="AD86" i="55" a="1"/>
  <c r="AD86" i="55" s="1"/>
  <c r="AE86" i="55" s="1" a="1"/>
  <c r="AE86" i="55" s="1"/>
  <c r="W86" i="55"/>
  <c r="R86" i="55"/>
  <c r="BI85" i="55"/>
  <c r="BG85" i="55"/>
  <c r="BF85" i="55"/>
  <c r="BB85" i="55"/>
  <c r="BA85" i="55"/>
  <c r="AW85" i="55"/>
  <c r="AV85" i="55"/>
  <c r="AS85" i="55"/>
  <c r="AR85" i="55"/>
  <c r="AQ85" i="55"/>
  <c r="AN85" i="55"/>
  <c r="AL85" i="55"/>
  <c r="AK85" i="55"/>
  <c r="AJ85" i="55"/>
  <c r="BN85" i="55" s="1"/>
  <c r="AH85" i="55"/>
  <c r="AD85" i="55" a="1"/>
  <c r="AD85" i="55" s="1"/>
  <c r="W85" i="55"/>
  <c r="R85" i="55"/>
  <c r="BI84" i="55"/>
  <c r="BG84" i="55"/>
  <c r="BF84" i="55"/>
  <c r="BB84" i="55"/>
  <c r="BA84" i="55"/>
  <c r="AW84" i="55"/>
  <c r="AV84" i="55"/>
  <c r="AS84" i="55"/>
  <c r="AR84" i="55"/>
  <c r="AQ84" i="55"/>
  <c r="AN84" i="55"/>
  <c r="AL84" i="55"/>
  <c r="AK84" i="55"/>
  <c r="AJ84" i="55"/>
  <c r="BN84" i="55" s="1"/>
  <c r="AH84" i="55"/>
  <c r="AD84" i="55" a="1"/>
  <c r="AD84" i="55" s="1"/>
  <c r="AE84" i="55" s="1" a="1"/>
  <c r="AE84" i="55" s="1"/>
  <c r="W84" i="55"/>
  <c r="R84" i="55"/>
  <c r="BI83" i="55"/>
  <c r="BG83" i="55"/>
  <c r="BF83" i="55"/>
  <c r="BB83" i="55"/>
  <c r="BA83" i="55"/>
  <c r="AW83" i="55"/>
  <c r="AV83" i="55"/>
  <c r="AS83" i="55"/>
  <c r="AR83" i="55"/>
  <c r="AQ83" i="55"/>
  <c r="AN83" i="55"/>
  <c r="AL83" i="55"/>
  <c r="AK83" i="55"/>
  <c r="AJ83" i="55"/>
  <c r="BN83" i="55" s="1"/>
  <c r="AH83" i="55"/>
  <c r="AD83" i="55" a="1"/>
  <c r="AD83" i="55" s="1"/>
  <c r="AE83" i="55" s="1" a="1"/>
  <c r="AE83" i="55" s="1"/>
  <c r="W83" i="55"/>
  <c r="R83" i="55"/>
  <c r="BI82" i="55"/>
  <c r="BG82" i="55"/>
  <c r="BF82" i="55"/>
  <c r="BB82" i="55"/>
  <c r="BA82" i="55"/>
  <c r="AW82" i="55"/>
  <c r="AV82" i="55"/>
  <c r="AS82" i="55"/>
  <c r="AR82" i="55"/>
  <c r="AQ82" i="55"/>
  <c r="AN82" i="55"/>
  <c r="AL82" i="55"/>
  <c r="AK82" i="55"/>
  <c r="AJ82" i="55"/>
  <c r="BN82" i="55" s="1"/>
  <c r="AH82" i="55"/>
  <c r="AD82" i="55" a="1"/>
  <c r="AD82" i="55" s="1"/>
  <c r="AE82" i="55" s="1" a="1"/>
  <c r="AE82" i="55" s="1"/>
  <c r="W82" i="55"/>
  <c r="R82" i="55"/>
  <c r="BI81" i="55"/>
  <c r="BG81" i="55"/>
  <c r="BF81" i="55"/>
  <c r="BB81" i="55"/>
  <c r="BA81" i="55"/>
  <c r="AW81" i="55"/>
  <c r="AV81" i="55"/>
  <c r="AS81" i="55"/>
  <c r="AR81" i="55"/>
  <c r="AQ81" i="55"/>
  <c r="AN81" i="55"/>
  <c r="AL81" i="55"/>
  <c r="AK81" i="55"/>
  <c r="AJ81" i="55"/>
  <c r="BN81" i="55" s="1"/>
  <c r="AH81" i="55"/>
  <c r="AD81" i="55" a="1"/>
  <c r="AD81" i="55" s="1"/>
  <c r="AE81" i="55" s="1" a="1"/>
  <c r="AE81" i="55" s="1"/>
  <c r="W81" i="55"/>
  <c r="R81" i="55"/>
  <c r="BI80" i="55"/>
  <c r="BG80" i="55"/>
  <c r="BF80" i="55"/>
  <c r="BB80" i="55"/>
  <c r="BA80" i="55"/>
  <c r="AW80" i="55"/>
  <c r="AV80" i="55"/>
  <c r="AS80" i="55"/>
  <c r="AR80" i="55"/>
  <c r="AQ80" i="55"/>
  <c r="AN80" i="55"/>
  <c r="AL80" i="55"/>
  <c r="AK80" i="55"/>
  <c r="AJ80" i="55"/>
  <c r="BN80" i="55" s="1"/>
  <c r="AH80" i="55"/>
  <c r="AD80" i="55" a="1"/>
  <c r="AD80" i="55" s="1"/>
  <c r="W80" i="55"/>
  <c r="R80" i="55"/>
  <c r="BI79" i="55"/>
  <c r="BG79" i="55"/>
  <c r="BF79" i="55"/>
  <c r="BB79" i="55"/>
  <c r="BA79" i="55"/>
  <c r="AW79" i="55"/>
  <c r="AV79" i="55"/>
  <c r="AS79" i="55"/>
  <c r="AR79" i="55"/>
  <c r="AQ79" i="55"/>
  <c r="AN79" i="55"/>
  <c r="AL79" i="55"/>
  <c r="AK79" i="55"/>
  <c r="AJ79" i="55"/>
  <c r="BN79" i="55" s="1"/>
  <c r="AH79" i="55"/>
  <c r="AD79" i="55" a="1"/>
  <c r="AD79" i="55" s="1"/>
  <c r="AE79" i="55" s="1" a="1"/>
  <c r="AE79" i="55" s="1"/>
  <c r="W79" i="55"/>
  <c r="R79" i="55"/>
  <c r="BI78" i="55"/>
  <c r="BG78" i="55"/>
  <c r="BF78" i="55"/>
  <c r="BB78" i="55"/>
  <c r="BA78" i="55"/>
  <c r="AW78" i="55"/>
  <c r="AV78" i="55"/>
  <c r="AS78" i="55"/>
  <c r="AR78" i="55"/>
  <c r="AQ78" i="55"/>
  <c r="AN78" i="55"/>
  <c r="AL78" i="55"/>
  <c r="AK78" i="55"/>
  <c r="AJ78" i="55"/>
  <c r="BN78" i="55" s="1"/>
  <c r="AH78" i="55"/>
  <c r="AD78" i="55" a="1"/>
  <c r="AD78" i="55" s="1"/>
  <c r="W78" i="55"/>
  <c r="R78" i="55"/>
  <c r="BI77" i="55"/>
  <c r="BG77" i="55"/>
  <c r="BF77" i="55"/>
  <c r="BB77" i="55"/>
  <c r="BA77" i="55"/>
  <c r="AW77" i="55"/>
  <c r="AV77" i="55"/>
  <c r="AS77" i="55"/>
  <c r="AR77" i="55"/>
  <c r="AQ77" i="55"/>
  <c r="AN77" i="55"/>
  <c r="AL77" i="55"/>
  <c r="AK77" i="55"/>
  <c r="AJ77" i="55"/>
  <c r="BN77" i="55" s="1"/>
  <c r="AH77" i="55"/>
  <c r="AD77" i="55" a="1"/>
  <c r="AD77" i="55" s="1"/>
  <c r="AE77" i="55" s="1" a="1"/>
  <c r="AE77" i="55" s="1"/>
  <c r="W77" i="55"/>
  <c r="R77" i="55"/>
  <c r="BI76" i="55"/>
  <c r="BG76" i="55"/>
  <c r="BF76" i="55"/>
  <c r="BB76" i="55"/>
  <c r="BA76" i="55"/>
  <c r="AW76" i="55"/>
  <c r="AV76" i="55"/>
  <c r="AS76" i="55"/>
  <c r="AR76" i="55"/>
  <c r="AQ76" i="55"/>
  <c r="AN76" i="55"/>
  <c r="AL76" i="55"/>
  <c r="AK76" i="55"/>
  <c r="AJ76" i="55"/>
  <c r="BN76" i="55" s="1"/>
  <c r="AH76" i="55"/>
  <c r="AD76" i="55" a="1"/>
  <c r="AD76" i="55" s="1"/>
  <c r="W76" i="55"/>
  <c r="R76" i="55"/>
  <c r="BI75" i="55"/>
  <c r="BG75" i="55"/>
  <c r="BF75" i="55"/>
  <c r="BB75" i="55"/>
  <c r="BA75" i="55"/>
  <c r="AW75" i="55"/>
  <c r="AV75" i="55"/>
  <c r="AS75" i="55"/>
  <c r="AR75" i="55"/>
  <c r="AQ75" i="55"/>
  <c r="AN75" i="55"/>
  <c r="AL75" i="55"/>
  <c r="AK75" i="55"/>
  <c r="AJ75" i="55"/>
  <c r="BN75" i="55" s="1"/>
  <c r="AH75" i="55"/>
  <c r="AD75" i="55" a="1"/>
  <c r="AD75" i="55" s="1"/>
  <c r="W75" i="55"/>
  <c r="R75" i="55"/>
  <c r="BI74" i="55"/>
  <c r="BG74" i="55"/>
  <c r="BF74" i="55"/>
  <c r="BB74" i="55"/>
  <c r="BA74" i="55"/>
  <c r="AW74" i="55"/>
  <c r="AV74" i="55"/>
  <c r="AS74" i="55"/>
  <c r="AR74" i="55"/>
  <c r="AQ74" i="55"/>
  <c r="AN74" i="55"/>
  <c r="AL74" i="55"/>
  <c r="AK74" i="55"/>
  <c r="AJ74" i="55"/>
  <c r="BN74" i="55" s="1"/>
  <c r="AH74" i="55"/>
  <c r="AD74" i="55" a="1"/>
  <c r="AD74" i="55" s="1"/>
  <c r="W74" i="55"/>
  <c r="R74" i="55"/>
  <c r="BI73" i="55"/>
  <c r="BG73" i="55"/>
  <c r="BF73" i="55"/>
  <c r="BB73" i="55"/>
  <c r="BA73" i="55"/>
  <c r="AW73" i="55"/>
  <c r="AV73" i="55"/>
  <c r="AS73" i="55"/>
  <c r="AR73" i="55"/>
  <c r="AQ73" i="55"/>
  <c r="AN73" i="55"/>
  <c r="AL73" i="55"/>
  <c r="AK73" i="55"/>
  <c r="AJ73" i="55"/>
  <c r="BN73" i="55" s="1"/>
  <c r="AH73" i="55"/>
  <c r="AD73" i="55" a="1"/>
  <c r="AD73" i="55" s="1"/>
  <c r="W73" i="55"/>
  <c r="R73" i="55"/>
  <c r="BI72" i="55"/>
  <c r="BG72" i="55"/>
  <c r="BF72" i="55"/>
  <c r="BB72" i="55"/>
  <c r="BA72" i="55"/>
  <c r="AW72" i="55"/>
  <c r="AV72" i="55"/>
  <c r="AS72" i="55"/>
  <c r="AR72" i="55"/>
  <c r="AQ72" i="55"/>
  <c r="AN72" i="55"/>
  <c r="AL72" i="55"/>
  <c r="AK72" i="55"/>
  <c r="AJ72" i="55"/>
  <c r="BN72" i="55" s="1"/>
  <c r="AH72" i="55"/>
  <c r="AD72" i="55" a="1"/>
  <c r="AD72" i="55" s="1"/>
  <c r="AE72" i="55" s="1" a="1"/>
  <c r="AE72" i="55" s="1"/>
  <c r="W72" i="55"/>
  <c r="R72" i="55"/>
  <c r="BI71" i="55"/>
  <c r="BG71" i="55"/>
  <c r="BF71" i="55"/>
  <c r="BB71" i="55"/>
  <c r="BA71" i="55"/>
  <c r="AW71" i="55"/>
  <c r="AV71" i="55"/>
  <c r="AS71" i="55"/>
  <c r="AR71" i="55"/>
  <c r="AQ71" i="55"/>
  <c r="AN71" i="55"/>
  <c r="AL71" i="55"/>
  <c r="AK71" i="55"/>
  <c r="AJ71" i="55"/>
  <c r="BN71" i="55" s="1"/>
  <c r="AH71" i="55"/>
  <c r="AD71" i="55" a="1"/>
  <c r="AD71" i="55" s="1"/>
  <c r="W71" i="55"/>
  <c r="R71" i="55"/>
  <c r="BI70" i="55"/>
  <c r="BG70" i="55"/>
  <c r="BF70" i="55"/>
  <c r="BB70" i="55"/>
  <c r="BA70" i="55"/>
  <c r="AW70" i="55"/>
  <c r="AV70" i="55"/>
  <c r="AS70" i="55"/>
  <c r="AR70" i="55"/>
  <c r="AQ70" i="55"/>
  <c r="AN70" i="55"/>
  <c r="AL70" i="55"/>
  <c r="AK70" i="55"/>
  <c r="AJ70" i="55"/>
  <c r="BN70" i="55" s="1"/>
  <c r="AH70" i="55"/>
  <c r="AD70" i="55" a="1"/>
  <c r="AD70" i="55" s="1"/>
  <c r="AE70" i="55" s="1" a="1"/>
  <c r="AE70" i="55" s="1"/>
  <c r="AF70" i="55" s="1"/>
  <c r="BP70" i="55" s="1"/>
  <c r="W70" i="55"/>
  <c r="R70" i="55"/>
  <c r="BI69" i="55"/>
  <c r="BG69" i="55"/>
  <c r="BF69" i="55"/>
  <c r="BB69" i="55"/>
  <c r="BA69" i="55"/>
  <c r="AW69" i="55"/>
  <c r="AV69" i="55"/>
  <c r="AS69" i="55"/>
  <c r="AR69" i="55"/>
  <c r="AQ69" i="55"/>
  <c r="AN69" i="55"/>
  <c r="AL69" i="55"/>
  <c r="AK69" i="55"/>
  <c r="AJ69" i="55"/>
  <c r="BN69" i="55" s="1"/>
  <c r="AH69" i="55"/>
  <c r="AD69" i="55" a="1"/>
  <c r="AD69" i="55" s="1"/>
  <c r="W69" i="55"/>
  <c r="R69" i="55"/>
  <c r="BI68" i="55"/>
  <c r="BG68" i="55"/>
  <c r="BF68" i="55"/>
  <c r="BB68" i="55"/>
  <c r="BA68" i="55"/>
  <c r="AW68" i="55"/>
  <c r="AV68" i="55"/>
  <c r="AS68" i="55"/>
  <c r="AR68" i="55"/>
  <c r="AQ68" i="55"/>
  <c r="AN68" i="55"/>
  <c r="AL68" i="55"/>
  <c r="AK68" i="55"/>
  <c r="AJ68" i="55"/>
  <c r="BN68" i="55" s="1"/>
  <c r="AH68" i="55"/>
  <c r="AD68" i="55" a="1"/>
  <c r="AD68" i="55" s="1"/>
  <c r="AE68" i="55" s="1" a="1"/>
  <c r="AE68" i="55" s="1"/>
  <c r="W68" i="55"/>
  <c r="R68" i="55"/>
  <c r="BI67" i="55"/>
  <c r="BG67" i="55"/>
  <c r="BF67" i="55"/>
  <c r="BB67" i="55"/>
  <c r="BA67" i="55"/>
  <c r="AW67" i="55"/>
  <c r="AV67" i="55"/>
  <c r="AS67" i="55"/>
  <c r="AR67" i="55"/>
  <c r="AQ67" i="55"/>
  <c r="AN67" i="55"/>
  <c r="AL67" i="55"/>
  <c r="AK67" i="55"/>
  <c r="AJ67" i="55"/>
  <c r="BN67" i="55" s="1"/>
  <c r="AH67" i="55"/>
  <c r="AD67" i="55" a="1"/>
  <c r="AD67" i="55" s="1"/>
  <c r="W67" i="55"/>
  <c r="R67" i="55"/>
  <c r="BI66" i="55"/>
  <c r="BG66" i="55"/>
  <c r="BF66" i="55"/>
  <c r="BB66" i="55"/>
  <c r="BA66" i="55"/>
  <c r="AW66" i="55"/>
  <c r="AV66" i="55"/>
  <c r="AS66" i="55"/>
  <c r="AR66" i="55"/>
  <c r="AQ66" i="55"/>
  <c r="AN66" i="55"/>
  <c r="AL66" i="55"/>
  <c r="AK66" i="55"/>
  <c r="AJ66" i="55"/>
  <c r="BN66" i="55" s="1"/>
  <c r="AH66" i="55"/>
  <c r="AD66" i="55" a="1"/>
  <c r="AD66" i="55" s="1"/>
  <c r="W66" i="55"/>
  <c r="R66" i="55"/>
  <c r="BI65" i="55"/>
  <c r="BG65" i="55"/>
  <c r="BF65" i="55"/>
  <c r="BB65" i="55"/>
  <c r="BA65" i="55"/>
  <c r="AW65" i="55"/>
  <c r="AV65" i="55"/>
  <c r="AS65" i="55"/>
  <c r="AR65" i="55"/>
  <c r="AQ65" i="55"/>
  <c r="AN65" i="55"/>
  <c r="AL65" i="55"/>
  <c r="AK65" i="55"/>
  <c r="AJ65" i="55"/>
  <c r="BN65" i="55" s="1"/>
  <c r="AH65" i="55"/>
  <c r="AD65" i="55" a="1"/>
  <c r="AD65" i="55" s="1"/>
  <c r="W65" i="55"/>
  <c r="R65" i="55"/>
  <c r="BI64" i="55"/>
  <c r="BG64" i="55"/>
  <c r="BF64" i="55"/>
  <c r="BB64" i="55"/>
  <c r="BA64" i="55"/>
  <c r="AW64" i="55"/>
  <c r="AV64" i="55"/>
  <c r="AS64" i="55"/>
  <c r="AR64" i="55"/>
  <c r="AQ64" i="55"/>
  <c r="AN64" i="55"/>
  <c r="AL64" i="55"/>
  <c r="AK64" i="55"/>
  <c r="AJ64" i="55"/>
  <c r="BN64" i="55" s="1"/>
  <c r="AH64" i="55"/>
  <c r="AD64" i="55" a="1"/>
  <c r="AD64" i="55" s="1"/>
  <c r="AE64" i="55" s="1" a="1"/>
  <c r="AE64" i="55" s="1"/>
  <c r="W64" i="55"/>
  <c r="R64" i="55"/>
  <c r="BI63" i="55"/>
  <c r="BG63" i="55"/>
  <c r="BF63" i="55"/>
  <c r="BB63" i="55"/>
  <c r="BA63" i="55"/>
  <c r="AW63" i="55"/>
  <c r="AV63" i="55"/>
  <c r="AS63" i="55"/>
  <c r="AR63" i="55"/>
  <c r="AQ63" i="55"/>
  <c r="AN63" i="55"/>
  <c r="AL63" i="55"/>
  <c r="AK63" i="55"/>
  <c r="AJ63" i="55"/>
  <c r="BN63" i="55" s="1"/>
  <c r="AH63" i="55"/>
  <c r="AD63" i="55" a="1"/>
  <c r="AD63" i="55" s="1"/>
  <c r="W63" i="55"/>
  <c r="R63" i="55"/>
  <c r="BI62" i="55"/>
  <c r="BG62" i="55"/>
  <c r="BF62" i="55"/>
  <c r="BB62" i="55"/>
  <c r="BA62" i="55"/>
  <c r="AW62" i="55"/>
  <c r="AV62" i="55"/>
  <c r="AS62" i="55"/>
  <c r="AR62" i="55"/>
  <c r="AQ62" i="55"/>
  <c r="AN62" i="55"/>
  <c r="AL62" i="55"/>
  <c r="AK62" i="55"/>
  <c r="AJ62" i="55"/>
  <c r="BN62" i="55" s="1"/>
  <c r="AH62" i="55"/>
  <c r="AD62" i="55" a="1"/>
  <c r="AD62" i="55" s="1"/>
  <c r="AE62" i="55" s="1" a="1"/>
  <c r="AE62" i="55" s="1"/>
  <c r="AF62" i="55" s="1"/>
  <c r="BP62" i="55" s="1"/>
  <c r="W62" i="55"/>
  <c r="R62" i="55"/>
  <c r="BI61" i="55"/>
  <c r="BG61" i="55"/>
  <c r="BF61" i="55"/>
  <c r="BB61" i="55"/>
  <c r="BA61" i="55"/>
  <c r="AW61" i="55"/>
  <c r="AV61" i="55"/>
  <c r="AS61" i="55"/>
  <c r="AR61" i="55"/>
  <c r="AQ61" i="55"/>
  <c r="AN61" i="55"/>
  <c r="AL61" i="55"/>
  <c r="AK61" i="55"/>
  <c r="AJ61" i="55"/>
  <c r="BN61" i="55" s="1"/>
  <c r="AH61" i="55"/>
  <c r="AD61" i="55" a="1"/>
  <c r="AD61" i="55" s="1"/>
  <c r="W61" i="55"/>
  <c r="R61" i="55"/>
  <c r="BI60" i="55"/>
  <c r="BG60" i="55"/>
  <c r="BF60" i="55"/>
  <c r="BB60" i="55"/>
  <c r="BA60" i="55"/>
  <c r="AW60" i="55"/>
  <c r="AV60" i="55"/>
  <c r="AS60" i="55"/>
  <c r="AR60" i="55"/>
  <c r="AQ60" i="55"/>
  <c r="AN60" i="55"/>
  <c r="AL60" i="55"/>
  <c r="AK60" i="55"/>
  <c r="AJ60" i="55"/>
  <c r="BN60" i="55" s="1"/>
  <c r="AH60" i="55"/>
  <c r="AD60" i="55" a="1"/>
  <c r="AD60" i="55" s="1"/>
  <c r="W60" i="55"/>
  <c r="R60" i="55"/>
  <c r="BI59" i="55"/>
  <c r="BG59" i="55"/>
  <c r="BF59" i="55"/>
  <c r="BB59" i="55"/>
  <c r="BA59" i="55"/>
  <c r="AW59" i="55"/>
  <c r="AV59" i="55"/>
  <c r="AS59" i="55"/>
  <c r="AR59" i="55"/>
  <c r="AQ59" i="55"/>
  <c r="AN59" i="55"/>
  <c r="AL59" i="55"/>
  <c r="AK59" i="55"/>
  <c r="AJ59" i="55"/>
  <c r="BN59" i="55" s="1"/>
  <c r="AH59" i="55"/>
  <c r="AD59" i="55" a="1"/>
  <c r="AD59" i="55" s="1"/>
  <c r="W59" i="55"/>
  <c r="R59" i="55"/>
  <c r="BI58" i="55"/>
  <c r="BG58" i="55"/>
  <c r="BF58" i="55"/>
  <c r="BB58" i="55"/>
  <c r="BA58" i="55"/>
  <c r="AW58" i="55"/>
  <c r="AV58" i="55"/>
  <c r="AS58" i="55"/>
  <c r="AR58" i="55"/>
  <c r="AQ58" i="55"/>
  <c r="AN58" i="55"/>
  <c r="AL58" i="55"/>
  <c r="AK58" i="55"/>
  <c r="AJ58" i="55"/>
  <c r="BN58" i="55" s="1"/>
  <c r="AH58" i="55"/>
  <c r="AD58" i="55" a="1"/>
  <c r="AD58" i="55" s="1"/>
  <c r="W58" i="55"/>
  <c r="R58" i="55"/>
  <c r="BI57" i="55"/>
  <c r="BG57" i="55"/>
  <c r="BF57" i="55"/>
  <c r="BB57" i="55"/>
  <c r="BA57" i="55"/>
  <c r="AW57" i="55"/>
  <c r="AV57" i="55"/>
  <c r="AS57" i="55"/>
  <c r="AR57" i="55"/>
  <c r="AQ57" i="55"/>
  <c r="AN57" i="55"/>
  <c r="AL57" i="55"/>
  <c r="AK57" i="55"/>
  <c r="AJ57" i="55"/>
  <c r="BN57" i="55" s="1"/>
  <c r="AH57" i="55"/>
  <c r="AD57" i="55" a="1"/>
  <c r="AD57" i="55" s="1"/>
  <c r="W57" i="55"/>
  <c r="R57" i="55"/>
  <c r="BI56" i="55"/>
  <c r="BG56" i="55"/>
  <c r="BF56" i="55"/>
  <c r="BB56" i="55"/>
  <c r="BA56" i="55"/>
  <c r="AW56" i="55"/>
  <c r="AV56" i="55"/>
  <c r="AS56" i="55"/>
  <c r="AR56" i="55"/>
  <c r="AQ56" i="55"/>
  <c r="AN56" i="55"/>
  <c r="AL56" i="55"/>
  <c r="AK56" i="55"/>
  <c r="AJ56" i="55"/>
  <c r="BN56" i="55" s="1"/>
  <c r="AH56" i="55"/>
  <c r="AD56" i="55" a="1"/>
  <c r="AD56" i="55" s="1"/>
  <c r="AE56" i="55" s="1" a="1"/>
  <c r="AE56" i="55" s="1"/>
  <c r="W56" i="55"/>
  <c r="R56" i="55"/>
  <c r="BI55" i="55"/>
  <c r="BG55" i="55"/>
  <c r="BF55" i="55"/>
  <c r="BB55" i="55"/>
  <c r="BA55" i="55"/>
  <c r="AW55" i="55"/>
  <c r="AV55" i="55"/>
  <c r="AS55" i="55"/>
  <c r="AR55" i="55"/>
  <c r="AQ55" i="55"/>
  <c r="AN55" i="55"/>
  <c r="AL55" i="55"/>
  <c r="AK55" i="55"/>
  <c r="AJ55" i="55"/>
  <c r="BN55" i="55" s="1"/>
  <c r="AH55" i="55"/>
  <c r="AD55" i="55" a="1"/>
  <c r="AD55" i="55" s="1"/>
  <c r="W55" i="55"/>
  <c r="R55" i="55"/>
  <c r="BI54" i="55"/>
  <c r="BG54" i="55"/>
  <c r="BF54" i="55"/>
  <c r="BB54" i="55"/>
  <c r="BA54" i="55"/>
  <c r="AW54" i="55"/>
  <c r="AV54" i="55"/>
  <c r="AS54" i="55"/>
  <c r="AR54" i="55"/>
  <c r="AQ54" i="55"/>
  <c r="AN54" i="55"/>
  <c r="AL54" i="55"/>
  <c r="AK54" i="55"/>
  <c r="AJ54" i="55"/>
  <c r="BN54" i="55" s="1"/>
  <c r="AH54" i="55"/>
  <c r="AD54" i="55" a="1"/>
  <c r="AD54" i="55" s="1"/>
  <c r="W54" i="55"/>
  <c r="R54" i="55"/>
  <c r="BI53" i="55"/>
  <c r="BG53" i="55"/>
  <c r="BF53" i="55"/>
  <c r="BB53" i="55"/>
  <c r="BA53" i="55"/>
  <c r="AW53" i="55"/>
  <c r="AV53" i="55"/>
  <c r="AS53" i="55"/>
  <c r="AR53" i="55"/>
  <c r="AQ53" i="55"/>
  <c r="AN53" i="55"/>
  <c r="AL53" i="55"/>
  <c r="AK53" i="55"/>
  <c r="AJ53" i="55"/>
  <c r="BN53" i="55" s="1"/>
  <c r="AH53" i="55"/>
  <c r="AD53" i="55" a="1"/>
  <c r="AD53" i="55" s="1"/>
  <c r="AE53" i="55" s="1" a="1"/>
  <c r="AE53" i="55" s="1"/>
  <c r="W53" i="55"/>
  <c r="R53" i="55"/>
  <c r="BI52" i="55"/>
  <c r="BG52" i="55"/>
  <c r="BF52" i="55"/>
  <c r="BB52" i="55"/>
  <c r="BA52" i="55"/>
  <c r="AW52" i="55"/>
  <c r="AV52" i="55"/>
  <c r="AS52" i="55"/>
  <c r="AR52" i="55"/>
  <c r="AQ52" i="55"/>
  <c r="AN52" i="55"/>
  <c r="AL52" i="55"/>
  <c r="AK52" i="55"/>
  <c r="AJ52" i="55"/>
  <c r="BN52" i="55" s="1"/>
  <c r="AH52" i="55"/>
  <c r="AD52" i="55" a="1"/>
  <c r="AD52" i="55" s="1"/>
  <c r="AE52" i="55" s="1" a="1"/>
  <c r="AE52" i="55" s="1"/>
  <c r="W52" i="55"/>
  <c r="R52" i="55"/>
  <c r="BI51" i="55"/>
  <c r="BG51" i="55"/>
  <c r="BF51" i="55"/>
  <c r="BB51" i="55"/>
  <c r="BA51" i="55"/>
  <c r="AW51" i="55"/>
  <c r="AV51" i="55"/>
  <c r="AS51" i="55"/>
  <c r="AR51" i="55"/>
  <c r="AQ51" i="55"/>
  <c r="AN51" i="55"/>
  <c r="AL51" i="55"/>
  <c r="AK51" i="55"/>
  <c r="AJ51" i="55"/>
  <c r="BN51" i="55" s="1"/>
  <c r="AH51" i="55"/>
  <c r="AD51" i="55" a="1"/>
  <c r="AD51" i="55" s="1"/>
  <c r="AE51" i="55" s="1" a="1"/>
  <c r="AE51" i="55" s="1"/>
  <c r="W51" i="55"/>
  <c r="R51" i="55"/>
  <c r="BI50" i="55"/>
  <c r="BG50" i="55"/>
  <c r="BF50" i="55"/>
  <c r="BB50" i="55"/>
  <c r="BA50" i="55"/>
  <c r="AW50" i="55"/>
  <c r="AV50" i="55"/>
  <c r="AS50" i="55"/>
  <c r="AR50" i="55"/>
  <c r="AQ50" i="55"/>
  <c r="AN50" i="55"/>
  <c r="AL50" i="55"/>
  <c r="AK50" i="55"/>
  <c r="AJ50" i="55"/>
  <c r="BN50" i="55" s="1"/>
  <c r="AH50" i="55"/>
  <c r="AD50" i="55" a="1"/>
  <c r="AD50" i="55" s="1"/>
  <c r="W50" i="55"/>
  <c r="R50" i="55"/>
  <c r="BI49" i="55"/>
  <c r="BG49" i="55"/>
  <c r="BF49" i="55"/>
  <c r="BB49" i="55"/>
  <c r="BA49" i="55"/>
  <c r="AW49" i="55"/>
  <c r="AV49" i="55"/>
  <c r="AS49" i="55"/>
  <c r="AR49" i="55"/>
  <c r="AQ49" i="55"/>
  <c r="AN49" i="55"/>
  <c r="AL49" i="55"/>
  <c r="AK49" i="55"/>
  <c r="AJ49" i="55"/>
  <c r="BN49" i="55" s="1"/>
  <c r="AH49" i="55"/>
  <c r="AD49" i="55" a="1"/>
  <c r="AD49" i="55" s="1"/>
  <c r="W49" i="55"/>
  <c r="R49" i="55"/>
  <c r="BI48" i="55"/>
  <c r="BG48" i="55"/>
  <c r="BF48" i="55"/>
  <c r="BB48" i="55"/>
  <c r="BA48" i="55"/>
  <c r="AW48" i="55"/>
  <c r="AV48" i="55"/>
  <c r="AS48" i="55"/>
  <c r="AR48" i="55"/>
  <c r="AQ48" i="55"/>
  <c r="AN48" i="55"/>
  <c r="AL48" i="55"/>
  <c r="AK48" i="55"/>
  <c r="AJ48" i="55"/>
  <c r="BN48" i="55" s="1"/>
  <c r="AH48" i="55"/>
  <c r="AD48" i="55" a="1"/>
  <c r="AD48" i="55" s="1"/>
  <c r="W48" i="55"/>
  <c r="R48" i="55"/>
  <c r="BI47" i="55"/>
  <c r="BG47" i="55"/>
  <c r="BF47" i="55"/>
  <c r="BB47" i="55"/>
  <c r="BA47" i="55"/>
  <c r="AW47" i="55"/>
  <c r="AV47" i="55"/>
  <c r="AS47" i="55"/>
  <c r="AR47" i="55"/>
  <c r="AQ47" i="55"/>
  <c r="AN47" i="55"/>
  <c r="AL47" i="55"/>
  <c r="AK47" i="55"/>
  <c r="AJ47" i="55"/>
  <c r="BN47" i="55" s="1"/>
  <c r="AH47" i="55"/>
  <c r="AD47" i="55" a="1"/>
  <c r="AD47" i="55" s="1"/>
  <c r="W47" i="55"/>
  <c r="R47" i="55"/>
  <c r="BI46" i="55"/>
  <c r="BG46" i="55"/>
  <c r="BF46" i="55"/>
  <c r="BB46" i="55"/>
  <c r="BA46" i="55"/>
  <c r="AW46" i="55"/>
  <c r="AV46" i="55"/>
  <c r="AS46" i="55"/>
  <c r="AR46" i="55"/>
  <c r="AQ46" i="55"/>
  <c r="AN46" i="55"/>
  <c r="AL46" i="55"/>
  <c r="AK46" i="55"/>
  <c r="AJ46" i="55"/>
  <c r="BN46" i="55" s="1"/>
  <c r="AH46" i="55"/>
  <c r="AD46" i="55" a="1"/>
  <c r="AD46" i="55" s="1"/>
  <c r="W46" i="55"/>
  <c r="R46" i="55"/>
  <c r="BI45" i="55"/>
  <c r="BG45" i="55"/>
  <c r="BF45" i="55"/>
  <c r="BB45" i="55"/>
  <c r="BA45" i="55"/>
  <c r="AW45" i="55"/>
  <c r="AV45" i="55"/>
  <c r="AS45" i="55"/>
  <c r="AR45" i="55"/>
  <c r="AQ45" i="55"/>
  <c r="AN45" i="55"/>
  <c r="AL45" i="55"/>
  <c r="AK45" i="55"/>
  <c r="AJ45" i="55"/>
  <c r="BN45" i="55" s="1"/>
  <c r="AH45" i="55"/>
  <c r="AD45" i="55" a="1"/>
  <c r="AD45" i="55" s="1"/>
  <c r="AE45" i="55" s="1" a="1"/>
  <c r="AE45" i="55" s="1"/>
  <c r="W45" i="55"/>
  <c r="R45" i="55"/>
  <c r="BI44" i="55"/>
  <c r="BG44" i="55"/>
  <c r="BF44" i="55"/>
  <c r="BB44" i="55"/>
  <c r="BA44" i="55"/>
  <c r="AW44" i="55"/>
  <c r="AV44" i="55"/>
  <c r="AS44" i="55"/>
  <c r="AR44" i="55"/>
  <c r="AQ44" i="55"/>
  <c r="AN44" i="55"/>
  <c r="AL44" i="55"/>
  <c r="AK44" i="55"/>
  <c r="AJ44" i="55"/>
  <c r="BN44" i="55" s="1"/>
  <c r="AH44" i="55"/>
  <c r="AD44" i="55" a="1"/>
  <c r="AD44" i="55" s="1"/>
  <c r="W44" i="55"/>
  <c r="R44" i="55"/>
  <c r="BI43" i="55"/>
  <c r="BG43" i="55"/>
  <c r="BF43" i="55"/>
  <c r="BB43" i="55"/>
  <c r="BA43" i="55"/>
  <c r="AW43" i="55"/>
  <c r="AV43" i="55"/>
  <c r="AS43" i="55"/>
  <c r="AR43" i="55"/>
  <c r="AQ43" i="55"/>
  <c r="AN43" i="55"/>
  <c r="AL43" i="55"/>
  <c r="AK43" i="55"/>
  <c r="AJ43" i="55"/>
  <c r="BN43" i="55" s="1"/>
  <c r="AH43" i="55"/>
  <c r="AD43" i="55" a="1"/>
  <c r="AD43" i="55" s="1"/>
  <c r="AE43" i="55" s="1" a="1"/>
  <c r="AE43" i="55" s="1"/>
  <c r="W43" i="55"/>
  <c r="R43" i="55"/>
  <c r="BI42" i="55"/>
  <c r="BG42" i="55"/>
  <c r="BF42" i="55"/>
  <c r="BB42" i="55"/>
  <c r="BA42" i="55"/>
  <c r="AW42" i="55"/>
  <c r="AV42" i="55"/>
  <c r="AS42" i="55"/>
  <c r="AR42" i="55"/>
  <c r="AQ42" i="55"/>
  <c r="AN42" i="55"/>
  <c r="AL42" i="55"/>
  <c r="AK42" i="55"/>
  <c r="AJ42" i="55"/>
  <c r="BN42" i="55" s="1"/>
  <c r="AH42" i="55"/>
  <c r="AD42" i="55" a="1"/>
  <c r="AD42" i="55" s="1"/>
  <c r="W42" i="55"/>
  <c r="R42" i="55"/>
  <c r="BI41" i="55"/>
  <c r="BG41" i="55"/>
  <c r="BF41" i="55"/>
  <c r="BB41" i="55"/>
  <c r="BA41" i="55"/>
  <c r="AW41" i="55"/>
  <c r="AV41" i="55"/>
  <c r="AS41" i="55"/>
  <c r="AR41" i="55"/>
  <c r="AQ41" i="55"/>
  <c r="AN41" i="55"/>
  <c r="AL41" i="55"/>
  <c r="AK41" i="55"/>
  <c r="AJ41" i="55"/>
  <c r="BN41" i="55" s="1"/>
  <c r="AH41" i="55"/>
  <c r="AD41" i="55" a="1"/>
  <c r="AD41" i="55" s="1"/>
  <c r="W41" i="55"/>
  <c r="R41" i="55"/>
  <c r="BI40" i="55"/>
  <c r="BG40" i="55"/>
  <c r="BF40" i="55"/>
  <c r="BB40" i="55"/>
  <c r="BA40" i="55"/>
  <c r="AW40" i="55"/>
  <c r="AV40" i="55"/>
  <c r="AS40" i="55"/>
  <c r="AR40" i="55"/>
  <c r="AQ40" i="55"/>
  <c r="AN40" i="55"/>
  <c r="AL40" i="55"/>
  <c r="AK40" i="55"/>
  <c r="AJ40" i="55"/>
  <c r="BN40" i="55" s="1"/>
  <c r="AH40" i="55"/>
  <c r="AD40" i="55" a="1"/>
  <c r="AD40" i="55" s="1"/>
  <c r="W40" i="55"/>
  <c r="R40" i="55"/>
  <c r="BI39" i="55"/>
  <c r="BG39" i="55"/>
  <c r="BF39" i="55"/>
  <c r="BB39" i="55"/>
  <c r="BA39" i="55"/>
  <c r="AW39" i="55"/>
  <c r="AV39" i="55"/>
  <c r="AS39" i="55"/>
  <c r="AR39" i="55"/>
  <c r="AQ39" i="55"/>
  <c r="AN39" i="55"/>
  <c r="AL39" i="55"/>
  <c r="AK39" i="55"/>
  <c r="AJ39" i="55"/>
  <c r="BN39" i="55" s="1"/>
  <c r="AH39" i="55"/>
  <c r="AD39" i="55" a="1"/>
  <c r="AD39" i="55" s="1"/>
  <c r="W39" i="55"/>
  <c r="R39" i="55"/>
  <c r="BI38" i="55"/>
  <c r="BG38" i="55"/>
  <c r="BF38" i="55"/>
  <c r="BB38" i="55"/>
  <c r="BA38" i="55"/>
  <c r="AW38" i="55"/>
  <c r="AV38" i="55"/>
  <c r="AS38" i="55"/>
  <c r="AR38" i="55"/>
  <c r="AQ38" i="55"/>
  <c r="AN38" i="55"/>
  <c r="AL38" i="55"/>
  <c r="AK38" i="55"/>
  <c r="AJ38" i="55"/>
  <c r="BN38" i="55" s="1"/>
  <c r="AH38" i="55"/>
  <c r="AD38" i="55" a="1"/>
  <c r="AD38" i="55" s="1"/>
  <c r="W38" i="55"/>
  <c r="R38" i="55"/>
  <c r="BI37" i="55"/>
  <c r="BG37" i="55"/>
  <c r="BF37" i="55"/>
  <c r="BB37" i="55"/>
  <c r="BA37" i="55"/>
  <c r="AW37" i="55"/>
  <c r="AV37" i="55"/>
  <c r="AS37" i="55"/>
  <c r="AR37" i="55"/>
  <c r="AQ37" i="55"/>
  <c r="AN37" i="55"/>
  <c r="AL37" i="55"/>
  <c r="AK37" i="55"/>
  <c r="AJ37" i="55"/>
  <c r="BN37" i="55" s="1"/>
  <c r="AH37" i="55"/>
  <c r="AD37" i="55" a="1"/>
  <c r="AD37" i="55" s="1"/>
  <c r="W37" i="55"/>
  <c r="R37" i="55"/>
  <c r="BI36" i="55"/>
  <c r="BG36" i="55"/>
  <c r="BF36" i="55"/>
  <c r="BB36" i="55"/>
  <c r="BA36" i="55"/>
  <c r="AW36" i="55"/>
  <c r="AV36" i="55"/>
  <c r="AS36" i="55"/>
  <c r="AR36" i="55"/>
  <c r="AQ36" i="55"/>
  <c r="AN36" i="55"/>
  <c r="AL36" i="55"/>
  <c r="AK36" i="55"/>
  <c r="AJ36" i="55"/>
  <c r="BN36" i="55" s="1"/>
  <c r="AH36" i="55"/>
  <c r="AD36" i="55" a="1"/>
  <c r="AD36" i="55" s="1"/>
  <c r="AE36" i="55" s="1" a="1"/>
  <c r="AE36" i="55" s="1"/>
  <c r="W36" i="55"/>
  <c r="R36" i="55"/>
  <c r="BI35" i="55"/>
  <c r="BG35" i="55"/>
  <c r="BF35" i="55"/>
  <c r="BB35" i="55"/>
  <c r="BA35" i="55"/>
  <c r="AW35" i="55"/>
  <c r="AV35" i="55"/>
  <c r="AS35" i="55"/>
  <c r="AR35" i="55"/>
  <c r="AQ35" i="55"/>
  <c r="AN35" i="55"/>
  <c r="AL35" i="55"/>
  <c r="AK35" i="55"/>
  <c r="AJ35" i="55"/>
  <c r="BN35" i="55" s="1"/>
  <c r="AH35" i="55"/>
  <c r="AD35" i="55" a="1"/>
  <c r="AD35" i="55" s="1"/>
  <c r="W35" i="55"/>
  <c r="R35" i="55"/>
  <c r="BI34" i="55"/>
  <c r="BG34" i="55"/>
  <c r="BF34" i="55"/>
  <c r="BB34" i="55"/>
  <c r="BA34" i="55"/>
  <c r="AW34" i="55"/>
  <c r="AV34" i="55"/>
  <c r="AS34" i="55"/>
  <c r="AR34" i="55"/>
  <c r="AQ34" i="55"/>
  <c r="AN34" i="55"/>
  <c r="AL34" i="55"/>
  <c r="AK34" i="55"/>
  <c r="AJ34" i="55"/>
  <c r="BN34" i="55" s="1"/>
  <c r="AH34" i="55"/>
  <c r="AD34" i="55" a="1"/>
  <c r="AD34" i="55" s="1"/>
  <c r="W34" i="55"/>
  <c r="R34" i="55"/>
  <c r="BI33" i="55"/>
  <c r="BG33" i="55"/>
  <c r="BF33" i="55"/>
  <c r="BB33" i="55"/>
  <c r="BA33" i="55"/>
  <c r="AW33" i="55"/>
  <c r="AV33" i="55"/>
  <c r="AS33" i="55"/>
  <c r="AR33" i="55"/>
  <c r="AQ33" i="55"/>
  <c r="AN33" i="55"/>
  <c r="AL33" i="55"/>
  <c r="AK33" i="55"/>
  <c r="AJ33" i="55"/>
  <c r="BN33" i="55" s="1"/>
  <c r="AH33" i="55"/>
  <c r="AD33" i="55" a="1"/>
  <c r="AD33" i="55" s="1"/>
  <c r="AE33" i="55" s="1" a="1"/>
  <c r="AE33" i="55" s="1"/>
  <c r="W33" i="55"/>
  <c r="R33" i="55"/>
  <c r="BI32" i="55"/>
  <c r="BG32" i="55"/>
  <c r="BF32" i="55"/>
  <c r="BB32" i="55"/>
  <c r="BA32" i="55"/>
  <c r="AW32" i="55"/>
  <c r="AV32" i="55"/>
  <c r="AS32" i="55"/>
  <c r="AR32" i="55"/>
  <c r="AQ32" i="55"/>
  <c r="AN32" i="55"/>
  <c r="AL32" i="55"/>
  <c r="AK32" i="55"/>
  <c r="AJ32" i="55"/>
  <c r="BN32" i="55" s="1"/>
  <c r="AH32" i="55"/>
  <c r="AD32" i="55" a="1"/>
  <c r="AD32" i="55" s="1"/>
  <c r="W32" i="55"/>
  <c r="R32" i="55"/>
  <c r="BI31" i="55"/>
  <c r="BG31" i="55"/>
  <c r="BF31" i="55"/>
  <c r="BB31" i="55"/>
  <c r="BA31" i="55"/>
  <c r="AW31" i="55"/>
  <c r="AV31" i="55"/>
  <c r="AS31" i="55"/>
  <c r="AR31" i="55"/>
  <c r="AQ31" i="55"/>
  <c r="AN31" i="55"/>
  <c r="AL31" i="55"/>
  <c r="AK31" i="55"/>
  <c r="AJ31" i="55"/>
  <c r="BN31" i="55" s="1"/>
  <c r="AH31" i="55"/>
  <c r="AD31" i="55" a="1"/>
  <c r="AD31" i="55" s="1"/>
  <c r="W31" i="55"/>
  <c r="R31" i="55"/>
  <c r="BI30" i="55"/>
  <c r="BG30" i="55"/>
  <c r="BF30" i="55"/>
  <c r="BB30" i="55"/>
  <c r="BA30" i="55"/>
  <c r="AW30" i="55"/>
  <c r="AV30" i="55"/>
  <c r="AS30" i="55"/>
  <c r="AR30" i="55"/>
  <c r="AQ30" i="55"/>
  <c r="AN30" i="55"/>
  <c r="AL30" i="55"/>
  <c r="AK30" i="55"/>
  <c r="AJ30" i="55"/>
  <c r="BN30" i="55" s="1"/>
  <c r="AH30" i="55"/>
  <c r="AD30" i="55" a="1"/>
  <c r="AD30" i="55" s="1"/>
  <c r="W30" i="55"/>
  <c r="R30" i="55"/>
  <c r="BI29" i="55"/>
  <c r="BG29" i="55"/>
  <c r="BF29" i="55"/>
  <c r="BB29" i="55"/>
  <c r="BA29" i="55"/>
  <c r="AW29" i="55"/>
  <c r="AV29" i="55"/>
  <c r="AS29" i="55"/>
  <c r="AR29" i="55"/>
  <c r="AQ29" i="55"/>
  <c r="AN29" i="55"/>
  <c r="AL29" i="55"/>
  <c r="AK29" i="55"/>
  <c r="AJ29" i="55"/>
  <c r="BN29" i="55" s="1"/>
  <c r="AH29" i="55"/>
  <c r="AD29" i="55" a="1"/>
  <c r="AD29" i="55" s="1"/>
  <c r="AE29" i="55" s="1" a="1"/>
  <c r="AE29" i="55" s="1"/>
  <c r="W29" i="55"/>
  <c r="R29" i="55"/>
  <c r="BI28" i="55"/>
  <c r="BG28" i="55"/>
  <c r="BF28" i="55"/>
  <c r="BB28" i="55"/>
  <c r="BA28" i="55"/>
  <c r="AW28" i="55"/>
  <c r="AV28" i="55"/>
  <c r="AS28" i="55"/>
  <c r="AR28" i="55"/>
  <c r="AQ28" i="55"/>
  <c r="AN28" i="55"/>
  <c r="AL28" i="55"/>
  <c r="AK28" i="55"/>
  <c r="AJ28" i="55"/>
  <c r="BN28" i="55" s="1"/>
  <c r="AH28" i="55"/>
  <c r="AD28" i="55" a="1"/>
  <c r="AD28" i="55" s="1"/>
  <c r="W28" i="55"/>
  <c r="R28" i="55"/>
  <c r="BI27" i="55"/>
  <c r="BG27" i="55"/>
  <c r="BF27" i="55"/>
  <c r="BB27" i="55"/>
  <c r="BA27" i="55"/>
  <c r="AW27" i="55"/>
  <c r="AV27" i="55"/>
  <c r="AS27" i="55"/>
  <c r="AR27" i="55"/>
  <c r="AQ27" i="55"/>
  <c r="AN27" i="55"/>
  <c r="AL27" i="55"/>
  <c r="AK27" i="55"/>
  <c r="AJ27" i="55"/>
  <c r="BN27" i="55" s="1"/>
  <c r="AH27" i="55"/>
  <c r="AD27" i="55" a="1"/>
  <c r="AD27" i="55" s="1"/>
  <c r="W27" i="55"/>
  <c r="R27" i="55"/>
  <c r="BI26" i="55"/>
  <c r="BG26" i="55"/>
  <c r="BF26" i="55"/>
  <c r="BB26" i="55"/>
  <c r="BA26" i="55"/>
  <c r="BC26" i="55" s="1"/>
  <c r="AW26" i="55"/>
  <c r="AV26" i="55"/>
  <c r="AS26" i="55"/>
  <c r="AR26" i="55"/>
  <c r="AQ26" i="55"/>
  <c r="AN26" i="55"/>
  <c r="AL26" i="55"/>
  <c r="AK26" i="55"/>
  <c r="AJ26" i="55"/>
  <c r="BN26" i="55" s="1"/>
  <c r="AH26" i="55"/>
  <c r="AD26" i="55" a="1"/>
  <c r="AD26" i="55" s="1"/>
  <c r="W26" i="55"/>
  <c r="R26" i="55"/>
  <c r="BI25" i="55"/>
  <c r="BG25" i="55"/>
  <c r="BF25" i="55"/>
  <c r="BB25" i="55"/>
  <c r="BA25" i="55"/>
  <c r="AW25" i="55"/>
  <c r="AV25" i="55"/>
  <c r="AS25" i="55"/>
  <c r="AR25" i="55"/>
  <c r="AQ25" i="55"/>
  <c r="AN25" i="55"/>
  <c r="AL25" i="55"/>
  <c r="AK25" i="55"/>
  <c r="AJ25" i="55"/>
  <c r="BN25" i="55" s="1"/>
  <c r="AH25" i="55"/>
  <c r="AD25" i="55" a="1"/>
  <c r="AD25" i="55" s="1"/>
  <c r="AE25" i="55" s="1" a="1"/>
  <c r="AE25" i="55" s="1"/>
  <c r="W25" i="55"/>
  <c r="R25" i="55"/>
  <c r="BI24" i="55"/>
  <c r="BG24" i="55"/>
  <c r="BF24" i="55"/>
  <c r="BB24" i="55"/>
  <c r="BA24" i="55"/>
  <c r="AW24" i="55"/>
  <c r="AV24" i="55"/>
  <c r="AS24" i="55"/>
  <c r="AR24" i="55"/>
  <c r="AQ24" i="55"/>
  <c r="AN24" i="55"/>
  <c r="AL24" i="55"/>
  <c r="AK24" i="55"/>
  <c r="AJ24" i="55"/>
  <c r="BN24" i="55" s="1"/>
  <c r="AH24" i="55"/>
  <c r="AD24" i="55" a="1"/>
  <c r="AD24" i="55" s="1"/>
  <c r="W24" i="55"/>
  <c r="R24" i="55"/>
  <c r="BI23" i="55"/>
  <c r="BG23" i="55"/>
  <c r="BF23" i="55"/>
  <c r="BB23" i="55"/>
  <c r="BA23" i="55"/>
  <c r="AW23" i="55"/>
  <c r="AV23" i="55"/>
  <c r="AS23" i="55"/>
  <c r="AR23" i="55"/>
  <c r="AQ23" i="55"/>
  <c r="AN23" i="55"/>
  <c r="AL23" i="55"/>
  <c r="AK23" i="55"/>
  <c r="AJ23" i="55"/>
  <c r="BN23" i="55" s="1"/>
  <c r="AH23" i="55"/>
  <c r="AD23" i="55" a="1"/>
  <c r="AD23" i="55" s="1"/>
  <c r="W23" i="55"/>
  <c r="R23" i="55"/>
  <c r="BI22" i="55"/>
  <c r="BG22" i="55"/>
  <c r="BF22" i="55"/>
  <c r="BB22" i="55"/>
  <c r="BA22" i="55"/>
  <c r="AW22" i="55"/>
  <c r="AV22" i="55"/>
  <c r="AS22" i="55"/>
  <c r="AR22" i="55"/>
  <c r="AQ22" i="55"/>
  <c r="AN22" i="55"/>
  <c r="AL22" i="55"/>
  <c r="AK22" i="55"/>
  <c r="AJ22" i="55"/>
  <c r="BN22" i="55" s="1"/>
  <c r="AH22" i="55"/>
  <c r="AD22" i="55" a="1"/>
  <c r="AD22" i="55" s="1"/>
  <c r="W22" i="55"/>
  <c r="R22" i="55"/>
  <c r="BI21" i="55"/>
  <c r="BG21" i="55"/>
  <c r="BF21" i="55"/>
  <c r="BB21" i="55"/>
  <c r="BA21" i="55"/>
  <c r="AW21" i="55"/>
  <c r="AV21" i="55"/>
  <c r="AS21" i="55"/>
  <c r="AR21" i="55"/>
  <c r="AQ21" i="55"/>
  <c r="AN21" i="55"/>
  <c r="AL21" i="55"/>
  <c r="AK21" i="55"/>
  <c r="AJ21" i="55"/>
  <c r="BN21" i="55" s="1"/>
  <c r="AH21" i="55"/>
  <c r="AD21" i="55" a="1"/>
  <c r="AD21" i="55" s="1"/>
  <c r="AE21" i="55" s="1" a="1"/>
  <c r="AE21" i="55" s="1"/>
  <c r="W21" i="55"/>
  <c r="R21" i="55"/>
  <c r="BI20" i="55"/>
  <c r="BG20" i="55"/>
  <c r="BF20" i="55"/>
  <c r="BB20" i="55"/>
  <c r="BA20" i="55"/>
  <c r="AW20" i="55"/>
  <c r="AV20" i="55"/>
  <c r="AS20" i="55"/>
  <c r="AR20" i="55"/>
  <c r="AQ20" i="55"/>
  <c r="AN20" i="55"/>
  <c r="AL20" i="55"/>
  <c r="AK20" i="55"/>
  <c r="AJ20" i="55"/>
  <c r="BN20" i="55" s="1"/>
  <c r="AH20" i="55"/>
  <c r="AD20" i="55" a="1"/>
  <c r="AD20" i="55" s="1"/>
  <c r="W20" i="55"/>
  <c r="R20" i="55"/>
  <c r="BI19" i="55"/>
  <c r="BG19" i="55"/>
  <c r="BF19" i="55"/>
  <c r="BB19" i="55"/>
  <c r="BA19" i="55"/>
  <c r="AW19" i="55"/>
  <c r="AV19" i="55"/>
  <c r="AS19" i="55"/>
  <c r="AR19" i="55"/>
  <c r="AQ19" i="55"/>
  <c r="AN19" i="55"/>
  <c r="AL19" i="55"/>
  <c r="AK19" i="55"/>
  <c r="AH19" i="55"/>
  <c r="AD19" i="55" a="1"/>
  <c r="AD19" i="55" s="1"/>
  <c r="W19" i="55"/>
  <c r="R19" i="55"/>
  <c r="BI18" i="55"/>
  <c r="BG18" i="55"/>
  <c r="BF18" i="55"/>
  <c r="BB18" i="55"/>
  <c r="BA18" i="55"/>
  <c r="AW18" i="55"/>
  <c r="AV18" i="55"/>
  <c r="AS18" i="55"/>
  <c r="AR18" i="55"/>
  <c r="AQ18" i="55"/>
  <c r="AN18" i="55"/>
  <c r="AL18" i="55"/>
  <c r="AK18" i="55"/>
  <c r="AJ18" i="55"/>
  <c r="BN18" i="55" s="1"/>
  <c r="AH18" i="55"/>
  <c r="AD18" i="55" a="1"/>
  <c r="AD18" i="55" s="1"/>
  <c r="W18" i="55"/>
  <c r="R18" i="55"/>
  <c r="BI17" i="55"/>
  <c r="BG17" i="55"/>
  <c r="BF17" i="55"/>
  <c r="BB17" i="55"/>
  <c r="BA17" i="55"/>
  <c r="AW17" i="55"/>
  <c r="AV17" i="55"/>
  <c r="AS17" i="55"/>
  <c r="AR17" i="55"/>
  <c r="AQ17" i="55"/>
  <c r="AN17" i="55"/>
  <c r="AL17" i="55"/>
  <c r="AK17" i="55"/>
  <c r="AJ17" i="55"/>
  <c r="BN17" i="55" s="1"/>
  <c r="AH17" i="55"/>
  <c r="AD17" i="55" a="1"/>
  <c r="AD17" i="55" s="1"/>
  <c r="W17" i="55"/>
  <c r="R17" i="55"/>
  <c r="BI16" i="55"/>
  <c r="BG16" i="55"/>
  <c r="BF16" i="55"/>
  <c r="BB16" i="55"/>
  <c r="BA16" i="55"/>
  <c r="AW16" i="55"/>
  <c r="AV16" i="55"/>
  <c r="AS16" i="55"/>
  <c r="AR16" i="55"/>
  <c r="AQ16" i="55"/>
  <c r="AN16" i="55"/>
  <c r="AL16" i="55"/>
  <c r="AK16" i="55"/>
  <c r="AJ16" i="55"/>
  <c r="BN16" i="55" s="1"/>
  <c r="AH16" i="55"/>
  <c r="AD16" i="55" a="1"/>
  <c r="AD16" i="55" s="1"/>
  <c r="W16" i="55"/>
  <c r="R16" i="55"/>
  <c r="BI15" i="55"/>
  <c r="BG15" i="55"/>
  <c r="BF15" i="55"/>
  <c r="BB15" i="55"/>
  <c r="BA15" i="55"/>
  <c r="AW15" i="55"/>
  <c r="AV15" i="55"/>
  <c r="AS15" i="55"/>
  <c r="AR15" i="55"/>
  <c r="AQ15" i="55"/>
  <c r="AN15" i="55"/>
  <c r="AL15" i="55"/>
  <c r="AK15" i="55"/>
  <c r="AJ15" i="55"/>
  <c r="BN15" i="55" s="1"/>
  <c r="AH15" i="55"/>
  <c r="F42" i="69" s="1"/>
  <c r="I42" i="69" s="1"/>
  <c r="AD15" i="55" a="1"/>
  <c r="AD15" i="55" s="1"/>
  <c r="W15" i="55"/>
  <c r="R15" i="55"/>
  <c r="BI14" i="55"/>
  <c r="BG14" i="55"/>
  <c r="BF14" i="55"/>
  <c r="BH14" i="55" s="1"/>
  <c r="BA14" i="55"/>
  <c r="BC14" i="55" s="1"/>
  <c r="AW14" i="55"/>
  <c r="AV14" i="55"/>
  <c r="AX14" i="55" s="1"/>
  <c r="AR14" i="55"/>
  <c r="AQ14" i="55"/>
  <c r="AN14" i="55"/>
  <c r="AL14" i="55"/>
  <c r="AK14" i="55"/>
  <c r="AJ14" i="55"/>
  <c r="BN14" i="55" s="1"/>
  <c r="AH14" i="55"/>
  <c r="F41" i="69" s="1"/>
  <c r="I41" i="69" s="1"/>
  <c r="AD14" i="55" a="1"/>
  <c r="AD14" i="55" s="1"/>
  <c r="BI13" i="55"/>
  <c r="BG13" i="55"/>
  <c r="BF13" i="55"/>
  <c r="BB13" i="55"/>
  <c r="BA13" i="55"/>
  <c r="AW13" i="55"/>
  <c r="AV13" i="55"/>
  <c r="AS13" i="55"/>
  <c r="AR13" i="55"/>
  <c r="AQ13" i="55"/>
  <c r="AN13" i="55"/>
  <c r="AL13" i="55"/>
  <c r="AK13" i="55"/>
  <c r="AJ13" i="55"/>
  <c r="BN13" i="55" s="1"/>
  <c r="AH13" i="55"/>
  <c r="F40" i="69" s="1"/>
  <c r="I40" i="69" s="1"/>
  <c r="AD13" i="55" a="1"/>
  <c r="AD13" i="55" s="1"/>
  <c r="W13" i="55"/>
  <c r="R13" i="55"/>
  <c r="BI12" i="55"/>
  <c r="BG12" i="55"/>
  <c r="BF12" i="55"/>
  <c r="BB12" i="55"/>
  <c r="BA12" i="55"/>
  <c r="AW12" i="55"/>
  <c r="AV12" i="55"/>
  <c r="AS12" i="55"/>
  <c r="AR12" i="55"/>
  <c r="AQ12" i="55"/>
  <c r="AN12" i="55"/>
  <c r="M9" i="63" s="1"/>
  <c r="O9" i="63" s="1"/>
  <c r="AL12" i="55"/>
  <c r="AK12" i="55"/>
  <c r="AJ12" i="55"/>
  <c r="BN12" i="55" s="1"/>
  <c r="AH12" i="55"/>
  <c r="F39" i="69" s="1"/>
  <c r="I39" i="69" s="1"/>
  <c r="AD12" i="55" a="1"/>
  <c r="AD12" i="55" s="1"/>
  <c r="W12" i="55"/>
  <c r="R12" i="55"/>
  <c r="BI10" i="55"/>
  <c r="BG10" i="55"/>
  <c r="BF10" i="55"/>
  <c r="BA10" i="55"/>
  <c r="AV10" i="55"/>
  <c r="AS10" i="55"/>
  <c r="AR10" i="55"/>
  <c r="AQ10" i="55"/>
  <c r="AO10" i="55"/>
  <c r="AN10" i="55"/>
  <c r="AM10" i="55"/>
  <c r="AL10" i="55"/>
  <c r="AK10" i="55"/>
  <c r="AJ10" i="55"/>
  <c r="BN10" i="55" s="1"/>
  <c r="AH10" i="55"/>
  <c r="AD10" i="55" a="1"/>
  <c r="AD10" i="55" s="1"/>
  <c r="AB10" i="55"/>
  <c r="V10" i="55"/>
  <c r="W10" i="55" s="1"/>
  <c r="Q10" i="55"/>
  <c r="AW10" i="55" s="1"/>
  <c r="BL16" i="55" l="1"/>
  <c r="BK16" i="55"/>
  <c r="BL101" i="55"/>
  <c r="BK101" i="55"/>
  <c r="BL109" i="55"/>
  <c r="BK109" i="55"/>
  <c r="BK21" i="55"/>
  <c r="BL21" i="55"/>
  <c r="BK25" i="55"/>
  <c r="BL25" i="55"/>
  <c r="BC25" i="55"/>
  <c r="BK29" i="55"/>
  <c r="BL29" i="55"/>
  <c r="BL33" i="55"/>
  <c r="BK33" i="55"/>
  <c r="BK37" i="55"/>
  <c r="BL37" i="55"/>
  <c r="BK41" i="55"/>
  <c r="BL41" i="55"/>
  <c r="BK45" i="55"/>
  <c r="BL45" i="55"/>
  <c r="BK49" i="55"/>
  <c r="BL49" i="55"/>
  <c r="BK53" i="55"/>
  <c r="BL53" i="55"/>
  <c r="BL57" i="55"/>
  <c r="BK57" i="55"/>
  <c r="BK61" i="55"/>
  <c r="BL61" i="55"/>
  <c r="BL65" i="55"/>
  <c r="BK65" i="55"/>
  <c r="BK69" i="55"/>
  <c r="BL69" i="55"/>
  <c r="BL73" i="55"/>
  <c r="BK73" i="55"/>
  <c r="BK77" i="55"/>
  <c r="BL77" i="55"/>
  <c r="BK81" i="55"/>
  <c r="BL81" i="55"/>
  <c r="BK85" i="55"/>
  <c r="BL85" i="55"/>
  <c r="BK89" i="55"/>
  <c r="BL89" i="55"/>
  <c r="BL93" i="55"/>
  <c r="BK93" i="55"/>
  <c r="BK96" i="55"/>
  <c r="BL96" i="55"/>
  <c r="BK104" i="55"/>
  <c r="BL104" i="55"/>
  <c r="BL99" i="55"/>
  <c r="BK99" i="55"/>
  <c r="BL107" i="55"/>
  <c r="BK107" i="55"/>
  <c r="BK10" i="55"/>
  <c r="BK38" i="55"/>
  <c r="BL38" i="55"/>
  <c r="BK42" i="55"/>
  <c r="BL42" i="55"/>
  <c r="BL46" i="55"/>
  <c r="BK46" i="55"/>
  <c r="BK50" i="55"/>
  <c r="BL50" i="55"/>
  <c r="BK54" i="55"/>
  <c r="BL54" i="55"/>
  <c r="BK58" i="55"/>
  <c r="BL58" i="55"/>
  <c r="BK62" i="55"/>
  <c r="BL62" i="55"/>
  <c r="BL66" i="55"/>
  <c r="BK66" i="55"/>
  <c r="BL70" i="55"/>
  <c r="BK70" i="55"/>
  <c r="BL74" i="55"/>
  <c r="BK74" i="55"/>
  <c r="BK78" i="55"/>
  <c r="BL78" i="55"/>
  <c r="BK82" i="55"/>
  <c r="BL82" i="55"/>
  <c r="BK86" i="55"/>
  <c r="BL86" i="55"/>
  <c r="BL90" i="55"/>
  <c r="BK90" i="55"/>
  <c r="BK94" i="55"/>
  <c r="BL94" i="55"/>
  <c r="BK102" i="55"/>
  <c r="BL102" i="55"/>
  <c r="BK110" i="55"/>
  <c r="BL110" i="55"/>
  <c r="BK22" i="55"/>
  <c r="BL22" i="55"/>
  <c r="BL12" i="55"/>
  <c r="BK12" i="55"/>
  <c r="BL18" i="55"/>
  <c r="BK18" i="55"/>
  <c r="BL97" i="55"/>
  <c r="BK97" i="55"/>
  <c r="BK105" i="55"/>
  <c r="BL105" i="55"/>
  <c r="BL19" i="55"/>
  <c r="BK19" i="55"/>
  <c r="BK23" i="55"/>
  <c r="BL23" i="55"/>
  <c r="BL27" i="55"/>
  <c r="BK27" i="55"/>
  <c r="BL31" i="55"/>
  <c r="BK31" i="55"/>
  <c r="BL35" i="55"/>
  <c r="BK35" i="55"/>
  <c r="BL39" i="55"/>
  <c r="BK39" i="55"/>
  <c r="BL43" i="55"/>
  <c r="BK43" i="55"/>
  <c r="BL47" i="55"/>
  <c r="BK47" i="55"/>
  <c r="BL51" i="55"/>
  <c r="BK51" i="55"/>
  <c r="BK55" i="55"/>
  <c r="BL55" i="55"/>
  <c r="BL59" i="55"/>
  <c r="BK59" i="55"/>
  <c r="BK63" i="55"/>
  <c r="BL63" i="55"/>
  <c r="BL67" i="55"/>
  <c r="BK67" i="55"/>
  <c r="BK71" i="55"/>
  <c r="BL71" i="55"/>
  <c r="BL75" i="55"/>
  <c r="BK75" i="55"/>
  <c r="BL79" i="55"/>
  <c r="BK79" i="55"/>
  <c r="BL83" i="55"/>
  <c r="BK83" i="55"/>
  <c r="BK87" i="55"/>
  <c r="BL87" i="55"/>
  <c r="BL91" i="55"/>
  <c r="BK91" i="55"/>
  <c r="BL100" i="55"/>
  <c r="BK100" i="55"/>
  <c r="BL108" i="55"/>
  <c r="BK108" i="55"/>
  <c r="BK17" i="55"/>
  <c r="BL17" i="55"/>
  <c r="BL26" i="55"/>
  <c r="BK26" i="55"/>
  <c r="BL30" i="55"/>
  <c r="BK30" i="55"/>
  <c r="BK34" i="55"/>
  <c r="BL34" i="55"/>
  <c r="BK13" i="55"/>
  <c r="BL13" i="55"/>
  <c r="BK14" i="55"/>
  <c r="BL14" i="55"/>
  <c r="BK95" i="55"/>
  <c r="BL95" i="55"/>
  <c r="BK103" i="55"/>
  <c r="BL103" i="55"/>
  <c r="BL15" i="55"/>
  <c r="BK15" i="55"/>
  <c r="BL20" i="55"/>
  <c r="BK20" i="55"/>
  <c r="BK24" i="55"/>
  <c r="BL24" i="55"/>
  <c r="BL28" i="55"/>
  <c r="BK28" i="55"/>
  <c r="BK32" i="55"/>
  <c r="BL32" i="55"/>
  <c r="BL36" i="55"/>
  <c r="BK36" i="55"/>
  <c r="BL40" i="55"/>
  <c r="BK40" i="55"/>
  <c r="BL44" i="55"/>
  <c r="BK44" i="55"/>
  <c r="BL48" i="55"/>
  <c r="BK48" i="55"/>
  <c r="BL52" i="55"/>
  <c r="BK52" i="55"/>
  <c r="BL56" i="55"/>
  <c r="BK56" i="55"/>
  <c r="BK60" i="55"/>
  <c r="BL60" i="55"/>
  <c r="BL64" i="55"/>
  <c r="BK64" i="55"/>
  <c r="BK68" i="55"/>
  <c r="BL68" i="55"/>
  <c r="BK72" i="55"/>
  <c r="BL72" i="55"/>
  <c r="BK76" i="55"/>
  <c r="BL76" i="55"/>
  <c r="BL80" i="55"/>
  <c r="BK80" i="55"/>
  <c r="BL84" i="55"/>
  <c r="BK84" i="55"/>
  <c r="BL88" i="55"/>
  <c r="BK88" i="55"/>
  <c r="BL92" i="55"/>
  <c r="BK92" i="55"/>
  <c r="BL98" i="55"/>
  <c r="BK98" i="55"/>
  <c r="BL106" i="55"/>
  <c r="BK106" i="55"/>
  <c r="D24" i="48"/>
  <c r="BH10" i="55"/>
  <c r="AX10" i="55"/>
  <c r="H39" i="69"/>
  <c r="H40" i="69"/>
  <c r="H41" i="69"/>
  <c r="H42" i="69"/>
  <c r="BM62" i="55"/>
  <c r="BM70" i="55"/>
  <c r="BM90" i="55"/>
  <c r="BC21" i="55"/>
  <c r="BC69" i="55"/>
  <c r="BH70" i="55"/>
  <c r="BH110" i="55"/>
  <c r="BC62" i="55"/>
  <c r="BH69" i="55"/>
  <c r="BH23" i="55"/>
  <c r="BH60" i="55"/>
  <c r="AX19" i="55"/>
  <c r="BH109" i="55"/>
  <c r="BH30" i="55"/>
  <c r="BH62" i="55"/>
  <c r="BC108" i="55"/>
  <c r="BC104" i="55"/>
  <c r="BH49" i="55"/>
  <c r="BC20" i="55"/>
  <c r="BC30" i="55"/>
  <c r="BC81" i="55"/>
  <c r="BH16" i="55"/>
  <c r="BC42" i="55"/>
  <c r="BH42" i="55"/>
  <c r="BC61" i="55"/>
  <c r="BC77" i="55"/>
  <c r="BC59" i="55"/>
  <c r="BH68" i="55"/>
  <c r="BC82" i="55"/>
  <c r="BT39" i="55"/>
  <c r="BH29" i="55"/>
  <c r="BH20" i="55"/>
  <c r="BC46" i="55"/>
  <c r="BC92" i="55"/>
  <c r="BH94" i="55"/>
  <c r="BC23" i="55"/>
  <c r="BC60" i="55"/>
  <c r="AX69" i="55"/>
  <c r="BT16" i="55"/>
  <c r="BT32" i="55"/>
  <c r="AX42" i="55"/>
  <c r="AX46" i="55"/>
  <c r="AX54" i="55"/>
  <c r="AX74" i="55"/>
  <c r="AX82" i="55"/>
  <c r="AX51" i="55"/>
  <c r="AX55" i="55"/>
  <c r="AX107" i="55"/>
  <c r="AX22" i="55"/>
  <c r="AX34" i="55"/>
  <c r="AX39" i="55"/>
  <c r="BT44" i="55"/>
  <c r="BT60" i="55"/>
  <c r="BT68" i="55"/>
  <c r="BT79" i="55"/>
  <c r="BT57" i="55"/>
  <c r="BO39" i="55" a="1"/>
  <c r="BO39" i="55" s="1"/>
  <c r="BC48" i="55"/>
  <c r="BH51" i="55"/>
  <c r="AX37" i="55"/>
  <c r="BC55" i="55"/>
  <c r="BC15" i="55"/>
  <c r="BH18" i="55"/>
  <c r="BH22" i="55"/>
  <c r="AX23" i="55"/>
  <c r="BH33" i="55"/>
  <c r="BC52" i="55"/>
  <c r="BC74" i="55"/>
  <c r="BH77" i="55"/>
  <c r="BC56" i="55"/>
  <c r="BC78" i="55"/>
  <c r="BH89" i="55"/>
  <c r="AX98" i="55"/>
  <c r="BC16" i="55"/>
  <c r="BC27" i="55"/>
  <c r="BC31" i="55"/>
  <c r="BH41" i="55"/>
  <c r="BH101" i="55"/>
  <c r="BH105" i="55"/>
  <c r="AX106" i="55"/>
  <c r="AX50" i="55"/>
  <c r="AX57" i="55"/>
  <c r="BC35" i="55"/>
  <c r="BC57" i="55"/>
  <c r="BH64" i="55"/>
  <c r="AX87" i="55"/>
  <c r="AX47" i="55"/>
  <c r="BH53" i="55"/>
  <c r="BH75" i="55"/>
  <c r="AX103" i="55"/>
  <c r="BC103" i="55"/>
  <c r="BC54" i="55"/>
  <c r="BH79" i="55"/>
  <c r="BT35" i="55"/>
  <c r="BC51" i="55"/>
  <c r="BC80" i="55"/>
  <c r="BC84" i="55"/>
  <c r="BC107" i="55"/>
  <c r="BC29" i="55"/>
  <c r="BC65" i="55"/>
  <c r="AX75" i="55"/>
  <c r="BH83" i="55"/>
  <c r="AX105" i="55"/>
  <c r="BO16" i="55" a="1"/>
  <c r="BO16" i="55" s="1"/>
  <c r="BT34" i="55"/>
  <c r="BT43" i="55"/>
  <c r="AX91" i="55"/>
  <c r="BC98" i="55"/>
  <c r="AX109" i="55"/>
  <c r="AX15" i="55"/>
  <c r="AX24" i="55"/>
  <c r="AX30" i="55"/>
  <c r="BC44" i="55"/>
  <c r="BO68" i="55" a="1"/>
  <c r="BO68" i="55" s="1"/>
  <c r="BU68" i="55" s="1"/>
  <c r="BH87" i="55"/>
  <c r="AX18" i="55"/>
  <c r="AX27" i="55"/>
  <c r="BH72" i="55"/>
  <c r="BT59" i="55"/>
  <c r="AX85" i="55"/>
  <c r="BC88" i="55"/>
  <c r="BO17" i="55" a="1"/>
  <c r="BO17" i="55" s="1"/>
  <c r="BC33" i="55"/>
  <c r="AX45" i="55"/>
  <c r="BC76" i="55"/>
  <c r="AX79" i="55"/>
  <c r="BT105" i="55"/>
  <c r="AX67" i="55"/>
  <c r="AX73" i="55"/>
  <c r="BC12" i="55"/>
  <c r="BH39" i="55"/>
  <c r="BC45" i="55"/>
  <c r="BH54" i="55"/>
  <c r="BC67" i="55"/>
  <c r="BC73" i="55"/>
  <c r="BH95" i="55"/>
  <c r="BC70" i="55"/>
  <c r="BC96" i="55"/>
  <c r="BH99" i="55"/>
  <c r="BH12" i="55"/>
  <c r="AX43" i="55"/>
  <c r="BH45" i="55"/>
  <c r="BC64" i="55"/>
  <c r="BH67" i="55"/>
  <c r="BH96" i="55"/>
  <c r="BH103" i="55"/>
  <c r="BC19" i="55"/>
  <c r="BC22" i="55"/>
  <c r="BH58" i="55"/>
  <c r="BO79" i="55" a="1"/>
  <c r="BO79" i="55" s="1"/>
  <c r="BU79" i="55" s="1"/>
  <c r="AX90" i="55"/>
  <c r="AX29" i="55"/>
  <c r="BH100" i="55"/>
  <c r="BC68" i="55"/>
  <c r="BC71" i="55"/>
  <c r="AX78" i="55"/>
  <c r="BC90" i="55"/>
  <c r="AE69" i="55" a="1"/>
  <c r="AE69" i="55" s="1"/>
  <c r="AE47" i="55" a="1"/>
  <c r="AE47" i="55" s="1"/>
  <c r="AF47" i="55" s="1"/>
  <c r="BP47" i="55" s="1"/>
  <c r="AE55" i="55" a="1"/>
  <c r="AE55" i="55" s="1"/>
  <c r="AF55" i="55" s="1"/>
  <c r="BP55" i="55" s="1"/>
  <c r="AE31" i="55" a="1"/>
  <c r="AE31" i="55" s="1"/>
  <c r="AF31" i="55" s="1"/>
  <c r="BP31" i="55" s="1"/>
  <c r="BH25" i="55"/>
  <c r="AX26" i="55"/>
  <c r="BH34" i="55"/>
  <c r="AF36" i="55"/>
  <c r="BP36" i="55" s="1"/>
  <c r="BO57" i="55" a="1"/>
  <c r="BO57" i="55" s="1"/>
  <c r="BC58" i="55"/>
  <c r="BH81" i="55"/>
  <c r="BC83" i="55"/>
  <c r="BH85" i="55"/>
  <c r="BH90" i="55"/>
  <c r="BH93" i="55"/>
  <c r="BH104" i="55"/>
  <c r="BH44" i="55"/>
  <c r="BC47" i="55"/>
  <c r="BO65" i="55" a="1"/>
  <c r="BO65" i="55" s="1"/>
  <c r="BC66" i="55"/>
  <c r="AF83" i="55"/>
  <c r="BP83" i="55" s="1"/>
  <c r="AX99" i="55"/>
  <c r="AF25" i="55"/>
  <c r="BP25" i="55" s="1"/>
  <c r="BH19" i="55"/>
  <c r="BH21" i="55"/>
  <c r="AX33" i="55"/>
  <c r="AX35" i="55"/>
  <c r="BH47" i="55"/>
  <c r="BC50" i="55"/>
  <c r="AX52" i="55"/>
  <c r="AE60" i="55" a="1"/>
  <c r="AE60" i="55" s="1"/>
  <c r="AF60" i="55" s="1"/>
  <c r="BP60" i="55" s="1"/>
  <c r="BH66" i="55"/>
  <c r="AE76" i="55" a="1"/>
  <c r="AE76" i="55" s="1"/>
  <c r="AX86" i="55"/>
  <c r="BC99" i="55"/>
  <c r="AX102" i="55"/>
  <c r="AX110" i="55"/>
  <c r="BH56" i="55"/>
  <c r="AF68" i="55"/>
  <c r="BP68" i="55" s="1"/>
  <c r="BS68" i="55" s="1"/>
  <c r="BC72" i="55"/>
  <c r="AX89" i="55"/>
  <c r="BT22" i="55"/>
  <c r="AF81" i="55"/>
  <c r="BP81" i="55" s="1"/>
  <c r="BC17" i="55"/>
  <c r="BH26" i="55"/>
  <c r="AE78" i="55" a="1"/>
  <c r="AE78" i="55" s="1"/>
  <c r="BC86" i="55"/>
  <c r="BH91" i="55"/>
  <c r="AX94" i="55"/>
  <c r="AX97" i="55"/>
  <c r="BC102" i="55"/>
  <c r="BH107" i="55"/>
  <c r="BC110" i="55"/>
  <c r="BH17" i="55"/>
  <c r="AX31" i="55"/>
  <c r="BH35" i="55"/>
  <c r="BH37" i="55"/>
  <c r="AX38" i="55"/>
  <c r="BC43" i="55"/>
  <c r="BH50" i="55"/>
  <c r="BO58" i="55" a="1"/>
  <c r="BO58" i="55" s="1"/>
  <c r="AX59" i="55"/>
  <c r="BO60" i="55" a="1"/>
  <c r="BO60" i="55" s="1"/>
  <c r="AX61" i="55"/>
  <c r="BC38" i="55"/>
  <c r="AX41" i="55"/>
  <c r="AF45" i="55"/>
  <c r="BP45" i="55" s="1"/>
  <c r="AX48" i="55"/>
  <c r="BH52" i="55"/>
  <c r="AX63" i="55"/>
  <c r="AX77" i="55"/>
  <c r="AE80" i="55" a="1"/>
  <c r="AE80" i="55" s="1"/>
  <c r="BH86" i="55"/>
  <c r="BC94" i="55"/>
  <c r="BH102" i="55"/>
  <c r="BH43" i="55"/>
  <c r="BO50" i="55" a="1"/>
  <c r="BO50" i="55" s="1"/>
  <c r="AX53" i="55"/>
  <c r="BC63" i="55"/>
  <c r="AF82" i="55"/>
  <c r="BP82" i="55" s="1"/>
  <c r="BH97" i="55"/>
  <c r="BH108" i="55"/>
  <c r="BH15" i="55"/>
  <c r="BC13" i="55"/>
  <c r="BC18" i="55"/>
  <c r="BH31" i="55"/>
  <c r="BO35" i="55" a="1"/>
  <c r="BO35" i="55" s="1"/>
  <c r="BH38" i="55"/>
  <c r="AX65" i="55"/>
  <c r="BH84" i="55"/>
  <c r="AE94" i="55" a="1"/>
  <c r="AE94" i="55" s="1"/>
  <c r="AF94" i="55" s="1"/>
  <c r="BP94" i="55" s="1"/>
  <c r="AX95" i="55"/>
  <c r="BO105" i="55" a="1"/>
  <c r="BO105" i="55" s="1"/>
  <c r="BH71" i="55"/>
  <c r="BH13" i="55"/>
  <c r="BH27" i="55"/>
  <c r="AX28" i="55"/>
  <c r="AX36" i="55"/>
  <c r="BH48" i="55"/>
  <c r="AX49" i="55"/>
  <c r="BH55" i="55"/>
  <c r="BH59" i="55"/>
  <c r="BH61" i="55"/>
  <c r="BH63" i="55"/>
  <c r="AX71" i="55"/>
  <c r="AF77" i="55"/>
  <c r="BP77" i="55" s="1"/>
  <c r="AX81" i="55"/>
  <c r="AF84" i="55"/>
  <c r="BP84" i="55" s="1"/>
  <c r="BC95" i="55"/>
  <c r="BC106" i="55"/>
  <c r="BC79" i="55"/>
  <c r="BC34" i="55"/>
  <c r="BO38" i="55" a="1"/>
  <c r="BO38" i="55" s="1"/>
  <c r="BC39" i="55"/>
  <c r="BH46" i="55"/>
  <c r="BH73" i="55"/>
  <c r="AF79" i="55"/>
  <c r="BP79" i="55" s="1"/>
  <c r="AX83" i="55"/>
  <c r="AX93" i="55"/>
  <c r="AX101" i="55"/>
  <c r="BH106" i="55"/>
  <c r="AE46" i="55" a="1"/>
  <c r="AE46" i="55" s="1"/>
  <c r="AD111" i="55"/>
  <c r="AE20" i="55" a="1"/>
  <c r="AE20" i="55" s="1"/>
  <c r="AE16" i="55" a="1"/>
  <c r="AE16" i="55" s="1"/>
  <c r="AE23" i="55" a="1"/>
  <c r="AE23" i="55" s="1"/>
  <c r="AE30" i="55" a="1"/>
  <c r="AE30" i="55" s="1"/>
  <c r="AE12" i="55" a="1"/>
  <c r="AE12" i="55" s="1"/>
  <c r="AF12" i="55" s="1"/>
  <c r="BP12" i="55" s="1"/>
  <c r="AE18" i="55" a="1"/>
  <c r="AE18" i="55" s="1"/>
  <c r="AE17" i="55" a="1"/>
  <c r="AE17" i="55" s="1"/>
  <c r="AE26" i="55" a="1"/>
  <c r="AE26" i="55" s="1"/>
  <c r="AE38" i="55" a="1"/>
  <c r="AE38" i="55" s="1"/>
  <c r="AE15" i="55" a="1"/>
  <c r="AE15" i="55" s="1"/>
  <c r="AE13" i="55" a="1"/>
  <c r="AE13" i="55" s="1"/>
  <c r="AE14" i="55" a="1"/>
  <c r="AE14" i="55" s="1"/>
  <c r="AF14" i="55" s="1"/>
  <c r="BP14" i="55" s="1"/>
  <c r="AE22" i="55" a="1"/>
  <c r="AE22" i="55" s="1"/>
  <c r="AE34" i="55" a="1"/>
  <c r="AE34" i="55" s="1"/>
  <c r="AE19" i="55" a="1"/>
  <c r="AE19" i="55" s="1"/>
  <c r="AE27" i="55" a="1"/>
  <c r="AE27" i="55" s="1"/>
  <c r="AF27" i="55" s="1"/>
  <c r="BP27" i="55" s="1"/>
  <c r="AE65" i="55" a="1"/>
  <c r="AE65" i="55" s="1"/>
  <c r="AE97" i="55" a="1"/>
  <c r="AE97" i="55" s="1"/>
  <c r="AF21" i="55"/>
  <c r="BP21" i="55" s="1"/>
  <c r="BO44" i="55" a="1"/>
  <c r="BO44" i="55" s="1"/>
  <c r="AE41" i="55" a="1"/>
  <c r="AE41" i="55" s="1"/>
  <c r="BC41" i="55"/>
  <c r="AE49" i="55" a="1"/>
  <c r="AE49" i="55" s="1"/>
  <c r="AF49" i="55" s="1"/>
  <c r="BP49" i="55" s="1"/>
  <c r="BC53" i="55"/>
  <c r="AE57" i="55" a="1"/>
  <c r="AE57" i="55" s="1"/>
  <c r="AE59" i="55" a="1"/>
  <c r="AE59" i="55" s="1"/>
  <c r="AX13" i="55"/>
  <c r="AX17" i="55"/>
  <c r="AE32" i="55" a="1"/>
  <c r="AE32" i="55" s="1"/>
  <c r="AF32" i="55" s="1"/>
  <c r="BP32" i="55" s="1"/>
  <c r="BC32" i="55"/>
  <c r="AE40" i="55" a="1"/>
  <c r="AE40" i="55" s="1"/>
  <c r="AF40" i="55" s="1"/>
  <c r="BP40" i="55" s="1"/>
  <c r="BC40" i="55"/>
  <c r="AF72" i="55"/>
  <c r="BP72" i="55" s="1"/>
  <c r="BH32" i="55"/>
  <c r="AE39" i="55" a="1"/>
  <c r="AE39" i="55" s="1"/>
  <c r="BH40" i="55"/>
  <c r="AF53" i="55"/>
  <c r="BP53" i="55" s="1"/>
  <c r="AE61" i="55" a="1"/>
  <c r="AE61" i="55" s="1"/>
  <c r="AF64" i="55"/>
  <c r="BP64" i="55" s="1"/>
  <c r="AF33" i="55"/>
  <c r="BP33" i="55" s="1"/>
  <c r="AE35" i="55" a="1"/>
  <c r="AE35" i="55" s="1"/>
  <c r="AF56" i="55"/>
  <c r="BP56" i="55" s="1"/>
  <c r="AE91" i="55" a="1"/>
  <c r="AE91" i="55" s="1"/>
  <c r="AX12" i="55"/>
  <c r="AX16" i="55"/>
  <c r="AX20" i="55"/>
  <c r="AE28" i="55" a="1"/>
  <c r="AE28" i="55" s="1"/>
  <c r="BC28" i="55"/>
  <c r="BC36" i="55"/>
  <c r="AE37" i="55" a="1"/>
  <c r="AE37" i="55" s="1"/>
  <c r="BC37" i="55"/>
  <c r="AE48" i="55" a="1"/>
  <c r="AE48" i="55" s="1"/>
  <c r="AF48" i="55" s="1"/>
  <c r="BP48" i="55" s="1"/>
  <c r="BH28" i="55"/>
  <c r="BH36" i="55"/>
  <c r="BO40" i="55" a="1"/>
  <c r="BO40" i="55" s="1"/>
  <c r="AX25" i="55"/>
  <c r="AX44" i="55"/>
  <c r="AE58" i="55" a="1"/>
  <c r="AE58" i="55" s="1"/>
  <c r="BT58" i="55"/>
  <c r="AE71" i="55" a="1"/>
  <c r="AE71" i="55" s="1"/>
  <c r="AE73" i="55" a="1"/>
  <c r="AE73" i="55" s="1"/>
  <c r="AE87" i="55" a="1"/>
  <c r="AE87" i="55" s="1"/>
  <c r="AF87" i="55" s="1"/>
  <c r="BP87" i="55" s="1"/>
  <c r="AF29" i="55"/>
  <c r="BP29" i="55" s="1"/>
  <c r="BO32" i="55" a="1"/>
  <c r="BO32" i="55" s="1"/>
  <c r="AF52" i="55"/>
  <c r="BP52" i="55" s="1"/>
  <c r="AE63" i="55" a="1"/>
  <c r="AE63" i="55" s="1"/>
  <c r="AE24" i="55" a="1"/>
  <c r="AE24" i="55" s="1"/>
  <c r="BC24" i="55"/>
  <c r="AF51" i="55"/>
  <c r="BP51" i="55" s="1"/>
  <c r="AX62" i="55"/>
  <c r="AX70" i="55"/>
  <c r="AE42" i="55" a="1"/>
  <c r="AE42" i="55" s="1"/>
  <c r="AX21" i="55"/>
  <c r="BH24" i="55"/>
  <c r="AE50" i="55" a="1"/>
  <c r="AE50" i="55" s="1"/>
  <c r="AF43" i="55"/>
  <c r="BP43" i="55" s="1"/>
  <c r="AE44" i="55" a="1"/>
  <c r="AE44" i="55" s="1"/>
  <c r="AX32" i="55"/>
  <c r="AX40" i="55"/>
  <c r="BC49" i="55"/>
  <c r="AE54" i="55" a="1"/>
  <c r="AE54" i="55" s="1"/>
  <c r="AE67" i="55" a="1"/>
  <c r="AE67" i="55" s="1"/>
  <c r="AF67" i="55" s="1"/>
  <c r="BP67" i="55" s="1"/>
  <c r="AE105" i="55" a="1"/>
  <c r="AE105" i="55" s="1"/>
  <c r="AX60" i="55"/>
  <c r="AX68" i="55"/>
  <c r="AE103" i="55" a="1"/>
  <c r="AE103" i="55" s="1"/>
  <c r="AF103" i="55" s="1"/>
  <c r="BP103" i="55" s="1"/>
  <c r="AE109" i="55" a="1"/>
  <c r="AE109" i="55" s="1"/>
  <c r="AE74" i="55" a="1"/>
  <c r="AE74" i="55" s="1"/>
  <c r="BC85" i="55"/>
  <c r="AF86" i="55"/>
  <c r="BP86" i="55" s="1"/>
  <c r="BC89" i="55"/>
  <c r="BC93" i="55"/>
  <c r="AE99" i="55" a="1"/>
  <c r="AE99" i="55" s="1"/>
  <c r="AF99" i="55" s="1"/>
  <c r="BP99" i="55" s="1"/>
  <c r="AE101" i="55" a="1"/>
  <c r="AE101" i="55" s="1"/>
  <c r="BH74" i="55"/>
  <c r="AE96" i="55" a="1"/>
  <c r="AE96" i="55" s="1"/>
  <c r="AX58" i="55"/>
  <c r="AX66" i="55"/>
  <c r="AE75" i="55" a="1"/>
  <c r="AE75" i="55" s="1"/>
  <c r="AE85" i="55" a="1"/>
  <c r="AE85" i="55" s="1"/>
  <c r="AE89" i="55" a="1"/>
  <c r="AE89" i="55" s="1"/>
  <c r="AE93" i="55" a="1"/>
  <c r="AE93" i="55" s="1"/>
  <c r="BH57" i="55"/>
  <c r="BH65" i="55"/>
  <c r="BC75" i="55"/>
  <c r="AE104" i="55" a="1"/>
  <c r="AE104" i="55" s="1"/>
  <c r="AE108" i="55" a="1"/>
  <c r="AE108" i="55" s="1"/>
  <c r="BO53" i="55" a="1"/>
  <c r="BO53" i="55" s="1"/>
  <c r="BU53" i="55" s="1"/>
  <c r="AX56" i="55"/>
  <c r="BO59" i="55" a="1"/>
  <c r="BO59" i="55" s="1"/>
  <c r="AX64" i="55"/>
  <c r="AE66" i="55" a="1"/>
  <c r="AE66" i="55" s="1"/>
  <c r="BO70" i="55" a="1"/>
  <c r="BO70" i="55" s="1"/>
  <c r="BU70" i="55" s="1"/>
  <c r="BO74" i="55" a="1"/>
  <c r="BO74" i="55" s="1"/>
  <c r="BH76" i="55"/>
  <c r="BH78" i="55"/>
  <c r="BH80" i="55"/>
  <c r="BH82" i="55"/>
  <c r="AF88" i="55"/>
  <c r="BP88" i="55" s="1"/>
  <c r="BH88" i="55"/>
  <c r="AF92" i="55"/>
  <c r="BP92" i="55" s="1"/>
  <c r="BH92" i="55"/>
  <c r="AF98" i="55"/>
  <c r="BP98" i="55" s="1"/>
  <c r="BH98" i="55"/>
  <c r="AE100" i="55" a="1"/>
  <c r="AE100" i="55" s="1"/>
  <c r="AE106" i="55" a="1"/>
  <c r="AE106" i="55" s="1"/>
  <c r="AF110" i="55"/>
  <c r="BP110" i="55" s="1"/>
  <c r="BC87" i="55"/>
  <c r="BC91" i="55"/>
  <c r="BC97" i="55"/>
  <c r="AE102" i="55" a="1"/>
  <c r="AE102" i="55" s="1"/>
  <c r="AF102" i="55" s="1"/>
  <c r="BP102" i="55" s="1"/>
  <c r="AE95" i="55" a="1"/>
  <c r="AE95" i="55" s="1"/>
  <c r="BC101" i="55"/>
  <c r="BC105" i="55"/>
  <c r="BC109" i="55"/>
  <c r="AX72" i="55"/>
  <c r="AX76" i="55"/>
  <c r="AX80" i="55"/>
  <c r="AX84" i="55"/>
  <c r="AX88" i="55"/>
  <c r="AX92" i="55"/>
  <c r="AX96" i="55"/>
  <c r="AX100" i="55"/>
  <c r="AX104" i="55"/>
  <c r="AX108" i="55"/>
  <c r="AE107" i="55" a="1"/>
  <c r="AE107" i="55" s="1"/>
  <c r="AF107" i="55" s="1"/>
  <c r="BP107" i="55" s="1"/>
  <c r="R10" i="55"/>
  <c r="AE10" i="55" a="1"/>
  <c r="AE10" i="55" s="1"/>
  <c r="BB10" i="55"/>
  <c r="BO10" i="55" s="1" a="1"/>
  <c r="BO10" i="55" s="1"/>
  <c r="BS53" i="55" l="1"/>
  <c r="BS60" i="55"/>
  <c r="BS32" i="55"/>
  <c r="BS79" i="55"/>
  <c r="BS70" i="55"/>
  <c r="BS40" i="55"/>
  <c r="BL10" i="55"/>
  <c r="BR70" i="55"/>
  <c r="BC10" i="55"/>
  <c r="BM107" i="55"/>
  <c r="BM102" i="55"/>
  <c r="BM110" i="55"/>
  <c r="BM98" i="55"/>
  <c r="BM92" i="55"/>
  <c r="BM88" i="55"/>
  <c r="BM99" i="55"/>
  <c r="BM86" i="55"/>
  <c r="BM103" i="55"/>
  <c r="BM67" i="55"/>
  <c r="BM43" i="55"/>
  <c r="BM51" i="55"/>
  <c r="BM52" i="55"/>
  <c r="BM29" i="55"/>
  <c r="BM87" i="55"/>
  <c r="BM48" i="55"/>
  <c r="BM56" i="55"/>
  <c r="BM33" i="55"/>
  <c r="BM64" i="55"/>
  <c r="BM53" i="55"/>
  <c r="BR53" i="55" s="1"/>
  <c r="BM72" i="55"/>
  <c r="BM40" i="55"/>
  <c r="BR40" i="55" s="1"/>
  <c r="BM32" i="55"/>
  <c r="BR32" i="55" s="1"/>
  <c r="BM49" i="55"/>
  <c r="BM21" i="55"/>
  <c r="BM27" i="55"/>
  <c r="BM12" i="55"/>
  <c r="BM79" i="55"/>
  <c r="BR79" i="55" s="1"/>
  <c r="BM84" i="55"/>
  <c r="BM77" i="55"/>
  <c r="BM94" i="55"/>
  <c r="BM82" i="55"/>
  <c r="BM45" i="55"/>
  <c r="BM81" i="55"/>
  <c r="BM68" i="55"/>
  <c r="BR68" i="55" s="1"/>
  <c r="BM60" i="55"/>
  <c r="BR60" i="55" s="1"/>
  <c r="BM25" i="55"/>
  <c r="BM83" i="55"/>
  <c r="BM36" i="55"/>
  <c r="BM31" i="55"/>
  <c r="BM55" i="55"/>
  <c r="BM47" i="55"/>
  <c r="BU16" i="55"/>
  <c r="BU57" i="55"/>
  <c r="BT10" i="55"/>
  <c r="BT107" i="55"/>
  <c r="BT48" i="55"/>
  <c r="BT29" i="55"/>
  <c r="BT76" i="55"/>
  <c r="BT65" i="55"/>
  <c r="BT23" i="55"/>
  <c r="BT21" i="55"/>
  <c r="BO104" i="55" a="1"/>
  <c r="BO104" i="55" s="1"/>
  <c r="BT82" i="55"/>
  <c r="BO66" i="55" a="1"/>
  <c r="BO66" i="55" s="1"/>
  <c r="BU66" i="55" s="1"/>
  <c r="BT38" i="55"/>
  <c r="BO30" i="55" a="1"/>
  <c r="BO30" i="55" s="1"/>
  <c r="BU30" i="55" s="1"/>
  <c r="BT52" i="55"/>
  <c r="BT12" i="55"/>
  <c r="BO101" i="55" a="1"/>
  <c r="BO101" i="55" s="1"/>
  <c r="BU101" i="55" s="1"/>
  <c r="BO80" i="55" a="1"/>
  <c r="BO80" i="55" s="1"/>
  <c r="BT14" i="55"/>
  <c r="BO63" i="55" a="1"/>
  <c r="BO63" i="55" s="1"/>
  <c r="BT49" i="55"/>
  <c r="BO90" i="55" a="1"/>
  <c r="BO90" i="55" s="1"/>
  <c r="BS90" i="55" s="1"/>
  <c r="BT86" i="55"/>
  <c r="BT91" i="55"/>
  <c r="BT15" i="55"/>
  <c r="BT36" i="55"/>
  <c r="BT87" i="55"/>
  <c r="BT37" i="55"/>
  <c r="BT31" i="55"/>
  <c r="BT70" i="55"/>
  <c r="BO22" i="55" a="1"/>
  <c r="BO22" i="55" s="1"/>
  <c r="BO85" i="55" a="1"/>
  <c r="BO85" i="55" s="1"/>
  <c r="BT33" i="55"/>
  <c r="BO78" i="55" a="1"/>
  <c r="BO78" i="55" s="1"/>
  <c r="BT95" i="55"/>
  <c r="BT74" i="55"/>
  <c r="BT69" i="55"/>
  <c r="BO81" i="55" a="1"/>
  <c r="BO81" i="55" s="1"/>
  <c r="BU81" i="55" s="1"/>
  <c r="BT55" i="55"/>
  <c r="BO84" i="55" a="1"/>
  <c r="BO84" i="55" s="1"/>
  <c r="BU84" i="55" s="1"/>
  <c r="BT99" i="55"/>
  <c r="BT88" i="55"/>
  <c r="BO71" i="55" a="1"/>
  <c r="BO71" i="55" s="1"/>
  <c r="BT67" i="55"/>
  <c r="BT28" i="55"/>
  <c r="BO93" i="55" a="1"/>
  <c r="BO93" i="55" s="1"/>
  <c r="BU93" i="55" s="1"/>
  <c r="BT75" i="55"/>
  <c r="BT27" i="55"/>
  <c r="BO100" i="55" a="1"/>
  <c r="BO100" i="55" s="1"/>
  <c r="BO89" i="55" a="1"/>
  <c r="BO89" i="55" s="1"/>
  <c r="BT62" i="55"/>
  <c r="BT47" i="55"/>
  <c r="BO96" i="55" a="1"/>
  <c r="BO96" i="55" s="1"/>
  <c r="BT83" i="55"/>
  <c r="BT56" i="55"/>
  <c r="BT98" i="55"/>
  <c r="BT41" i="55"/>
  <c r="BT25" i="55"/>
  <c r="BT54" i="55"/>
  <c r="BO61" i="55" a="1"/>
  <c r="BO61" i="55" s="1"/>
  <c r="BO43" i="55" a="1"/>
  <c r="BO43" i="55" s="1"/>
  <c r="BU43" i="55" s="1"/>
  <c r="BT50" i="55"/>
  <c r="BT17" i="55"/>
  <c r="BT19" i="55"/>
  <c r="BO24" i="55" a="1"/>
  <c r="BO24" i="55" s="1"/>
  <c r="BU24" i="55" s="1"/>
  <c r="BO34" i="55" a="1"/>
  <c r="BO34" i="55" s="1"/>
  <c r="BO13" i="55" a="1"/>
  <c r="BO13" i="55" s="1"/>
  <c r="BT45" i="55"/>
  <c r="BT92" i="55"/>
  <c r="BT108" i="55"/>
  <c r="BT64" i="55"/>
  <c r="BT53" i="55"/>
  <c r="BT46" i="55"/>
  <c r="BT110" i="55"/>
  <c r="BT103" i="55"/>
  <c r="BT106" i="55"/>
  <c r="BT102" i="55"/>
  <c r="BT94" i="55"/>
  <c r="BO20" i="55" a="1"/>
  <c r="BO20" i="55" s="1"/>
  <c r="BT42" i="55"/>
  <c r="BT40" i="55"/>
  <c r="BT72" i="55"/>
  <c r="BO109" i="55" a="1"/>
  <c r="BO109" i="55" s="1"/>
  <c r="BU109" i="55" s="1"/>
  <c r="BT73" i="55"/>
  <c r="BT97" i="55"/>
  <c r="BT26" i="55"/>
  <c r="BO77" i="55" a="1"/>
  <c r="BO77" i="55" s="1"/>
  <c r="BS77" i="55" s="1"/>
  <c r="BO51" i="55" a="1"/>
  <c r="BO51" i="55" s="1"/>
  <c r="BU51" i="55" s="1"/>
  <c r="BT18" i="55"/>
  <c r="BT78" i="55"/>
  <c r="BT85" i="55"/>
  <c r="BT81" i="55"/>
  <c r="BO36" i="55" a="1"/>
  <c r="BO36" i="55" s="1"/>
  <c r="BS36" i="55" s="1"/>
  <c r="BO33" i="55" a="1"/>
  <c r="BO33" i="55" s="1"/>
  <c r="BU33" i="55" s="1"/>
  <c r="BU105" i="55"/>
  <c r="BT93" i="55"/>
  <c r="BO28" i="55" a="1"/>
  <c r="BO28" i="55" s="1"/>
  <c r="BO25" i="55" a="1"/>
  <c r="BO25" i="55" s="1"/>
  <c r="BU25" i="55" s="1"/>
  <c r="BT13" i="55"/>
  <c r="BT77" i="55"/>
  <c r="BO56" i="55" a="1"/>
  <c r="BO56" i="55" s="1"/>
  <c r="BU56" i="55" s="1"/>
  <c r="BT104" i="55"/>
  <c r="BU65" i="55"/>
  <c r="BO73" i="55" a="1"/>
  <c r="BO73" i="55" s="1"/>
  <c r="BU73" i="55" s="1"/>
  <c r="BT51" i="55"/>
  <c r="BO15" i="55" a="1"/>
  <c r="BO15" i="55" s="1"/>
  <c r="BO75" i="55" a="1"/>
  <c r="BO75" i="55" s="1"/>
  <c r="BU75" i="55" s="1"/>
  <c r="BU44" i="55"/>
  <c r="BU60" i="55"/>
  <c r="BT100" i="55"/>
  <c r="BO46" i="55" a="1"/>
  <c r="BO46" i="55" s="1"/>
  <c r="BO62" i="55" a="1"/>
  <c r="BO62" i="55" s="1"/>
  <c r="BS62" i="55" s="1"/>
  <c r="BO88" i="55" a="1"/>
  <c r="BO88" i="55" s="1"/>
  <c r="BU88" i="55" s="1"/>
  <c r="BT20" i="55"/>
  <c r="BO49" i="55" a="1"/>
  <c r="BO49" i="55" s="1"/>
  <c r="BU49" i="55" s="1"/>
  <c r="BO18" i="55" a="1"/>
  <c r="BO18" i="55" s="1"/>
  <c r="BT101" i="55"/>
  <c r="BT109" i="55"/>
  <c r="BU17" i="55"/>
  <c r="BT96" i="55"/>
  <c r="BO67" i="55" a="1"/>
  <c r="BO67" i="55" s="1"/>
  <c r="BU67" i="55" s="1"/>
  <c r="BU35" i="55"/>
  <c r="BO31" i="55" a="1"/>
  <c r="BO31" i="55" s="1"/>
  <c r="BT63" i="55"/>
  <c r="BT71" i="55"/>
  <c r="BO64" i="55" a="1"/>
  <c r="BO64" i="55" s="1"/>
  <c r="BU64" i="55" s="1"/>
  <c r="BO95" i="55" a="1"/>
  <c r="BO95" i="55" s="1"/>
  <c r="BU95" i="55" s="1"/>
  <c r="BT24" i="55"/>
  <c r="BO42" i="55" a="1"/>
  <c r="BO42" i="55" s="1"/>
  <c r="BU42" i="55" s="1"/>
  <c r="BU58" i="55"/>
  <c r="BU38" i="55"/>
  <c r="BO108" i="55" a="1"/>
  <c r="BO108" i="55" s="1"/>
  <c r="BU108" i="55" s="1"/>
  <c r="BO14" i="55" a="1"/>
  <c r="BO14" i="55" s="1"/>
  <c r="BU14" i="55" s="1"/>
  <c r="BO48" i="55" a="1"/>
  <c r="BO48" i="55" s="1"/>
  <c r="BS48" i="55" s="1"/>
  <c r="BT66" i="55"/>
  <c r="BO12" i="55" a="1"/>
  <c r="BO12" i="55" s="1"/>
  <c r="BU12" i="55" s="1"/>
  <c r="BU50" i="55"/>
  <c r="BO19" i="55" a="1"/>
  <c r="BO19" i="55" s="1"/>
  <c r="BU19" i="55" s="1"/>
  <c r="BO98" i="55" a="1"/>
  <c r="BO98" i="55" s="1"/>
  <c r="BU98" i="55" s="1"/>
  <c r="BT80" i="55"/>
  <c r="BT89" i="55"/>
  <c r="BO97" i="55" a="1"/>
  <c r="BO97" i="55" s="1"/>
  <c r="BU97" i="55" s="1"/>
  <c r="BT61" i="55"/>
  <c r="BT30" i="55"/>
  <c r="BO83" i="55" a="1"/>
  <c r="BO83" i="55" s="1"/>
  <c r="BU83" i="55" s="1"/>
  <c r="BO69" i="55" a="1"/>
  <c r="BO69" i="55" s="1"/>
  <c r="BU69" i="55" s="1"/>
  <c r="BO55" i="55" a="1"/>
  <c r="BO55" i="55" s="1"/>
  <c r="BU55" i="55" s="1"/>
  <c r="BO103" i="55" a="1"/>
  <c r="BO103" i="55" s="1"/>
  <c r="BS103" i="55" s="1"/>
  <c r="BO72" i="55" a="1"/>
  <c r="BO72" i="55" s="1"/>
  <c r="BU72" i="55" s="1"/>
  <c r="BO29" i="55" a="1"/>
  <c r="BO29" i="55" s="1"/>
  <c r="BU29" i="55" s="1"/>
  <c r="BO23" i="55" a="1"/>
  <c r="BO23" i="55" s="1"/>
  <c r="BU23" i="55" s="1"/>
  <c r="BO37" i="55" a="1"/>
  <c r="BO37" i="55" s="1"/>
  <c r="BU37" i="55" s="1"/>
  <c r="BO92" i="55" a="1"/>
  <c r="BO92" i="55" s="1"/>
  <c r="BU92" i="55" s="1"/>
  <c r="BO76" i="55" a="1"/>
  <c r="BO76" i="55" s="1"/>
  <c r="BU76" i="55" s="1"/>
  <c r="BO86" i="55" a="1"/>
  <c r="BO86" i="55" s="1"/>
  <c r="BO99" i="55" a="1"/>
  <c r="BO99" i="55" s="1"/>
  <c r="BU99" i="55" s="1"/>
  <c r="BO91" i="55" a="1"/>
  <c r="BO91" i="55" s="1"/>
  <c r="BU91" i="55" s="1"/>
  <c r="BO45" i="55" a="1"/>
  <c r="BO45" i="55" s="1"/>
  <c r="BU45" i="55" s="1"/>
  <c r="BO82" i="55" a="1"/>
  <c r="BO82" i="55" s="1"/>
  <c r="BU82" i="55" s="1"/>
  <c r="BO47" i="55" a="1"/>
  <c r="BO47" i="55" s="1"/>
  <c r="BU47" i="55" s="1"/>
  <c r="BO21" i="55" a="1"/>
  <c r="BO21" i="55" s="1"/>
  <c r="BO107" i="55" a="1"/>
  <c r="BO107" i="55" s="1"/>
  <c r="BU107" i="55" s="1"/>
  <c r="BO87" i="55" a="1"/>
  <c r="BO87" i="55" s="1"/>
  <c r="BS87" i="55" s="1"/>
  <c r="BO54" i="55" a="1"/>
  <c r="BO54" i="55" s="1"/>
  <c r="BU54" i="55" s="1"/>
  <c r="BO26" i="55" a="1"/>
  <c r="BO26" i="55" s="1"/>
  <c r="BU26" i="55" s="1"/>
  <c r="BO110" i="55" a="1"/>
  <c r="BO110" i="55" s="1"/>
  <c r="BU110" i="55" s="1"/>
  <c r="BO106" i="55" a="1"/>
  <c r="BO106" i="55" s="1"/>
  <c r="BU106" i="55" s="1"/>
  <c r="BO27" i="55" a="1"/>
  <c r="BO27" i="55" s="1"/>
  <c r="BS27" i="55" s="1"/>
  <c r="BO102" i="55" a="1"/>
  <c r="BO102" i="55" s="1"/>
  <c r="BU102" i="55" s="1"/>
  <c r="BO94" i="55" a="1"/>
  <c r="BO94" i="55" s="1"/>
  <c r="BU94" i="55" s="1"/>
  <c r="BO52" i="55" a="1"/>
  <c r="BO52" i="55" s="1"/>
  <c r="BU52" i="55" s="1"/>
  <c r="BO41" i="55" a="1"/>
  <c r="BO41" i="55" s="1"/>
  <c r="BU41" i="55" s="1"/>
  <c r="AF89" i="55"/>
  <c r="BP89" i="55" s="1"/>
  <c r="AF95" i="55"/>
  <c r="BP95" i="55" s="1"/>
  <c r="AF65" i="55"/>
  <c r="BP65" i="55" s="1"/>
  <c r="BS65" i="55" s="1"/>
  <c r="AF76" i="55"/>
  <c r="BP76" i="55" s="1"/>
  <c r="AF71" i="55"/>
  <c r="BP71" i="55" s="1"/>
  <c r="BU74" i="55"/>
  <c r="AF97" i="55"/>
  <c r="BP97" i="55" s="1"/>
  <c r="AF63" i="55"/>
  <c r="BP63" i="55" s="1"/>
  <c r="BS63" i="55" s="1"/>
  <c r="AF66" i="55"/>
  <c r="BP66" i="55" s="1"/>
  <c r="BS66" i="55" s="1"/>
  <c r="AF69" i="55"/>
  <c r="BP69" i="55" s="1"/>
  <c r="AF104" i="55"/>
  <c r="BP104" i="55" s="1"/>
  <c r="AF30" i="55"/>
  <c r="BP30" i="55" s="1"/>
  <c r="AF78" i="55"/>
  <c r="BP78" i="55" s="1"/>
  <c r="AF80" i="55"/>
  <c r="BP80" i="55" s="1"/>
  <c r="BS80" i="55" s="1"/>
  <c r="AF35" i="55"/>
  <c r="BP35" i="55" s="1"/>
  <c r="BS35" i="55" s="1"/>
  <c r="AF23" i="55"/>
  <c r="BP23" i="55" s="1"/>
  <c r="AF50" i="55"/>
  <c r="BP50" i="55" s="1"/>
  <c r="BS50" i="55" s="1"/>
  <c r="AF74" i="55"/>
  <c r="BP74" i="55" s="1"/>
  <c r="BS74" i="55" s="1"/>
  <c r="AF17" i="55"/>
  <c r="BP17" i="55" s="1"/>
  <c r="BS17" i="55" s="1"/>
  <c r="AE111" i="55"/>
  <c r="AF91" i="55"/>
  <c r="BP91" i="55" s="1"/>
  <c r="AF109" i="55"/>
  <c r="BP109" i="55" s="1"/>
  <c r="AF105" i="55"/>
  <c r="BP105" i="55" s="1"/>
  <c r="BS105" i="55" s="1"/>
  <c r="AF54" i="55"/>
  <c r="BP54" i="55" s="1"/>
  <c r="BS54" i="55" s="1"/>
  <c r="AF73" i="55"/>
  <c r="BP73" i="55" s="1"/>
  <c r="AF96" i="55"/>
  <c r="BP96" i="55" s="1"/>
  <c r="BS96" i="55" s="1"/>
  <c r="AF44" i="55"/>
  <c r="BP44" i="55" s="1"/>
  <c r="BS44" i="55" s="1"/>
  <c r="AF41" i="55"/>
  <c r="BP41" i="55" s="1"/>
  <c r="AF19" i="55"/>
  <c r="BP19" i="55" s="1"/>
  <c r="AF13" i="55"/>
  <c r="BP13" i="55" s="1"/>
  <c r="AF24" i="55"/>
  <c r="BP24" i="55" s="1"/>
  <c r="AF37" i="55"/>
  <c r="BP37" i="55" s="1"/>
  <c r="AF108" i="55"/>
  <c r="BP108" i="55" s="1"/>
  <c r="BS108" i="55" s="1"/>
  <c r="AF42" i="55"/>
  <c r="BP42" i="55" s="1"/>
  <c r="BU59" i="55"/>
  <c r="AF34" i="55"/>
  <c r="BP34" i="55" s="1"/>
  <c r="AF46" i="55"/>
  <c r="BP46" i="55" s="1"/>
  <c r="AF106" i="55"/>
  <c r="BP106" i="55" s="1"/>
  <c r="BU40" i="55"/>
  <c r="AF18" i="55"/>
  <c r="BP18" i="55" s="1"/>
  <c r="BS18" i="55" s="1"/>
  <c r="BN111" i="55"/>
  <c r="BU39" i="55"/>
  <c r="AF39" i="55"/>
  <c r="BP39" i="55" s="1"/>
  <c r="BS39" i="55" s="1"/>
  <c r="AF59" i="55"/>
  <c r="BP59" i="55" s="1"/>
  <c r="BS59" i="55" s="1"/>
  <c r="AF93" i="55"/>
  <c r="BP93" i="55" s="1"/>
  <c r="AF75" i="55"/>
  <c r="BP75" i="55" s="1"/>
  <c r="BS75" i="55" s="1"/>
  <c r="AF15" i="55"/>
  <c r="AF16" i="55"/>
  <c r="BP16" i="55" s="1"/>
  <c r="BS16" i="55" s="1"/>
  <c r="BT90" i="55"/>
  <c r="BU32" i="55"/>
  <c r="AF57" i="55"/>
  <c r="BP57" i="55" s="1"/>
  <c r="BS57" i="55" s="1"/>
  <c r="AF28" i="55"/>
  <c r="BP28" i="55" s="1"/>
  <c r="AF101" i="55"/>
  <c r="BP101" i="55" s="1"/>
  <c r="BS101" i="55" s="1"/>
  <c r="AF58" i="55"/>
  <c r="BP58" i="55" s="1"/>
  <c r="BS58" i="55" s="1"/>
  <c r="AF38" i="55"/>
  <c r="BP38" i="55" s="1"/>
  <c r="BS38" i="55" s="1"/>
  <c r="AF100" i="55"/>
  <c r="BP100" i="55" s="1"/>
  <c r="AF85" i="55"/>
  <c r="BP85" i="55" s="1"/>
  <c r="AF61" i="55"/>
  <c r="BP61" i="55" s="1"/>
  <c r="BS61" i="55" s="1"/>
  <c r="AF22" i="55"/>
  <c r="BP22" i="55" s="1"/>
  <c r="BS22" i="55" s="1"/>
  <c r="AF26" i="55"/>
  <c r="BP26" i="55" s="1"/>
  <c r="AF20" i="55"/>
  <c r="BP20" i="55" s="1"/>
  <c r="BT84" i="55"/>
  <c r="BU10" i="55"/>
  <c r="AF10" i="55"/>
  <c r="BU21" i="55" l="1"/>
  <c r="BS21" i="55"/>
  <c r="BU86" i="55"/>
  <c r="BS86" i="55"/>
  <c r="BU31" i="55"/>
  <c r="BS31" i="55"/>
  <c r="BR33" i="55"/>
  <c r="BS26" i="55"/>
  <c r="BS41" i="55"/>
  <c r="BS30" i="55"/>
  <c r="BR64" i="55"/>
  <c r="BS49" i="55"/>
  <c r="BS99" i="55"/>
  <c r="BS97" i="55"/>
  <c r="BS33" i="55"/>
  <c r="BS43" i="55"/>
  <c r="BS106" i="55"/>
  <c r="BS109" i="55"/>
  <c r="BS47" i="55"/>
  <c r="BS56" i="55"/>
  <c r="BS20" i="55"/>
  <c r="BS93" i="55"/>
  <c r="BS46" i="55"/>
  <c r="BS91" i="55"/>
  <c r="BS71" i="55"/>
  <c r="BS51" i="55"/>
  <c r="BS78" i="55"/>
  <c r="BS24" i="55"/>
  <c r="BS110" i="55"/>
  <c r="BS94" i="55"/>
  <c r="BS12" i="55"/>
  <c r="BS67" i="55"/>
  <c r="BS84" i="55"/>
  <c r="BS42" i="55"/>
  <c r="BS69" i="55"/>
  <c r="BS95" i="55"/>
  <c r="BS64" i="55"/>
  <c r="BS55" i="55"/>
  <c r="BS98" i="55"/>
  <c r="BS72" i="55"/>
  <c r="BS19" i="55"/>
  <c r="BS107" i="55"/>
  <c r="BS76" i="55"/>
  <c r="BS25" i="55"/>
  <c r="BS102" i="55"/>
  <c r="BS85" i="55"/>
  <c r="BS73" i="55"/>
  <c r="BS89" i="55"/>
  <c r="BS29" i="55"/>
  <c r="BS81" i="55"/>
  <c r="BS14" i="55"/>
  <c r="BS52" i="55"/>
  <c r="BS13" i="55"/>
  <c r="BS28" i="55"/>
  <c r="BS34" i="55"/>
  <c r="BS83" i="55"/>
  <c r="BS104" i="55"/>
  <c r="BS100" i="55"/>
  <c r="BS37" i="55"/>
  <c r="BS23" i="55"/>
  <c r="BS88" i="55"/>
  <c r="BS45" i="55"/>
  <c r="BS82" i="55"/>
  <c r="BS92" i="55"/>
  <c r="BR92" i="55"/>
  <c r="BR55" i="55"/>
  <c r="BR47" i="55"/>
  <c r="BR12" i="55"/>
  <c r="BR94" i="55"/>
  <c r="BR103" i="55"/>
  <c r="BR99" i="55"/>
  <c r="BR81" i="55"/>
  <c r="BR88" i="55"/>
  <c r="BR36" i="55"/>
  <c r="BR87" i="55"/>
  <c r="BR77" i="55"/>
  <c r="BR72" i="55"/>
  <c r="BR110" i="55"/>
  <c r="BR56" i="55"/>
  <c r="BR84" i="55"/>
  <c r="BR107" i="55"/>
  <c r="BR52" i="55"/>
  <c r="BR27" i="55"/>
  <c r="BR43" i="55"/>
  <c r="BR83" i="55"/>
  <c r="BR25" i="55"/>
  <c r="BR51" i="55"/>
  <c r="BR98" i="55"/>
  <c r="BR48" i="55"/>
  <c r="BR31" i="55"/>
  <c r="BR82" i="55"/>
  <c r="BR49" i="55"/>
  <c r="BR86" i="55"/>
  <c r="BR67" i="55"/>
  <c r="BR102" i="55"/>
  <c r="BR21" i="55"/>
  <c r="BR29" i="55"/>
  <c r="BM10" i="55"/>
  <c r="BP10" i="55"/>
  <c r="BM15" i="55"/>
  <c r="BP15" i="55"/>
  <c r="BS15" i="55" s="1"/>
  <c r="BR62" i="55"/>
  <c r="BR45" i="55"/>
  <c r="BR90" i="55"/>
  <c r="BM14" i="55"/>
  <c r="BR14" i="55" s="1"/>
  <c r="BM20" i="55"/>
  <c r="BR20" i="55" s="1"/>
  <c r="BM26" i="55"/>
  <c r="BR26" i="55" s="1"/>
  <c r="BM22" i="55"/>
  <c r="BR22" i="55" s="1"/>
  <c r="BM61" i="55"/>
  <c r="BR61" i="55" s="1"/>
  <c r="BM85" i="55"/>
  <c r="BR85" i="55" s="1"/>
  <c r="BM100" i="55"/>
  <c r="BR100" i="55" s="1"/>
  <c r="BM38" i="55"/>
  <c r="BR38" i="55" s="1"/>
  <c r="BM58" i="55"/>
  <c r="BR58" i="55" s="1"/>
  <c r="BM101" i="55"/>
  <c r="BR101" i="55" s="1"/>
  <c r="BM28" i="55"/>
  <c r="BR28" i="55" s="1"/>
  <c r="BM57" i="55"/>
  <c r="BR57" i="55" s="1"/>
  <c r="BM16" i="55"/>
  <c r="BR16" i="55" s="1"/>
  <c r="BM75" i="55"/>
  <c r="BR75" i="55" s="1"/>
  <c r="BM93" i="55"/>
  <c r="BR93" i="55" s="1"/>
  <c r="BM59" i="55"/>
  <c r="BR59" i="55" s="1"/>
  <c r="BM39" i="55"/>
  <c r="BR39" i="55" s="1"/>
  <c r="BM18" i="55"/>
  <c r="BR18" i="55" s="1"/>
  <c r="BM106" i="55"/>
  <c r="BR106" i="55" s="1"/>
  <c r="BM46" i="55"/>
  <c r="BR46" i="55" s="1"/>
  <c r="BM34" i="55"/>
  <c r="BR34" i="55" s="1"/>
  <c r="BM42" i="55"/>
  <c r="BR42" i="55" s="1"/>
  <c r="BM108" i="55"/>
  <c r="BR108" i="55" s="1"/>
  <c r="BM37" i="55"/>
  <c r="BR37" i="55" s="1"/>
  <c r="BM24" i="55"/>
  <c r="BR24" i="55" s="1"/>
  <c r="BM13" i="55"/>
  <c r="BR13" i="55" s="1"/>
  <c r="BM19" i="55"/>
  <c r="BR19" i="55" s="1"/>
  <c r="BM41" i="55"/>
  <c r="BR41" i="55" s="1"/>
  <c r="BM44" i="55"/>
  <c r="BR44" i="55" s="1"/>
  <c r="BM96" i="55"/>
  <c r="BR96" i="55" s="1"/>
  <c r="BM73" i="55"/>
  <c r="BR73" i="55" s="1"/>
  <c r="BM54" i="55"/>
  <c r="BR54" i="55" s="1"/>
  <c r="BM105" i="55"/>
  <c r="BR105" i="55" s="1"/>
  <c r="BM109" i="55"/>
  <c r="BR109" i="55" s="1"/>
  <c r="BM91" i="55"/>
  <c r="BR91" i="55" s="1"/>
  <c r="BM17" i="55"/>
  <c r="BR17" i="55" s="1"/>
  <c r="BM74" i="55"/>
  <c r="BR74" i="55" s="1"/>
  <c r="BM50" i="55"/>
  <c r="BR50" i="55" s="1"/>
  <c r="BM23" i="55"/>
  <c r="BR23" i="55" s="1"/>
  <c r="BM35" i="55"/>
  <c r="BR35" i="55" s="1"/>
  <c r="BM80" i="55"/>
  <c r="BR80" i="55" s="1"/>
  <c r="BM78" i="55"/>
  <c r="BR78" i="55" s="1"/>
  <c r="BM30" i="55"/>
  <c r="BR30" i="55" s="1"/>
  <c r="BM104" i="55"/>
  <c r="BR104" i="55" s="1"/>
  <c r="BM69" i="55"/>
  <c r="BR69" i="55" s="1"/>
  <c r="BM66" i="55"/>
  <c r="BR66" i="55" s="1"/>
  <c r="BM63" i="55"/>
  <c r="BR63" i="55" s="1"/>
  <c r="BM97" i="55"/>
  <c r="BR97" i="55" s="1"/>
  <c r="BM71" i="55"/>
  <c r="BR71" i="55" s="1"/>
  <c r="BM76" i="55"/>
  <c r="BR76" i="55" s="1"/>
  <c r="BM65" i="55"/>
  <c r="BR65" i="55" s="1"/>
  <c r="BM95" i="55"/>
  <c r="BR95" i="55" s="1"/>
  <c r="BM89" i="55"/>
  <c r="BR89" i="55" s="1"/>
  <c r="BU62" i="55"/>
  <c r="BU90" i="55"/>
  <c r="J39" i="69"/>
  <c r="BU104" i="55"/>
  <c r="BV70" i="55"/>
  <c r="BV57" i="55"/>
  <c r="BU36" i="55"/>
  <c r="BU85" i="55"/>
  <c r="BU61" i="55"/>
  <c r="BV40" i="55"/>
  <c r="BV32" i="55"/>
  <c r="BV36" i="55"/>
  <c r="BV53" i="55"/>
  <c r="BU63" i="55"/>
  <c r="BU77" i="55"/>
  <c r="BU18" i="55"/>
  <c r="BU22" i="55"/>
  <c r="BV68" i="55"/>
  <c r="BU34" i="55"/>
  <c r="BU20" i="55"/>
  <c r="BU71" i="55"/>
  <c r="BU96" i="55"/>
  <c r="BV71" i="55"/>
  <c r="BU28" i="55"/>
  <c r="BU13" i="55"/>
  <c r="BU89" i="55"/>
  <c r="BU78" i="55"/>
  <c r="BV30" i="55"/>
  <c r="BU46" i="55"/>
  <c r="BV77" i="55"/>
  <c r="BU100" i="55"/>
  <c r="BU15" i="55"/>
  <c r="BV103" i="55"/>
  <c r="BV87" i="55"/>
  <c r="BV63" i="55"/>
  <c r="BV46" i="55"/>
  <c r="BU80" i="55"/>
  <c r="BV89" i="55"/>
  <c r="BV79" i="55"/>
  <c r="BV44" i="55"/>
  <c r="BV60" i="55"/>
  <c r="BU48" i="55"/>
  <c r="BV65" i="55"/>
  <c r="BU103" i="55"/>
  <c r="BU87" i="55"/>
  <c r="BU27" i="55"/>
  <c r="BV35" i="55"/>
  <c r="BO111" i="55"/>
  <c r="E11" i="48" s="1"/>
  <c r="BT111" i="55"/>
  <c r="BV78" i="55"/>
  <c r="BV104" i="55"/>
  <c r="BV80" i="55"/>
  <c r="BV24" i="55"/>
  <c r="BV13" i="55"/>
  <c r="BV50" i="55"/>
  <c r="BV38" i="55"/>
  <c r="AF111" i="55"/>
  <c r="BV85" i="55"/>
  <c r="BV101" i="55"/>
  <c r="BV17" i="55"/>
  <c r="BV22" i="55"/>
  <c r="BV59" i="55"/>
  <c r="BV18" i="55"/>
  <c r="BV105" i="55"/>
  <c r="BV58" i="55"/>
  <c r="BV20" i="55"/>
  <c r="BV61" i="55"/>
  <c r="BV39" i="55"/>
  <c r="BV100" i="55"/>
  <c r="BV28" i="55"/>
  <c r="BV16" i="55"/>
  <c r="BV34" i="55"/>
  <c r="BV96" i="55"/>
  <c r="BV74" i="55"/>
  <c r="BV15" i="55" l="1"/>
  <c r="BV10" i="55"/>
  <c r="BS10" i="55"/>
  <c r="BR10" i="55"/>
  <c r="BR15" i="55"/>
  <c r="J40" i="69"/>
  <c r="J42" i="69"/>
  <c r="J41" i="69"/>
  <c r="BV90" i="55"/>
  <c r="BV69" i="55"/>
  <c r="BV66" i="55"/>
  <c r="BV83" i="55"/>
  <c r="BV56" i="55"/>
  <c r="BV64" i="55"/>
  <c r="BV21" i="55"/>
  <c r="BV110" i="55"/>
  <c r="BV82" i="55"/>
  <c r="BV29" i="55"/>
  <c r="BV72" i="55"/>
  <c r="BV86" i="55"/>
  <c r="BV73" i="55"/>
  <c r="BV88" i="55"/>
  <c r="BV99" i="55"/>
  <c r="BV62" i="55"/>
  <c r="BV102" i="55"/>
  <c r="BV31" i="55"/>
  <c r="BV25" i="55"/>
  <c r="BV91" i="55"/>
  <c r="BV48" i="55"/>
  <c r="BV45" i="55"/>
  <c r="BV109" i="55"/>
  <c r="BV75" i="55"/>
  <c r="BV93" i="55"/>
  <c r="BV14" i="55"/>
  <c r="BV26" i="55"/>
  <c r="BV108" i="55"/>
  <c r="BV12" i="55"/>
  <c r="BV37" i="55"/>
  <c r="BV106" i="55"/>
  <c r="BV81" i="55"/>
  <c r="BV95" i="55"/>
  <c r="BV19" i="55"/>
  <c r="BV76" i="55"/>
  <c r="BV51" i="55"/>
  <c r="BV23" i="55"/>
  <c r="BV42" i="55"/>
  <c r="BV98" i="55"/>
  <c r="BV94" i="55"/>
  <c r="BV27" i="55"/>
  <c r="BV43" i="55"/>
  <c r="BV92" i="55"/>
  <c r="BV67" i="55"/>
  <c r="BV47" i="55"/>
  <c r="BV41" i="55"/>
  <c r="BV107" i="55"/>
  <c r="BP111" i="55"/>
  <c r="BV49" i="55"/>
  <c r="BV55" i="55"/>
  <c r="BV33" i="55"/>
  <c r="BV54" i="55"/>
  <c r="BV97" i="55"/>
  <c r="BV84" i="55"/>
  <c r="BV52" i="55"/>
  <c r="BU111" i="55"/>
  <c r="BV111" i="55" l="1"/>
  <c r="J63" i="69" l="1"/>
  <c r="J64" i="69"/>
  <c r="J66" i="69"/>
  <c r="AB8" i="64"/>
  <c r="AB64" i="64"/>
  <c r="AB89" i="64"/>
  <c r="AB87" i="64"/>
  <c r="AB20" i="64"/>
  <c r="AB22" i="64"/>
  <c r="AB73" i="64"/>
  <c r="AB95" i="64"/>
  <c r="AB96" i="64"/>
  <c r="AB16" i="64"/>
  <c r="AB45" i="64"/>
  <c r="AB26" i="64"/>
  <c r="AB75" i="64"/>
  <c r="AB98" i="64"/>
  <c r="AB41" i="64"/>
  <c r="AB90" i="64"/>
  <c r="AB93" i="64"/>
  <c r="AB27" i="64"/>
  <c r="AB29" i="64"/>
  <c r="AB31" i="64"/>
  <c r="AB53" i="64"/>
  <c r="AB77" i="64"/>
  <c r="AB100" i="64"/>
  <c r="AB18" i="64"/>
  <c r="AB70" i="64"/>
  <c r="AB50" i="64"/>
  <c r="AB74" i="64"/>
  <c r="AB32" i="64"/>
  <c r="AB55" i="64"/>
  <c r="AB79" i="64"/>
  <c r="AB101" i="64"/>
  <c r="AB43" i="64"/>
  <c r="AB46" i="64"/>
  <c r="AB48" i="64"/>
  <c r="AB52" i="64"/>
  <c r="AB34" i="64"/>
  <c r="AB57" i="64"/>
  <c r="AB80" i="64"/>
  <c r="AB102" i="64"/>
  <c r="AB15" i="64"/>
  <c r="AB68" i="64"/>
  <c r="AB47" i="64"/>
  <c r="AB36" i="64"/>
  <c r="AB58" i="64"/>
  <c r="AB82" i="64"/>
  <c r="AB103" i="64"/>
  <c r="AB107" i="64"/>
  <c r="AB21" i="64"/>
  <c r="AB59" i="64"/>
  <c r="AB84" i="64"/>
  <c r="AB104" i="64"/>
  <c r="AB66" i="64"/>
  <c r="AB69" i="64"/>
  <c r="AB94" i="64"/>
  <c r="AB10" i="64"/>
  <c r="AB11" i="64"/>
  <c r="AB39" i="64"/>
  <c r="AB61" i="64"/>
  <c r="AB85" i="64"/>
  <c r="AB105" i="64"/>
  <c r="AB42" i="64"/>
  <c r="AB91" i="64"/>
  <c r="AB71" i="64"/>
  <c r="AB37" i="64"/>
  <c r="AB13" i="64"/>
  <c r="AB40" i="64"/>
  <c r="AB63" i="64"/>
  <c r="AB86" i="64"/>
  <c r="AB106" i="64"/>
  <c r="L109" i="64"/>
  <c r="K8" i="63"/>
  <c r="I8" i="63"/>
  <c r="J65" i="69" l="1"/>
  <c r="AB19" i="64"/>
  <c r="AB44" i="64"/>
  <c r="AB76" i="64"/>
  <c r="AB25" i="64"/>
  <c r="AB28" i="64"/>
  <c r="AB38" i="64"/>
  <c r="AB54" i="64"/>
  <c r="AB56" i="64"/>
  <c r="AB24" i="64"/>
  <c r="AB97" i="64"/>
  <c r="AB78" i="64"/>
  <c r="AB65" i="64"/>
  <c r="AB30" i="64"/>
  <c r="AB62" i="64"/>
  <c r="AB12" i="64"/>
  <c r="AB23" i="64"/>
  <c r="AB81" i="64"/>
  <c r="AB49" i="64"/>
  <c r="AB33" i="64"/>
  <c r="AB14" i="64"/>
  <c r="AB51" i="64"/>
  <c r="AB60" i="64"/>
  <c r="AB88" i="64"/>
  <c r="AB17" i="64"/>
  <c r="AB35" i="64"/>
  <c r="AB72" i="64"/>
  <c r="AB99" i="64"/>
  <c r="AB108" i="64"/>
  <c r="AB83" i="64"/>
  <c r="AB92" i="64"/>
  <c r="AB67" i="64"/>
  <c r="L18" i="48"/>
  <c r="F25" i="69" l="1"/>
  <c r="L19" i="48"/>
  <c r="G25" i="69" s="1"/>
  <c r="AB109" i="64"/>
  <c r="D8" i="63" l="1"/>
  <c r="M8" i="63" l="1"/>
  <c r="L8" i="63"/>
  <c r="E12" i="63" l="1"/>
  <c r="G12" i="63" s="1"/>
  <c r="B30" i="31" s="1"/>
  <c r="E30" i="31" s="1"/>
  <c r="H30" i="31" l="1"/>
  <c r="Q12" i="63"/>
  <c r="E9" i="63"/>
  <c r="G9" i="63" s="1"/>
  <c r="Q9" i="63" s="1"/>
  <c r="E10" i="63"/>
  <c r="G10" i="63" s="1"/>
  <c r="B31" i="31" s="1"/>
  <c r="E31" i="31" s="1"/>
  <c r="H31" i="31" l="1"/>
  <c r="F31" i="31"/>
  <c r="J71" i="69"/>
  <c r="C32" i="48"/>
  <c r="D32" i="48" s="1"/>
  <c r="Q18" i="48"/>
  <c r="Q19" i="48" s="1"/>
  <c r="Q10" i="63"/>
  <c r="R12" i="63"/>
  <c r="V32" i="48" l="1"/>
  <c r="J69" i="69"/>
  <c r="C33" i="48"/>
  <c r="D33" i="48" s="1"/>
  <c r="G32" i="48"/>
  <c r="F32" i="69"/>
  <c r="N18" i="48"/>
  <c r="J68" i="69"/>
  <c r="O18" i="48"/>
  <c r="O19" i="48" s="1"/>
  <c r="R10" i="63"/>
  <c r="V33" i="48" l="1"/>
  <c r="W32" i="48"/>
  <c r="F33" i="69"/>
  <c r="N19" i="48"/>
  <c r="R9" i="63"/>
  <c r="W33" i="48" l="1"/>
  <c r="E33" i="48"/>
  <c r="I33" i="48"/>
  <c r="O33" i="48" s="1"/>
  <c r="L33" i="48"/>
  <c r="C28" i="31"/>
  <c r="G28" i="31" s="1"/>
  <c r="C30" i="31"/>
  <c r="G30" i="31" s="1"/>
  <c r="C31" i="31"/>
  <c r="G31" i="31" s="1"/>
  <c r="S33" i="48" l="1"/>
  <c r="U33" i="48"/>
  <c r="O31" i="31"/>
  <c r="O28" i="31"/>
  <c r="O30" i="31"/>
  <c r="G32" i="69" l="1"/>
  <c r="G33" i="69"/>
  <c r="W30" i="48" l="1"/>
  <c r="E30" i="48"/>
  <c r="I30" i="48"/>
  <c r="L30" i="48"/>
  <c r="G30" i="69"/>
  <c r="G33" i="48"/>
  <c r="H33" i="48" s="1"/>
  <c r="G30" i="48"/>
  <c r="H30" i="48" s="1"/>
  <c r="BL109" i="57"/>
  <c r="K18" i="48" s="1"/>
  <c r="M11" i="63"/>
  <c r="O11" i="63" s="1"/>
  <c r="S30" i="48" l="1"/>
  <c r="O30" i="48"/>
  <c r="U30" i="48"/>
  <c r="F24" i="69"/>
  <c r="E32" i="48" l="1"/>
  <c r="I32" i="48" l="1"/>
  <c r="O32" i="48" s="1"/>
  <c r="U32" i="48" l="1"/>
  <c r="S32" i="48"/>
  <c r="L32" i="48" l="1"/>
  <c r="AK50" i="68"/>
  <c r="C31" i="48" l="1"/>
  <c r="J70" i="69"/>
  <c r="J78" i="69" s="1"/>
  <c r="P18" i="48"/>
  <c r="O13" i="63"/>
  <c r="AB14" i="48" l="1"/>
  <c r="AB15" i="48" s="1"/>
  <c r="P19" i="48"/>
  <c r="G26" i="69" s="1"/>
  <c r="F26" i="69"/>
  <c r="F28" i="69" s="1"/>
  <c r="C34" i="48"/>
  <c r="F31" i="69"/>
  <c r="AB18" i="48" l="1"/>
  <c r="AB17" i="48"/>
  <c r="AB21" i="48" l="1"/>
  <c r="AB20" i="48"/>
  <c r="D18" i="48" l="1"/>
  <c r="I19" i="48" s="1"/>
  <c r="G21" i="69" s="1"/>
  <c r="D16" i="48"/>
  <c r="K19" i="48" s="1"/>
  <c r="G24" i="69" s="1"/>
  <c r="G28" i="69" l="1"/>
  <c r="AF109" i="59" l="1"/>
  <c r="BQ9" i="57"/>
  <c r="BQ109" i="57" s="1"/>
  <c r="AC109" i="57"/>
  <c r="C4" i="31" s="1"/>
  <c r="AD9" i="57"/>
  <c r="BO9" i="57" s="1"/>
  <c r="D11" i="63" l="1"/>
  <c r="E11" i="63" s="1"/>
  <c r="G11" i="63" s="1"/>
  <c r="C3" i="31" s="1"/>
  <c r="BR9" i="57"/>
  <c r="BR109" i="57" s="1"/>
  <c r="AD109" i="57"/>
  <c r="R11" i="63" l="1"/>
  <c r="R13" i="63" s="1"/>
  <c r="Q11" i="63"/>
  <c r="G13" i="63"/>
  <c r="D11" i="48" s="1"/>
  <c r="F11" i="48" s="1"/>
  <c r="B29" i="31"/>
  <c r="E29" i="31" s="1"/>
  <c r="M8" i="31"/>
  <c r="N8" i="31"/>
  <c r="C5" i="31"/>
  <c r="G11" i="48" s="1"/>
  <c r="O8" i="31"/>
  <c r="T8" i="31"/>
  <c r="S8" i="31"/>
  <c r="R8" i="31"/>
  <c r="Q8" i="31"/>
  <c r="K8" i="31"/>
  <c r="L8" i="31"/>
  <c r="J8" i="31"/>
  <c r="P8" i="31"/>
  <c r="D25" i="48" l="1"/>
  <c r="B32" i="31"/>
  <c r="I31" i="31" s="1"/>
  <c r="J9" i="31"/>
  <c r="C29" i="31"/>
  <c r="D17" i="48"/>
  <c r="D19" i="48"/>
  <c r="D31" i="48" s="1"/>
  <c r="E32" i="31"/>
  <c r="F7" i="31" s="1"/>
  <c r="F29" i="31"/>
  <c r="I15" i="31" l="1"/>
  <c r="I28" i="31"/>
  <c r="N28" i="31" s="1"/>
  <c r="C32" i="31"/>
  <c r="G31" i="48"/>
  <c r="D34" i="48"/>
  <c r="G31" i="69"/>
  <c r="F8" i="31"/>
  <c r="F6" i="31"/>
  <c r="F30" i="31"/>
  <c r="I30" i="31" s="1"/>
  <c r="D32" i="31"/>
  <c r="J31" i="31"/>
  <c r="S31" i="31" s="1"/>
  <c r="T31" i="31" s="1"/>
  <c r="N31" i="31"/>
  <c r="J28" i="31" l="1"/>
  <c r="S28" i="31" s="1"/>
  <c r="T28" i="31" s="1"/>
  <c r="F32" i="31"/>
  <c r="G29" i="31" s="1"/>
  <c r="P28" i="31"/>
  <c r="Q28" i="31"/>
  <c r="E34" i="48"/>
  <c r="M30" i="48"/>
  <c r="R30" i="48" s="1"/>
  <c r="T30" i="48" s="1"/>
  <c r="H11" i="48"/>
  <c r="J19" i="69"/>
  <c r="M33" i="48"/>
  <c r="R33" i="48" s="1"/>
  <c r="T33" i="48" s="1"/>
  <c r="I11" i="48"/>
  <c r="P31" i="31"/>
  <c r="Q31" i="31"/>
  <c r="N30" i="31"/>
  <c r="J30" i="31"/>
  <c r="S30" i="31" s="1"/>
  <c r="T30" i="31" s="1"/>
  <c r="E31" i="48"/>
  <c r="G34" i="48"/>
  <c r="D23" i="48" s="1"/>
  <c r="H31" i="48"/>
  <c r="G32" i="31" l="1"/>
  <c r="F9" i="31"/>
  <c r="I29" i="31" s="1"/>
  <c r="H29" i="31" s="1"/>
  <c r="F34" i="48"/>
  <c r="P30" i="31"/>
  <c r="Q30" i="31"/>
  <c r="D22" i="48"/>
  <c r="H32" i="48"/>
  <c r="M32" i="48" s="1"/>
  <c r="R32" i="48" s="1"/>
  <c r="T32" i="48" s="1"/>
  <c r="I32" i="31"/>
  <c r="M28" i="31" l="1"/>
  <c r="J32" i="31" s="1"/>
  <c r="H32" i="31"/>
  <c r="H34" i="48"/>
  <c r="N32" i="31" l="1"/>
  <c r="I17" i="31"/>
  <c r="K28" i="31"/>
  <c r="D20" i="48"/>
  <c r="I34" i="48"/>
  <c r="I31" i="48"/>
  <c r="O29" i="31"/>
  <c r="J29" i="31"/>
  <c r="O32" i="31"/>
  <c r="M34" i="48" l="1"/>
  <c r="N30" i="48" s="1"/>
  <c r="Q32" i="31"/>
  <c r="L28" i="31"/>
  <c r="P32" i="31"/>
  <c r="I18" i="31" s="1"/>
  <c r="N29" i="31"/>
  <c r="D21" i="48"/>
  <c r="M31" i="48"/>
  <c r="S32" i="31"/>
  <c r="L34" i="48" l="1"/>
  <c r="L11" i="48"/>
  <c r="J20" i="69" s="1"/>
  <c r="M11" i="48"/>
  <c r="J21" i="69" s="1"/>
  <c r="K15" i="31"/>
  <c r="L31" i="48"/>
  <c r="P29" i="31"/>
  <c r="Q29" i="31"/>
  <c r="S29" i="31" s="1"/>
  <c r="T29" i="31" s="1"/>
  <c r="O34" i="48"/>
  <c r="R34" i="48" s="1"/>
  <c r="K20" i="31"/>
  <c r="T32" i="31"/>
  <c r="O31" i="48"/>
  <c r="R31" i="48" s="1"/>
  <c r="U31" i="48" l="1"/>
  <c r="V31" i="48" s="1"/>
  <c r="W31" i="48" s="1"/>
  <c r="S31" i="48"/>
  <c r="T31" i="48" s="1"/>
  <c r="O11" i="48"/>
  <c r="U34" i="48"/>
  <c r="P11" i="48" s="1"/>
  <c r="S34" i="48"/>
  <c r="T34" i="48" s="1"/>
  <c r="J23" i="69" s="1"/>
  <c r="Q30" i="48"/>
  <c r="P30" i="48"/>
  <c r="V34" i="48" l="1"/>
  <c r="W34" i="48" l="1"/>
  <c r="J32" i="69"/>
  <c r="J33" i="69" s="1"/>
  <c r="Q11" i="48"/>
  <c r="N11" i="48" s="1"/>
  <c r="J22" i="6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K15" authorId="0" shapeId="0" xr:uid="{370ED302-F9DD-9649-8942-E7DF71D69252}">
      <text>
        <r>
          <rPr>
            <b/>
            <sz val="14"/>
            <color rgb="FF000000"/>
            <rFont val="Tahoma"/>
            <family val="2"/>
          </rPr>
          <t>Attention : Le total des ressources prévisionnelles doit être égal ou inférieur au coût total du projet</t>
        </r>
      </text>
    </comment>
    <comment ref="M26" authorId="0" shapeId="0" xr:uid="{1F3B706C-032B-A64B-8B01-7823B5287D21}">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F32" authorId="0" shapeId="0" xr:uid="{C0102781-AEFD-4E86-8299-BF81F5F22CA2}">
      <text>
        <r>
          <rPr>
            <b/>
            <sz val="9"/>
            <color rgb="FF000000"/>
            <rFont val="Tahoma"/>
            <family val="2"/>
          </rPr>
          <t xml:space="preserve">Attention, concernant le type d'action fonctionnement et animation : Le taux d’aide publique est de 100%. Cependant l’animation, la gestion, le 
</t>
        </r>
        <r>
          <rPr>
            <b/>
            <sz val="9"/>
            <color rgb="FF000000"/>
            <rFont val="Tahoma"/>
            <family val="2"/>
          </rPr>
          <t xml:space="preserve">suivi et l’évaluation de la stratégie pourront être soutenues dans la limite de 
</t>
        </r>
        <r>
          <rPr>
            <b/>
            <sz val="9"/>
            <color rgb="FF000000"/>
            <rFont val="Tahoma"/>
            <family val="2"/>
          </rPr>
          <t xml:space="preserve">25% du montant total de la contribution publique à la stratégie.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<sst xmlns="http://schemas.openxmlformats.org/spreadsheetml/2006/main" count="1274" uniqueCount="616">
  <si>
    <t>STRATEGIE REGIONALE GUADELOUPE FEADER 2023-2027</t>
  </si>
  <si>
    <t>Afin de compléter au mieux le présent plan de financement, il est conseillé de se rapprocher du GAL concerné pour plus d'informations sur l'éligibilité des dépenses</t>
  </si>
  <si>
    <t>Nom du GAL</t>
  </si>
  <si>
    <t>GAL CAPEX</t>
  </si>
  <si>
    <t>N° et intitulé de la Fiche action</t>
  </si>
  <si>
    <t>Etes-vous une structure porteuse de GAL?</t>
  </si>
  <si>
    <t>Bénéficiaire GAL</t>
  </si>
  <si>
    <t>SAISIR L'INTITULE DE L'OPERATION</t>
  </si>
  <si>
    <t>SAISIR LE NUMERO DU DOSSIER EUROPAC</t>
  </si>
  <si>
    <t>SAISIR LE NOM DU DEMANDEUR OU DE LA STRUCTURE PORTEUSE</t>
  </si>
  <si>
    <t>Mesure 77.05 : LEADER</t>
  </si>
  <si>
    <t xml:space="preserve">Plan de financement prévisionnel </t>
  </si>
  <si>
    <t>version 10 - Janvier 2026</t>
  </si>
  <si>
    <t>Cette version du plan de financement est à utiliser uniquement pour les dossiers déposés à partir du 01/01/2023 inclus (date d'entrée en vigueur de la version 1 du PSR)
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</si>
  <si>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</si>
  <si>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Consignes d'utilisation</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</si>
  <si>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S'agit-il d'un achat de terrain; devis sélectionné.</t>
    </r>
    <r>
      <rPr>
        <b/>
        <sz val="12"/>
        <color theme="1"/>
        <rFont val="Calibri"/>
        <family val="2"/>
        <scheme val="minor"/>
      </rPr>
      <t xml:space="preserve">
- Attention : veuillez identifier les montants que vous souhaitez couvrir au réel ou grâce aux taux forfaitaire avant de commencer le remplissage de ce plan de financement.</t>
    </r>
  </si>
  <si>
    <r>
      <t xml:space="preserve">Accueil
</t>
    </r>
    <r>
      <rPr>
        <sz val="12"/>
        <color rgb="FFFF0000"/>
        <rFont val="Calibri"/>
        <family val="2"/>
        <scheme val="minor"/>
      </rPr>
      <t>Saisir les informations demandées de la ligne 10 à la ligne 15.</t>
    </r>
  </si>
  <si>
    <r>
      <t xml:space="preserve">Recettes prévisionnelles - onglet A :
</t>
    </r>
    <r>
      <rPr>
        <sz val="12"/>
        <color theme="1"/>
        <rFont val="Calibri"/>
        <family val="2"/>
        <scheme val="minor"/>
      </rPr>
      <t>Compléter cet onglet afin de présenter les recettes prévisionnelles générées par le projet.</t>
    </r>
  </si>
  <si>
    <r>
      <t>Présentation des postes de dépense et des types d'actions - onglet 0 :</t>
    </r>
    <r>
      <rPr>
        <sz val="12"/>
        <color theme="1"/>
        <rFont val="Calibri"/>
        <family val="2"/>
        <scheme val="minor"/>
      </rPr>
      <t xml:space="preserve">
L'onglet "0-Présentation poste-type action" vise à faciliter la compréhension du projet, et permet de regrouper différentes dépenses par poste de dépense et par type d'action. Cet onglet est à remplir en précisant, pour chaque poste de dépense qui sera par la suite saisi dans les onglets 1 à 7, le type d'action auquel il se rattache. La modalité de prise en compte (soit au réel, soit au forfait) est saisie automatiquement. Le poste de dépense correspond à l'intitulé des onglets 1 à 7.
</t>
    </r>
    <r>
      <rPr>
        <sz val="12"/>
        <color rgb="FFFF0000"/>
        <rFont val="Calibri"/>
        <family val="2"/>
        <scheme val="minor"/>
      </rPr>
      <t xml:space="preserve">Si un type d'action est concerné par plusieurs postes de dépenses, saisir autant de lignes que de postes de dépenses pour ce type d'action.
Exemple:
Type d'action / Poste de dépense (Onglets 1 à 7) / Modalités de prise en compte
1) Mise en oeuvre de la stratégie  / 1 - Achats et Investissements / Au réel
2) Mise en oeuvre de la stratégie  / 7 - Frais de déplacement / Au forfait
</t>
    </r>
    <r>
      <rPr>
        <sz val="12"/>
        <color theme="1"/>
        <rFont val="Calibri"/>
        <family val="2"/>
        <scheme val="minor"/>
      </rPr>
      <t xml:space="preserve">
Les lignes grises vous montrent :
- Les différents types d'actions éligibles ;
- Les différents postes de dépenses éligibles (cf. menu déroulant) ;
- Les différentes modalités possibles de présenter chaque poste de dépense (Au réel/Au forfait).
Elles ne doivent pas être saisies, elles servent d'exemple.
Les lignes blanches doivent être saisies et montrent en synthèse à l'administration quels sont :
- Les types d'actions présentés ;
- Les différents postes de dépenses présentés ;
- La modalité utilisée pour présenter chaque poste de dépense (Au réel/Au forfait).
</t>
    </r>
    <r>
      <rPr>
        <sz val="12"/>
        <color rgb="FFFF0000"/>
        <rFont val="Calibri"/>
        <family val="2"/>
        <scheme val="minor"/>
      </rPr>
      <t>Le type d'action correspond aux actions éligibles à la notice. Pour l'intervention 77.05 "LEADER", une opération ne peut être déposée que sur un seul type d'action. Ce dernier doit être renseigné une seule fois en case B12. Il est ensuite recopié automatiquement en onglet "0-Présentation poste-typeaction" dans les lignes du dessous à chaque fois qu'un poste de dépense est renseigné en colonne C ainsi que dans les autres onglets dès que la première case de la ligne de dépense est saisie. Sauf indication contraire dans la fiche action ou l'appel à projet, les porteurs de projet hors GAL sont essentiellement concernés par le type d'action : "Mise en oeuvre de la stratégie".</t>
    </r>
  </si>
  <si>
    <r>
      <rPr>
        <b/>
        <sz val="12"/>
        <color theme="1"/>
        <rFont val="Calibri"/>
        <family val="2"/>
        <scheme val="minor"/>
      </rPr>
      <t>Dépenses prévisionnelles - onglets 1 à 7 :</t>
    </r>
    <r>
      <rPr>
        <sz val="12"/>
        <color theme="1"/>
        <rFont val="Calibri"/>
        <family val="2"/>
        <scheme val="minor"/>
      </rPr>
      <t xml:space="preserve">
</t>
    </r>
    <r>
      <rPr>
        <sz val="12"/>
        <color rgb="FFFF0000"/>
        <rFont val="Calibri"/>
        <family val="2"/>
        <scheme val="minor"/>
      </rPr>
      <t xml:space="preserve">Ces onglets sont à compléter uniquement si vous êtes concernés par le poste de dépense en question.
</t>
    </r>
    <r>
      <rPr>
        <sz val="12"/>
        <color theme="1"/>
        <rFont val="Calibri"/>
        <family val="2"/>
        <scheme val="minor"/>
      </rPr>
      <t xml:space="preserve">Pour chaque poste de dépense prévisionnelle (onglets 1 à 7), se positionner sur l'onglet correspondant et renseigner une ligne complète par dépense dans le tableau :
- chaque ligne correspond à </t>
    </r>
    <r>
      <rPr>
        <u/>
        <sz val="12"/>
        <color theme="1"/>
        <rFont val="Calibri"/>
        <family val="2"/>
        <scheme val="minor"/>
      </rPr>
      <t>une</t>
    </r>
    <r>
      <rPr>
        <sz val="12"/>
        <color theme="1"/>
        <rFont val="Calibri"/>
        <family val="2"/>
        <scheme val="minor"/>
      </rPr>
      <t xml:space="preserve"> dépense, aucune ne pouvant être regroupée. 
- les cases blanches sont à saisir et les informations nécessaires doivent y être portées (par exemple, pour un montant financier renseigner au maximum 2 décimales) ;
- les cases bleus clair ne sont pas à saisir et sont calculées à partir des informations saisies. </t>
    </r>
    <r>
      <rPr>
        <b/>
        <sz val="12"/>
        <color rgb="FFFF0000"/>
        <rFont val="Calibri"/>
        <family val="2"/>
        <scheme val="minor"/>
      </rPr>
      <t xml:space="preserve">
</t>
    </r>
    <r>
      <rPr>
        <sz val="12"/>
        <rFont val="Calibri"/>
        <family val="2"/>
        <scheme val="minor"/>
      </rPr>
      <t xml:space="preserve">- Les lignes grisées vous serviront d'exemple.
</t>
    </r>
  </si>
  <si>
    <r>
      <rPr>
        <b/>
        <sz val="12"/>
        <color theme="1"/>
        <rFont val="Calibri"/>
        <family val="2"/>
        <scheme val="minor"/>
      </rPr>
      <t>Synthèse des dépenses du bénéficiaire - onglet "Syn pf bénéficiaire"</t>
    </r>
    <r>
      <rPr>
        <sz val="12"/>
        <color theme="1"/>
        <rFont val="Calibri"/>
        <family val="2"/>
        <scheme val="minor"/>
      </rPr>
      <t xml:space="preserve">
Une fois toutes les dépenses prévisionnelles renseignées, se rendre dans l'onglet de synthèse.
l'onglet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</si>
  <si>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r>
      <rPr>
        <b/>
        <sz val="12"/>
        <color theme="1"/>
        <rFont val="Calibri"/>
        <family val="2"/>
        <scheme val="minor"/>
      </rPr>
      <t>Synthèse des dépenses instruites - onglet "Syn pf instructeur"</t>
    </r>
    <r>
      <rPr>
        <sz val="12"/>
        <color theme="1"/>
        <rFont val="Calibri"/>
        <family val="2"/>
        <scheme val="minor"/>
      </rPr>
      <t xml:space="preserve">
Cet onglet est entièrement réservé à l'administration.</t>
    </r>
  </si>
  <si>
    <t>Rappels généraux et points de vigilance</t>
  </si>
  <si>
    <t xml:space="preserve">. Pour chaque dépense, les justificatifs appropriés seront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le devis le mieux disant sera privilégié. Si le devis retenu par le bénéficiaire n'est pas le devis le moins cher, une note justificative du choix d'un devis plus cher devra être produite et sera soumise à arbitrage du service instructeur. Le service instructeur considérera l'effectivité des arguments avancés et plafonnera, le cas échéant, la dépense au coût raisonnable calculé. En cas d'absence de la note évoquée, la dépense sera plafonnée au coût du devis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
</t>
  </si>
  <si>
    <t>Rappels réglementaires</t>
  </si>
  <si>
    <t>Les forfaits, barèmes et coûts unitaires qu'il vous sera demandé de sélectionner sont ceux applicables (réglementairement en vigueur) à la date de réalisation de la dépense, ou à celle de dépôt du dossier si ignorée. Ces montants seront revus au regard des éléments portés à connaissance du service instructeur lors du dépôt d'une demande de paiement.</t>
  </si>
  <si>
    <r>
      <t xml:space="preserve">Recettes nettes générées
</t>
    </r>
    <r>
      <rPr>
        <b/>
        <sz val="20"/>
        <color rgb="FFFF0000"/>
        <rFont val="Calibri"/>
        <family val="2"/>
        <scheme val="minor"/>
      </rPr>
      <t>(A compléter uniquement si l’opération est concernée par un régime d'aide d'Etat prévoyant que les recettes nettes générées par l'opération soient déduites du montant total des dépenses éligibles)</t>
    </r>
  </si>
  <si>
    <t>Partie réservée à l'administration - Instruction des recettes nettes générées par l'opération</t>
  </si>
  <si>
    <t>Numéro de la recette</t>
  </si>
  <si>
    <t>Nature de la recette générée par l'opération</t>
  </si>
  <si>
    <t>Identifiant du justificatif</t>
  </si>
  <si>
    <t>Montant présenté HT</t>
  </si>
  <si>
    <t>Commentaires</t>
  </si>
  <si>
    <t>Montant retenu HT</t>
  </si>
  <si>
    <t>Contrôle bloquant, vérification et traçage sur les montants</t>
  </si>
  <si>
    <t>Montant écarté</t>
  </si>
  <si>
    <t>(Ex : droits d'entrée de l'objet, du type de dépense…)</t>
  </si>
  <si>
    <t>(justificatif détaillant la recette attendue.
Ex : tableau prévisionnel, bilan de l'année n-,...)</t>
  </si>
  <si>
    <t>(montant de la recette prévisionnelle générée par l'opération)</t>
  </si>
  <si>
    <t>(le cas échéant, pour préciser un point saillant au Service Instructeur)</t>
  </si>
  <si>
    <t>(saisie automatique à corriger selon les modalités d'instruction)</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</si>
  <si>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</si>
  <si>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(vérification automatique de cohérence entre les montants présentés et ceux retenus.
En cas d'anomalie, corriger le montant incohérent ou justifier le choix d'instruction.)</t>
  </si>
  <si>
    <t>(saisie automatique)</t>
  </si>
  <si>
    <t>Exemple</t>
  </si>
  <si>
    <t>XXX</t>
  </si>
  <si>
    <t>Total présenté</t>
  </si>
  <si>
    <t>Total retenu</t>
  </si>
  <si>
    <r>
      <t xml:space="preserve">Présentation des types d'actions et des postes de dépenses pour le dispositif 77.05
</t>
    </r>
    <r>
      <rPr>
        <b/>
        <sz val="18"/>
        <color rgb="FFFF0000"/>
        <rFont val="Calibri"/>
        <family val="2"/>
        <scheme val="minor"/>
      </rPr>
      <t>Sélectionnez le type d'action concerné en cellule B12. Sauf indication contraire dans la fiche action ou l'appel à projet, les porteurs de projet hors GAL doivent saisir "Mise en œuvre de la stratégie"</t>
    </r>
  </si>
  <si>
    <t>Description du type d'action</t>
  </si>
  <si>
    <r>
      <rPr>
        <b/>
        <sz val="11"/>
        <color rgb="FF0070C0"/>
        <rFont val="Calibri"/>
        <family val="2"/>
        <scheme val="minor"/>
      </rPr>
      <t xml:space="preserve">Poste de dépense </t>
    </r>
    <r>
      <rPr>
        <sz val="11"/>
        <color rgb="FF0070C0"/>
        <rFont val="Calibri"/>
        <family val="2"/>
        <scheme val="minor"/>
      </rPr>
      <t xml:space="preserve">(Onglets 1 à 7)
</t>
    </r>
    <r>
      <rPr>
        <sz val="11"/>
        <color rgb="FFFF0000"/>
        <rFont val="Calibri"/>
        <family val="2"/>
        <scheme val="minor"/>
      </rPr>
      <t xml:space="preserve">Attention : Le type d'action choisi définit les postes de dépenses éligibles. 
</t>
    </r>
    <r>
      <rPr>
        <b/>
        <sz val="11"/>
        <color rgb="FFFF0000"/>
        <rFont val="Calibri"/>
        <family val="2"/>
        <scheme val="minor"/>
      </rPr>
      <t>Soutien préparatoire :</t>
    </r>
    <r>
      <rPr>
        <sz val="11"/>
        <color rgb="FFFF0000"/>
        <rFont val="Calibri"/>
        <family val="2"/>
        <scheme val="minor"/>
      </rPr>
      <t xml:space="preserve"> Tous les postes de dépenses sauf "Amortissements".
</t>
    </r>
    <r>
      <rPr>
        <b/>
        <sz val="11"/>
        <color rgb="FFFF0000"/>
        <rFont val="Calibri"/>
        <family val="2"/>
        <scheme val="minor"/>
      </rPr>
      <t>Mise en œuvre de la stratégie :</t>
    </r>
    <r>
      <rPr>
        <sz val="11"/>
        <color rgb="FFFF0000"/>
        <rFont val="Calibri"/>
        <family val="2"/>
        <scheme val="minor"/>
      </rPr>
      <t xml:space="preserve"> Tous les postes de dépenses sauf "Frais de personnel".
</t>
    </r>
    <r>
      <rPr>
        <b/>
        <sz val="11"/>
        <color rgb="FFFF0000"/>
        <rFont val="Calibri"/>
        <family val="2"/>
        <scheme val="minor"/>
      </rPr>
      <t>Fonctionnement et animation : "</t>
    </r>
    <r>
      <rPr>
        <sz val="11"/>
        <color rgb="FFFF0000"/>
        <rFont val="Calibri"/>
        <family val="2"/>
        <scheme val="minor"/>
      </rPr>
      <t xml:space="preserve">Frais de personnel" et "OCS" uniquement.
</t>
    </r>
    <r>
      <rPr>
        <b/>
        <sz val="11"/>
        <color rgb="FFFF0000"/>
        <rFont val="Calibri"/>
        <family val="2"/>
        <scheme val="minor"/>
      </rPr>
      <t xml:space="preserve">Coopération entre les GAL : </t>
    </r>
    <r>
      <rPr>
        <sz val="11"/>
        <color rgb="FFFF0000"/>
        <rFont val="Calibri"/>
        <family val="2"/>
        <scheme val="minor"/>
      </rPr>
      <t xml:space="preserve">Tous les postes de dépenses </t>
    </r>
  </si>
  <si>
    <t>Modalités de prise en compte</t>
  </si>
  <si>
    <t>Référentiel des listes déroulantes pour les types d'action (onglets 1 à 7 + synthèses)</t>
  </si>
  <si>
    <t>Paramétrage</t>
  </si>
  <si>
    <t>Liste des types d'actions éligibles pour le dispositif 77.05</t>
  </si>
  <si>
    <t>Soutien préparatoire</t>
  </si>
  <si>
    <t>Mise en œuvre de la stratégie</t>
  </si>
  <si>
    <t>Coopération entre les GAL</t>
  </si>
  <si>
    <t>Fonctionnement et animation</t>
  </si>
  <si>
    <t>Exemples</t>
  </si>
  <si>
    <t>1.1 - Investissements</t>
  </si>
  <si>
    <t>2 - Frais de personnel</t>
  </si>
  <si>
    <t>3 - Frais généraux</t>
  </si>
  <si>
    <t>5 - OCS</t>
  </si>
  <si>
    <t xml:space="preserve">Saisir vos choix dans les cases blanches à l'aide des menus déroulants.
La colonne D se complète automatiquement en fonction du poste de dépense sélectionné en colonne E par rapport aux modalités de prise en compte possibles.
</t>
  </si>
  <si>
    <t>1. Investissements</t>
  </si>
  <si>
    <t>Se référer à la fiche action sur laquelle est déposé le projet, ainsi qu'à l'appel à projet le cas échéant, pour les règles d'éligibilité des dépenses.
Pour les dépenses hors marché public, présenter 2 pièces estimatives à partir d'un coût supérieur ou égal à 3 000€ HT et 3 pièces estimatives à partir d'un coût supérieur ou égal à 90 000€ HT.</t>
  </si>
  <si>
    <r>
      <t>Partie à remplir par le bénéficiaire - Présentation des dépenses d'achat et d'investissement matériel et immatériel</t>
    </r>
    <r>
      <rPr>
        <sz val="20"/>
        <color theme="1"/>
        <rFont val="Calibri"/>
        <family val="2"/>
        <scheme val="minor"/>
      </rPr>
      <t xml:space="preserve"> (justifiées par devis ou justificatifs équivalents)</t>
    </r>
  </si>
  <si>
    <r>
      <t>Partie réservée à l'administration - Instruction des dépenses d'achat et d'investissement matériel et immatériel</t>
    </r>
    <r>
      <rPr>
        <sz val="20"/>
        <color theme="1"/>
        <rFont val="Calibri"/>
        <family val="2"/>
        <scheme val="minor"/>
      </rPr>
      <t xml:space="preserve"> (justifiées par devis ou justificatifs équivalents)</t>
    </r>
  </si>
  <si>
    <t>Numéro de la dépense</t>
  </si>
  <si>
    <t>Description de la dépense</t>
  </si>
  <si>
    <t>S'agit-il d'un achat de terrain hors terrain à des fins de protection de l’environnement et de préservation des sols riches en carbone, ou terrain pour de jeunes agriculteurs acquis au moyen d’instrument financier?</t>
  </si>
  <si>
    <t>Taux d'affectation à l'opération</t>
  </si>
  <si>
    <t>Dénomination du fournisseur</t>
  </si>
  <si>
    <t>Référence du justificatif</t>
  </si>
  <si>
    <t>Type d'action concerné</t>
  </si>
  <si>
    <t>Auto-construction</t>
  </si>
  <si>
    <t>Présence d'un marché public</t>
  </si>
  <si>
    <t>Seuil du marché public</t>
  </si>
  <si>
    <t>Quantité / Poids / Surface / Autre</t>
  </si>
  <si>
    <t>Unité dans laquelle s'exprime la quantité/ le montant</t>
  </si>
  <si>
    <t>Nombre de pièces estimative des dépenses jointes</t>
  </si>
  <si>
    <t>Dénomination du fournisseur présenté</t>
  </si>
  <si>
    <t>Référence du justificatif présenté</t>
  </si>
  <si>
    <t>Montant HT
du Devis 1</t>
  </si>
  <si>
    <t>Montant TVA
du Devis 1</t>
  </si>
  <si>
    <t>Montant TTC
du Devis 1</t>
  </si>
  <si>
    <t>Dénomination du fournisseur présenté 2</t>
  </si>
  <si>
    <t>Référence du justificatif présenté 2</t>
  </si>
  <si>
    <t>Montant HT
du devis contradictoire
Devis 2</t>
  </si>
  <si>
    <t>Montant TVA
du devis contradictoire
Devis 2</t>
  </si>
  <si>
    <t>Montant TTC
du devis contradictoire
Devis 2</t>
  </si>
  <si>
    <t>Dénomination du fournisseur présenté 3</t>
  </si>
  <si>
    <t>Référence du justificatif présenté 3</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</si>
  <si>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</si>
  <si>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</si>
  <si>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</si>
  <si>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</si>
  <si>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</si>
  <si>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</si>
  <si>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</si>
  <si>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Dénomination du fournisseur retenu</t>
  </si>
  <si>
    <t>Référence du justificatif retenu</t>
  </si>
  <si>
    <t>Dénomination du fournisseur 2</t>
  </si>
  <si>
    <t>Référence du justificatif 2</t>
  </si>
  <si>
    <t>Dénomination du fournisseur 3</t>
  </si>
  <si>
    <t>Référence du justificatif 3</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</si>
  <si>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</si>
  <si>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</si>
  <si>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</si>
  <si>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</si>
  <si>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</si>
  <si>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</si>
  <si>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</si>
  <si>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</si>
  <si>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</si>
  <si>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</si>
  <si>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Montant HT écarté</t>
  </si>
  <si>
    <t>Montant TVA écarté</t>
  </si>
  <si>
    <t>Montant écarté TTC</t>
  </si>
  <si>
    <t>Type de dépense (acquisition de matériel, location, acquisition de brevets, logiciels…)</t>
  </si>
  <si>
    <r>
      <t xml:space="preserve">(choisir "Oui" s'il s'agit d'un achat de terrain hors terrain à des fins de protection de l’environnement et de préservation des sols riches en carbone, ou terrain pour de jeunes agriculteurs acquis au moyen d’instrument financier ;
choisir "Non" s'il ne s'agit pas d'un achat de terrain ou s'il s'agit d'un achat de terrain à des fins de protection de l’environnement et de préservation des sols riches en carbone, ou d'un terrain pour de jeunes agriculteurs acquis au moyen d’instrument financier)
</t>
    </r>
    <r>
      <rPr>
        <i/>
        <sz val="11"/>
        <color rgb="FFFF0000"/>
        <rFont val="Calibri (Corps)"/>
      </rPr>
      <t>Le plafond de l'achat de terrain ne s'applique que pour la somme des lignes pour lesquelles la réponse est "Oui".</t>
    </r>
  </si>
  <si>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</si>
  <si>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</si>
  <si>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</si>
  <si>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</si>
  <si>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(s'agit-il d'une dépense/d'un devis retenu pour l'auto-construction?
Réponse à sélectionner dans le menu déroulant)</t>
  </si>
  <si>
    <t>(absence ou type de marché public à sélectionner dans le menu déroulant)</t>
  </si>
  <si>
    <r>
      <rPr>
        <i/>
        <sz val="11"/>
        <color rgb="FF000000"/>
        <rFont val="Calibri"/>
        <family val="2"/>
        <scheme val="minor"/>
      </rPr>
      <t xml:space="preserve">Pour les marchés publics de travaux ou de fournitures et de services, la valeur est-elle supérieure aux seuils rappelés en encart ci-dessus ?
</t>
    </r>
    <r>
      <rPr>
        <i/>
        <sz val="11"/>
        <color rgb="FFFF0000"/>
        <rFont val="Calibri"/>
        <family val="2"/>
        <scheme val="minor"/>
      </rPr>
      <t>Si la réponse est "OUI" le montant n'entrera pas dans l'assiette de calcul de l'OCS 20% dans l'onglet "5-Tx forf personnel+autoconst"</t>
    </r>
  </si>
  <si>
    <t>(nombre prévu correspondant à la dépense)</t>
  </si>
  <si>
    <t>(unité dans laquelle s'exprime la quantité relative à la dépense)</t>
  </si>
  <si>
    <t>(se référer au nombre de pièces exigées en fonction du montant de la dépense prévisionnelle)</t>
  </si>
  <si>
    <t>(montant hors taxes du devis, en euros)</t>
  </si>
  <si>
    <r>
      <t>(renseigner la TVA applicable en euros, uniquement si non déduite ou non compensée,</t>
    </r>
    <r>
      <rPr>
        <i/>
        <sz val="11"/>
        <color rgb="FFFF0000"/>
        <rFont val="Calibri"/>
        <family val="2"/>
        <scheme val="minor"/>
      </rPr>
      <t xml:space="preserve"> sinon renseigner "0"</t>
    </r>
    <r>
      <rPr>
        <i/>
        <sz val="11"/>
        <rFont val="Calibri"/>
        <family val="2"/>
        <scheme val="minor"/>
      </rPr>
      <t>. Une attestation d’absence de récupération de la TVA est alors à fournir en appui de la demande d’aide.)</t>
    </r>
  </si>
  <si>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</si>
  <si>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(montant hors taxes du devis opposable en euros)</t>
  </si>
  <si>
    <t>(à choisir dans le menu déroulant)</t>
  </si>
  <si>
    <t>(report automatique de la demande. Corriger les informations des cellules selon les modalités d'instruction)</t>
  </si>
  <si>
    <t>(le cas échéant:
demande de dérogation pour absence de devis opposable, ou note justificative du choix du devis le plus cher jointe)</t>
  </si>
  <si>
    <r>
      <t xml:space="preserve">(saisie automatique à corriger selon les modalités d'instruction
</t>
    </r>
    <r>
      <rPr>
        <b/>
        <i/>
        <sz val="11"/>
        <color rgb="FFFF0000"/>
        <rFont val="Calibri (Corps)"/>
      </rPr>
      <t>En cas d'irrégularité liée à un marché public, déduire l'irrégularité du montant éligible)</t>
    </r>
  </si>
  <si>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</si>
  <si>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</si>
  <si>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Chaînage carré</t>
  </si>
  <si>
    <t>Non</t>
  </si>
  <si>
    <t>Fer Plus</t>
  </si>
  <si>
    <t>D230115102</t>
  </si>
  <si>
    <t>Oui</t>
  </si>
  <si>
    <t xml:space="preserve">Pas de marché public </t>
  </si>
  <si>
    <t>Non concerné</t>
  </si>
  <si>
    <t>mètre</t>
  </si>
  <si>
    <t>Devis 1</t>
  </si>
  <si>
    <t>exemple</t>
  </si>
  <si>
    <t>XX</t>
  </si>
  <si>
    <t>Unité</t>
  </si>
  <si>
    <t>Total écarté</t>
  </si>
  <si>
    <t>5. Amortissement</t>
  </si>
  <si>
    <t xml:space="preserve">Se référer à la fiche action sur laquelle est déposé le projet, ainsi qu'à l'appel à projet le cas échéant, pour les règles d'éligibilité des dépenses.
Si les dépenses d'amortissement sont éligibles d'après la fiche action et l'appel à projet le cas échéant, elles ne seront retenues que si :
o les dépenses sont calculées au prorata de la durée d’utilisation du bien amorti pour la réalisation de l’opération ;
o des subventions publiques n’ont pas déjà contribué à l’acquisition de ces biens. Une déclaration sur l’honneur du bénéficiaire (datée et signée) atteste que ce bien n’a pas déjà été financé par des subventions publiques et indique les dates de début et de fin d’amortissement du bien ;
o les dépenses sont calculées selon les normes comptables admises.			</t>
  </si>
  <si>
    <t>Partie à remplir par le bénéficiaire - Présentation des dépenses d'amortissement</t>
  </si>
  <si>
    <t>Partie réservée à l'administration - Instruction des dépenses d'amortissement</t>
  </si>
  <si>
    <t>Description du bien amortissable</t>
  </si>
  <si>
    <t>Type de bien</t>
  </si>
  <si>
    <t>Lien avec l’opération</t>
  </si>
  <si>
    <t>Taux d'affectation à l'opération sur la durée présentée</t>
  </si>
  <si>
    <t>Justificatif de la valeur du bien amorti</t>
  </si>
  <si>
    <t>Durée de l'opération</t>
  </si>
  <si>
    <t>Date de début d’amortissement</t>
  </si>
  <si>
    <t>Durée totale de l’amortissement</t>
  </si>
  <si>
    <t>Durée d’amortissement présentée EN JOURS</t>
  </si>
  <si>
    <t>Durée d’amortissement présentée EN ANNÉES</t>
  </si>
  <si>
    <t>Coût total de l'amortissement</t>
  </si>
  <si>
    <t>Montant de la charge d'amortissement présentée</t>
  </si>
  <si>
    <t>Justificatif de la modalité d'amortissement</t>
  </si>
  <si>
    <t>Durée d’amortissement EN JOURS</t>
  </si>
  <si>
    <t>Durée d’amortissement</t>
  </si>
  <si>
    <t>Coût total de l’amortissement</t>
  </si>
  <si>
    <t>Montant de la charge d'amortissement éligible</t>
  </si>
  <si>
    <t>Justificatif(s) approprié(s) joint(s) ?</t>
  </si>
  <si>
    <t xml:space="preserve">Montant éligible </t>
  </si>
  <si>
    <t xml:space="preserve">Type de dépense </t>
  </si>
  <si>
    <t>(reprendre les types d'actions choisis tel que rempli dans l'onglet 0-Presentation poste-typeaction)</t>
  </si>
  <si>
    <t>(nature du bien)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</si>
  <si>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</si>
  <si>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</si>
  <si>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</si>
  <si>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(évaluation de la valeur du bien par un expert indépendat)</t>
  </si>
  <si>
    <t>en année(s)</t>
  </si>
  <si>
    <t>(jj/mm/aaaa)</t>
  </si>
  <si>
    <t>(cette durée ne doit pas être supérieure à la durée de l'opération)</t>
  </si>
  <si>
    <t xml:space="preserve">
(saisie automatique)
</t>
  </si>
  <si>
    <t>(montant de la charge d'amortissement pour la durée totale d'amortissement du matériel)</t>
  </si>
  <si>
    <t>[(coût total de l'amortissement / durée totale de l'amortissement) x durée d'amortissement présentée ] x taux d'affectation à l'opération</t>
  </si>
  <si>
    <t>(plan d'amortissement prévisionnel, attestation sur l’honneur du bénéficiaire qui atteste que le bien amorti n’a pas fait l’objet de subventions publiques, etc.)</t>
  </si>
  <si>
    <t>Oui / Non / Sans objet</t>
  </si>
  <si>
    <t>2. Frais de personnel</t>
  </si>
  <si>
    <t>Merci de saisir une ligne par personne
Les frais de personnel des agents titulaires de la fonction publique d'Etat ne sont pas éligibles. Pour ce type d'organisation, seul le personnel contractuel est éligible.  
Les frais de personnel dont la quotité d’affectation à l’opération est inférieure à 15% ne sont pas éligibles. La période de référence du taux d'affectation doit être de 1 an. Par exemple, un agent peut être à 50% sur l'opération la première année puis à 60% la deuxième année (dans ce cas saisir 2 lignes de dépense). Les affectations de moins d'un an, même si le taux est supérieur à 15%, ne sont pas éligibles. Le taux d'affectation peut-être inférieur à 15% par type d'action sous réserve que le taux d'affectation global à l'opération soit supérieur ou égal à 15%.
Les frais de personnel dont l'affectation à l'opération est justifiée par des feuilles de temps ne sont pas acceptés. La justification doit être réalisée via lettre de mission, contrat, fiche de poste formalisant l'affectation.</t>
  </si>
  <si>
    <t>Partie à remplir par le bénéficiaire - Présentation des dépenses de frais de personnel</t>
  </si>
  <si>
    <t>Partie réservée à l'administration - Instruction des dépenses de frais de personnel</t>
  </si>
  <si>
    <t>Description de l'intervention/de la mission</t>
  </si>
  <si>
    <t>Type d'action</t>
  </si>
  <si>
    <t>Nom de l'intervenant</t>
  </si>
  <si>
    <t>Qualification de l'intervenant</t>
  </si>
  <si>
    <t>Contrat de travail</t>
  </si>
  <si>
    <t>Justificatif des frais salariaux présenté</t>
  </si>
  <si>
    <t>Frais salariaux moyens par mois en euros</t>
  </si>
  <si>
    <t>Nombre de mois sur la période de réalisation du projet</t>
  </si>
  <si>
    <t>Taux d'affectation sur le projet</t>
  </si>
  <si>
    <t>Justificatif du taux d'affectation présenté</t>
  </si>
  <si>
    <t>Montant des frais salariaux liés à l'opération présentés</t>
  </si>
  <si>
    <t>Description de l'intervention</t>
  </si>
  <si>
    <t>Justificatif des frais salariaux</t>
  </si>
  <si>
    <t xml:space="preserve">Frais salariaux moyens par mois en euros </t>
  </si>
  <si>
    <t>Justificatif du taux d'affectation</t>
  </si>
  <si>
    <t>Montant des frais salariaux liés à l'opération éligible</t>
  </si>
  <si>
    <t>Montant éligible</t>
  </si>
  <si>
    <t>(nature du travail ou de la mission à réaliser sur l'opération.
Ex : animation, gestion, études…)</t>
  </si>
  <si>
    <t>(prénom et nom de l'agent ou de l'employé prévu pour réaliser l'intervention)</t>
  </si>
  <si>
    <t>(intitulé du poste occupé au sein de la structure de rattachement)</t>
  </si>
  <si>
    <r>
      <t xml:space="preserve">(préciser la présence ou non du contrat de travail lié au personnel présenté)
</t>
    </r>
    <r>
      <rPr>
        <b/>
        <i/>
        <sz val="11"/>
        <rFont val="Calibri"/>
        <family val="2"/>
        <scheme val="minor"/>
      </rPr>
      <t xml:space="preserve">Voir la note de bifage pour l'anonymisation des données personnelles </t>
    </r>
  </si>
  <si>
    <r>
      <t xml:space="preserve">(fiche de paie, journal de paie, déclaration sociale nominative (DSN), ou document probant équivalent)
</t>
    </r>
    <r>
      <rPr>
        <b/>
        <i/>
        <sz val="11"/>
        <rFont val="Calibri"/>
        <family val="2"/>
        <scheme val="minor"/>
      </rPr>
      <t xml:space="preserve">Voir la note de bifage pour l'anonymisation des données personnelles </t>
    </r>
  </si>
  <si>
    <t>salaire brut mensuel moyen sur la période de réalisation du projet</t>
  </si>
  <si>
    <t>charges patronales mensuelles moyennes sur la période de réalisation du projet</t>
  </si>
  <si>
    <t>total mensuel moyen sur la période de réalisation du projet</t>
  </si>
  <si>
    <t>Nombre de mois pour la réalisation du projet</t>
  </si>
  <si>
    <t>(% d'affectation du personnel au projet éligible au FEADER)</t>
  </si>
  <si>
    <t>(fiche de poste, lettre de mission, contrat de travail)</t>
  </si>
  <si>
    <t>(saisie automatique
base de calcul: coût horaire*temps de travail prévu sur l'opération)
Attention, la cellule affichera 0 si le taux d'affectation sur le projet est inférieur à 15%</t>
  </si>
  <si>
    <t>Salaire brut
(report automatique de la demande. Corriger les informations des cellules selon les modalités d'instruction)</t>
  </si>
  <si>
    <t>Charges patronales
(report automatique de la demande. Corriger les informations des cellules selon les modalités d'instruction)</t>
  </si>
  <si>
    <t>Total
(report automatique de la demande. Corriger les informations des cellules selon les modalités d'instruction)</t>
  </si>
  <si>
    <t>Nombre de mois pour la réalisation du projet 
(report automatique de la demande. Corriger les informations des cellules selon les modalités d'instruction)</t>
  </si>
  <si>
    <t>Animation - action 1 - année 2025</t>
  </si>
  <si>
    <t>Céline DURAND</t>
  </si>
  <si>
    <t>Chargée de mission</t>
  </si>
  <si>
    <t>fiche de paie</t>
  </si>
  <si>
    <t>Agent recruté pour la mission</t>
  </si>
  <si>
    <t xml:space="preserve">vc </t>
  </si>
  <si>
    <t>3. Frais généraux</t>
  </si>
  <si>
    <t>Le montant total des frais généraux est plafonné à 10% du montant total des dépenses éligibles.</t>
  </si>
  <si>
    <t>Partie à remplir par le bénéficiaire - Présentation des dépenses de frais généraux</t>
  </si>
  <si>
    <r>
      <t xml:space="preserve">Partie réservée à l'administration - Instruction des dépenses de frais généraux
</t>
    </r>
    <r>
      <rPr>
        <b/>
        <sz val="20"/>
        <color rgb="FFFF0000"/>
        <rFont val="Calibri"/>
        <family val="2"/>
        <scheme val="minor"/>
      </rPr>
      <t>Le plafonnement des frais généraux à 10% du montant total des dépenses éligibles se fait automatiquement dans l'onglet "Syn pf Instructeur".
==&gt; NE PAS PLAFONNER MANUELLEMENT DANS CET ONGLET</t>
    </r>
  </si>
  <si>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</si>
  <si>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</si>
  <si>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t>(nom de l'entreprise, de la structure émettrice du devis ou du justificatif de la dépense retenue)</t>
  </si>
  <si>
    <t>(une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t>
  </si>
  <si>
    <t>Etude de faisabilité</t>
  </si>
  <si>
    <t>EkoXpertise</t>
  </si>
  <si>
    <t>F558115102</t>
  </si>
  <si>
    <t xml:space="preserve">Mise en œuvre de la stratégie </t>
  </si>
  <si>
    <t>euro</t>
  </si>
  <si>
    <t>Pas de marché public</t>
  </si>
  <si>
    <t>Devis 2</t>
  </si>
  <si>
    <t>Etude de faisabilité préalable à l'opération</t>
  </si>
  <si>
    <t>4. Contributions en nature</t>
  </si>
  <si>
    <t>Se référer à la fiche action sur laquelle est déposé le projet, ainsi qu'à l'appel à projet le cas échéant, pour les règles d'éligibilité des dépenses.</t>
  </si>
  <si>
    <t>Partie à remplir par le bénéficiaire - Présentation des dépenses de contribution en nature</t>
  </si>
  <si>
    <t>Partie réservée à l'administration - Instruction des dépenses de contribution en nature</t>
  </si>
  <si>
    <t>Description de la contribution</t>
  </si>
  <si>
    <t>Description de la contribution en nature</t>
  </si>
  <si>
    <t>Est-ce une dépense en auto-construction ?</t>
  </si>
  <si>
    <t xml:space="preserve">Nombre d'heures passées en auto-construction </t>
  </si>
  <si>
    <t>Valeur de l'auto-construction</t>
  </si>
  <si>
    <t>Taux d'affectation à l'opération(Hors auto-construction)</t>
  </si>
  <si>
    <t>Justificatif d'affectation à l'opération présenté(Hors auto-construction)</t>
  </si>
  <si>
    <t>Valeur de la contribution(Hors auto-construction)</t>
  </si>
  <si>
    <t>Justificatif de valeur présenté</t>
  </si>
  <si>
    <t>Montant présenté</t>
  </si>
  <si>
    <t>Justificatif de valeur</t>
  </si>
  <si>
    <t>(nature de la contribution apportée à l'opération.
Ex: terrain, bien immeuble, équipement…)</t>
  </si>
  <si>
    <t>(Cette dépense correspond-elle à des heures consacrées par le porteur de projet pour auto-construire une partie de son projet ?)
Pour information, cette dépense est plafonnée à 50% du coût HT des matériaux et autres dépenses en auto-construction présentés dans l'onglet investissement)
Réponse à sélectionner dans le menu déroulant)</t>
  </si>
  <si>
    <t>A renseigner  uniquement pour les dépenses en auto-construction</t>
  </si>
  <si>
    <t>(saisie automatique  sur la base du SMIC horaire brut du 01/01/1016 (=12,02€). Ne concerne que  les dépenses en auto-construction)</t>
  </si>
  <si>
    <t>(ex: attestation d’affectation du bien à l’opération…)</t>
  </si>
  <si>
    <t>(montant unitaire de la contribution  applicable en euros. )</t>
  </si>
  <si>
    <t>(pour les terrains et biens immeubles: certificat d’un expert indépendant qualifié,
pour les services, biens d’équipement ou de matières premières: prix catalogue, devis,…</t>
  </si>
  <si>
    <t>(en euros, saisie automatique)</t>
  </si>
  <si>
    <t>salle de réunion</t>
  </si>
  <si>
    <t>Attestation</t>
  </si>
  <si>
    <t>Devis</t>
  </si>
  <si>
    <t xml:space="preserve">6. Taux forfaitaire </t>
  </si>
  <si>
    <t>Partie à remplir par le bénéficiaire - Présentation des dépenses couvertes par application d'une option de coûts simplifiés - taux forfaitaire</t>
  </si>
  <si>
    <t>Partie réservée à l'administration - Instruction des dépenses couvertes par application d'une option de coûts simplifiés - taux forfaitaire</t>
  </si>
  <si>
    <t>Nature des dépenses servant de base de calcul et frais couverts par l'OCS</t>
  </si>
  <si>
    <t>Types d'actions pour lesquels le taux forfaitaire est éligible</t>
  </si>
  <si>
    <t>Montant des dépenses présentées servant de base de calcul</t>
  </si>
  <si>
    <t>À titre informatif, montant de l'OCS calculé sur la base des dépenses présentées et par application du taux correspondant</t>
  </si>
  <si>
    <t>Sélection de l'OCS</t>
  </si>
  <si>
    <t xml:space="preserve">Montant de l'OCS sollicitée par le porteur </t>
  </si>
  <si>
    <t>Commentaire(s)</t>
  </si>
  <si>
    <t xml:space="preserve">Nature des dépenses servant de base de calcul </t>
  </si>
  <si>
    <t>Types d'actions pour lesquels l'OCS est éligible</t>
  </si>
  <si>
    <t>Montant des dépenses retenues servant de base de calcul</t>
  </si>
  <si>
    <t>À titre informatif, montant de l'OCS calculé sur la base des dépenses éligibles et par application du taux correspondant</t>
  </si>
  <si>
    <t>Montant de l'OCS éligible</t>
  </si>
  <si>
    <t>(saisie automatique du nom du type d'action en fonction de ce qui a été renseigné en onglet "0-Présentation poste-typeaction")</t>
  </si>
  <si>
    <t>(saisie automatique sur la base des informations déclarées dans les onglets précédents)</t>
  </si>
  <si>
    <t>(saisie automatique, par application du taux forfaitaire correspondant)</t>
  </si>
  <si>
    <t>(saisie automatique en fonction de si l'OCS a été sélectionnée)</t>
  </si>
  <si>
    <t>(toute précision pertinente le cas échéant pour la compréhension de l'action prévue)</t>
  </si>
  <si>
    <t>OUI</t>
  </si>
  <si>
    <r>
      <rPr>
        <b/>
        <sz val="11"/>
        <rFont val="Calibri"/>
        <family val="2"/>
        <scheme val="minor"/>
      </rPr>
      <t>Base de calcul :</t>
    </r>
    <r>
      <rPr>
        <sz val="11"/>
        <rFont val="Calibri"/>
        <family val="2"/>
        <scheme val="minor"/>
      </rPr>
      <t xml:space="preserve"> Frais de personnel (15%)
</t>
    </r>
    <r>
      <rPr>
        <b/>
        <sz val="11"/>
        <rFont val="Calibri"/>
        <family val="2"/>
        <scheme val="minor"/>
      </rPr>
      <t>Afin de couvrir :</t>
    </r>
    <r>
      <rPr>
        <sz val="11"/>
        <rFont val="Calibri"/>
        <family val="2"/>
        <scheme val="minor"/>
      </rPr>
      <t xml:space="preserve"> Les coûts indirects de l'opération</t>
    </r>
  </si>
  <si>
    <t>Soutien préparatoire
Mise en œuvre de la stratégie
Coopération entre les GAL</t>
  </si>
  <si>
    <t>Base de calcul : Frais de personnel (15%)
Afin de couvrir : Les coûts indirects de l'opération</t>
  </si>
  <si>
    <r>
      <rPr>
        <b/>
        <sz val="11"/>
        <rFont val="Calibri"/>
        <family val="2"/>
        <scheme val="minor"/>
      </rPr>
      <t xml:space="preserve">Base de calcul </t>
    </r>
    <r>
      <rPr>
        <sz val="11"/>
        <rFont val="Calibri"/>
        <family val="2"/>
        <scheme val="minor"/>
      </rPr>
      <t xml:space="preserve">: Frais de personnel (40%)
</t>
    </r>
    <r>
      <rPr>
        <b/>
        <sz val="11"/>
        <rFont val="Calibri"/>
        <family val="2"/>
        <scheme val="minor"/>
      </rPr>
      <t>Afin de couvrir :</t>
    </r>
    <r>
      <rPr>
        <sz val="11"/>
        <rFont val="Calibri"/>
        <family val="2"/>
        <scheme val="minor"/>
      </rPr>
      <t xml:space="preserve"> Les coûts directs et indirects hors frais de personnel</t>
    </r>
  </si>
  <si>
    <t>Mise en œuvre de la stratégie
Coopération entre les GAL</t>
  </si>
  <si>
    <t>Base de calcul : Frais de personnel (40%)
Afin de couvrir : Les coûts directs et indirects hors frais de personnel</t>
  </si>
  <si>
    <r>
      <rPr>
        <b/>
        <sz val="11"/>
        <rFont val="Calibri"/>
        <family val="2"/>
        <scheme val="minor"/>
      </rPr>
      <t xml:space="preserve">Base de calcul </t>
    </r>
    <r>
      <rPr>
        <sz val="11"/>
        <rFont val="Calibri"/>
        <family val="2"/>
        <scheme val="minor"/>
      </rPr>
      <t xml:space="preserve">: Dépenses directes de l'opération hors frais de personnel (20%)
</t>
    </r>
    <r>
      <rPr>
        <b/>
        <sz val="11"/>
        <rFont val="Calibri"/>
        <family val="2"/>
        <scheme val="minor"/>
      </rPr>
      <t xml:space="preserve">Afin de couvrir </t>
    </r>
    <r>
      <rPr>
        <sz val="11"/>
        <rFont val="Calibri"/>
        <family val="2"/>
        <scheme val="minor"/>
      </rPr>
      <t>: Les frais de personnel</t>
    </r>
  </si>
  <si>
    <t>Base de calcul : Dépenses directes de l'opération hors frais de personnel (20%)
Afin de couvrir : Les frais de personnel lors des travaux d'aménagement ou de construction en autoconstruction</t>
  </si>
  <si>
    <r>
      <rPr>
        <b/>
        <sz val="11"/>
        <rFont val="Calibri"/>
        <family val="2"/>
        <scheme val="minor"/>
      </rPr>
      <t xml:space="preserve">Base de calcul </t>
    </r>
    <r>
      <rPr>
        <sz val="11"/>
        <rFont val="Calibri"/>
        <family val="2"/>
        <scheme val="minor"/>
      </rPr>
      <t xml:space="preserve">: Frais de personnel (25%)
</t>
    </r>
    <r>
      <rPr>
        <b/>
        <sz val="11"/>
        <rFont val="Calibri"/>
        <family val="2"/>
        <scheme val="minor"/>
      </rPr>
      <t xml:space="preserve">Afin de couvrir </t>
    </r>
    <r>
      <rPr>
        <sz val="11"/>
        <rFont val="Calibri"/>
        <family val="2"/>
        <scheme val="minor"/>
      </rPr>
      <t>: L'ensemble des autres coûts directs et indirects éligibles d'une opération</t>
    </r>
  </si>
  <si>
    <t>Base de calcul : Frais de personnel (25%)
Afin de couvrir : L'ensemble des autres coûts directs et indirects éligibles d'une opération</t>
  </si>
  <si>
    <t>7. Déplacement et hébergement</t>
  </si>
  <si>
    <t xml:space="preserve"> Taux des indemnités de mission prévues à l'article 3 du décret n° 2006-781 du 3 juillet 2006 fixant les conditions et les modalités de règlement des frais occasionnés par les déplacements temporaires des personnels civils de l'Etat.</t>
  </si>
  <si>
    <r>
      <rPr>
        <b/>
        <sz val="12"/>
        <color rgb="FF000000"/>
        <rFont val="Calibri"/>
        <family val="2"/>
        <scheme val="minor"/>
      </rPr>
      <t xml:space="preserve">SONT ÉLIGIGBLES UNIQUEMENT LES FRAIS DE DÉPLACEMENT ET D'HÉBERGEMENT DIRECTEMENT LIÉS À L'OPÉRATION. CEUX-CI DOIVENT UNIQUEMENT CONCERNER LE PERSONNEL . A NOTER QU'UN CONTRÔLE DE PIÈCE SERA EFFECTUÉ À CETTE FIN.
Important : Ces dépenses ne sont mobilisables que pour les types d'action  "Mise en œuvre de la stratégie" et "Coopération entre les GAL".
Frais de déplacement - modalité de prise en compte des dépenses AU RÉEL
</t>
    </r>
    <r>
      <rPr>
        <sz val="12"/>
        <color rgb="FF000000"/>
        <rFont val="Calibri"/>
        <family val="2"/>
        <scheme val="minor"/>
      </rPr>
      <t xml:space="preserve">Dépenses éligibles : Les transports aériens sur la base du coup d’un billet en classe économique ;  Les transports maritimes ;  Les frais de taxis, trains, transports publics ;  
Une pièce estimative comparative est nécessaire à partir d'un coût de 3 000€ HT et 2 pièces estimatives à partir de 90 000€ HT.
A noter que les réservations de billet d'avion et de train doivent être réalisés en classe économique.
</t>
    </r>
    <r>
      <rPr>
        <b/>
        <sz val="12"/>
        <color rgb="FF000000"/>
        <rFont val="Calibri"/>
        <family val="2"/>
        <scheme val="minor"/>
      </rPr>
      <t>Important :</t>
    </r>
    <r>
      <rPr>
        <sz val="12"/>
        <color rgb="FF000000"/>
        <rFont val="Calibri"/>
        <family val="2"/>
        <scheme val="minor"/>
      </rPr>
      <t xml:space="preserve"> Les déplacements routiers dont la modalité de prise en compte est au kilomètre font l'objet d'un barème (exemple : location de voiture).
</t>
    </r>
    <r>
      <rPr>
        <b/>
        <sz val="12"/>
        <color rgb="FF000000"/>
        <rFont val="Calibri"/>
        <family val="2"/>
        <scheme val="minor"/>
      </rPr>
      <t xml:space="preserve">
Frais d'hébergement (et de déplacements routiers avec frais kilométriques) - modalité de prise en compte des dépenses COÛT UNITAIRE
</t>
    </r>
    <r>
      <rPr>
        <sz val="12"/>
        <color rgb="FF000000"/>
        <rFont val="Calibri"/>
        <family val="2"/>
        <scheme val="minor"/>
      </rPr>
      <t xml:space="preserve">Dépenses éligibles :  Les nuitées, les repas (en unité) et les frais kilométriques des déplacements routiers.
Les nuitées doivent être en corrélation avec le nombre de jours nécessaires à la mission. Les montants sont acceptés dans la limite de ceux précisés dans l’arrêté du 3 juillet 2006 fixant les taux des indemnités de mission prévues à l'article 3 du décret n° 2006-781 du 3 juillet 2006 fixant les conditions et les modalités de règlement des frais occasionnés par les déplacements temporaires des personnels civils de l'Etat.
</t>
    </r>
    <r>
      <rPr>
        <b/>
        <sz val="12"/>
        <color rgb="FF000000"/>
        <rFont val="Calibri"/>
        <family val="2"/>
        <scheme val="minor"/>
      </rPr>
      <t xml:space="preserve">Consignes d'utilisation : 
Dépenses au réel </t>
    </r>
    <r>
      <rPr>
        <sz val="12"/>
        <color rgb="FF000000"/>
        <rFont val="Calibri"/>
        <family val="2"/>
        <scheme val="minor"/>
      </rPr>
      <t xml:space="preserve">: Ne pas raisonner à l'unité mais au besoin réel. (Exemple : Présenter une ligne de dépense du prix  billets d'avion aller/retour pour 5 personnes)
</t>
    </r>
    <r>
      <rPr>
        <b/>
        <sz val="12"/>
        <color rgb="FF000000"/>
        <rFont val="Calibri"/>
        <family val="2"/>
        <scheme val="minor"/>
      </rPr>
      <t>Dépenses en coût unitaire : A partir du tableau à droite, rentrer manuellement le barème adapté et le nombre d'unités dans les cellules associées.</t>
    </r>
  </si>
  <si>
    <r>
      <t xml:space="preserve">Martinique, Guadeloupe, Guyane, La Réunion, Mayotte, Saint-Barthélemy, Saint-Pierre-et-Miquelon, Saint-Martin 
</t>
    </r>
    <r>
      <rPr>
        <sz val="12"/>
        <color rgb="FFFF0000"/>
        <rFont val="Calibri"/>
        <family val="2"/>
        <scheme val="minor"/>
      </rPr>
      <t xml:space="preserve">Hébergement (70€ par nuit), Déjeuner/dîner (15,75 € par repas)
</t>
    </r>
    <r>
      <rPr>
        <b/>
        <sz val="12"/>
        <color rgb="FFFF0000"/>
        <rFont val="Calibri"/>
        <family val="2"/>
        <scheme val="minor"/>
      </rPr>
      <t xml:space="preserve">
Nouvelle-Calédonie, îles Wallis et Futuna, Polynésie française
</t>
    </r>
    <r>
      <rPr>
        <sz val="12"/>
        <color rgb="FFFF0000"/>
        <rFont val="Calibri"/>
        <family val="2"/>
        <scheme val="minor"/>
      </rPr>
      <t xml:space="preserve">Hébergement (90€ par nuit),  Déjeuner/dîner (21€ par repas)
</t>
    </r>
    <r>
      <rPr>
        <b/>
        <sz val="12"/>
        <color rgb="FFFF0000"/>
        <rFont val="Calibri"/>
        <family val="2"/>
        <scheme val="minor"/>
      </rPr>
      <t xml:space="preserve">
France métropolitaine hors métropole du Grand Paris et Paris
</t>
    </r>
    <r>
      <rPr>
        <sz val="12"/>
        <color rgb="FFFF0000"/>
        <rFont val="Calibri"/>
        <family val="2"/>
        <scheme val="minor"/>
      </rPr>
      <t xml:space="preserve">Hébergement (70€ par nuit), Déjeuner/dîner (15,25€ par repas)
</t>
    </r>
    <r>
      <rPr>
        <b/>
        <sz val="12"/>
        <color rgb="FFFF0000"/>
        <rFont val="Calibri"/>
        <family val="2"/>
        <scheme val="minor"/>
      </rPr>
      <t xml:space="preserve">
Métropole du Grand Paris
</t>
    </r>
    <r>
      <rPr>
        <sz val="12"/>
        <color rgb="FFFF0000"/>
        <rFont val="Calibri"/>
        <family val="2"/>
        <scheme val="minor"/>
      </rPr>
      <t xml:space="preserve">Hébergement (90€ par nuit), Déjeuner/dîner (15,25€ par repas)
</t>
    </r>
    <r>
      <rPr>
        <b/>
        <sz val="12"/>
        <color rgb="FFFF0000"/>
        <rFont val="Calibri"/>
        <family val="2"/>
        <scheme val="minor"/>
      </rPr>
      <t xml:space="preserve">
Paris 
</t>
    </r>
    <r>
      <rPr>
        <sz val="12"/>
        <color rgb="FFFF0000"/>
        <rFont val="Calibri"/>
        <family val="2"/>
        <scheme val="minor"/>
      </rPr>
      <t xml:space="preserve">Hébergement (110€ par nuit), Déjeuner/dîner (15,25€ par repas)
</t>
    </r>
    <r>
      <rPr>
        <b/>
        <sz val="12"/>
        <color rgb="FFFF0000"/>
        <rFont val="Calibri"/>
        <family val="2"/>
        <scheme val="minor"/>
      </rPr>
      <t xml:space="preserve">
Barème kilométrique (0,32 € par kilomètre en Métropole, Martinique, Guadeloupe, Guyane, La Réunion, Mayotte, Saint-Barthélemy, Saint-Martin, Saint-Pierre-et-Miquelon jusqu'à 2000 kilomètres)
</t>
    </r>
  </si>
  <si>
    <t>Partie à remplir par le bénéficiaire - Présentation des dépenses couvertes par application d'une option de coûts simplifiés - coûts unitaires</t>
  </si>
  <si>
    <t>Destination</t>
  </si>
  <si>
    <t>Identification de la dépense</t>
  </si>
  <si>
    <t>Frais de déplacement - au réel</t>
  </si>
  <si>
    <t>Frais d'hébergement et de déplacement routier - coût unitaire</t>
  </si>
  <si>
    <t>Montant présenté total des frais de déplacement &amp; hébergement</t>
  </si>
  <si>
    <t>Frais d'hébergement et de déplacement routier - au réel</t>
  </si>
  <si>
    <t>Frais d'hébergement - coût unitaire</t>
  </si>
  <si>
    <t>Montant éligible total des frais de déplacement &amp; hébergement</t>
  </si>
  <si>
    <t xml:space="preserve">Martinique, Guadeloupe, Guyane, La Réunion, Mayotte, Saint-Barthélemy, Saint-Pierre-et-Miquelon, Saint-Martin </t>
  </si>
  <si>
    <t>Les personnes concernées par ces frais font-elles partie du personnel ?</t>
  </si>
  <si>
    <t>Le marché est-il lancé en date du pré-dépôt ou dépôt de la demande d'aide ?</t>
  </si>
  <si>
    <t>Nombre de pièces estimative des frais jointes</t>
  </si>
  <si>
    <t>Dénomination du fournisseur présenté / prestataire présenté</t>
  </si>
  <si>
    <t>Référence du devis présenté / justificatif présenté</t>
  </si>
  <si>
    <t>Date du devis présenté / justificatif présenté</t>
  </si>
  <si>
    <t>Montant HT du Devis 1</t>
  </si>
  <si>
    <t>Montant TVA du Devis 1</t>
  </si>
  <si>
    <t>Montant TTC du Devis 1</t>
  </si>
  <si>
    <t>Dénomination du fournisseur présenté / prestataire présenté 2</t>
  </si>
  <si>
    <t>Référence du devis présenté / justificatif présenté 2</t>
  </si>
  <si>
    <t>Montant HT du devis contradictoire
Devis 2</t>
  </si>
  <si>
    <t>Montant TVA du devis ccontradictoire
Devis 2</t>
  </si>
  <si>
    <t>Montant TTC du devis ccontradictoire
Devis 2</t>
  </si>
  <si>
    <t>Dénomination du fournisseur présenté / prestataire présenté 3</t>
  </si>
  <si>
    <t>Référence du devis présenté / justificatif présenté 3</t>
  </si>
  <si>
    <t>Montant présenté TVA</t>
  </si>
  <si>
    <t>Montant présenté TTC</t>
  </si>
  <si>
    <t>Destination du déplacement</t>
  </si>
  <si>
    <t>NUITÉES
Montant unitaire</t>
  </si>
  <si>
    <t>NUITÉES
Nombre d'unités</t>
  </si>
  <si>
    <t>REPAS
Montant unitaire</t>
  </si>
  <si>
    <t>REPAS
Nombre d'unités</t>
  </si>
  <si>
    <t>Montant des frais COÛT UNIAIRE total présenté</t>
  </si>
  <si>
    <t>Saisie automatique</t>
  </si>
  <si>
    <t>(le cas échéant, pour préciser un point saillant au Service Instructeur ex: Si le devis présenté n'est pas le moins cher expliquer obligatoirement le choix)</t>
  </si>
  <si>
    <t>Le marché est-il lancé en date du dépôt de la demande d'aide ?</t>
  </si>
  <si>
    <t>Dénomination du fournisseur retenu / prestataire retenu</t>
  </si>
  <si>
    <t>Référence du devis retenu / justificatif retenu</t>
  </si>
  <si>
    <t>Date du devis retenu / justificatif retenu</t>
  </si>
  <si>
    <t>Dénomination du fournisseur / prestataire 2</t>
  </si>
  <si>
    <t>Référence du devis / justificatif 2</t>
  </si>
  <si>
    <t>Dénomination du fournisseur / prestataire 3</t>
  </si>
  <si>
    <t>Référence du devis / justificatif 3</t>
  </si>
  <si>
    <t xml:space="preserve">Montant raisonnable TVA </t>
  </si>
  <si>
    <t>Montant éligible TVA</t>
  </si>
  <si>
    <t>Contrôle bloquant, vérification et traçage sur les montants AU RÉEL</t>
  </si>
  <si>
    <t>Contrôle bloquant, vérification et traçage sur les montants COÛT UNITAIRE</t>
  </si>
  <si>
    <t>Nouvelle-Calédonie, îles Wallis et Futuna, Polynésie française</t>
  </si>
  <si>
    <t>(n° de la type d'action à sélectionner dans le menu déroulant, en cohérence avec les éléments saisis dans l'onglet 0)</t>
  </si>
  <si>
    <t xml:space="preserve">Renseigner :
- Destination
- Moyen de déplacement et modalité de prise en compte (réel / barème)
- Hébergement : renseigner si nuitées et repas sont concernés et le nombre d'unités
- Justification du caractère indispensable du déplacement au projet </t>
  </si>
  <si>
    <t>Sélectionner OUI ou NON dans le menu déroulant.
Cette condition sera contrôlée. Exemple : contrat de travail.</t>
  </si>
  <si>
    <r>
      <t xml:space="preserve">Pas de marché public / Marché à procédure adaptée (MAPA) / Marché innovant / Marché à procédure formalisée
</t>
    </r>
    <r>
      <rPr>
        <i/>
        <sz val="10"/>
        <rFont val="Calibri"/>
        <family val="2"/>
        <scheme val="minor"/>
      </rPr>
      <t>(menu déroulant)</t>
    </r>
  </si>
  <si>
    <r>
      <rPr>
        <sz val="10"/>
        <rFont val="Calibri"/>
        <family val="2"/>
        <scheme val="minor"/>
      </rPr>
      <t>Oui / Non / Non concerné</t>
    </r>
    <r>
      <rPr>
        <i/>
        <sz val="10"/>
        <rFont val="Calibri"/>
        <family val="2"/>
        <scheme val="minor"/>
      </rPr>
      <t xml:space="preserve">
(menu déroulant)</t>
    </r>
  </si>
  <si>
    <r>
      <t xml:space="preserve">nom de l'entreprise / de la structure émettrice du devis ou du justificatif de la dépense </t>
    </r>
    <r>
      <rPr>
        <u/>
        <sz val="10"/>
        <rFont val="Calibri"/>
        <family val="2"/>
        <scheme val="minor"/>
      </rPr>
      <t>retenue</t>
    </r>
  </si>
  <si>
    <r>
      <t xml:space="preserve">(information présente sur le justificatif </t>
    </r>
    <r>
      <rPr>
        <i/>
        <u/>
        <sz val="10"/>
        <rFont val="Calibri"/>
        <family val="2"/>
        <scheme val="minor"/>
      </rPr>
      <t>retenu</t>
    </r>
    <r>
      <rPr>
        <i/>
        <sz val="10"/>
        <rFont val="Calibri"/>
        <family val="2"/>
        <scheme val="minor"/>
      </rPr>
      <t>.
Ex: numéro de devis, date de la capture d'écran, numéro de lot si marché public...)</t>
    </r>
  </si>
  <si>
    <t>montant hors taxes du devis, en euros</t>
  </si>
  <si>
    <t>(renseigner la TVA applicable en euros, uniquement si non déduite ou non compensée. Une attestation d’absence de récupération de la TVA est alors à fournir en appui de la demande d’aide.)</t>
  </si>
  <si>
    <t>Indiquer la destination du déplacement</t>
  </si>
  <si>
    <t>Barème correspondant à rentrer manuellement à partir du tableau ci-dessus.</t>
  </si>
  <si>
    <t>Nombre de nuits à indiquer par le bénéficiaire</t>
  </si>
  <si>
    <t>Nombre de déjeuners/dîners à indiquer par le bénéficiaire</t>
  </si>
  <si>
    <t>(saisie automatique, par application des coûts unitaires)</t>
  </si>
  <si>
    <t>Saisir OUI ou NON</t>
  </si>
  <si>
    <t>(saisie automatique à corriger selon les modalités d'instruction en particulier en plafonnant les montants si nécessaire)</t>
  </si>
  <si>
    <r>
      <t xml:space="preserve">(saisie automatique à corriger selon les modalités d'instruction)
</t>
    </r>
    <r>
      <rPr>
        <b/>
        <i/>
        <sz val="11"/>
        <color rgb="FFFF0000"/>
        <rFont val="Calibri"/>
        <family val="2"/>
        <scheme val="minor"/>
      </rPr>
      <t>En cas d'irrégularité liée à un marché public, déduire l'irrégularité du montant éligible</t>
    </r>
  </si>
  <si>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si le montant retenu est supérieur au montant raisonnable expliquer obligatoirement le choix…)</t>
  </si>
  <si>
    <t>France métropolitaine hors métropole du Grand Paris et Paris</t>
  </si>
  <si>
    <t xml:space="preserve">Voyage d'étude à Point-à-Pitre en avion aller/retour, 2 nuits et 6 repas. </t>
  </si>
  <si>
    <t>Non Concerné</t>
  </si>
  <si>
    <t>Sky Plus</t>
  </si>
  <si>
    <t>SP4346787</t>
  </si>
  <si>
    <t>22/02/2025</t>
  </si>
  <si>
    <t>Métropole du Grand Paris</t>
  </si>
  <si>
    <t/>
  </si>
  <si>
    <t>TEST 1</t>
  </si>
  <si>
    <t>TEST 2</t>
  </si>
  <si>
    <t>TEST 3</t>
  </si>
  <si>
    <t xml:space="preserve">Paris </t>
  </si>
  <si>
    <t>Certifié exact et sincère, le (date) :</t>
  </si>
  <si>
    <t>Nom, prénom et qualité du représentant du chef de file :</t>
  </si>
  <si>
    <t>Cachet et signature :</t>
  </si>
  <si>
    <t>Partie à remplir par le bénéficiaire - liste des marchés publics relatifs aux dépenses du projet</t>
  </si>
  <si>
    <t>Partie réservée à l'administration  - liste des marchés publics relatifs aux dépenses du projet</t>
  </si>
  <si>
    <t>Nom du marché</t>
  </si>
  <si>
    <t xml:space="preserve">Pièces transmises de marchés </t>
  </si>
  <si>
    <t>Date du marché</t>
  </si>
  <si>
    <t xml:space="preserve">Montant HT du marché </t>
  </si>
  <si>
    <t>Le marché est-il lié à une dépense couverte par une OCS ?</t>
  </si>
  <si>
    <t>Irrégularité identifiée à la suite du contrôle de la cellule marchés publics</t>
  </si>
  <si>
    <t>Tableau récapitulatif des dépenses prévisionnelles de l'opération
(données à titre informatif ne valant ni promesse d'attribution de l'aide, ni contractualisation des montants indiqués)</t>
  </si>
  <si>
    <t>Montants</t>
  </si>
  <si>
    <t>Présentés</t>
  </si>
  <si>
    <t xml:space="preserve">Contrôles à titre informatif (hors condition d'éligibilité du projet, les dépassements de plafond seront traités par le service instructeur le cas échéant) : </t>
  </si>
  <si>
    <t>Montant total HT</t>
  </si>
  <si>
    <t>Montant total TVA</t>
  </si>
  <si>
    <t>Montant maximal d'OCS sélectionnés</t>
  </si>
  <si>
    <t>Total  TTC</t>
  </si>
  <si>
    <r>
      <t xml:space="preserve">Le total des dépenses prévisionnelles lié au soutien préparatoire ne peut dépasser 50 000€ TTC
</t>
    </r>
    <r>
      <rPr>
        <b/>
        <sz val="16"/>
        <color rgb="FFFF0000"/>
        <rFont val="Calibri (Corps)"/>
      </rPr>
      <t>ATTENTION: Le respect de cette règle est une condition d'éligibilité des dépenses liées à ce type d'action</t>
    </r>
  </si>
  <si>
    <t>Le plafond (en %) du montant d'aide lié au type d'action "Fonctionnement et animation" est-il respecté ?</t>
  </si>
  <si>
    <t>Ventilation des dépenses par poste (avant application des règles d'intervention financières)</t>
  </si>
  <si>
    <t xml:space="preserve">Poste de dépenses </t>
  </si>
  <si>
    <t xml:space="preserve">Investissements comprennant les achats de terrain à des fins de protection de l’environnement et de préservation des sols riches en carbone, ou terrain pour de jeunes agriculteurs acquis au moyen d’instrument financier </t>
  </si>
  <si>
    <t xml:space="preserve">Investissements comprennant les achats de terrainn hors achat à des fins de protection de l’environnement et de préservation des sols riches en carbone, ou terrain pour de jeunes agriculteurs acquis au moyen d’instrument financier </t>
  </si>
  <si>
    <t xml:space="preserve">Frais de personnel </t>
  </si>
  <si>
    <t xml:space="preserve">Frais généraux </t>
  </si>
  <si>
    <t xml:space="preserve">Contributions en nature </t>
  </si>
  <si>
    <t>Amortissement</t>
  </si>
  <si>
    <t>Taux forfait. Coûts indirects</t>
  </si>
  <si>
    <t>Dépenses de déplacement et d'hébergement présentées sous forme de coûts unitaires</t>
  </si>
  <si>
    <r>
      <t xml:space="preserve">Part maximale (en %) du montant d'aide lié au type d'action "Fonctionnement et animation" sur le montant total de l'aide publique
</t>
    </r>
    <r>
      <rPr>
        <b/>
        <sz val="16"/>
        <color rgb="FFFF0000"/>
        <rFont val="Calibri (Corps)"/>
      </rPr>
      <t>En cas de "montant maximal non respecté", le plafonnement est réalisé automatiquement dans le tableau ci-dessous.</t>
    </r>
  </si>
  <si>
    <r>
      <rPr>
        <b/>
        <sz val="16"/>
        <rFont val="Tahoma"/>
        <family val="2"/>
      </rPr>
      <t>Base de calcul :</t>
    </r>
    <r>
      <rPr>
        <sz val="16"/>
        <rFont val="Tahoma"/>
        <family val="2"/>
      </rPr>
      <t xml:space="preserve"> Frais de personnel (15%)
</t>
    </r>
    <r>
      <rPr>
        <b/>
        <sz val="16"/>
        <rFont val="Tahoma"/>
        <family val="2"/>
      </rPr>
      <t>Afin de couvrir :</t>
    </r>
    <r>
      <rPr>
        <sz val="16"/>
        <rFont val="Tahoma"/>
        <family val="2"/>
      </rPr>
      <t xml:space="preserve"> Les coûts indirects</t>
    </r>
  </si>
  <si>
    <r>
      <rPr>
        <b/>
        <sz val="16"/>
        <rFont val="Tahoma"/>
        <family val="2"/>
      </rPr>
      <t xml:space="preserve">Base de calcul </t>
    </r>
    <r>
      <rPr>
        <sz val="16"/>
        <rFont val="Tahoma"/>
        <family val="2"/>
      </rPr>
      <t xml:space="preserve">: Frais de personnel (40%)
</t>
    </r>
    <r>
      <rPr>
        <b/>
        <sz val="16"/>
        <rFont val="Tahoma"/>
        <family val="2"/>
      </rPr>
      <t>Afin de couvrir :</t>
    </r>
    <r>
      <rPr>
        <sz val="16"/>
        <rFont val="Tahoma"/>
        <family val="2"/>
      </rPr>
      <t xml:space="preserve"> Les coûts directs hors frais de personnel et coûts directs</t>
    </r>
  </si>
  <si>
    <r>
      <rPr>
        <b/>
        <sz val="16"/>
        <rFont val="Tahoma"/>
        <family val="2"/>
      </rPr>
      <t xml:space="preserve">Base de calcul </t>
    </r>
    <r>
      <rPr>
        <sz val="16"/>
        <rFont val="Tahoma"/>
        <family val="2"/>
      </rPr>
      <t xml:space="preserve">: Coûts directs hors frais de personnel (20%)
</t>
    </r>
    <r>
      <rPr>
        <b/>
        <sz val="16"/>
        <rFont val="Tahoma"/>
        <family val="2"/>
      </rPr>
      <t xml:space="preserve">Afin de couvrir </t>
    </r>
    <r>
      <rPr>
        <sz val="16"/>
        <rFont val="Tahoma"/>
        <family val="2"/>
      </rPr>
      <t>: Les frais de personnel lors des travaux d'aménagement ou de construction en autoconstruction</t>
    </r>
  </si>
  <si>
    <r>
      <rPr>
        <b/>
        <sz val="16"/>
        <rFont val="Tahoma"/>
        <family val="2"/>
      </rPr>
      <t xml:space="preserve">Base de calcul </t>
    </r>
    <r>
      <rPr>
        <sz val="16"/>
        <rFont val="Tahoma"/>
        <family val="2"/>
      </rPr>
      <t xml:space="preserve">: Frais de personnel dans le cadre de fonctionnement et d'animation (25%)
</t>
    </r>
    <r>
      <rPr>
        <b/>
        <sz val="16"/>
        <rFont val="Tahoma"/>
        <family val="2"/>
      </rPr>
      <t xml:space="preserve">Afin de couvrir </t>
    </r>
    <r>
      <rPr>
        <sz val="16"/>
        <rFont val="Tahoma"/>
        <family val="2"/>
      </rPr>
      <t>: Les autres coûts directs hors frais de personnel et indirects</t>
    </r>
  </si>
  <si>
    <t xml:space="preserve">La règle de non-profit est-elle respectée ? 
Cette règle signifie que la somme des financements pour l'opération présentée ne dépasse pas le coût total de cette dernière. </t>
  </si>
  <si>
    <t xml:space="preserve">Montant présenté </t>
  </si>
  <si>
    <t xml:space="preserve">Plafond </t>
  </si>
  <si>
    <t>Total présenté avant RIF</t>
  </si>
  <si>
    <r>
      <t xml:space="preserve">COMPLÉTER LES INFORMATIONS LIEES A D'AUTRES EVENTUELS FINANCEURS 
</t>
    </r>
    <r>
      <rPr>
        <sz val="20"/>
        <color theme="1"/>
        <rFont val="Calibri"/>
        <family val="2"/>
        <scheme val="minor"/>
      </rPr>
      <t xml:space="preserve">Compléter les cellules blanches ci-dessous. Le cas échéant, ajouter autant de lignes que de financeurs publics ou privés existants. 
</t>
    </r>
    <r>
      <rPr>
        <i/>
        <sz val="20"/>
        <color theme="1"/>
        <rFont val="Calibri"/>
        <family val="2"/>
        <scheme val="minor"/>
      </rPr>
      <t>(Attention, si le périmètre du projet financé est différent de celui du FEADER un échange avec le service instructeur est nécessaire avant validation de la demande d'aide)</t>
    </r>
  </si>
  <si>
    <r>
      <t xml:space="preserve">SAISIR SUR EUROPAC
</t>
    </r>
    <r>
      <rPr>
        <sz val="20"/>
        <color theme="0"/>
        <rFont val="Calibri"/>
        <family val="2"/>
        <scheme val="minor"/>
      </rPr>
      <t>Reportez les informations financières ci-dessous dans l'onglet « Dépenses prévisionnelles » de Europac</t>
    </r>
  </si>
  <si>
    <r>
      <t xml:space="preserve">Montant du financeur </t>
    </r>
    <r>
      <rPr>
        <b/>
        <u/>
        <sz val="16"/>
        <color rgb="FFFF0000"/>
        <rFont val="Calibri"/>
        <family val="2"/>
        <scheme val="minor"/>
      </rPr>
      <t xml:space="preserve">public </t>
    </r>
    <r>
      <rPr>
        <b/>
        <sz val="16"/>
        <rFont val="Calibri"/>
        <family val="2"/>
        <scheme val="minor"/>
      </rPr>
      <t>autre que FEADER/Région, le cas échéant</t>
    </r>
  </si>
  <si>
    <t>Identité du/des financeur(s) public(s) autre(s) que FEADER/Région, justificatif présenté</t>
  </si>
  <si>
    <t>Le financement public autre que FEADER/Région est-il obtenu en date du dépôt de la demande d'aide ?</t>
  </si>
  <si>
    <r>
      <t xml:space="preserve">Montant du financeur </t>
    </r>
    <r>
      <rPr>
        <b/>
        <u/>
        <sz val="16"/>
        <color rgb="FFFF0000"/>
        <rFont val="Calibri"/>
        <family val="2"/>
        <scheme val="minor"/>
      </rPr>
      <t>privé</t>
    </r>
    <r>
      <rPr>
        <b/>
        <u/>
        <sz val="16"/>
        <rFont val="Calibri"/>
        <family val="2"/>
        <scheme val="minor"/>
      </rPr>
      <t>,</t>
    </r>
    <r>
      <rPr>
        <b/>
        <sz val="16"/>
        <rFont val="Calibri"/>
        <family val="2"/>
        <scheme val="minor"/>
      </rPr>
      <t xml:space="preserve"> le cas échéant</t>
    </r>
  </si>
  <si>
    <t>Identité du/des financeur(s) privé(s)</t>
  </si>
  <si>
    <t>Le financement privé est-il obtenu en date du dépôt de la demande d'aide ?</t>
  </si>
  <si>
    <t>Total général = coût global du projet</t>
  </si>
  <si>
    <t>Total des ressources prévisionnelles</t>
  </si>
  <si>
    <t>Pour les opérations bénéficiant d'une autre aide publique que les aides FEADER et Région comme par exemple des financements de l'Etat ou des EPCI, saisir ce montant.</t>
  </si>
  <si>
    <t>Pour les opérations bénéficiant d'une aide venant d'un organisme privé, par exemple des donations ou du mécénat, saisir ce montant</t>
  </si>
  <si>
    <t>Montant d'aide publique nationale : Financement public hors PSR (FEADER)</t>
  </si>
  <si>
    <t>Montant des financeurs privés</t>
  </si>
  <si>
    <t>Département</t>
  </si>
  <si>
    <t>Mecenat</t>
  </si>
  <si>
    <t>Montant FEADER</t>
  </si>
  <si>
    <t>Cofinanceur privé externe 1</t>
  </si>
  <si>
    <t>Etat</t>
  </si>
  <si>
    <t>Région</t>
  </si>
  <si>
    <t>Cofinanceur privé externe 2</t>
  </si>
  <si>
    <t>Agence de l'eau</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</si>
  <si>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</si>
  <si>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</si>
  <si>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</si>
  <si>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</si>
  <si>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</si>
  <si>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Synthèse de l'opération présentée par  type d'action</t>
  </si>
  <si>
    <r>
      <rPr>
        <b/>
        <sz val="16"/>
        <color theme="1"/>
        <rFont val="Calibri"/>
        <family val="2"/>
        <scheme val="minor"/>
      </rPr>
      <t>Détail des montants prévisionnels d'aide par type d'action</t>
    </r>
    <r>
      <rPr>
        <sz val="16"/>
        <color theme="1"/>
        <rFont val="Calibri"/>
        <family val="2"/>
        <scheme val="minor"/>
      </rPr>
      <t xml:space="preserve">
(données à titre informatif ne valant ni promesse d'attribution de l'aide, ni contractualisation des montants indiqués)</t>
    </r>
  </si>
  <si>
    <t xml:space="preserve">Dépenses présentées </t>
  </si>
  <si>
    <t>Part du type d'action sur le total des dépenses présentées (en %)</t>
  </si>
  <si>
    <t>Taux d'Aide Publique (TAP) réglementaire du dispositif, équivalent au Taux Maximum d'Aide Publique (TMAP) le cas échéant</t>
  </si>
  <si>
    <r>
      <t>Montant d'aide publique intermédiaire</t>
    </r>
    <r>
      <rPr>
        <b/>
        <sz val="16"/>
        <color theme="7" tint="-0.499984740745262"/>
        <rFont val="Calibri (Corps)"/>
      </rPr>
      <t xml:space="preserve"> </t>
    </r>
    <r>
      <rPr>
        <b/>
        <sz val="16"/>
        <color rgb="FFFF0000"/>
        <rFont val="Calibri (Corps)"/>
      </rPr>
      <t>avant</t>
    </r>
    <r>
      <rPr>
        <b/>
        <sz val="16"/>
        <color rgb="FFFF0000"/>
        <rFont val="Calibri"/>
        <family val="2"/>
        <scheme val="minor"/>
      </rPr>
      <t xml:space="preserve"> </t>
    </r>
    <r>
      <rPr>
        <b/>
        <sz val="16"/>
        <color theme="1"/>
        <rFont val="Calibri"/>
        <family val="2"/>
        <scheme val="minor"/>
      </rPr>
      <t xml:space="preserve">contrôle de la règle de non-profit et </t>
    </r>
    <r>
      <rPr>
        <b/>
        <sz val="16"/>
        <color rgb="FFFF0000"/>
        <rFont val="Calibri (Corps)"/>
      </rPr>
      <t>avant</t>
    </r>
    <r>
      <rPr>
        <b/>
        <sz val="16"/>
        <color rgb="FFFF0000"/>
        <rFont val="Calibri"/>
        <family val="2"/>
        <scheme val="minor"/>
      </rPr>
      <t xml:space="preserve"> </t>
    </r>
    <r>
      <rPr>
        <b/>
        <sz val="16"/>
        <color theme="1"/>
        <rFont val="Calibri"/>
        <family val="2"/>
        <scheme val="minor"/>
      </rPr>
      <t>contrôle du plafond de 25% du type d'action "fonctionnement et animation"</t>
    </r>
  </si>
  <si>
    <r>
      <t xml:space="preserve">Montant d'aide publique </t>
    </r>
    <r>
      <rPr>
        <b/>
        <sz val="16"/>
        <color theme="7"/>
        <rFont val="Calibri (Corps)"/>
      </rPr>
      <t xml:space="preserve">avant </t>
    </r>
    <r>
      <rPr>
        <b/>
        <sz val="16"/>
        <rFont val="Calibri (Corps)"/>
      </rPr>
      <t xml:space="preserve">contrôle de la règle de non-profit et </t>
    </r>
    <r>
      <rPr>
        <b/>
        <sz val="16"/>
        <color theme="7"/>
        <rFont val="Calibri (Corps)"/>
      </rPr>
      <t>après</t>
    </r>
    <r>
      <rPr>
        <b/>
        <sz val="16"/>
        <rFont val="Calibri (Corps)"/>
      </rPr>
      <t xml:space="preserve"> contrôle du plafond de 25% du type d'action "fonctionnement et animation" </t>
    </r>
  </si>
  <si>
    <t>Part du type d'action sur le total du montant d'aide publique avant contrôle de la règle de non-profit (en %)</t>
  </si>
  <si>
    <r>
      <t xml:space="preserve">Taux d'Aide Publique (TAP) réglementaire du dispositif </t>
    </r>
    <r>
      <rPr>
        <b/>
        <u/>
        <sz val="16"/>
        <rFont val="Calibri (Corps)"/>
      </rPr>
      <t>DÉFINITIF,</t>
    </r>
    <r>
      <rPr>
        <b/>
        <sz val="16"/>
        <rFont val="Calibri (Corps)"/>
      </rPr>
      <t xml:space="preserve"> </t>
    </r>
    <r>
      <rPr>
        <b/>
        <sz val="16"/>
        <color rgb="FFFF0000"/>
        <rFont val="Calibri (Corps)"/>
      </rPr>
      <t>après</t>
    </r>
    <r>
      <rPr>
        <b/>
        <sz val="16"/>
        <rFont val="Calibri (Corps)"/>
      </rPr>
      <t xml:space="preserve"> contrôle de la règle de non-profit</t>
    </r>
  </si>
  <si>
    <r>
      <t xml:space="preserve">Montant d'aide publique </t>
    </r>
    <r>
      <rPr>
        <b/>
        <u/>
        <sz val="16"/>
        <rFont val="Calibri"/>
        <family val="2"/>
      </rPr>
      <t xml:space="preserve">DÉFINITIF </t>
    </r>
    <r>
      <rPr>
        <b/>
        <sz val="16"/>
        <color rgb="FFFF0000"/>
        <rFont val="Calibri"/>
        <family val="2"/>
      </rPr>
      <t>après</t>
    </r>
    <r>
      <rPr>
        <b/>
        <sz val="16"/>
        <rFont val="Calibri"/>
        <family val="2"/>
      </rPr>
      <t xml:space="preserve"> contrôle de la règle de non-profit</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</si>
  <si>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</si>
  <si>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</si>
  <si>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</si>
  <si>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</si>
  <si>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</si>
  <si>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</si>
  <si>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</si>
  <si>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</si>
  <si>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Montant de la contribution en nature</t>
  </si>
  <si>
    <t>Montant de l'apport (hors contribution en nature et du financement externe d'origine privée)</t>
  </si>
  <si>
    <t>% de l'apport  (hors contribution en nature et du financement externe d'origine privée)</t>
  </si>
  <si>
    <r>
      <rPr>
        <b/>
        <i/>
        <sz val="12"/>
        <color rgb="FFFF0000"/>
        <rFont val="Calibri"/>
        <family val="2"/>
      </rPr>
      <t xml:space="preserve">Saisir dans cette colonne le TAP applicable à chaque type d'action.
Se référer à l'Appel à Projet ainsi qu'à la Fiche Action du GAL concerné.
</t>
    </r>
    <r>
      <rPr>
        <b/>
        <i/>
        <sz val="12"/>
        <color rgb="FF000000"/>
        <rFont val="Calibri"/>
        <family val="2"/>
      </rPr>
      <t xml:space="preserve">
Approche mixte : soit l'aide est du ressort de l'art 42 TFUE, soit est soumise à un régime d'aide d'Etat, soit n'est pas une aide d'Etat. Pour les projets hors annexe I du TFUE, un régime d’aide sera utilisé selon la nature du projet :
•  Le régime cadre exempté SA.39252 relatif aux aides à finalité régionale (AFR), prolongé par le régime cadre exempté SA.58979 puis par le régime cadre exempté SA.103603, puis prolongé et modifié sous la référence SA. 111668, en vigueur jusqu’au 31 décembre 2026
• Le régime cadre exempté SA.40453 relatif aux aides en faveur des PME et prolongé par le régime cadre exempté SA.59106 est en vigueur jusqu’au 31 décembre 2023
 • Le régime cadre exempté SA.40405 relatif aux aides à la protection de l’environnement, prolongé par le régime cadre exempté SA.59108, et prolongé par le régime cadre exempté SA.114938 est en vigueur jusqu’au 31 décembre 2026. 
• Le régime d’aide SA.38536 relatif à l’aide fiscale à l’investissement outre-mer (investissements productifs) et prolongé par la décision  SA.50299 a été à nouveau prolongé, jusqu’au 31 décembre 2027, par la décision SA.60282.
•  Le régime de minimis</t>
    </r>
  </si>
  <si>
    <t xml:space="preserve">TAP réglementaire du dispositif x Dépenses présentées </t>
  </si>
  <si>
    <t>Application du plafond de 25% du type d'action "Fonctionnement et animation" sur le total du montant d'aide</t>
  </si>
  <si>
    <t>Cette étape permet de recalculer le TAP dans le cas où il existe des financeurs privés externes et que la règle de non-profit ne serait pas respectée</t>
  </si>
  <si>
    <t>TAP réglementaire du dispositif x Dépenses présentées</t>
  </si>
  <si>
    <t>Montant d'aide calculé après application des RIF - Montant du financeur public autre que FEADER/Région</t>
  </si>
  <si>
    <t xml:space="preserve">
Taux établi par la stratégie régionale dans le cadre de cette intervention</t>
  </si>
  <si>
    <r>
      <t>Un calcul automatique est déclen</t>
    </r>
    <r>
      <rPr>
        <sz val="16"/>
        <rFont val="Calibri"/>
        <family val="2"/>
        <scheme val="minor"/>
      </rPr>
      <t xml:space="preserve">cher selon le montant présenté par le cofinanceur </t>
    </r>
    <r>
      <rPr>
        <sz val="16"/>
        <color rgb="FFFF0000"/>
        <rFont val="Calibri"/>
        <family val="2"/>
        <scheme val="minor"/>
      </rPr>
      <t>(à corriger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</si>
  <si>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b/>
        <sz val="16"/>
        <color rgb="FFFF0000"/>
        <rFont val="Calibri"/>
        <family val="2"/>
      </rPr>
      <t>(se rapprocher du service instructeur)</t>
    </r>
  </si>
  <si>
    <t>Montant de la part nationale - le montant du financeur public autre que FEADER/Région</t>
  </si>
  <si>
    <t>Emprunt + Auto-financement + contribution en nature + financement externe d'origine privée</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</si>
  <si>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</si>
  <si>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</si>
  <si>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</si>
  <si>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</si>
  <si>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</si>
  <si>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</si>
  <si>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</si>
  <si>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</si>
  <si>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</si>
  <si>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</si>
  <si>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</si>
  <si>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</si>
  <si>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</si>
  <si>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</si>
  <si>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</si>
  <si>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 xml:space="preserve">Apport du porteur de projet </t>
  </si>
  <si>
    <t>Montant TVA</t>
  </si>
  <si>
    <t>Montant TTC</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</si>
  <si>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</si>
  <si>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</si>
  <si>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</si>
  <si>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</si>
  <si>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</si>
  <si>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</si>
  <si>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</si>
  <si>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</si>
  <si>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Calcul des plafonds intermédiaires pour l'achat de terrain et les frais généraux</t>
  </si>
  <si>
    <t>INSTRUCTION DE LA DEMANDE D'AIDE</t>
  </si>
  <si>
    <t>Calcul plafond global</t>
  </si>
  <si>
    <t>Montant éligible hors frais généraux et hors achat de terrain (non acquis à des fins de protection de l’environnement et de préservation des sols riches en carbone, ou non acquis pour de jeunes agriculteurs au moyen d’instrument financier)</t>
  </si>
  <si>
    <t>CONTRÔLES BLOQUANTS</t>
  </si>
  <si>
    <t xml:space="preserve">VENTILATION DES DEPENSES PAR POSTE DE DEPENSE </t>
  </si>
  <si>
    <t>INSTRUCTION DES COFINANCEURS AUTRES QUE FEADER ET REGION</t>
  </si>
  <si>
    <t>Plafond global 20%</t>
  </si>
  <si>
    <r>
      <t xml:space="preserve">Montant du plafond des frais généraux (10% max. des dépenses présentées)
</t>
    </r>
    <r>
      <rPr>
        <b/>
        <sz val="18"/>
        <color rgb="FFFF0000"/>
        <rFont val="Calibri (Corps)"/>
      </rPr>
      <t>IMPORTANT : Le plafond ne s'applique pas aux dépenses de frais généraux présentant un marché public.</t>
    </r>
  </si>
  <si>
    <t>Intitulé du poste de dépense</t>
  </si>
  <si>
    <t>Investissements hors achat de terrain n'étant pas des terrain à des fins de protection de l’environnement et de préservation des sols riches en carbone, ou terrain pour de jeunes agriculteurs acquis au moyen d’instrument financier</t>
  </si>
  <si>
    <t>Investissements : achat de terrain hors terrain à des fins de protection de l’environnement et de préservation des sols riches en carbone, ou terrain pour de jeunes agriculteurs acquis au moyen d’instrument financier</t>
  </si>
  <si>
    <r>
      <t>OCS mobilisée (</t>
    </r>
    <r>
      <rPr>
        <sz val="18"/>
        <color rgb="FFFF0000"/>
        <rFont val="Calibri"/>
        <family val="2"/>
      </rPr>
      <t>qu'une seule OCS ne peut être mobilisée parmi celles-ci-dessous</t>
    </r>
    <r>
      <rPr>
        <sz val="18"/>
        <rFont val="Calibri"/>
        <family val="2"/>
      </rPr>
      <t xml:space="preserve">) : </t>
    </r>
  </si>
  <si>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</si>
  <si>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</si>
  <si>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</si>
  <si>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</si>
  <si>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</si>
  <si>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t>Les décisions d'attribution des financements privés sont-elles obtenues en date du dépôt de la demande d'aide ?</t>
  </si>
  <si>
    <t>Répartition du montant plafond</t>
  </si>
  <si>
    <r>
      <t xml:space="preserve">Plafond des frais généraux
</t>
    </r>
    <r>
      <rPr>
        <b/>
        <sz val="18"/>
        <color rgb="FFFF0000"/>
        <rFont val="Calibri"/>
        <family val="2"/>
        <scheme val="minor"/>
      </rPr>
      <t>En cas de "Plafond non respecté", le plafonnement est réalisé automatiquement dans le tableau ci-dessous</t>
    </r>
  </si>
  <si>
    <r>
      <rPr>
        <b/>
        <sz val="18"/>
        <rFont val="Tahoma"/>
        <family val="2"/>
      </rPr>
      <t>Base de calcul :</t>
    </r>
    <r>
      <rPr>
        <sz val="18"/>
        <rFont val="Tahoma"/>
        <family val="2"/>
      </rPr>
      <t xml:space="preserve"> Frais de personnel (15%)
</t>
    </r>
    <r>
      <rPr>
        <b/>
        <sz val="18"/>
        <rFont val="Tahoma"/>
        <family val="2"/>
      </rPr>
      <t>Afin de couvrir :</t>
    </r>
    <r>
      <rPr>
        <sz val="18"/>
        <rFont val="Tahoma"/>
        <family val="2"/>
      </rPr>
      <t xml:space="preserve"> Les coûts indirects</t>
    </r>
  </si>
  <si>
    <r>
      <rPr>
        <b/>
        <sz val="18"/>
        <rFont val="Tahoma"/>
        <family val="2"/>
      </rPr>
      <t xml:space="preserve">Base de calcul </t>
    </r>
    <r>
      <rPr>
        <sz val="18"/>
        <rFont val="Tahoma"/>
        <family val="2"/>
      </rPr>
      <t xml:space="preserve">: Frais de personnel (40%)
</t>
    </r>
    <r>
      <rPr>
        <b/>
        <sz val="18"/>
        <rFont val="Tahoma"/>
        <family val="2"/>
      </rPr>
      <t>Afin de couvrir :</t>
    </r>
    <r>
      <rPr>
        <sz val="18"/>
        <rFont val="Tahoma"/>
        <family val="2"/>
      </rPr>
      <t xml:space="preserve"> Les coûts directs hors frais de personnel et coûts directs</t>
    </r>
  </si>
  <si>
    <r>
      <rPr>
        <b/>
        <sz val="18"/>
        <rFont val="Tahoma"/>
        <family val="2"/>
      </rPr>
      <t xml:space="preserve">Base de calcul </t>
    </r>
    <r>
      <rPr>
        <sz val="18"/>
        <rFont val="Tahoma"/>
        <family val="2"/>
      </rPr>
      <t xml:space="preserve">: Coûts directs hors frais de personnel (20%)
</t>
    </r>
    <r>
      <rPr>
        <b/>
        <sz val="18"/>
        <rFont val="Tahoma"/>
        <family val="2"/>
      </rPr>
      <t xml:space="preserve">Afin de couvrir </t>
    </r>
    <r>
      <rPr>
        <sz val="18"/>
        <rFont val="Tahoma"/>
        <family val="2"/>
      </rPr>
      <t>: Les frais de personnel lors des travaux d'aménagement ou de construction en autoconstruction</t>
    </r>
  </si>
  <si>
    <r>
      <rPr>
        <b/>
        <sz val="18"/>
        <rFont val="Tahoma"/>
        <family val="2"/>
      </rPr>
      <t xml:space="preserve">Base de calcul </t>
    </r>
    <r>
      <rPr>
        <sz val="18"/>
        <rFont val="Tahoma"/>
        <family val="2"/>
      </rPr>
      <t xml:space="preserve">: Frais de personnel dans le cadre de fonctionnement et d'animation (25%)
</t>
    </r>
    <r>
      <rPr>
        <b/>
        <sz val="18"/>
        <rFont val="Tahoma"/>
        <family val="2"/>
      </rPr>
      <t xml:space="preserve">Afin de couvrir </t>
    </r>
    <r>
      <rPr>
        <sz val="18"/>
        <rFont val="Tahoma"/>
        <family val="2"/>
      </rPr>
      <t>: Les autres coûts directs hors frais de personnel et indirects</t>
    </r>
  </si>
  <si>
    <t>Attention, si le montant versé par le cofinanceur porte sur un périmètre différent du projet éligible au FEADER, il ne faut renseigner ici que le montant correspondant au périmètre du projet éligible au FEADER</t>
  </si>
  <si>
    <t>Montant plafond des frais généraux</t>
  </si>
  <si>
    <t>Montant du plafond de l'achat de terrain hors terrain à des fins de protection de l’environnement et de préservation des sols riches en carbone, ou terrain pour de jeunes agriculteurs acquis au moyen d’instrument financier (10% max. des dépenses présentées)</t>
  </si>
  <si>
    <t>Dépenses éligibles (avant RIF)</t>
  </si>
  <si>
    <t>Montant plafond de l'achat de terrain</t>
  </si>
  <si>
    <r>
      <t xml:space="preserve">Plafond de l'achat de terrain hors terrain à des fins de protection de l’environnement et de préservation des sols riches en carbone, ou terrain pour de jeunes agriculteurs acquis au moyen d’instrument financier
</t>
    </r>
    <r>
      <rPr>
        <b/>
        <sz val="18"/>
        <color rgb="FFFF0000"/>
        <rFont val="Calibri"/>
        <family val="2"/>
        <scheme val="minor"/>
      </rPr>
      <t>Les achats de terrain sont plafonnés en instruction le cas échéant</t>
    </r>
  </si>
  <si>
    <t>Dépenses éligibles retenues (après RIF)</t>
  </si>
  <si>
    <t>Montants plafonnés intermédiaires</t>
  </si>
  <si>
    <r>
      <t xml:space="preserve">Plafond pour respecter le non-profit
</t>
    </r>
    <r>
      <rPr>
        <b/>
        <sz val="18"/>
        <color rgb="FFFF0000"/>
        <rFont val="Calibri (Corps)"/>
      </rPr>
      <t>Montant des contributions en nature + cofinancement privé &lt; ou = (Montant des dépenses éligibles retenues - Montant d'aide calculé avec TMAP)</t>
    </r>
  </si>
  <si>
    <t>Montant plafonné intermédiaire des frais généraux</t>
  </si>
  <si>
    <r>
      <t xml:space="preserve">Conséquence des contributions en nature et cofinancement privé sur le montant d'aide publique
</t>
    </r>
    <r>
      <rPr>
        <b/>
        <sz val="18"/>
        <color rgb="FFFF0000"/>
        <rFont val="Calibri (Corps)"/>
      </rPr>
      <t>Au-delà du plafond ci-contre de contributions en nature et de cofinancement privé, le montant de l'aide publique est diminué</t>
    </r>
  </si>
  <si>
    <t>Montant plafonné intermédiaire de l'achat de terrain</t>
  </si>
  <si>
    <r>
      <t xml:space="preserve">Part maximale (en %) du montant d'aide lié au type d'action "Fonctionnement et animation" sur le montant total de l'aide publique
</t>
    </r>
    <r>
      <rPr>
        <b/>
        <sz val="18"/>
        <color rgb="FFFF0000"/>
        <rFont val="Calibri (Corps)"/>
      </rPr>
      <t>En cas de "montant maximal non respecté", le plafonnement est réalisé automatiquement dans le tableau ci-dessous.</t>
    </r>
  </si>
  <si>
    <r>
      <t xml:space="preserve">Plafond de l'auto-construction en contribution en nature 
</t>
    </r>
    <r>
      <rPr>
        <b/>
        <sz val="18"/>
        <color rgb="FFFF0000"/>
        <rFont val="Calibri"/>
        <family val="2"/>
        <scheme val="minor"/>
      </rPr>
      <t>Les heures passées par le porteur de projet en autoconstruction ne doivent pas dépasser 50% des coûts hors taxes des matériaux et autres dépenses facturées en lien avec les travaux</t>
    </r>
  </si>
  <si>
    <t>Le plafond de l'auto-construction en contribution en nature est-il respecté ?</t>
  </si>
  <si>
    <t xml:space="preserve">CALCUL AUTOMATIQUE DE LA VENTILATION DES DEPENSES. L'INSTRUCTEUR PEUT CORRIGER DIRECTEMENT TOUT POINT DE CONTRÔLE LE CAS ECHEANT </t>
  </si>
  <si>
    <t>Dépenses éligibles</t>
  </si>
  <si>
    <t>Part du type d'action sur le total des dépenses éligibles retenues (en %)</t>
  </si>
  <si>
    <t>Taux d'Aide Publique (TAP) réglementaire de l'intervention avant contrôle de la règle de non-profit</t>
  </si>
  <si>
    <r>
      <t>Montant d'aide publique intermédiaire</t>
    </r>
    <r>
      <rPr>
        <b/>
        <sz val="18"/>
        <color theme="7" tint="-0.499984740745262"/>
        <rFont val="Calibri (Corps)"/>
      </rPr>
      <t xml:space="preserve"> </t>
    </r>
    <r>
      <rPr>
        <b/>
        <sz val="18"/>
        <color theme="7"/>
        <rFont val="Calibri (Corps)"/>
      </rPr>
      <t>avant</t>
    </r>
    <r>
      <rPr>
        <b/>
        <sz val="18"/>
        <color theme="1"/>
        <rFont val="Calibri"/>
        <family val="2"/>
        <scheme val="minor"/>
      </rPr>
      <t xml:space="preserve"> contrôle de la règle de non-profit et </t>
    </r>
    <r>
      <rPr>
        <b/>
        <sz val="18"/>
        <color theme="7"/>
        <rFont val="Calibri (Corps)"/>
      </rPr>
      <t>avant</t>
    </r>
    <r>
      <rPr>
        <b/>
        <sz val="18"/>
        <color theme="1"/>
        <rFont val="Calibri"/>
        <family val="2"/>
        <scheme val="minor"/>
      </rPr>
      <t xml:space="preserve"> contrôle du plafond de 25% du type d'action "fonctionnement et animation"</t>
    </r>
  </si>
  <si>
    <r>
      <t xml:space="preserve">Montant d'aide publique </t>
    </r>
    <r>
      <rPr>
        <b/>
        <sz val="18"/>
        <color theme="7"/>
        <rFont val="Calibri"/>
        <family val="2"/>
        <scheme val="minor"/>
      </rPr>
      <t xml:space="preserve">avant </t>
    </r>
    <r>
      <rPr>
        <b/>
        <sz val="18"/>
        <rFont val="Calibri"/>
        <family val="2"/>
        <scheme val="minor"/>
      </rPr>
      <t xml:space="preserve">contrôle de la règle de non-profit et </t>
    </r>
    <r>
      <rPr>
        <b/>
        <sz val="18"/>
        <color theme="7"/>
        <rFont val="Calibri"/>
        <family val="2"/>
        <scheme val="minor"/>
      </rPr>
      <t>après</t>
    </r>
    <r>
      <rPr>
        <b/>
        <sz val="18"/>
        <rFont val="Calibri"/>
        <family val="2"/>
        <scheme val="minor"/>
      </rPr>
      <t xml:space="preserve"> contrôle du plafond de 25% du type d'action "fonctionnement et animation" </t>
    </r>
  </si>
  <si>
    <t>Contributions en nature éligibles retenues</t>
  </si>
  <si>
    <t xml:space="preserve">Montant de cofinancement privé </t>
  </si>
  <si>
    <r>
      <t xml:space="preserve">Taux d'Aide Publique (TAP) réglementaire du dispositif, </t>
    </r>
    <r>
      <rPr>
        <b/>
        <sz val="18"/>
        <color rgb="FFFF0000"/>
        <rFont val="Calibri (Corps)"/>
      </rPr>
      <t>après</t>
    </r>
    <r>
      <rPr>
        <b/>
        <sz val="18"/>
        <rFont val="Calibri (Corps)"/>
      </rPr>
      <t xml:space="preserve"> contrôle de la règle de non-profit</t>
    </r>
  </si>
  <si>
    <r>
      <t xml:space="preserve">Montant d'aide publique </t>
    </r>
    <r>
      <rPr>
        <b/>
        <sz val="18"/>
        <color rgb="FFFF0000"/>
        <rFont val="Calibri (Corps)"/>
      </rPr>
      <t>après</t>
    </r>
    <r>
      <rPr>
        <b/>
        <sz val="18"/>
        <rFont val="Calibri (Corps)"/>
      </rPr>
      <t xml:space="preserve"> contrôle de la règle de non-profit</t>
    </r>
  </si>
  <si>
    <t>Le montant du financeur public autre que FEADER/Région prend-il en charge toute la part nationale?</t>
  </si>
  <si>
    <t>Commentaires du service instructeur</t>
  </si>
  <si>
    <t>Sur cette opération : un plafond s'applique sur les dépenses liées à l'achat de terrain ainsi qu'un autre sur les frais généraux.</t>
  </si>
  <si>
    <r>
      <rPr>
        <b/>
        <i/>
        <sz val="18"/>
        <color rgb="FFFF0000"/>
        <rFont val="Calibri"/>
        <family val="2"/>
      </rPr>
      <t>Saisir dans cette colonne le TAP applicable à chaque type d'action.</t>
    </r>
    <r>
      <rPr>
        <b/>
        <i/>
        <sz val="18"/>
        <rFont val="Calibri"/>
        <family val="2"/>
      </rPr>
      <t xml:space="preserve">
</t>
    </r>
    <r>
      <rPr>
        <b/>
        <i/>
        <sz val="18"/>
        <color rgb="FFFF0000"/>
        <rFont val="Calibri"/>
        <family val="2"/>
      </rPr>
      <t>Se référer à l'Appel à Projet ainsi qu'à la Fiche Action du GAL concerné</t>
    </r>
    <r>
      <rPr>
        <b/>
        <i/>
        <sz val="18"/>
        <rFont val="Calibri"/>
        <family val="2"/>
      </rPr>
      <t xml:space="preserve">
Approche mixte : soit l'aide est du ressort de l'art 42 TFUE, soit est soumise à un régime d'aide d'Etat, soit n'est pas une aide d'Etat. Pour les projets hors annexe I du TFUE, un régime d’aide sera utilisé selon la nature du projet :
Approche mixte : soit l'aide est du ressort de l'art 42 TFUE, soit est soumise à un régime d'aide d'Etat, soit n'est pas une aide d'Etat. Pour les projets hors annexe I du TFUE, un régime d’aide sera utilisé selon la nature du projet :
•  Le régime cadre exempté SA.39252 relatif aux aides à finalité régionale (AFR), prolongé par le régime cadre exempté SA.58979 puis par le régime cadre exempté SA.103603, puis prolongé et modifié sous la référence SA. 111668, en vigueur jusqu’au 31 décembre 2026
• Le régime cadre exempté SA.40453 relatif aux aides en faveur des PME et prolongé par le régime cadre exempté SA.59106 est en vigueur jusqu’au 31 décembre 2023
 • Le régime cadre exempté SA.40405 relatif aux aides à la protection de l’environnement, prolongé par le régime cadre exempté SA.59108, et prolongé par le régime cadre exempté SA.114938 est en vigueur jusqu’au 31 décembre 2026. 
• Le régime d’aide SA.38536 relatif à l’aide fiscale à l’investissement outre-mer (investissements productifs) et prolongé par la décision  SA.50299 a été à nouveau prolongé, jusqu’au 31 décembre 2027, par la décision SA.60282.
•  Le régime de minimis</t>
    </r>
  </si>
  <si>
    <t>TAP réglementaire du dispositif x Dépenses éligibles retenues (après RIF)
(étape nécessaire aux calculs)</t>
  </si>
  <si>
    <t xml:space="preserve">saise automatique
Cette étape permet de recalculer le TAP dans le cas où il existe des financeurs privés externes et des contributions en nature, et que la règle de non-profit ne serait pas respectée
si montant des contributions en nature &gt; (montant des dépenses éligibles - montant de l'aide calculée) ==&gt; TAP du type d'action = 100% - pourcentage des contributions en nature par rapport aux dépenses et par type d'action
si montant des contributions en nature &lt; ou = (montant des dépenses éligibles - montant de l'aide calculée) ==&gt; TAP du type d'action = TMAP du type d'action
</t>
  </si>
  <si>
    <t>TAP après vérification de la règle de non profit et des contributions en nature x Dépenses éligibles retenues</t>
  </si>
  <si>
    <t>Saisie automatique en fonction des montants à corriger si consigne différente le cas échéant</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</si>
  <si>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</si>
  <si>
    <t xml:space="preserve">Emprunt + Auto-financement </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</si>
  <si>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</si>
  <si>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</si>
  <si>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</si>
  <si>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</si>
  <si>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</si>
  <si>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Annexe financière à la Décision Juridique</t>
  </si>
  <si>
    <t>version 1 - Octobre 2025</t>
  </si>
  <si>
    <t xml:space="preserve">1. Synthèse des dépenses </t>
  </si>
  <si>
    <t>2. Synthèse des ressources instruites</t>
  </si>
  <si>
    <t>Dépenses instruites</t>
  </si>
  <si>
    <t>Coût total du projet (TOTAL DÉPENSES)</t>
  </si>
  <si>
    <t>Par poste de dépense</t>
  </si>
  <si>
    <t xml:space="preserve">Investissements </t>
  </si>
  <si>
    <t>Montant d'aide publique</t>
  </si>
  <si>
    <t>dont FEADER</t>
  </si>
  <si>
    <t>Frais de personnel</t>
  </si>
  <si>
    <t>dont conseil régional de Guadeloupe</t>
  </si>
  <si>
    <t>dont cofinanceur public externe 1</t>
  </si>
  <si>
    <t>Contributions en nature</t>
  </si>
  <si>
    <t>dont cofinanceur public externe 2</t>
  </si>
  <si>
    <t>OCS</t>
  </si>
  <si>
    <t>dont cofinanceur public externe 3</t>
  </si>
  <si>
    <t>Déplacement &amp; hébergement</t>
  </si>
  <si>
    <t xml:space="preserve">Montant des financeurs privés </t>
  </si>
  <si>
    <t>TOTAL</t>
  </si>
  <si>
    <t>dont cofinanceur privé 1</t>
  </si>
  <si>
    <t>Par type d'action</t>
  </si>
  <si>
    <t>dont cofinanceur privé 2</t>
  </si>
  <si>
    <t>dont cofinanceur privé 3</t>
  </si>
  <si>
    <t>Montant des contributions en nature</t>
  </si>
  <si>
    <t xml:space="preserve">Montant total apport bénéficiaire </t>
  </si>
  <si>
    <t>TOTAL RESSOURCES</t>
  </si>
  <si>
    <t>3. Détail des dépenses instruites par poste de dépense</t>
  </si>
  <si>
    <t xml:space="preserve">Numéro </t>
  </si>
  <si>
    <t xml:space="preserve">Caractéristique supplémentaire </t>
  </si>
  <si>
    <t>Investissements</t>
  </si>
  <si>
    <t>NC.</t>
  </si>
  <si>
    <t>Total éligible retenu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</si>
</sst>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 &quot;€&quot;;\-#,##0.00\ &quot;€&quot;"/>
    <numFmt numFmtId="165" formatCode="#,##0.00\ &quot;€&quot;;[Red]\-#,##0.00\ &quot;€&quot;"/>
    <numFmt numFmtId="166" formatCode="_-* #,##0.00\ &quot;€&quot;_-;\-* #,##0.00\ &quot;€&quot;_-;_-* &quot;-&quot;??\ &quot;€&quot;_-;_-@_-"/>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 numFmtId="172" formatCode="_-* #,##0.00&quot; €&quot;_-;\-* #,##0.00&quot; €&quot;_-;_-* &quot;-&quot;??&quot; €&quot;_-;_-@_-"/>
    <numFmt numFmtId="173" formatCode="_-* #,##0.00&quot; €&quot;_-;\-* #,##0.00&quot; €&quot;_-;_-* &quot;-?? €&quot;_-;_-@_-"/>
  </numFmts>
  <fonts count="153">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9"/>
      <name val="Tahoma"/>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b/>
      <sz val="11"/>
      <color rgb="FF0070C0"/>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u/>
      <sz val="12"/>
      <color theme="1"/>
      <name val="Calibri"/>
      <family val="2"/>
      <scheme val="minor"/>
    </font>
    <font>
      <b/>
      <sz val="12"/>
      <color rgb="FFFF0000"/>
      <name val="Calibri"/>
      <family val="2"/>
      <scheme val="minor"/>
    </font>
    <font>
      <sz val="12"/>
      <name val="Calibri"/>
      <family val="2"/>
      <scheme val="minor"/>
    </font>
    <font>
      <i/>
      <sz val="11"/>
      <color theme="1"/>
      <name val="Calibri"/>
      <family val="2"/>
      <scheme val="minor"/>
    </font>
    <font>
      <i/>
      <u/>
      <sz val="11"/>
      <name val="Calibri"/>
      <family val="2"/>
      <scheme val="minor"/>
    </font>
    <font>
      <b/>
      <sz val="11"/>
      <color rgb="FFC00000"/>
      <name val="Calibri"/>
      <family val="2"/>
      <scheme val="minor"/>
    </font>
    <font>
      <b/>
      <sz val="11"/>
      <color rgb="FFFF0000"/>
      <name val="Calibri"/>
      <family val="2"/>
      <scheme val="minor"/>
    </font>
    <font>
      <b/>
      <i/>
      <sz val="14"/>
      <color theme="1"/>
      <name val="Calibri"/>
      <family val="2"/>
      <scheme val="minor"/>
    </font>
    <font>
      <b/>
      <sz val="16"/>
      <name val="Calibri"/>
      <family val="2"/>
    </font>
    <font>
      <sz val="12"/>
      <color rgb="FFFF0000"/>
      <name val="Calibri"/>
      <family val="2"/>
      <scheme val="minor"/>
    </font>
    <font>
      <i/>
      <sz val="9"/>
      <name val="Tahoma"/>
      <family val="2"/>
    </font>
    <font>
      <b/>
      <sz val="18"/>
      <color rgb="FFFF0000"/>
      <name val="Calibri"/>
      <family val="2"/>
      <scheme val="minor"/>
    </font>
    <font>
      <b/>
      <sz val="20"/>
      <color rgb="FFFF0000"/>
      <name val="Calibri"/>
      <family val="2"/>
      <scheme val="minor"/>
    </font>
    <font>
      <b/>
      <i/>
      <sz val="11"/>
      <color rgb="FFFF0000"/>
      <name val="Calibri"/>
      <family val="2"/>
      <scheme val="minor"/>
    </font>
    <font>
      <i/>
      <sz val="11"/>
      <color rgb="FFFF0000"/>
      <name val="Calibri"/>
      <family val="2"/>
      <scheme val="minor"/>
    </font>
    <font>
      <b/>
      <sz val="9"/>
      <color rgb="FF000000"/>
      <name val="Tahoma"/>
      <family val="2"/>
    </font>
    <font>
      <b/>
      <sz val="16"/>
      <color rgb="FFFF0000"/>
      <name val="Calibri (Corps)"/>
    </font>
    <font>
      <i/>
      <sz val="10"/>
      <name val="Calibri"/>
      <family val="2"/>
      <scheme val="minor"/>
    </font>
    <font>
      <sz val="10"/>
      <name val="Calibri"/>
      <family val="2"/>
      <scheme val="minor"/>
    </font>
    <font>
      <u/>
      <sz val="10"/>
      <name val="Calibri"/>
      <family val="2"/>
      <scheme val="minor"/>
    </font>
    <font>
      <i/>
      <u/>
      <sz val="10"/>
      <name val="Calibri"/>
      <family val="2"/>
      <scheme val="minor"/>
    </font>
    <font>
      <sz val="14"/>
      <name val="Calibri"/>
      <family val="2"/>
      <scheme val="minor"/>
    </font>
    <font>
      <sz val="9"/>
      <name val="Calibri"/>
      <family val="2"/>
      <scheme val="minor"/>
    </font>
    <font>
      <b/>
      <sz val="12"/>
      <color rgb="FF000000"/>
      <name val="Calibri"/>
      <family val="2"/>
      <scheme val="minor"/>
    </font>
    <font>
      <i/>
      <sz val="11"/>
      <color rgb="FFFF0000"/>
      <name val="Calibri (Corps)"/>
    </font>
    <font>
      <sz val="16"/>
      <name val="Calibri"/>
      <family val="2"/>
    </font>
    <font>
      <i/>
      <sz val="20"/>
      <color theme="1"/>
      <name val="Calibri"/>
      <family val="2"/>
      <scheme val="minor"/>
    </font>
    <font>
      <sz val="20"/>
      <color theme="0"/>
      <name val="Calibri"/>
      <family val="2"/>
      <scheme val="minor"/>
    </font>
    <font>
      <b/>
      <u/>
      <sz val="16"/>
      <color rgb="FFFF0000"/>
      <name val="Calibri"/>
      <family val="2"/>
      <scheme val="minor"/>
    </font>
    <font>
      <b/>
      <u/>
      <sz val="16"/>
      <name val="Calibri"/>
      <family val="2"/>
      <scheme val="minor"/>
    </font>
    <font>
      <sz val="16"/>
      <color theme="1"/>
      <name val="Calibri"/>
      <family val="2"/>
      <scheme val="minor"/>
    </font>
    <font>
      <b/>
      <i/>
      <sz val="16"/>
      <name val="Calibri"/>
      <family val="2"/>
      <scheme val="minor"/>
    </font>
    <font>
      <b/>
      <i/>
      <sz val="16"/>
      <color theme="1"/>
      <name val="Calibri"/>
      <family val="2"/>
      <scheme val="minor"/>
    </font>
    <font>
      <b/>
      <sz val="18"/>
      <color rgb="FF000000"/>
      <name val="Calibri"/>
      <family val="2"/>
      <scheme val="minor"/>
    </font>
    <font>
      <b/>
      <sz val="14"/>
      <color rgb="FF000000"/>
      <name val="Tahoma"/>
      <family val="2"/>
    </font>
    <font>
      <b/>
      <sz val="16"/>
      <name val="Calibri (Corps)"/>
    </font>
    <font>
      <sz val="16"/>
      <name val="Calibri (Corps)"/>
    </font>
    <font>
      <i/>
      <sz val="16"/>
      <name val="Calibri (Corps)"/>
    </font>
    <font>
      <b/>
      <sz val="16"/>
      <color rgb="FFFF0000"/>
      <name val="Calibri"/>
      <family val="2"/>
    </font>
    <font>
      <u/>
      <sz val="16"/>
      <color theme="10"/>
      <name val="Calibri"/>
      <family val="2"/>
      <scheme val="minor"/>
    </font>
    <font>
      <b/>
      <sz val="16"/>
      <name val="Tahoma"/>
      <family val="2"/>
    </font>
    <font>
      <sz val="16"/>
      <name val="Tahoma"/>
      <family val="2"/>
    </font>
    <font>
      <i/>
      <sz val="16"/>
      <color theme="1"/>
      <name val="Calibri"/>
      <family val="2"/>
      <scheme val="minor"/>
    </font>
    <font>
      <b/>
      <sz val="16"/>
      <color rgb="FF000000"/>
      <name val="Calibri"/>
      <family val="2"/>
      <scheme val="minor"/>
    </font>
    <font>
      <b/>
      <i/>
      <sz val="16"/>
      <name val="Calibri"/>
      <family val="2"/>
    </font>
    <font>
      <sz val="16"/>
      <name val="Calibri"/>
      <family val="2"/>
      <scheme val="minor"/>
    </font>
    <font>
      <b/>
      <i/>
      <sz val="12"/>
      <name val="Calibri"/>
      <family val="2"/>
    </font>
    <font>
      <b/>
      <i/>
      <sz val="12"/>
      <color rgb="FFFF0000"/>
      <name val="Calibri"/>
      <family val="2"/>
    </font>
    <font>
      <b/>
      <i/>
      <sz val="12"/>
      <color rgb="FF000000"/>
      <name val="Calibri"/>
      <family val="2"/>
    </font>
    <font>
      <b/>
      <sz val="18"/>
      <name val="Calibri"/>
      <family val="2"/>
    </font>
    <font>
      <sz val="16"/>
      <color rgb="FFFF0000"/>
      <name val="Calibri"/>
      <family val="2"/>
      <scheme val="minor"/>
    </font>
    <font>
      <sz val="14"/>
      <color rgb="FF000000"/>
      <name val="Tahoma"/>
      <family val="2"/>
    </font>
    <font>
      <sz val="18"/>
      <color theme="1"/>
      <name val="Calibri"/>
      <family val="2"/>
      <scheme val="minor"/>
    </font>
    <font>
      <b/>
      <sz val="25"/>
      <name val="Calibri"/>
      <family val="2"/>
    </font>
    <font>
      <sz val="25"/>
      <name val="Calibri"/>
      <family val="2"/>
    </font>
    <font>
      <sz val="25"/>
      <color theme="1"/>
      <name val="Calibri"/>
      <family val="2"/>
      <scheme val="minor"/>
    </font>
    <font>
      <b/>
      <sz val="25"/>
      <color theme="1"/>
      <name val="Calibri"/>
      <family val="2"/>
      <scheme val="minor"/>
    </font>
    <font>
      <b/>
      <sz val="25"/>
      <color theme="0"/>
      <name val="Calibri"/>
      <family val="2"/>
      <scheme val="minor"/>
    </font>
    <font>
      <b/>
      <sz val="22"/>
      <color theme="0"/>
      <name val="Calibri"/>
      <family val="2"/>
      <scheme val="minor"/>
    </font>
    <font>
      <b/>
      <u/>
      <sz val="18"/>
      <color rgb="FFFF0000"/>
      <name val="Calibri"/>
      <family val="2"/>
      <scheme val="minor"/>
    </font>
    <font>
      <b/>
      <sz val="25"/>
      <color rgb="FFFFFFFF"/>
      <name val="Calibri"/>
      <family val="2"/>
      <scheme val="minor"/>
    </font>
    <font>
      <b/>
      <u/>
      <sz val="18"/>
      <color rgb="FFFF0000"/>
      <name val="Calibri"/>
      <family val="2"/>
    </font>
    <font>
      <b/>
      <u/>
      <sz val="18"/>
      <name val="Calibri"/>
      <family val="2"/>
    </font>
    <font>
      <i/>
      <sz val="18"/>
      <name val="Calibri"/>
      <family val="2"/>
    </font>
    <font>
      <b/>
      <i/>
      <sz val="18"/>
      <name val="Calibri"/>
      <family val="2"/>
    </font>
    <font>
      <b/>
      <sz val="18"/>
      <color rgb="FFFF0000"/>
      <name val="Calibri (Corps)"/>
    </font>
    <font>
      <sz val="18"/>
      <name val="Calibri"/>
      <family val="2"/>
    </font>
    <font>
      <sz val="18"/>
      <color rgb="FFFF0000"/>
      <name val="Calibri"/>
      <family val="2"/>
    </font>
    <font>
      <b/>
      <sz val="18"/>
      <name val="Tahoma"/>
      <family val="2"/>
    </font>
    <font>
      <sz val="18"/>
      <name val="Tahoma"/>
      <family val="2"/>
    </font>
    <font>
      <b/>
      <i/>
      <sz val="18"/>
      <color theme="1"/>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i/>
      <sz val="16"/>
      <color rgb="FFFF0000"/>
      <name val="Calibri"/>
      <family val="2"/>
      <scheme val="minor"/>
    </font>
    <font>
      <sz val="16"/>
      <color rgb="FF000000"/>
      <name val="Calibri"/>
      <family val="2"/>
      <scheme val="minor"/>
    </font>
    <font>
      <sz val="14"/>
      <color rgb="FF000000"/>
      <name val="Calibri"/>
      <family val="2"/>
      <scheme val="minor"/>
    </font>
    <font>
      <b/>
      <sz val="18"/>
      <name val="Calibri (Corps)"/>
    </font>
    <font>
      <b/>
      <sz val="18"/>
      <color theme="1"/>
      <name val="Calibri (Corps)"/>
    </font>
    <font>
      <i/>
      <sz val="18"/>
      <name val="Calibri (Corps)"/>
    </font>
    <font>
      <i/>
      <sz val="18"/>
      <color rgb="FFFF0000"/>
      <name val="Calibri (Corps)"/>
    </font>
    <font>
      <i/>
      <sz val="18"/>
      <color theme="1"/>
      <name val="Calibri (Corps)"/>
    </font>
    <font>
      <b/>
      <i/>
      <sz val="18"/>
      <color rgb="FFFF0000"/>
      <name val="Calibri"/>
      <family val="2"/>
    </font>
    <font>
      <sz val="18"/>
      <name val="Calibri"/>
      <family val="2"/>
      <scheme val="minor"/>
    </font>
    <font>
      <sz val="18"/>
      <color theme="1"/>
      <name val="Calibri (Corps)"/>
    </font>
    <font>
      <b/>
      <sz val="18"/>
      <name val="Calibri"/>
      <family val="2"/>
      <scheme val="minor"/>
    </font>
    <font>
      <b/>
      <sz val="16"/>
      <color theme="7"/>
      <name val="Calibri (Corps)"/>
    </font>
    <font>
      <b/>
      <sz val="16"/>
      <color theme="1"/>
      <name val="Calibri (Corps)"/>
    </font>
    <font>
      <b/>
      <u/>
      <sz val="16"/>
      <name val="Calibri (Corps)"/>
    </font>
    <font>
      <b/>
      <u/>
      <sz val="16"/>
      <name val="Calibri"/>
      <family val="2"/>
    </font>
    <font>
      <b/>
      <sz val="16"/>
      <color theme="7" tint="-0.499984740745262"/>
      <name val="Calibri (Corps)"/>
    </font>
    <font>
      <b/>
      <sz val="18"/>
      <color theme="7" tint="-0.499984740745262"/>
      <name val="Calibri (Corps)"/>
    </font>
    <font>
      <b/>
      <sz val="18"/>
      <color theme="7"/>
      <name val="Calibri (Corps)"/>
    </font>
    <font>
      <b/>
      <sz val="18"/>
      <color theme="7"/>
      <name val="Calibri"/>
      <family val="2"/>
      <scheme val="minor"/>
    </font>
    <font>
      <i/>
      <sz val="18"/>
      <color theme="1"/>
      <name val="Calibri"/>
      <family val="2"/>
      <scheme val="minor"/>
    </font>
    <font>
      <sz val="11"/>
      <color rgb="FFFF0000"/>
      <name val="Calibri"/>
      <family val="2"/>
      <scheme val="minor"/>
    </font>
    <font>
      <sz val="12"/>
      <color rgb="FF000000"/>
      <name val="Calibri"/>
      <family val="2"/>
      <scheme val="minor"/>
    </font>
    <font>
      <i/>
      <sz val="11"/>
      <color rgb="FF000000"/>
      <name val="Calibri"/>
      <family val="2"/>
      <scheme val="minor"/>
    </font>
    <font>
      <b/>
      <i/>
      <sz val="11"/>
      <color rgb="FFFF0000"/>
      <name val="Calibri (Corps)"/>
    </font>
    <font>
      <i/>
      <sz val="11"/>
      <name val="Calibri"/>
      <family val="2"/>
    </font>
  </fonts>
  <fills count="50">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rgb="FFC4D79B"/>
        <bgColor indexed="64"/>
      </patternFill>
    </fill>
    <fill>
      <patternFill patternType="solid">
        <fgColor theme="6" tint="0.59999389629810485"/>
        <bgColor indexed="64"/>
      </patternFill>
    </fill>
    <fill>
      <patternFill patternType="solid">
        <fgColor rgb="FFF9F3A1"/>
        <bgColor indexed="64"/>
      </patternFill>
    </fill>
    <fill>
      <patternFill patternType="solid">
        <fgColor rgb="FFFFFFD1"/>
        <bgColor indexed="64"/>
      </patternFill>
    </fill>
    <fill>
      <patternFill patternType="solid">
        <fgColor theme="8" tint="0.39997558519241921"/>
        <bgColor indexed="64"/>
      </patternFill>
    </fill>
    <fill>
      <patternFill patternType="solid">
        <fgColor rgb="FFFFFFFF"/>
        <bgColor rgb="FF000000"/>
      </patternFill>
    </fill>
    <fill>
      <patternFill patternType="solid">
        <fgColor theme="0" tint="-0.14999847407452621"/>
        <bgColor rgb="FF000000"/>
      </patternFill>
    </fill>
    <fill>
      <patternFill patternType="solid">
        <fgColor theme="9" tint="0.79998168889431442"/>
        <bgColor rgb="FF000000"/>
      </patternFill>
    </fill>
    <fill>
      <patternFill patternType="solid">
        <fgColor theme="6"/>
        <bgColor indexed="64"/>
      </patternFill>
    </fill>
    <fill>
      <patternFill patternType="solid">
        <fgColor rgb="FFA6A6A6"/>
        <bgColor rgb="FF000000"/>
      </patternFill>
    </fill>
    <fill>
      <patternFill patternType="solid">
        <fgColor theme="9"/>
        <bgColor indexed="64"/>
      </patternFill>
    </fill>
    <fill>
      <patternFill patternType="solid">
        <fgColor theme="2"/>
        <bgColor indexed="64"/>
      </patternFill>
    </fill>
    <fill>
      <patternFill patternType="solid">
        <fgColor theme="9" tint="-0.249977111117893"/>
        <bgColor indexed="64"/>
      </patternFill>
    </fill>
    <fill>
      <patternFill patternType="solid">
        <fgColor rgb="FFE26B0A"/>
        <bgColor rgb="FF000000"/>
      </patternFill>
    </fill>
    <fill>
      <patternFill patternType="solid">
        <fgColor rgb="FFF79646"/>
        <bgColor indexed="64"/>
      </patternFill>
    </fill>
    <fill>
      <patternFill patternType="solid">
        <fgColor rgb="FFFFFF00"/>
        <bgColor rgb="FF000000"/>
      </patternFill>
    </fill>
    <fill>
      <patternFill patternType="solid">
        <fgColor theme="0" tint="-0.249977111117893"/>
        <bgColor rgb="FF000000"/>
      </patternFill>
    </fill>
    <fill>
      <patternFill patternType="solid">
        <fgColor theme="5" tint="0.39997558519241921"/>
        <bgColor indexed="64"/>
      </patternFill>
    </fill>
    <fill>
      <patternFill patternType="solid">
        <fgColor rgb="FFDCE6F1"/>
        <bgColor rgb="FF000000"/>
      </patternFill>
    </fill>
    <fill>
      <patternFill patternType="solid">
        <fgColor rgb="FFEBF1DE"/>
        <bgColor rgb="FF000000"/>
      </patternFill>
    </fill>
    <fill>
      <patternFill patternType="solid">
        <fgColor rgb="FFFDE9D9"/>
        <bgColor rgb="FF000000"/>
      </patternFill>
    </fill>
    <fill>
      <patternFill patternType="solid">
        <fgColor rgb="FFD9D9D9"/>
        <bgColor rgb="FF000000"/>
      </patternFill>
    </fill>
  </fills>
  <borders count="2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style="medium">
        <color rgb="FF00B050"/>
      </left>
      <right style="thin">
        <color indexed="64"/>
      </right>
      <top/>
      <bottom style="thin">
        <color indexed="64"/>
      </bottom>
      <diagonal/>
    </border>
    <border>
      <left style="thin">
        <color indexed="64"/>
      </left>
      <right style="medium">
        <color rgb="FF00B050"/>
      </right>
      <top/>
      <bottom style="thin">
        <color indexed="64"/>
      </bottom>
      <diagonal/>
    </border>
    <border>
      <left style="medium">
        <color theme="4"/>
      </left>
      <right style="thin">
        <color indexed="64"/>
      </right>
      <top style="thin">
        <color indexed="64"/>
      </top>
      <bottom style="thin">
        <color indexed="64"/>
      </bottom>
      <diagonal/>
    </border>
    <border>
      <left style="medium">
        <color theme="9"/>
      </left>
      <right style="thin">
        <color indexed="64"/>
      </right>
      <top style="thin">
        <color indexed="64"/>
      </top>
      <bottom style="thin">
        <color indexed="64"/>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medium">
        <color theme="4"/>
      </left>
      <right style="thin">
        <color indexed="64"/>
      </right>
      <top style="thin">
        <color indexed="64"/>
      </top>
      <bottom/>
      <diagonal/>
    </border>
    <border>
      <left style="medium">
        <color theme="9"/>
      </left>
      <right style="thin">
        <color indexed="64"/>
      </right>
      <top style="thin">
        <color indexed="64"/>
      </top>
      <bottom/>
      <diagonal/>
    </border>
    <border>
      <left style="medium">
        <color theme="7"/>
      </left>
      <right style="thin">
        <color indexed="64"/>
      </right>
      <top style="thin">
        <color indexed="64"/>
      </top>
      <bottom/>
      <diagonal/>
    </border>
    <border>
      <left/>
      <right/>
      <top style="thin">
        <color indexed="64"/>
      </top>
      <bottom/>
      <diagonal/>
    </border>
    <border>
      <left style="medium">
        <color rgb="FF00B050"/>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rgb="FF00B050"/>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rgb="FF00B050"/>
      </right>
      <top style="thin">
        <color theme="1"/>
      </top>
      <bottom style="thin">
        <color theme="1"/>
      </bottom>
      <diagonal/>
    </border>
    <border>
      <left style="thin">
        <color indexed="64"/>
      </left>
      <right style="thin">
        <color indexed="64"/>
      </right>
      <top style="thin">
        <color indexed="64"/>
      </top>
      <bottom style="thin">
        <color theme="1"/>
      </bottom>
      <diagonal/>
    </border>
    <border>
      <left/>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style="thin">
        <color theme="1"/>
      </top>
      <bottom style="thin">
        <color indexed="64"/>
      </bottom>
      <diagonal/>
    </border>
    <border>
      <left style="thin">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rgb="FF00B050"/>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rgb="FF00B050"/>
      </right>
      <top/>
      <bottom style="thin">
        <color theme="1"/>
      </bottom>
      <diagonal/>
    </border>
    <border>
      <left style="medium">
        <color indexed="64"/>
      </left>
      <right/>
      <top style="thin">
        <color theme="1"/>
      </top>
      <bottom style="thin">
        <color theme="1"/>
      </bottom>
      <diagonal/>
    </border>
    <border>
      <left style="medium">
        <color indexed="64"/>
      </left>
      <right/>
      <top style="thin">
        <color theme="1"/>
      </top>
      <bottom style="medium">
        <color indexed="64"/>
      </bottom>
      <diagonal/>
    </border>
    <border>
      <left style="medium">
        <color indexed="64"/>
      </left>
      <right style="medium">
        <color indexed="64"/>
      </right>
      <top/>
      <bottom style="medium">
        <color indexed="64"/>
      </bottom>
      <diagonal/>
    </border>
    <border>
      <left style="medium">
        <color theme="4"/>
      </left>
      <right style="thin">
        <color indexed="64"/>
      </right>
      <top style="medium">
        <color indexed="64"/>
      </top>
      <bottom style="thin">
        <color indexed="64"/>
      </bottom>
      <diagonal/>
    </border>
    <border>
      <left style="medium">
        <color theme="7"/>
      </left>
      <right style="thin">
        <color indexed="64"/>
      </right>
      <top style="medium">
        <color indexed="64"/>
      </top>
      <bottom style="thin">
        <color indexed="64"/>
      </bottom>
      <diagonal/>
    </border>
    <border>
      <left style="thin">
        <color indexed="64"/>
      </left>
      <right style="medium">
        <color theme="7"/>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medium">
        <color theme="9"/>
      </bottom>
      <diagonal/>
    </border>
    <border>
      <left style="thin">
        <color theme="1"/>
      </left>
      <right style="thin">
        <color theme="1"/>
      </right>
      <top style="thin">
        <color indexed="64"/>
      </top>
      <bottom style="thin">
        <color indexed="64"/>
      </bottom>
      <diagonal/>
    </border>
    <border>
      <left style="thin">
        <color theme="1"/>
      </left>
      <right style="thin">
        <color theme="1"/>
      </right>
      <top style="thin">
        <color indexed="64"/>
      </top>
      <bottom style="thin">
        <color theme="1"/>
      </bottom>
      <diagonal/>
    </border>
    <border>
      <left style="thin">
        <color theme="1"/>
      </left>
      <right/>
      <top style="thin">
        <color theme="1"/>
      </top>
      <bottom style="thin">
        <color theme="1"/>
      </bottom>
      <diagonal/>
    </border>
    <border>
      <left style="medium">
        <color theme="1"/>
      </left>
      <right/>
      <top style="medium">
        <color theme="1"/>
      </top>
      <bottom/>
      <diagonal/>
    </border>
    <border>
      <left/>
      <right/>
      <top style="medium">
        <color theme="1"/>
      </top>
      <bottom/>
      <diagonal/>
    </border>
    <border>
      <left style="thin">
        <color indexed="64"/>
      </left>
      <right style="medium">
        <color theme="1"/>
      </right>
      <top style="thin">
        <color indexed="64"/>
      </top>
      <bottom style="thin">
        <color indexed="64"/>
      </bottom>
      <diagonal/>
    </border>
    <border>
      <left style="medium">
        <color theme="1"/>
      </left>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style="medium">
        <color theme="1"/>
      </right>
      <top style="medium">
        <color theme="1"/>
      </top>
      <bottom style="medium">
        <color theme="1"/>
      </bottom>
      <diagonal/>
    </border>
    <border>
      <left style="thin">
        <color indexed="64"/>
      </left>
      <right style="medium">
        <color rgb="FFCC04A6"/>
      </right>
      <top/>
      <bottom style="thin">
        <color indexed="64"/>
      </bottom>
      <diagonal/>
    </border>
    <border>
      <left style="medium">
        <color rgb="FFCC04A6"/>
      </left>
      <right style="thin">
        <color indexed="64"/>
      </right>
      <top/>
      <bottom style="thin">
        <color indexed="64"/>
      </bottom>
      <diagonal/>
    </border>
    <border>
      <left style="medium">
        <color rgb="FFCC04A6"/>
      </left>
      <right style="thin">
        <color indexed="64"/>
      </right>
      <top style="thin">
        <color indexed="64"/>
      </top>
      <bottom style="thin">
        <color indexed="64"/>
      </bottom>
      <diagonal/>
    </border>
    <border>
      <left style="medium">
        <color rgb="FFCC04A6"/>
      </left>
      <right style="thin">
        <color indexed="64"/>
      </right>
      <top style="thin">
        <color indexed="64"/>
      </top>
      <bottom/>
      <diagonal/>
    </border>
    <border>
      <left/>
      <right style="medium">
        <color rgb="FFCC04A6"/>
      </right>
      <top style="thin">
        <color indexed="64"/>
      </top>
      <bottom style="thin">
        <color indexed="64"/>
      </bottom>
      <diagonal/>
    </border>
    <border>
      <left style="thin">
        <color indexed="64"/>
      </left>
      <right style="medium">
        <color rgb="FFCC04A6"/>
      </right>
      <top style="thin">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style="thin">
        <color indexed="64"/>
      </right>
      <top/>
      <bottom style="thin">
        <color indexed="64"/>
      </bottom>
      <diagonal/>
    </border>
    <border>
      <left style="thin">
        <color indexed="64"/>
      </left>
      <right style="medium">
        <color theme="5"/>
      </right>
      <top/>
      <bottom style="thin">
        <color indexed="64"/>
      </bottom>
      <diagonal/>
    </border>
    <border>
      <left style="medium">
        <color theme="5"/>
      </left>
      <right style="thin">
        <color indexed="64"/>
      </right>
      <top/>
      <bottom style="thin">
        <color indexed="64"/>
      </bottom>
      <diagonal/>
    </border>
    <border>
      <left style="thin">
        <color indexed="64"/>
      </left>
      <right style="thin">
        <color indexed="64"/>
      </right>
      <top style="medium">
        <color theme="1"/>
      </top>
      <bottom style="thin">
        <color indexed="64"/>
      </bottom>
      <diagonal/>
    </border>
    <border>
      <left style="medium">
        <color theme="4"/>
      </left>
      <right style="thin">
        <color indexed="64"/>
      </right>
      <top style="medium">
        <color theme="1"/>
      </top>
      <bottom style="thin">
        <color indexed="64"/>
      </bottom>
      <diagonal/>
    </border>
    <border>
      <left style="thin">
        <color indexed="64"/>
      </left>
      <right style="medium">
        <color theme="5"/>
      </right>
      <top style="medium">
        <color theme="1"/>
      </top>
      <bottom style="thin">
        <color indexed="64"/>
      </bottom>
      <diagonal/>
    </border>
    <border>
      <left style="medium">
        <color theme="1"/>
      </left>
      <right style="thin">
        <color indexed="64"/>
      </right>
      <top style="thin">
        <color indexed="64"/>
      </top>
      <bottom style="thin">
        <color indexed="64"/>
      </bottom>
      <diagonal/>
    </border>
    <border>
      <left/>
      <right style="medium">
        <color theme="5"/>
      </right>
      <top style="thin">
        <color indexed="64"/>
      </top>
      <bottom style="thin">
        <color indexed="64"/>
      </bottom>
      <diagonal/>
    </border>
    <border>
      <left style="medium">
        <color theme="5"/>
      </left>
      <right style="thin">
        <color indexed="64"/>
      </right>
      <top style="thin">
        <color indexed="64"/>
      </top>
      <bottom style="thin">
        <color indexed="64"/>
      </bottom>
      <diagonal/>
    </border>
    <border>
      <left style="medium">
        <color theme="1"/>
      </left>
      <right style="thin">
        <color indexed="64"/>
      </right>
      <top style="thin">
        <color indexed="64"/>
      </top>
      <bottom/>
      <diagonal/>
    </border>
    <border>
      <left style="medium">
        <color theme="5"/>
      </left>
      <right style="thin">
        <color indexed="64"/>
      </right>
      <top style="thin">
        <color indexed="64"/>
      </top>
      <bottom/>
      <diagonal/>
    </border>
    <border>
      <left style="thin">
        <color theme="1"/>
      </left>
      <right style="thin">
        <color theme="1"/>
      </right>
      <top style="thin">
        <color theme="1"/>
      </top>
      <bottom/>
      <diagonal/>
    </border>
    <border>
      <left style="thin">
        <color theme="1"/>
      </left>
      <right style="thin">
        <color theme="1"/>
      </right>
      <top style="thin">
        <color theme="1"/>
      </top>
      <bottom style="medium">
        <color theme="1"/>
      </bottom>
      <diagonal/>
    </border>
    <border>
      <left/>
      <right style="thin">
        <color indexed="64"/>
      </right>
      <top style="medium">
        <color theme="1"/>
      </top>
      <bottom style="thin">
        <color indexed="64"/>
      </bottom>
      <diagonal/>
    </border>
    <border>
      <left/>
      <right/>
      <top style="medium">
        <color theme="1"/>
      </top>
      <bottom style="thin">
        <color indexed="64"/>
      </bottom>
      <diagonal/>
    </border>
    <border>
      <left/>
      <right style="medium">
        <color rgb="FFCC04A6"/>
      </right>
      <top style="medium">
        <color theme="1"/>
      </top>
      <bottom style="thin">
        <color indexed="64"/>
      </bottom>
      <diagonal/>
    </border>
    <border>
      <left style="thin">
        <color theme="1"/>
      </left>
      <right style="thin">
        <color theme="1"/>
      </right>
      <top style="medium">
        <color theme="1"/>
      </top>
      <bottom style="thin">
        <color theme="1"/>
      </bottom>
      <diagonal/>
    </border>
    <border>
      <left style="medium">
        <color theme="1"/>
      </left>
      <right style="thin">
        <color theme="1"/>
      </right>
      <top style="medium">
        <color theme="1"/>
      </top>
      <bottom style="thin">
        <color theme="1"/>
      </bottom>
      <diagonal/>
    </border>
    <border>
      <left style="thin">
        <color indexed="64"/>
      </left>
      <right style="medium">
        <color theme="5"/>
      </right>
      <top style="thin">
        <color indexed="64"/>
      </top>
      <bottom style="thin">
        <color indexed="64"/>
      </bottom>
      <diagonal/>
    </border>
    <border>
      <left/>
      <right/>
      <top/>
      <bottom style="thin">
        <color rgb="FF000000"/>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right/>
      <top style="thin">
        <color indexed="64"/>
      </top>
      <bottom style="medium">
        <color theme="1"/>
      </bottom>
      <diagonal/>
    </border>
    <border>
      <left/>
      <right/>
      <top/>
      <bottom style="medium">
        <color theme="1"/>
      </bottom>
      <diagonal/>
    </border>
    <border>
      <left style="medium">
        <color theme="1"/>
      </left>
      <right style="thin">
        <color theme="1"/>
      </right>
      <top style="thin">
        <color theme="1"/>
      </top>
      <bottom style="medium">
        <color theme="1"/>
      </bottom>
      <diagonal/>
    </border>
    <border>
      <left style="medium">
        <color theme="1"/>
      </left>
      <right/>
      <top/>
      <bottom/>
      <diagonal/>
    </border>
    <border>
      <left style="medium">
        <color theme="1"/>
      </left>
      <right/>
      <top/>
      <bottom style="medium">
        <color theme="1"/>
      </bottom>
      <diagonal/>
    </border>
    <border>
      <left/>
      <right style="medium">
        <color theme="1"/>
      </right>
      <top/>
      <bottom style="medium">
        <color theme="1"/>
      </bottom>
      <diagonal/>
    </border>
    <border>
      <left style="thin">
        <color theme="1"/>
      </left>
      <right style="thin">
        <color theme="1"/>
      </right>
      <top/>
      <bottom style="medium">
        <color theme="1"/>
      </bottom>
      <diagonal/>
    </border>
    <border>
      <left style="thin">
        <color theme="1"/>
      </left>
      <right style="medium">
        <color theme="1"/>
      </right>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medium">
        <color theme="1"/>
      </left>
      <right style="medium">
        <color theme="1"/>
      </right>
      <top/>
      <bottom style="thin">
        <color indexed="64"/>
      </bottom>
      <diagonal/>
    </border>
    <border>
      <left style="thin">
        <color theme="1"/>
      </left>
      <right/>
      <top style="thin">
        <color theme="1"/>
      </top>
      <bottom/>
      <diagonal/>
    </border>
    <border>
      <left style="thin">
        <color theme="1"/>
      </left>
      <right/>
      <top style="thin">
        <color theme="1"/>
      </top>
      <bottom style="medium">
        <color theme="1"/>
      </bottom>
      <diagonal/>
    </border>
    <border>
      <left style="medium">
        <color theme="1"/>
      </left>
      <right/>
      <top/>
      <bottom style="thin">
        <color indexed="64"/>
      </bottom>
      <diagonal/>
    </border>
    <border>
      <left style="thin">
        <color theme="1"/>
      </left>
      <right/>
      <top style="thin">
        <color indexed="64"/>
      </top>
      <bottom/>
      <diagonal/>
    </border>
    <border>
      <left style="thin">
        <color theme="1"/>
      </left>
      <right style="medium">
        <color theme="1"/>
      </right>
      <top style="medium">
        <color theme="1"/>
      </top>
      <bottom style="thin">
        <color indexed="64"/>
      </bottom>
      <diagonal/>
    </border>
    <border>
      <left style="thin">
        <color theme="1"/>
      </left>
      <right style="medium">
        <color theme="1"/>
      </right>
      <top/>
      <bottom style="thin">
        <color indexed="64"/>
      </bottom>
      <diagonal/>
    </border>
    <border>
      <left style="thin">
        <color theme="1"/>
      </left>
      <right style="medium">
        <color theme="1"/>
      </right>
      <top style="thin">
        <color indexed="64"/>
      </top>
      <bottom/>
      <diagonal/>
    </border>
    <border>
      <left/>
      <right style="thin">
        <color theme="1"/>
      </right>
      <top style="medium">
        <color theme="1"/>
      </top>
      <bottom style="thin">
        <color theme="1"/>
      </bottom>
      <diagonal/>
    </border>
    <border>
      <left/>
      <right style="thin">
        <color theme="1"/>
      </right>
      <top style="thin">
        <color theme="1"/>
      </top>
      <bottom style="thin">
        <color theme="1"/>
      </bottom>
      <diagonal/>
    </border>
    <border>
      <left style="thin">
        <color theme="1"/>
      </left>
      <right/>
      <top style="medium">
        <color theme="1"/>
      </top>
      <bottom/>
      <diagonal/>
    </border>
    <border>
      <left style="medium">
        <color theme="1"/>
      </left>
      <right/>
      <top style="thin">
        <color indexed="64"/>
      </top>
      <bottom/>
      <diagonal/>
    </border>
    <border>
      <left style="thin">
        <color theme="1"/>
      </left>
      <right style="medium">
        <color theme="1"/>
      </right>
      <top/>
      <bottom style="thin">
        <color theme="1"/>
      </bottom>
      <diagonal/>
    </border>
    <border>
      <left style="medium">
        <color theme="1"/>
      </left>
      <right style="medium">
        <color theme="1"/>
      </right>
      <top style="thin">
        <color indexed="64"/>
      </top>
      <bottom/>
      <diagonal/>
    </border>
    <border>
      <left style="medium">
        <color theme="1"/>
      </left>
      <right style="medium">
        <color theme="1"/>
      </right>
      <top style="thin">
        <color theme="1"/>
      </top>
      <bottom style="thin">
        <color theme="1"/>
      </bottom>
      <diagonal/>
    </border>
    <border>
      <left style="thin">
        <color indexed="64"/>
      </left>
      <right/>
      <top style="thin">
        <color indexed="64"/>
      </top>
      <bottom style="medium">
        <color theme="1"/>
      </bottom>
      <diagonal/>
    </border>
    <border>
      <left style="medium">
        <color theme="1"/>
      </left>
      <right style="medium">
        <color theme="1"/>
      </right>
      <top style="medium">
        <color theme="1"/>
      </top>
      <bottom/>
      <diagonal/>
    </border>
    <border>
      <left style="medium">
        <color theme="1"/>
      </left>
      <right style="medium">
        <color theme="1"/>
      </right>
      <top/>
      <bottom style="medium">
        <color theme="1"/>
      </bottom>
      <diagonal/>
    </border>
    <border>
      <left style="thin">
        <color indexed="64"/>
      </left>
      <right style="medium">
        <color theme="1"/>
      </right>
      <top/>
      <bottom style="medium">
        <color theme="1"/>
      </bottom>
      <diagonal/>
    </border>
    <border>
      <left style="thin">
        <color theme="1"/>
      </left>
      <right/>
      <top/>
      <bottom style="thin">
        <color theme="1"/>
      </bottom>
      <diagonal/>
    </border>
    <border>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style="medium">
        <color indexed="64"/>
      </left>
      <right/>
      <top style="medium">
        <color theme="1"/>
      </top>
      <bottom style="medium">
        <color theme="1"/>
      </bottom>
      <diagonal/>
    </border>
    <border>
      <left/>
      <right style="medium">
        <color indexed="64"/>
      </right>
      <top style="medium">
        <color theme="1"/>
      </top>
      <bottom style="medium">
        <color theme="1"/>
      </bottom>
      <diagonal/>
    </border>
    <border>
      <left style="thin">
        <color indexed="64"/>
      </left>
      <right style="medium">
        <color indexed="64"/>
      </right>
      <top style="thin">
        <color theme="1"/>
      </top>
      <bottom style="medium">
        <color theme="1"/>
      </bottom>
      <diagonal/>
    </border>
    <border>
      <left style="medium">
        <color indexed="64"/>
      </left>
      <right style="thin">
        <color theme="1"/>
      </right>
      <top style="medium">
        <color theme="1"/>
      </top>
      <bottom style="thin">
        <color theme="1"/>
      </bottom>
      <diagonal/>
    </border>
    <border>
      <left style="thin">
        <color theme="1"/>
      </left>
      <right style="medium">
        <color indexed="64"/>
      </right>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top style="thin">
        <color theme="1"/>
      </top>
      <bottom style="medium">
        <color indexed="64"/>
      </bottom>
      <diagonal/>
    </border>
    <border>
      <left style="medium">
        <color theme="1"/>
      </left>
      <right style="thin">
        <color theme="1"/>
      </right>
      <top style="thin">
        <color theme="1"/>
      </top>
      <bottom style="medium">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5"/>
      </right>
      <top style="thin">
        <color indexed="64"/>
      </top>
      <bottom style="medium">
        <color indexed="64"/>
      </bottom>
      <diagonal/>
    </border>
    <border>
      <left/>
      <right style="medium">
        <color rgb="FFCC04A6"/>
      </right>
      <top style="thin">
        <color indexed="64"/>
      </top>
      <bottom style="medium">
        <color indexed="64"/>
      </bottom>
      <diagonal/>
    </border>
    <border>
      <left style="thin">
        <color theme="1"/>
      </left>
      <right style="medium">
        <color theme="1"/>
      </right>
      <top style="thin">
        <color theme="1"/>
      </top>
      <bottom style="medium">
        <color indexed="64"/>
      </bottom>
      <diagonal/>
    </border>
    <border>
      <left style="medium">
        <color theme="1"/>
      </left>
      <right style="medium">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thin">
        <color indexed="64"/>
      </left>
      <right style="thin">
        <color theme="1"/>
      </right>
      <top/>
      <bottom style="thin">
        <color theme="1"/>
      </bottom>
      <diagonal/>
    </border>
    <border>
      <left/>
      <right style="thin">
        <color indexed="64"/>
      </right>
      <top/>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diagonal/>
    </border>
    <border>
      <left style="medium">
        <color indexed="64"/>
      </left>
      <right/>
      <top style="thin">
        <color indexed="64"/>
      </top>
      <bottom style="medium">
        <color theme="1"/>
      </bottom>
      <diagonal/>
    </border>
    <border>
      <left style="thin">
        <color indexed="64"/>
      </left>
      <right style="medium">
        <color theme="1"/>
      </right>
      <top/>
      <bottom style="thin">
        <color indexed="64"/>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medium">
        <color theme="1"/>
      </left>
      <right/>
      <top style="medium">
        <color indexed="64"/>
      </top>
      <bottom/>
      <diagonal/>
    </border>
    <border>
      <left/>
      <right style="medium">
        <color indexed="64"/>
      </right>
      <top style="thin">
        <color indexed="64"/>
      </top>
      <bottom style="medium">
        <color indexed="64"/>
      </bottom>
      <diagonal/>
    </border>
    <border>
      <left style="medium">
        <color rgb="FFF79646"/>
      </left>
      <right/>
      <top/>
      <bottom/>
      <diagonal/>
    </border>
    <border>
      <left/>
      <right style="medium">
        <color theme="1"/>
      </right>
      <top/>
      <bottom/>
      <diagonal/>
    </border>
    <border>
      <left style="thin">
        <color theme="1"/>
      </left>
      <right style="thin">
        <color theme="1"/>
      </right>
      <top/>
      <bottom/>
      <diagonal/>
    </border>
    <border>
      <left style="medium">
        <color theme="1"/>
      </left>
      <right/>
      <top style="medium">
        <color indexed="64"/>
      </top>
      <bottom style="medium">
        <color indexed="64"/>
      </bottom>
      <diagonal/>
    </border>
    <border>
      <left style="thin">
        <color theme="1"/>
      </left>
      <right style="thin">
        <color theme="1"/>
      </right>
      <top style="medium">
        <color indexed="64"/>
      </top>
      <bottom/>
      <diagonal/>
    </border>
    <border>
      <left style="thin">
        <color theme="1"/>
      </left>
      <right style="thin">
        <color theme="1"/>
      </right>
      <top style="medium">
        <color indexed="64"/>
      </top>
      <bottom style="thin">
        <color theme="1"/>
      </bottom>
      <diagonal/>
    </border>
    <border>
      <left style="thin">
        <color indexed="64"/>
      </left>
      <right style="thin">
        <color theme="1"/>
      </right>
      <top style="medium">
        <color indexed="64"/>
      </top>
      <bottom/>
      <diagonal/>
    </border>
    <border>
      <left style="thin">
        <color theme="1"/>
      </left>
      <right style="thin">
        <color indexed="64"/>
      </right>
      <top style="medium">
        <color indexed="64"/>
      </top>
      <bottom/>
      <diagonal/>
    </border>
    <border>
      <left style="thin">
        <color theme="1"/>
      </left>
      <right style="thin">
        <color indexed="64"/>
      </right>
      <top/>
      <bottom/>
      <diagonal/>
    </border>
    <border>
      <left style="medium">
        <color theme="1"/>
      </left>
      <right style="medium">
        <color theme="1"/>
      </right>
      <top/>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thin">
        <color theme="1"/>
      </left>
      <right style="medium">
        <color theme="1"/>
      </right>
      <top style="medium">
        <color theme="1"/>
      </top>
      <bottom/>
      <diagonal/>
    </border>
    <border>
      <left style="medium">
        <color theme="1"/>
      </left>
      <right style="thin">
        <color theme="1"/>
      </right>
      <top/>
      <bottom style="thin">
        <color theme="1"/>
      </bottom>
      <diagonal/>
    </border>
    <border>
      <left style="medium">
        <color theme="1"/>
      </left>
      <right style="thin">
        <color theme="1"/>
      </right>
      <top style="thin">
        <color theme="1"/>
      </top>
      <bottom/>
      <diagonal/>
    </border>
    <border>
      <left style="thin">
        <color theme="1"/>
      </left>
      <right style="medium">
        <color theme="1"/>
      </right>
      <top style="thin">
        <color theme="1"/>
      </top>
      <bottom/>
      <diagonal/>
    </border>
    <border>
      <left style="medium">
        <color indexed="64"/>
      </left>
      <right style="thin">
        <color theme="1"/>
      </right>
      <top style="medium">
        <color indexed="64"/>
      </top>
      <bottom style="thin">
        <color theme="1"/>
      </bottom>
      <diagonal/>
    </border>
    <border>
      <left style="thin">
        <color theme="1"/>
      </left>
      <right/>
      <top style="medium">
        <color indexed="64"/>
      </top>
      <bottom style="thin">
        <color theme="1"/>
      </bottom>
      <diagonal/>
    </border>
    <border>
      <left style="thin">
        <color theme="1"/>
      </left>
      <right style="medium">
        <color theme="1"/>
      </right>
      <top style="thin">
        <color theme="1"/>
      </top>
      <bottom style="medium">
        <color theme="1"/>
      </bottom>
      <diagonal/>
    </border>
    <border>
      <left/>
      <right style="medium">
        <color theme="1"/>
      </right>
      <top style="thin">
        <color indexed="64"/>
      </top>
      <bottom/>
      <diagonal/>
    </border>
    <border>
      <left/>
      <right style="thin">
        <color indexed="64"/>
      </right>
      <top/>
      <bottom style="medium">
        <color theme="1"/>
      </bottom>
      <diagonal/>
    </border>
    <border>
      <left style="medium">
        <color theme="1"/>
      </left>
      <right style="thin">
        <color theme="1"/>
      </right>
      <top style="medium">
        <color theme="1"/>
      </top>
      <bottom/>
      <diagonal/>
    </border>
    <border>
      <left style="medium">
        <color theme="1"/>
      </left>
      <right style="medium">
        <color indexed="64"/>
      </right>
      <top style="medium">
        <color indexed="64"/>
      </top>
      <bottom style="medium">
        <color indexed="64"/>
      </bottom>
      <diagonal/>
    </border>
    <border>
      <left style="medium">
        <color theme="1"/>
      </left>
      <right style="medium">
        <color indexed="64"/>
      </right>
      <top style="medium">
        <color indexed="64"/>
      </top>
      <bottom/>
      <diagonal/>
    </border>
    <border>
      <left/>
      <right/>
      <top style="medium">
        <color indexed="64"/>
      </top>
      <bottom style="thin">
        <color theme="1"/>
      </bottom>
      <diagonal/>
    </border>
    <border>
      <left/>
      <right/>
      <top style="thin">
        <color theme="1"/>
      </top>
      <bottom style="medium">
        <color indexed="64"/>
      </bottom>
      <diagonal/>
    </border>
    <border>
      <left style="thin">
        <color theme="1"/>
      </left>
      <right style="medium">
        <color indexed="64"/>
      </right>
      <top style="medium">
        <color indexed="64"/>
      </top>
      <bottom style="thin">
        <color theme="1"/>
      </bottom>
      <diagonal/>
    </border>
    <border>
      <left style="thin">
        <color indexed="64"/>
      </left>
      <right style="thin">
        <color theme="1"/>
      </right>
      <top/>
      <bottom/>
      <diagonal/>
    </border>
    <border>
      <left style="thin">
        <color theme="1"/>
      </left>
      <right/>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thin">
        <color theme="1"/>
      </left>
      <right/>
      <top style="medium">
        <color indexed="64"/>
      </top>
      <bottom/>
      <diagonal/>
    </border>
    <border>
      <left style="medium">
        <color indexed="64"/>
      </left>
      <right style="thin">
        <color theme="1"/>
      </right>
      <top style="thin">
        <color theme="1"/>
      </top>
      <bottom/>
      <diagonal/>
    </border>
    <border>
      <left style="thin">
        <color theme="1"/>
      </left>
      <right style="medium">
        <color indexed="64"/>
      </right>
      <top style="thin">
        <color theme="1"/>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theme="1"/>
      </bottom>
      <diagonal/>
    </border>
    <border>
      <left style="medium">
        <color indexed="64"/>
      </left>
      <right style="medium">
        <color indexed="64"/>
      </right>
      <top style="medium">
        <color theme="1"/>
      </top>
      <bottom/>
      <diagonal/>
    </border>
    <border>
      <left style="thin">
        <color indexed="64"/>
      </left>
      <right style="medium">
        <color indexed="64"/>
      </right>
      <top style="medium">
        <color theme="1"/>
      </top>
      <bottom style="thin">
        <color indexed="64"/>
      </bottom>
      <diagonal/>
    </border>
    <border>
      <left style="thin">
        <color indexed="64"/>
      </left>
      <right/>
      <top style="medium">
        <color theme="1"/>
      </top>
      <bottom style="thin">
        <color indexed="64"/>
      </bottom>
      <diagonal/>
    </border>
    <border>
      <left style="thin">
        <color indexed="64"/>
      </left>
      <right style="medium">
        <color indexed="64"/>
      </right>
      <top style="thin">
        <color indexed="64"/>
      </top>
      <bottom style="thin">
        <color theme="4" tint="0.39997558519241921"/>
      </bottom>
      <diagonal/>
    </border>
    <border>
      <left style="medium">
        <color rgb="FF00B0F0"/>
      </left>
      <right style="thin">
        <color indexed="64"/>
      </right>
      <top style="medium">
        <color rgb="FF00B0F0"/>
      </top>
      <bottom style="thin">
        <color indexed="64"/>
      </bottom>
      <diagonal/>
    </border>
    <border>
      <left style="thin">
        <color indexed="64"/>
      </left>
      <right style="thin">
        <color indexed="64"/>
      </right>
      <top style="medium">
        <color rgb="FF00B0F0"/>
      </top>
      <bottom style="thin">
        <color indexed="64"/>
      </bottom>
      <diagonal/>
    </border>
    <border>
      <left style="medium">
        <color rgb="FF00B0F0"/>
      </left>
      <right style="thin">
        <color indexed="64"/>
      </right>
      <top style="thin">
        <color indexed="64"/>
      </top>
      <bottom style="thin">
        <color indexed="64"/>
      </bottom>
      <diagonal/>
    </border>
    <border>
      <left style="medium">
        <color rgb="FF00B0F0"/>
      </left>
      <right style="thin">
        <color indexed="64"/>
      </right>
      <top style="thin">
        <color indexed="64"/>
      </top>
      <bottom/>
      <diagonal/>
    </border>
    <border>
      <left/>
      <right/>
      <top/>
      <bottom style="thin">
        <color theme="1"/>
      </bottom>
      <diagonal/>
    </border>
    <border>
      <left style="thin">
        <color theme="1"/>
      </left>
      <right style="thin">
        <color theme="1"/>
      </right>
      <top style="medium">
        <color theme="1"/>
      </top>
      <bottom/>
      <diagonal/>
    </border>
    <border>
      <left style="medium">
        <color indexed="64"/>
      </left>
      <right style="thin">
        <color theme="1"/>
      </right>
      <top style="medium">
        <color indexed="64"/>
      </top>
      <bottom/>
      <diagonal/>
    </border>
    <border>
      <left style="medium">
        <color indexed="64"/>
      </left>
      <right style="thin">
        <color theme="1"/>
      </right>
      <top/>
      <bottom style="medium">
        <color indexed="64"/>
      </bottom>
      <diagonal/>
    </border>
    <border>
      <left style="thin">
        <color theme="1"/>
      </left>
      <right/>
      <top style="medium">
        <color theme="1"/>
      </top>
      <bottom style="thin">
        <color indexed="64"/>
      </bottom>
      <diagonal/>
    </border>
    <border>
      <left style="thin">
        <color theme="1"/>
      </left>
      <right/>
      <top style="thin">
        <color indexed="64"/>
      </top>
      <bottom style="thin">
        <color indexed="64"/>
      </bottom>
      <diagonal/>
    </border>
    <border>
      <left style="thin">
        <color theme="1"/>
      </left>
      <right/>
      <top style="thin">
        <color indexed="64"/>
      </top>
      <bottom style="medium">
        <color theme="1"/>
      </bottom>
      <diagonal/>
    </border>
    <border>
      <left/>
      <right style="thin">
        <color theme="1"/>
      </right>
      <top/>
      <bottom style="thin">
        <color theme="1"/>
      </bottom>
      <diagonal/>
    </border>
    <border>
      <left/>
      <right style="thin">
        <color theme="1"/>
      </right>
      <top style="thin">
        <color theme="1"/>
      </top>
      <bottom style="medium">
        <color theme="1"/>
      </bottom>
      <diagonal/>
    </border>
    <border>
      <left style="medium">
        <color theme="4"/>
      </left>
      <right style="thin">
        <color indexed="64"/>
      </right>
      <top/>
      <bottom/>
      <diagonal/>
    </border>
    <border>
      <left style="thin">
        <color indexed="64"/>
      </left>
      <right style="medium">
        <color theme="5"/>
      </right>
      <top/>
      <bottom/>
      <diagonal/>
    </border>
    <border>
      <left style="thin">
        <color indexed="64"/>
      </left>
      <right style="medium">
        <color theme="5"/>
      </right>
      <top style="medium">
        <color indexed="64"/>
      </top>
      <bottom style="thin">
        <color indexed="64"/>
      </bottom>
      <diagonal/>
    </border>
    <border>
      <left style="medium">
        <color theme="5"/>
      </left>
      <right style="thin">
        <color indexed="64"/>
      </right>
      <top style="medium">
        <color indexed="64"/>
      </top>
      <bottom style="thin">
        <color indexed="64"/>
      </bottom>
      <diagonal/>
    </border>
    <border>
      <left/>
      <right style="medium">
        <color rgb="FFCC04A6"/>
      </right>
      <top style="medium">
        <color indexed="64"/>
      </top>
      <bottom style="thin">
        <color indexed="64"/>
      </bottom>
      <diagonal/>
    </border>
    <border>
      <left style="medium">
        <color rgb="FFCC04A6"/>
      </left>
      <right style="thin">
        <color indexed="64"/>
      </right>
      <top style="medium">
        <color indexed="64"/>
      </top>
      <bottom style="thin">
        <color indexed="64"/>
      </bottom>
      <diagonal/>
    </border>
    <border>
      <left style="medium">
        <color theme="5"/>
      </left>
      <right style="thin">
        <color indexed="64"/>
      </right>
      <top style="thin">
        <color indexed="64"/>
      </top>
      <bottom style="medium">
        <color indexed="64"/>
      </bottom>
      <diagonal/>
    </border>
    <border>
      <left style="medium">
        <color rgb="FFCC04A6"/>
      </left>
      <right style="thin">
        <color indexed="64"/>
      </right>
      <top style="thin">
        <color indexed="64"/>
      </top>
      <bottom style="medium">
        <color indexed="64"/>
      </bottom>
      <diagonal/>
    </border>
  </borders>
  <cellStyleXfs count="111">
    <xf numFmtId="0" fontId="0" fillId="0" borderId="0"/>
    <xf numFmtId="9" fontId="3" fillId="0" borderId="0" applyFont="0" applyFill="0" applyBorder="0" applyAlignment="0" applyProtection="0"/>
    <xf numFmtId="0" fontId="5" fillId="0" borderId="0"/>
    <xf numFmtId="166" fontId="6" fillId="0" borderId="0" applyFill="0" applyBorder="0" applyAlignment="0" applyProtection="0"/>
    <xf numFmtId="0" fontId="6" fillId="0" borderId="0"/>
    <xf numFmtId="0" fontId="8" fillId="5" borderId="0" applyBorder="0" applyAlignment="0" applyProtection="0"/>
    <xf numFmtId="0" fontId="9" fillId="0" borderId="0" applyNumberFormat="0" applyFill="0" applyBorder="0" applyAlignment="0" applyProtection="0"/>
    <xf numFmtId="166" fontId="6" fillId="0" borderId="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0" fontId="28" fillId="0" borderId="0"/>
    <xf numFmtId="0" fontId="28" fillId="0" borderId="42"/>
    <xf numFmtId="0" fontId="28" fillId="14" borderId="0"/>
    <xf numFmtId="0" fontId="29" fillId="15" borderId="0"/>
    <xf numFmtId="0" fontId="28" fillId="16" borderId="0"/>
    <xf numFmtId="0" fontId="30" fillId="17" borderId="0"/>
    <xf numFmtId="0" fontId="31" fillId="14" borderId="0"/>
    <xf numFmtId="0" fontId="28" fillId="18" borderId="0"/>
    <xf numFmtId="0" fontId="28" fillId="0" borderId="42"/>
    <xf numFmtId="0" fontId="28" fillId="0" borderId="0"/>
    <xf numFmtId="0" fontId="28" fillId="0" borderId="0"/>
    <xf numFmtId="0" fontId="28" fillId="0" borderId="0"/>
    <xf numFmtId="0" fontId="28" fillId="19" borderId="42"/>
    <xf numFmtId="0" fontId="28" fillId="0" borderId="0"/>
    <xf numFmtId="0" fontId="28" fillId="20" borderId="42"/>
    <xf numFmtId="0" fontId="28" fillId="21"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20" borderId="42"/>
    <xf numFmtId="170" fontId="32" fillId="0" borderId="0"/>
    <xf numFmtId="9" fontId="28" fillId="0" borderId="0"/>
    <xf numFmtId="0" fontId="33" fillId="14" borderId="0"/>
    <xf numFmtId="0" fontId="34" fillId="14" borderId="0"/>
    <xf numFmtId="0" fontId="28" fillId="0" borderId="0"/>
    <xf numFmtId="0" fontId="28" fillId="0" borderId="0"/>
    <xf numFmtId="0" fontId="28" fillId="0" borderId="0"/>
    <xf numFmtId="0" fontId="28" fillId="0" borderId="0"/>
    <xf numFmtId="0" fontId="28" fillId="19" borderId="42"/>
    <xf numFmtId="0" fontId="28" fillId="0" borderId="0"/>
    <xf numFmtId="0" fontId="28" fillId="0" borderId="0"/>
    <xf numFmtId="0" fontId="28" fillId="21" borderId="42"/>
    <xf numFmtId="0" fontId="28" fillId="0" borderId="0"/>
    <xf numFmtId="169" fontId="28" fillId="14" borderId="42">
      <protection locked="0"/>
    </xf>
    <xf numFmtId="0" fontId="35" fillId="14" borderId="0"/>
    <xf numFmtId="0" fontId="36" fillId="14" borderId="0"/>
    <xf numFmtId="0" fontId="37" fillId="0" borderId="0">
      <alignment horizontal="center"/>
    </xf>
    <xf numFmtId="0" fontId="37" fillId="0" borderId="0">
      <alignment horizontal="center" textRotation="90"/>
    </xf>
    <xf numFmtId="0" fontId="28" fillId="0" borderId="0"/>
    <xf numFmtId="0" fontId="38" fillId="0" borderId="0"/>
    <xf numFmtId="0" fontId="39" fillId="0" borderId="0"/>
    <xf numFmtId="0" fontId="29" fillId="15" borderId="43"/>
    <xf numFmtId="0" fontId="40" fillId="0" borderId="0"/>
    <xf numFmtId="171" fontId="41" fillId="0" borderId="0"/>
    <xf numFmtId="0" fontId="42" fillId="0" borderId="0"/>
    <xf numFmtId="0" fontId="29" fillId="0" borderId="43"/>
    <xf numFmtId="0" fontId="32" fillId="0" borderId="0"/>
    <xf numFmtId="0" fontId="28" fillId="0" borderId="0"/>
    <xf numFmtId="0" fontId="28" fillId="0" borderId="0"/>
    <xf numFmtId="0" fontId="43" fillId="0" borderId="0"/>
    <xf numFmtId="0" fontId="3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32" fillId="0" borderId="0"/>
    <xf numFmtId="0" fontId="34" fillId="14" borderId="0"/>
    <xf numFmtId="0" fontId="39" fillId="14" borderId="0"/>
    <xf numFmtId="0" fontId="44" fillId="0" borderId="0"/>
    <xf numFmtId="169" fontId="44" fillId="0" borderId="0"/>
    <xf numFmtId="0" fontId="45" fillId="14" borderId="0"/>
    <xf numFmtId="0" fontId="46" fillId="0" borderId="0"/>
    <xf numFmtId="0" fontId="28" fillId="0" borderId="0"/>
    <xf numFmtId="0" fontId="28" fillId="22" borderId="0"/>
    <xf numFmtId="0" fontId="28" fillId="23" borderId="0"/>
    <xf numFmtId="0" fontId="28" fillId="24" borderId="0"/>
    <xf numFmtId="0" fontId="28" fillId="25" borderId="0"/>
    <xf numFmtId="0" fontId="28" fillId="26" borderId="0"/>
    <xf numFmtId="0" fontId="28" fillId="15" borderId="43"/>
    <xf numFmtId="0" fontId="28" fillId="0" borderId="0"/>
    <xf numFmtId="0" fontId="28" fillId="19" borderId="42">
      <alignment horizontal="center" vertical="center"/>
    </xf>
    <xf numFmtId="0" fontId="47" fillId="18" borderId="44"/>
    <xf numFmtId="0" fontId="47" fillId="18" borderId="45"/>
    <xf numFmtId="0" fontId="29" fillId="15" borderId="46"/>
    <xf numFmtId="0" fontId="28" fillId="0" borderId="0"/>
    <xf numFmtId="0" fontId="28" fillId="0" borderId="0"/>
    <xf numFmtId="0" fontId="28" fillId="0" borderId="0"/>
    <xf numFmtId="166" fontId="3" fillId="0" borderId="0" applyFont="0" applyFill="0" applyBorder="0" applyAlignment="0" applyProtection="0"/>
    <xf numFmtId="166" fontId="6" fillId="0" borderId="0" applyFill="0" applyBorder="0" applyAlignment="0" applyProtection="0"/>
    <xf numFmtId="166" fontId="6" fillId="0" borderId="0" applyFill="0" applyBorder="0" applyAlignment="0" applyProtection="0"/>
    <xf numFmtId="166" fontId="3" fillId="0" borderId="0" applyFont="0" applyFill="0" applyBorder="0" applyAlignment="0" applyProtection="0"/>
    <xf numFmtId="0" fontId="6" fillId="0" borderId="0"/>
    <xf numFmtId="166" fontId="3" fillId="0" borderId="0" applyFont="0" applyFill="0" applyBorder="0" applyAlignment="0" applyProtection="0"/>
    <xf numFmtId="172" fontId="6" fillId="0" borderId="0" applyFont="0" applyFill="0" applyBorder="0" applyAlignment="0" applyProtection="0"/>
    <xf numFmtId="166" fontId="3" fillId="0" borderId="0" applyFont="0" applyFill="0" applyBorder="0" applyAlignment="0" applyProtection="0"/>
    <xf numFmtId="173" fontId="6" fillId="0" borderId="0" applyFill="0" applyBorder="0" applyAlignment="0" applyProtection="0"/>
    <xf numFmtId="166" fontId="3" fillId="0" borderId="0" applyFont="0" applyFill="0" applyBorder="0" applyAlignment="0" applyProtection="0"/>
  </cellStyleXfs>
  <cellXfs count="1363">
    <xf numFmtId="0" fontId="0" fillId="0" borderId="0" xfId="0"/>
    <xf numFmtId="0" fontId="0" fillId="0" borderId="1" xfId="0"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68" fontId="4" fillId="0" borderId="1" xfId="0" applyNumberFormat="1" applyFont="1" applyBorder="1" applyAlignment="1" applyProtection="1">
      <alignment horizontal="center" vertical="center" wrapText="1"/>
      <protection locked="0"/>
    </xf>
    <xf numFmtId="168" fontId="4" fillId="0" borderId="62" xfId="0" applyNumberFormat="1" applyFont="1" applyBorder="1" applyAlignment="1" applyProtection="1">
      <alignment horizontal="center" vertical="center"/>
      <protection locked="0"/>
    </xf>
    <xf numFmtId="168" fontId="4" fillId="0" borderId="63" xfId="0" applyNumberFormat="1" applyFont="1" applyBorder="1" applyAlignment="1" applyProtection="1">
      <alignment horizontal="center" vertical="center" wrapText="1"/>
      <protection locked="0"/>
    </xf>
    <xf numFmtId="168" fontId="4" fillId="0" borderId="64" xfId="0" applyNumberFormat="1" applyFont="1" applyBorder="1" applyAlignment="1" applyProtection="1">
      <alignment horizontal="center" vertical="center" wrapText="1"/>
      <protection locked="0"/>
    </xf>
    <xf numFmtId="168" fontId="4" fillId="0" borderId="77" xfId="0" applyNumberFormat="1" applyFont="1" applyBorder="1" applyAlignment="1" applyProtection="1">
      <alignment horizontal="center" vertical="center" wrapText="1"/>
      <protection locked="0"/>
    </xf>
    <xf numFmtId="168" fontId="4" fillId="0" borderId="78" xfId="0" applyNumberFormat="1" applyFont="1" applyBorder="1" applyAlignment="1" applyProtection="1">
      <alignment horizontal="center" vertical="center" wrapText="1"/>
      <protection locked="0"/>
    </xf>
    <xf numFmtId="168" fontId="4" fillId="0" borderId="79" xfId="0" applyNumberFormat="1" applyFont="1" applyBorder="1" applyAlignment="1" applyProtection="1">
      <alignment horizontal="center" vertical="center" wrapText="1"/>
      <protection locked="0"/>
    </xf>
    <xf numFmtId="168" fontId="4" fillId="0" borderId="80" xfId="0" applyNumberFormat="1" applyFont="1" applyBorder="1" applyAlignment="1" applyProtection="1">
      <alignment horizontal="center" vertical="center" wrapText="1"/>
      <protection locked="0"/>
    </xf>
    <xf numFmtId="2" fontId="4" fillId="0" borderId="1" xfId="0" applyNumberFormat="1" applyFont="1" applyBorder="1" applyAlignment="1" applyProtection="1">
      <alignment horizontal="center" vertical="center" wrapText="1"/>
      <protection locked="0"/>
    </xf>
    <xf numFmtId="1" fontId="0" fillId="6" borderId="2" xfId="0" applyNumberFormat="1" applyFill="1" applyBorder="1" applyAlignment="1" applyProtection="1">
      <alignment horizontal="center" vertical="center" wrapText="1"/>
      <protection locked="0"/>
    </xf>
    <xf numFmtId="0" fontId="4" fillId="6" borderId="14" xfId="105"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9" fontId="7" fillId="0" borderId="1" xfId="1" applyFont="1" applyFill="1" applyBorder="1" applyAlignment="1" applyProtection="1">
      <alignment horizontal="center" vertical="center" wrapText="1"/>
      <protection locked="0"/>
    </xf>
    <xf numFmtId="0" fontId="49" fillId="0" borderId="1" xfId="0" applyFont="1" applyBorder="1" applyAlignment="1" applyProtection="1">
      <alignment horizontal="center" vertical="center"/>
      <protection locked="0"/>
    </xf>
    <xf numFmtId="2" fontId="0" fillId="6" borderId="1" xfId="0" applyNumberFormat="1" applyFill="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locked="0"/>
    </xf>
    <xf numFmtId="3" fontId="4" fillId="6" borderId="14" xfId="105" applyNumberFormat="1" applyFont="1" applyFill="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168" fontId="4" fillId="6" borderId="14" xfId="101" applyNumberFormat="1" applyFont="1" applyFill="1" applyBorder="1" applyAlignment="1" applyProtection="1">
      <alignment horizontal="right" vertical="center" wrapText="1"/>
      <protection locked="0"/>
    </xf>
    <xf numFmtId="0" fontId="4" fillId="0" borderId="14" xfId="0" applyFont="1" applyBorder="1" applyAlignment="1" applyProtection="1">
      <alignment horizontal="center" vertical="center" wrapText="1"/>
      <protection locked="0"/>
    </xf>
    <xf numFmtId="49" fontId="15" fillId="12" borderId="30" xfId="1" applyNumberFormat="1" applyFont="1" applyFill="1" applyBorder="1" applyAlignment="1" applyProtection="1">
      <alignment horizontal="center" vertical="center" wrapText="1"/>
    </xf>
    <xf numFmtId="168" fontId="15" fillId="12" borderId="30" xfId="1" applyNumberFormat="1" applyFont="1" applyFill="1" applyBorder="1" applyAlignment="1" applyProtection="1">
      <alignment horizontal="right" vertical="center" wrapText="1"/>
    </xf>
    <xf numFmtId="0" fontId="4" fillId="6" borderId="98" xfId="105" applyFont="1" applyFill="1" applyBorder="1" applyAlignment="1" applyProtection="1">
      <alignment horizontal="center" vertical="center" wrapText="1"/>
      <protection locked="0"/>
    </xf>
    <xf numFmtId="49" fontId="49" fillId="0" borderId="15" xfId="0" applyNumberFormat="1" applyFont="1" applyBorder="1" applyAlignment="1" applyProtection="1">
      <alignment horizontal="center" vertical="center" wrapText="1"/>
      <protection locked="0"/>
    </xf>
    <xf numFmtId="0" fontId="49" fillId="0" borderId="9" xfId="0" applyFont="1" applyBorder="1" applyAlignment="1" applyProtection="1">
      <alignment horizontal="center" vertical="center" wrapText="1"/>
      <protection locked="0"/>
    </xf>
    <xf numFmtId="10" fontId="15" fillId="12" borderId="30" xfId="1" applyNumberFormat="1" applyFont="1" applyFill="1" applyBorder="1" applyAlignment="1" applyProtection="1">
      <alignment horizontal="center" vertical="center" wrapText="1"/>
    </xf>
    <xf numFmtId="1" fontId="4" fillId="0" borderId="2" xfId="0" applyNumberFormat="1" applyFont="1" applyBorder="1" applyAlignment="1" applyProtection="1">
      <alignment horizontal="center" vertical="center" wrapText="1"/>
      <protection locked="0"/>
    </xf>
    <xf numFmtId="0" fontId="4" fillId="6" borderId="14" xfId="1" applyNumberFormat="1" applyFont="1" applyFill="1" applyBorder="1" applyAlignment="1" applyProtection="1">
      <alignment horizontal="center" vertical="center" wrapText="1"/>
      <protection locked="0"/>
    </xf>
    <xf numFmtId="10" fontId="0" fillId="0" borderId="1" xfId="0" applyNumberFormat="1" applyBorder="1" applyAlignment="1" applyProtection="1">
      <alignment horizontal="center" vertical="center" wrapText="1"/>
      <protection locked="0"/>
    </xf>
    <xf numFmtId="10" fontId="4" fillId="0" borderId="14" xfId="0" applyNumberFormat="1" applyFont="1" applyBorder="1" applyAlignment="1" applyProtection="1">
      <alignment horizontal="center" vertical="center" wrapText="1"/>
      <protection locked="0"/>
    </xf>
    <xf numFmtId="0" fontId="0" fillId="0" borderId="6" xfId="0" applyBorder="1" applyAlignment="1">
      <alignment vertical="center"/>
    </xf>
    <xf numFmtId="0" fontId="0" fillId="0" borderId="7" xfId="0" applyBorder="1" applyAlignment="1">
      <alignment vertical="center"/>
    </xf>
    <xf numFmtId="0" fontId="0" fillId="0" borderId="21" xfId="0" applyBorder="1" applyAlignment="1">
      <alignment vertical="center"/>
    </xf>
    <xf numFmtId="0" fontId="0" fillId="0" borderId="0" xfId="0" applyAlignment="1">
      <alignment vertical="center"/>
    </xf>
    <xf numFmtId="0" fontId="0" fillId="0" borderId="8" xfId="0" applyBorder="1" applyAlignment="1">
      <alignment vertical="center"/>
    </xf>
    <xf numFmtId="0" fontId="0" fillId="0" borderId="22" xfId="0" applyBorder="1" applyAlignment="1">
      <alignment vertical="center"/>
    </xf>
    <xf numFmtId="0" fontId="0" fillId="0" borderId="0" xfId="0" applyAlignment="1">
      <alignment horizontal="center" vertical="center"/>
    </xf>
    <xf numFmtId="0" fontId="23" fillId="0" borderId="8" xfId="0" applyFont="1" applyBorder="1" applyAlignment="1">
      <alignment horizontal="center" vertical="center"/>
    </xf>
    <xf numFmtId="0" fontId="23" fillId="0" borderId="0" xfId="0" applyFont="1" applyAlignment="1">
      <alignment horizontal="center" vertical="center"/>
    </xf>
    <xf numFmtId="0" fontId="23" fillId="0" borderId="22" xfId="0" applyFont="1" applyBorder="1" applyAlignment="1">
      <alignment horizontal="center" vertical="center"/>
    </xf>
    <xf numFmtId="0" fontId="19" fillId="0" borderId="8" xfId="0" applyFont="1" applyBorder="1" applyAlignment="1">
      <alignment vertical="center"/>
    </xf>
    <xf numFmtId="0" fontId="19" fillId="0" borderId="0" xfId="0" applyFont="1" applyAlignment="1">
      <alignment vertical="center"/>
    </xf>
    <xf numFmtId="0" fontId="19" fillId="0" borderId="0" xfId="0" applyFont="1" applyAlignment="1">
      <alignment horizontal="center" vertical="center"/>
    </xf>
    <xf numFmtId="0" fontId="19" fillId="0" borderId="22" xfId="0" applyFont="1" applyBorder="1" applyAlignment="1">
      <alignment vertical="center"/>
    </xf>
    <xf numFmtId="0" fontId="20" fillId="0" borderId="8" xfId="0" applyFont="1" applyBorder="1" applyAlignment="1">
      <alignment horizontal="center" vertical="center"/>
    </xf>
    <xf numFmtId="0" fontId="20" fillId="0" borderId="0" xfId="0" applyFont="1" applyAlignment="1">
      <alignment horizontal="center" vertical="center"/>
    </xf>
    <xf numFmtId="0" fontId="20" fillId="0" borderId="22" xfId="0" applyFont="1" applyBorder="1" applyAlignment="1">
      <alignment horizontal="center" vertical="center"/>
    </xf>
    <xf numFmtId="0" fontId="16" fillId="0" borderId="8" xfId="0" applyFont="1" applyBorder="1" applyAlignment="1">
      <alignment vertical="center"/>
    </xf>
    <xf numFmtId="0" fontId="16" fillId="0" borderId="0" xfId="0" applyFont="1" applyAlignment="1">
      <alignment vertical="center"/>
    </xf>
    <xf numFmtId="0" fontId="0" fillId="0" borderId="23" xfId="0" applyBorder="1" applyAlignment="1">
      <alignment vertical="center"/>
    </xf>
    <xf numFmtId="0" fontId="18" fillId="0" borderId="4" xfId="0" applyFont="1" applyBorder="1" applyAlignment="1">
      <alignment vertical="center"/>
    </xf>
    <xf numFmtId="0" fontId="0" fillId="0" borderId="4" xfId="0" applyBorder="1" applyAlignment="1">
      <alignment vertical="center"/>
    </xf>
    <xf numFmtId="0" fontId="0" fillId="0" borderId="24" xfId="0" applyBorder="1" applyAlignment="1">
      <alignment vertical="center"/>
    </xf>
    <xf numFmtId="0" fontId="4" fillId="0" borderId="0" xfId="0" applyFont="1" applyAlignment="1">
      <alignment wrapText="1"/>
    </xf>
    <xf numFmtId="0" fontId="4" fillId="0" borderId="0" xfId="0" applyFont="1"/>
    <xf numFmtId="0" fontId="49" fillId="11" borderId="14" xfId="0" applyFont="1" applyFill="1" applyBorder="1" applyAlignment="1">
      <alignment horizontal="center" vertical="center" wrapText="1"/>
    </xf>
    <xf numFmtId="0" fontId="49" fillId="11" borderId="33" xfId="0" applyFont="1" applyFill="1" applyBorder="1" applyAlignment="1">
      <alignment horizontal="center" vertical="center" wrapText="1"/>
    </xf>
    <xf numFmtId="0" fontId="49" fillId="9" borderId="32" xfId="0" applyFont="1" applyFill="1" applyBorder="1" applyAlignment="1">
      <alignment horizontal="center" vertical="center" wrapText="1"/>
    </xf>
    <xf numFmtId="0" fontId="49" fillId="9" borderId="14" xfId="0" applyFont="1" applyFill="1" applyBorder="1" applyAlignment="1">
      <alignment horizontal="center" vertical="center" wrapText="1"/>
    </xf>
    <xf numFmtId="0" fontId="49" fillId="9" borderId="33" xfId="0" applyFont="1" applyFill="1" applyBorder="1" applyAlignment="1">
      <alignment horizontal="center" vertical="center" wrapText="1"/>
    </xf>
    <xf numFmtId="0" fontId="15" fillId="11" borderId="14"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15" fillId="11" borderId="68"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15" fillId="9" borderId="14" xfId="0" applyFont="1" applyFill="1" applyBorder="1" applyAlignment="1">
      <alignment horizontal="center" vertical="center" wrapText="1"/>
    </xf>
    <xf numFmtId="0" fontId="15" fillId="9" borderId="33" xfId="0" applyFont="1" applyFill="1" applyBorder="1" applyAlignment="1">
      <alignment horizontal="center" vertical="center" wrapText="1"/>
    </xf>
    <xf numFmtId="0" fontId="4" fillId="12" borderId="16"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9" fillId="12" borderId="1" xfId="0" applyFont="1" applyFill="1" applyBorder="1" applyAlignment="1">
      <alignment horizontal="center" vertical="center" wrapText="1"/>
    </xf>
    <xf numFmtId="0" fontId="49" fillId="12" borderId="15" xfId="0" applyFont="1" applyFill="1" applyBorder="1" applyAlignment="1">
      <alignment horizontal="center" vertical="center" wrapText="1"/>
    </xf>
    <xf numFmtId="0" fontId="4" fillId="12" borderId="1" xfId="0" applyFont="1" applyFill="1" applyBorder="1"/>
    <xf numFmtId="0" fontId="4" fillId="12" borderId="15" xfId="0" applyFont="1" applyFill="1" applyBorder="1"/>
    <xf numFmtId="0" fontId="4" fillId="8" borderId="16"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1" xfId="0" applyFont="1" applyFill="1" applyBorder="1" applyAlignment="1">
      <alignment horizontal="center" vertical="center" wrapText="1"/>
    </xf>
    <xf numFmtId="168" fontId="4" fillId="4"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9" fillId="4" borderId="1" xfId="0" applyFont="1" applyFill="1" applyBorder="1" applyAlignment="1">
      <alignment horizontal="center" vertical="center" wrapText="1"/>
    </xf>
    <xf numFmtId="168" fontId="4" fillId="4" borderId="15" xfId="0" applyNumberFormat="1" applyFont="1" applyFill="1" applyBorder="1" applyAlignment="1">
      <alignment horizontal="center" vertical="center"/>
    </xf>
    <xf numFmtId="168" fontId="49" fillId="2" borderId="30" xfId="0" applyNumberFormat="1" applyFont="1" applyFill="1" applyBorder="1" applyAlignment="1">
      <alignment vertical="center" wrapText="1"/>
    </xf>
    <xf numFmtId="168" fontId="49" fillId="2" borderId="31" xfId="0" applyNumberFormat="1" applyFont="1" applyFill="1" applyBorder="1" applyAlignment="1">
      <alignment vertical="center" wrapText="1"/>
    </xf>
    <xf numFmtId="0" fontId="4" fillId="6" borderId="1" xfId="0" applyFont="1" applyFill="1" applyBorder="1" applyAlignment="1" applyProtection="1">
      <alignment horizontal="center" vertical="center" wrapText="1"/>
      <protection locked="0"/>
    </xf>
    <xf numFmtId="168" fontId="4" fillId="6" borderId="1" xfId="0" applyNumberFormat="1" applyFont="1" applyFill="1" applyBorder="1" applyAlignment="1" applyProtection="1">
      <alignment horizontal="center" vertical="center" wrapText="1"/>
      <protection locked="0"/>
    </xf>
    <xf numFmtId="0" fontId="4" fillId="6" borderId="15" xfId="0" applyFont="1" applyFill="1" applyBorder="1" applyAlignment="1" applyProtection="1">
      <alignment horizontal="center" vertical="center" wrapText="1"/>
      <protection locked="0"/>
    </xf>
    <xf numFmtId="0" fontId="4" fillId="6" borderId="0" xfId="0" applyFont="1" applyFill="1" applyAlignment="1" applyProtection="1">
      <alignment wrapText="1"/>
      <protection locked="0"/>
    </xf>
    <xf numFmtId="0" fontId="13" fillId="11" borderId="55" xfId="0" applyFont="1" applyFill="1" applyBorder="1" applyAlignment="1">
      <alignment horizontal="center" vertical="center" wrapText="1"/>
    </xf>
    <xf numFmtId="0" fontId="13" fillId="11" borderId="75" xfId="0" applyFont="1" applyFill="1" applyBorder="1" applyAlignment="1">
      <alignment horizontal="center" vertical="center" wrapText="1"/>
    </xf>
    <xf numFmtId="0" fontId="13" fillId="12" borderId="51"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88"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12" borderId="1" xfId="0" applyFont="1" applyFill="1" applyBorder="1" applyAlignment="1">
      <alignment horizontal="center" vertical="center" wrapText="1"/>
    </xf>
    <xf numFmtId="0" fontId="14" fillId="12" borderId="2" xfId="0" applyFont="1" applyFill="1" applyBorder="1" applyAlignment="1">
      <alignment horizontal="center" vertical="center" wrapText="1"/>
    </xf>
    <xf numFmtId="0" fontId="14" fillId="12" borderId="84"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4" borderId="84" xfId="0" applyFont="1" applyFill="1" applyBorder="1" applyAlignment="1">
      <alignment horizontal="center" vertical="center" wrapText="1"/>
    </xf>
    <xf numFmtId="0" fontId="14" fillId="0" borderId="30" xfId="0" applyFont="1" applyBorder="1" applyAlignment="1">
      <alignment horizontal="center" vertical="center" wrapText="1"/>
    </xf>
    <xf numFmtId="0" fontId="14" fillId="0" borderId="53" xfId="0" applyFont="1" applyBorder="1" applyAlignment="1">
      <alignment horizontal="center" vertical="center" wrapText="1"/>
    </xf>
    <xf numFmtId="0" fontId="0" fillId="0" borderId="0" xfId="0" applyAlignment="1">
      <alignment wrapText="1"/>
    </xf>
    <xf numFmtId="0" fontId="49" fillId="11" borderId="5" xfId="0" applyFont="1" applyFill="1" applyBorder="1" applyAlignment="1">
      <alignment horizontal="center" vertical="center" wrapText="1"/>
    </xf>
    <xf numFmtId="0" fontId="49" fillId="11" borderId="56" xfId="0" applyFont="1" applyFill="1" applyBorder="1" applyAlignment="1">
      <alignment horizontal="center" vertical="center" wrapText="1"/>
    </xf>
    <xf numFmtId="0" fontId="49" fillId="11" borderId="57" xfId="0" applyFont="1" applyFill="1" applyBorder="1" applyAlignment="1">
      <alignment horizontal="center" vertical="center" wrapText="1"/>
    </xf>
    <xf numFmtId="0" fontId="49" fillId="11" borderId="58" xfId="0" applyFont="1" applyFill="1" applyBorder="1" applyAlignment="1">
      <alignment horizontal="center" vertical="center" wrapText="1"/>
    </xf>
    <xf numFmtId="0" fontId="49" fillId="11" borderId="25" xfId="0" applyFont="1" applyFill="1" applyBorder="1" applyAlignment="1">
      <alignment horizontal="center" vertical="center" wrapText="1"/>
    </xf>
    <xf numFmtId="0" fontId="49" fillId="11" borderId="60" xfId="0" applyFont="1" applyFill="1" applyBorder="1" applyAlignment="1">
      <alignment horizontal="center" vertical="center" wrapText="1"/>
    </xf>
    <xf numFmtId="0" fontId="49" fillId="11" borderId="61" xfId="0" applyFont="1" applyFill="1" applyBorder="1" applyAlignment="1">
      <alignment horizontal="center" vertical="center" wrapText="1"/>
    </xf>
    <xf numFmtId="0" fontId="49" fillId="9" borderId="51" xfId="0" applyFont="1" applyFill="1" applyBorder="1" applyAlignment="1">
      <alignment horizontal="center" vertical="center" wrapText="1"/>
    </xf>
    <xf numFmtId="0" fontId="49" fillId="9" borderId="48" xfId="0" applyFont="1" applyFill="1" applyBorder="1" applyAlignment="1">
      <alignment horizontal="center" vertical="center" wrapText="1"/>
    </xf>
    <xf numFmtId="0" fontId="49" fillId="9" borderId="88" xfId="0" applyFont="1" applyFill="1" applyBorder="1" applyAlignment="1">
      <alignment horizontal="center" vertical="center" wrapText="1"/>
    </xf>
    <xf numFmtId="0" fontId="49" fillId="9" borderId="105" xfId="0" applyFont="1" applyFill="1" applyBorder="1" applyAlignment="1">
      <alignment horizontal="center" vertical="center" wrapText="1"/>
    </xf>
    <xf numFmtId="0" fontId="49" fillId="9" borderId="106" xfId="0" applyFont="1" applyFill="1" applyBorder="1" applyAlignment="1">
      <alignment horizontal="center" vertical="center" wrapText="1"/>
    </xf>
    <xf numFmtId="0" fontId="49" fillId="9" borderId="107" xfId="0" applyFont="1" applyFill="1" applyBorder="1" applyAlignment="1">
      <alignment horizontal="center" vertical="center" wrapText="1"/>
    </xf>
    <xf numFmtId="0" fontId="49" fillId="9" borderId="87" xfId="0" applyFont="1" applyFill="1" applyBorder="1" applyAlignment="1">
      <alignment horizontal="center" vertical="center" wrapText="1"/>
    </xf>
    <xf numFmtId="0" fontId="49" fillId="9" borderId="28" xfId="0" applyFont="1" applyFill="1" applyBorder="1" applyAlignment="1">
      <alignment horizontal="center" vertical="center" wrapText="1"/>
    </xf>
    <xf numFmtId="0" fontId="4" fillId="0" borderId="0" xfId="0" applyFont="1" applyAlignment="1">
      <alignment vertical="center"/>
    </xf>
    <xf numFmtId="0" fontId="15" fillId="11" borderId="2" xfId="0" applyFont="1" applyFill="1" applyBorder="1" applyAlignment="1">
      <alignment horizontal="center" vertical="center" wrapText="1"/>
    </xf>
    <xf numFmtId="0" fontId="15" fillId="11" borderId="62" xfId="0" applyFont="1" applyFill="1" applyBorder="1" applyAlignment="1">
      <alignment horizontal="center" vertical="center" wrapText="1"/>
    </xf>
    <xf numFmtId="0" fontId="15" fillId="11" borderId="63" xfId="0" applyFont="1" applyFill="1" applyBorder="1" applyAlignment="1">
      <alignment horizontal="center" vertical="center" wrapText="1"/>
    </xf>
    <xf numFmtId="0" fontId="15" fillId="11" borderId="64" xfId="0" applyFont="1" applyFill="1" applyBorder="1" applyAlignment="1">
      <alignment horizontal="center" vertical="center" wrapText="1"/>
    </xf>
    <xf numFmtId="0" fontId="15" fillId="11" borderId="9" xfId="0" applyFont="1" applyFill="1" applyBorder="1" applyAlignment="1">
      <alignment horizontal="center" vertical="center" wrapText="1"/>
    </xf>
    <xf numFmtId="0" fontId="15" fillId="11" borderId="66" xfId="0" applyFont="1" applyFill="1" applyBorder="1" applyAlignment="1">
      <alignment horizontal="center" vertical="center" wrapText="1"/>
    </xf>
    <xf numFmtId="0" fontId="15" fillId="11" borderId="67" xfId="0" applyFont="1" applyFill="1" applyBorder="1" applyAlignment="1">
      <alignment horizontal="center" vertical="center" wrapText="1"/>
    </xf>
    <xf numFmtId="0" fontId="15" fillId="9" borderId="16" xfId="0" applyFont="1" applyFill="1" applyBorder="1" applyAlignment="1">
      <alignment horizontal="center" vertical="center" wrapText="1"/>
    </xf>
    <xf numFmtId="0" fontId="15" fillId="9" borderId="62" xfId="0" applyFont="1" applyFill="1" applyBorder="1" applyAlignment="1">
      <alignment horizontal="center" vertical="center" wrapText="1"/>
    </xf>
    <xf numFmtId="0" fontId="15" fillId="9" borderId="63" xfId="0" applyFont="1" applyFill="1" applyBorder="1" applyAlignment="1">
      <alignment horizontal="center" vertical="center" wrapText="1"/>
    </xf>
    <xf numFmtId="0" fontId="15" fillId="9" borderId="64" xfId="0" applyFont="1" applyFill="1" applyBorder="1" applyAlignment="1">
      <alignment horizontal="center" vertical="center" wrapText="1"/>
    </xf>
    <xf numFmtId="0" fontId="15" fillId="9" borderId="65" xfId="0" applyFont="1" applyFill="1" applyBorder="1" applyAlignment="1">
      <alignment horizontal="center" vertical="center" wrapText="1"/>
    </xf>
    <xf numFmtId="0" fontId="15" fillId="9" borderId="3"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49" fillId="12" borderId="17" xfId="0" applyFont="1" applyFill="1" applyBorder="1" applyAlignment="1">
      <alignment horizontal="center" vertical="center"/>
    </xf>
    <xf numFmtId="0" fontId="15" fillId="12" borderId="11" xfId="0" applyFont="1" applyFill="1" applyBorder="1" applyAlignment="1">
      <alignment horizontal="center" vertical="center" wrapText="1"/>
    </xf>
    <xf numFmtId="9" fontId="15" fillId="12" borderId="11" xfId="0" applyNumberFormat="1" applyFont="1" applyFill="1" applyBorder="1" applyAlignment="1">
      <alignment horizontal="center" vertical="center" wrapText="1"/>
    </xf>
    <xf numFmtId="0" fontId="15" fillId="12" borderId="1" xfId="0" applyFont="1" applyFill="1" applyBorder="1" applyAlignment="1">
      <alignment horizontal="center" vertical="center" wrapText="1"/>
    </xf>
    <xf numFmtId="1" fontId="15" fillId="12" borderId="11" xfId="0" applyNumberFormat="1" applyFont="1" applyFill="1" applyBorder="1" applyAlignment="1">
      <alignment horizontal="center" vertical="center" wrapText="1"/>
    </xf>
    <xf numFmtId="2" fontId="15" fillId="12" borderId="11" xfId="0" applyNumberFormat="1" applyFont="1" applyFill="1" applyBorder="1" applyAlignment="1">
      <alignment horizontal="center" vertical="center" wrapText="1"/>
    </xf>
    <xf numFmtId="0" fontId="15" fillId="12" borderId="69" xfId="0" applyFont="1" applyFill="1" applyBorder="1" applyAlignment="1">
      <alignment horizontal="center" vertical="center" wrapText="1"/>
    </xf>
    <xf numFmtId="168" fontId="15" fillId="12" borderId="70" xfId="0" applyNumberFormat="1" applyFont="1" applyFill="1" applyBorder="1" applyAlignment="1">
      <alignment horizontal="center" vertical="center"/>
    </xf>
    <xf numFmtId="168" fontId="15" fillId="12" borderId="11" xfId="0" applyNumberFormat="1" applyFont="1" applyFill="1" applyBorder="1" applyAlignment="1">
      <alignment horizontal="center" vertical="center" wrapText="1"/>
    </xf>
    <xf numFmtId="168" fontId="15" fillId="12" borderId="2" xfId="0" applyNumberFormat="1" applyFont="1" applyFill="1" applyBorder="1" applyAlignment="1">
      <alignment horizontal="center" vertical="center" wrapText="1"/>
    </xf>
    <xf numFmtId="168" fontId="15" fillId="12" borderId="71" xfId="0" applyNumberFormat="1" applyFont="1" applyFill="1" applyBorder="1" applyAlignment="1">
      <alignment horizontal="center" vertical="center" wrapText="1"/>
    </xf>
    <xf numFmtId="168" fontId="15" fillId="12" borderId="72" xfId="0" applyNumberFormat="1" applyFont="1" applyFill="1" applyBorder="1" applyAlignment="1">
      <alignment horizontal="center" vertical="center" wrapText="1"/>
    </xf>
    <xf numFmtId="168" fontId="15" fillId="12" borderId="73" xfId="0" applyNumberFormat="1" applyFont="1" applyFill="1" applyBorder="1" applyAlignment="1">
      <alignment horizontal="center" vertical="center"/>
    </xf>
    <xf numFmtId="168" fontId="10" fillId="12" borderId="74" xfId="0" applyNumberFormat="1" applyFont="1" applyFill="1" applyBorder="1" applyAlignment="1">
      <alignment horizontal="center" vertical="center"/>
    </xf>
    <xf numFmtId="168" fontId="10" fillId="12" borderId="1" xfId="0" applyNumberFormat="1" applyFont="1" applyFill="1" applyBorder="1" applyAlignment="1">
      <alignment horizontal="center" vertical="center"/>
    </xf>
    <xf numFmtId="168" fontId="48" fillId="12" borderId="67" xfId="0" applyNumberFormat="1" applyFont="1" applyFill="1" applyBorder="1" applyAlignment="1">
      <alignment horizontal="center" vertical="center"/>
    </xf>
    <xf numFmtId="49" fontId="15" fillId="12" borderId="73" xfId="0" applyNumberFormat="1" applyFont="1" applyFill="1" applyBorder="1" applyAlignment="1">
      <alignment horizontal="center" vertical="center" wrapText="1"/>
    </xf>
    <xf numFmtId="0" fontId="15" fillId="12" borderId="16" xfId="0" applyFont="1" applyFill="1" applyBorder="1" applyAlignment="1">
      <alignment horizontal="center" vertical="center" wrapText="1"/>
    </xf>
    <xf numFmtId="10" fontId="15" fillId="12" borderId="1" xfId="0" applyNumberFormat="1" applyFont="1" applyFill="1" applyBorder="1" applyAlignment="1">
      <alignment horizontal="center" vertical="center" wrapText="1"/>
    </xf>
    <xf numFmtId="2" fontId="15" fillId="12" borderId="1" xfId="0" applyNumberFormat="1" applyFont="1" applyFill="1" applyBorder="1" applyAlignment="1">
      <alignment horizontal="center" vertical="center" wrapText="1"/>
    </xf>
    <xf numFmtId="0" fontId="15" fillId="12" borderId="2" xfId="0" applyFont="1" applyFill="1" applyBorder="1" applyAlignment="1">
      <alignment horizontal="center" vertical="center" wrapText="1"/>
    </xf>
    <xf numFmtId="168" fontId="15" fillId="12" borderId="62" xfId="0" applyNumberFormat="1" applyFont="1" applyFill="1" applyBorder="1" applyAlignment="1">
      <alignment horizontal="center" vertical="center" wrapText="1"/>
    </xf>
    <xf numFmtId="168" fontId="15" fillId="12" borderId="1" xfId="0" applyNumberFormat="1" applyFont="1" applyFill="1" applyBorder="1" applyAlignment="1">
      <alignment horizontal="center" vertical="center" wrapText="1"/>
    </xf>
    <xf numFmtId="168" fontId="15" fillId="12" borderId="63" xfId="0" applyNumberFormat="1" applyFont="1" applyFill="1" applyBorder="1" applyAlignment="1">
      <alignment horizontal="center" vertical="center" wrapText="1"/>
    </xf>
    <xf numFmtId="168" fontId="15" fillId="12" borderId="64" xfId="0" applyNumberFormat="1" applyFont="1" applyFill="1" applyBorder="1" applyAlignment="1">
      <alignment horizontal="center" vertical="center" wrapText="1"/>
    </xf>
    <xf numFmtId="168" fontId="15" fillId="12" borderId="65" xfId="0" applyNumberFormat="1" applyFont="1" applyFill="1" applyBorder="1" applyAlignment="1">
      <alignment horizontal="center" vertical="center" wrapText="1"/>
    </xf>
    <xf numFmtId="0" fontId="15" fillId="12" borderId="3" xfId="0" applyFont="1" applyFill="1" applyBorder="1" applyAlignment="1">
      <alignment horizontal="center" vertical="center" wrapText="1"/>
    </xf>
    <xf numFmtId="168" fontId="15" fillId="12" borderId="15" xfId="0" applyNumberFormat="1" applyFont="1" applyFill="1" applyBorder="1" applyAlignment="1">
      <alignment horizontal="center" vertical="center"/>
    </xf>
    <xf numFmtId="168" fontId="10" fillId="12" borderId="1" xfId="0" applyNumberFormat="1" applyFont="1" applyFill="1" applyBorder="1" applyAlignment="1">
      <alignment horizontal="center" vertical="center" wrapText="1"/>
    </xf>
    <xf numFmtId="0" fontId="10" fillId="12" borderId="1" xfId="0" applyFont="1" applyFill="1" applyBorder="1" applyAlignment="1">
      <alignment horizontal="center" vertical="center" wrapText="1"/>
    </xf>
    <xf numFmtId="168" fontId="15" fillId="12" borderId="1" xfId="0" applyNumberFormat="1" applyFont="1" applyFill="1" applyBorder="1" applyAlignment="1">
      <alignment horizontal="center" vertical="center"/>
    </xf>
    <xf numFmtId="0" fontId="4" fillId="8" borderId="16" xfId="0" applyFont="1" applyFill="1" applyBorder="1" applyAlignment="1">
      <alignment horizontal="center" vertical="center"/>
    </xf>
    <xf numFmtId="168" fontId="4" fillId="4" borderId="2" xfId="0" applyNumberFormat="1" applyFont="1" applyFill="1" applyBorder="1" applyAlignment="1">
      <alignment horizontal="center" vertical="center" wrapText="1"/>
    </xf>
    <xf numFmtId="168" fontId="49" fillId="4" borderId="67" xfId="0" applyNumberFormat="1" applyFont="1" applyFill="1" applyBorder="1" applyAlignment="1">
      <alignment horizontal="center" vertical="center"/>
    </xf>
    <xf numFmtId="10" fontId="4"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168" fontId="4" fillId="4" borderId="62" xfId="0" applyNumberFormat="1" applyFont="1" applyFill="1" applyBorder="1" applyAlignment="1">
      <alignment horizontal="center" vertical="center" wrapText="1"/>
    </xf>
    <xf numFmtId="168" fontId="4" fillId="4" borderId="63" xfId="0" applyNumberFormat="1" applyFont="1" applyFill="1" applyBorder="1" applyAlignment="1">
      <alignment horizontal="center" vertical="center" wrapText="1"/>
    </xf>
    <xf numFmtId="168" fontId="4" fillId="4" borderId="64" xfId="0" applyNumberFormat="1" applyFont="1" applyFill="1" applyBorder="1" applyAlignment="1">
      <alignment horizontal="center" vertical="center" wrapText="1"/>
    </xf>
    <xf numFmtId="168" fontId="4" fillId="4" borderId="65"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168" fontId="49" fillId="4" borderId="1" xfId="0" applyNumberFormat="1" applyFont="1" applyFill="1" applyBorder="1" applyAlignment="1">
      <alignment horizontal="center" vertical="center" wrapText="1"/>
    </xf>
    <xf numFmtId="168" fontId="4" fillId="4" borderId="1" xfId="0" applyNumberFormat="1" applyFont="1" applyFill="1" applyBorder="1" applyAlignment="1">
      <alignment horizontal="center" vertical="center"/>
    </xf>
    <xf numFmtId="168" fontId="49" fillId="4" borderId="1" xfId="0" applyNumberFormat="1" applyFont="1" applyFill="1" applyBorder="1" applyAlignment="1">
      <alignment horizontal="center" vertical="center"/>
    </xf>
    <xf numFmtId="168" fontId="4" fillId="4" borderId="78" xfId="0" applyNumberFormat="1" applyFont="1" applyFill="1" applyBorder="1" applyAlignment="1">
      <alignment horizontal="center" vertical="center" wrapText="1"/>
    </xf>
    <xf numFmtId="168" fontId="4" fillId="4" borderId="80" xfId="0" applyNumberFormat="1" applyFont="1" applyFill="1" applyBorder="1" applyAlignment="1">
      <alignment horizontal="center" vertical="center" wrapText="1"/>
    </xf>
    <xf numFmtId="168" fontId="4" fillId="4" borderId="76" xfId="0" applyNumberFormat="1" applyFont="1" applyFill="1" applyBorder="1" applyAlignment="1">
      <alignment horizontal="center" vertical="center" wrapText="1"/>
    </xf>
    <xf numFmtId="168" fontId="4" fillId="4" borderId="79" xfId="0" applyNumberFormat="1" applyFont="1" applyFill="1" applyBorder="1" applyAlignment="1">
      <alignment horizontal="center" vertical="center" wrapText="1"/>
    </xf>
    <xf numFmtId="168" fontId="2" fillId="2" borderId="81" xfId="0" applyNumberFormat="1" applyFont="1" applyFill="1" applyBorder="1" applyAlignment="1">
      <alignment vertical="center"/>
    </xf>
    <xf numFmtId="168" fontId="2" fillId="2" borderId="53" xfId="0" applyNumberFormat="1" applyFont="1" applyFill="1" applyBorder="1" applyAlignment="1">
      <alignment vertical="center"/>
    </xf>
    <xf numFmtId="168" fontId="2" fillId="2" borderId="37" xfId="0" applyNumberFormat="1" applyFont="1" applyFill="1" applyBorder="1" applyAlignment="1">
      <alignment vertical="center"/>
    </xf>
    <xf numFmtId="0" fontId="2" fillId="2" borderId="30" xfId="0" applyFont="1" applyFill="1" applyBorder="1" applyAlignment="1">
      <alignment horizontal="right" vertical="center"/>
    </xf>
    <xf numFmtId="168" fontId="2" fillId="2" borderId="82" xfId="0" applyNumberFormat="1" applyFont="1" applyFill="1" applyBorder="1" applyAlignment="1">
      <alignment vertical="center"/>
    </xf>
    <xf numFmtId="0" fontId="49" fillId="10" borderId="32" xfId="0" applyFont="1" applyFill="1" applyBorder="1" applyAlignment="1">
      <alignment horizontal="center" vertical="center" wrapText="1"/>
    </xf>
    <xf numFmtId="0" fontId="49" fillId="10" borderId="14" xfId="0" applyFont="1" applyFill="1" applyBorder="1" applyAlignment="1">
      <alignment horizontal="center" vertical="center" wrapText="1"/>
    </xf>
    <xf numFmtId="0" fontId="49" fillId="10" borderId="33" xfId="0" applyFont="1" applyFill="1" applyBorder="1" applyAlignment="1">
      <alignment horizontal="center" vertical="center" wrapText="1"/>
    </xf>
    <xf numFmtId="0" fontId="15" fillId="11" borderId="15" xfId="0"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28" xfId="0" applyFont="1" applyFill="1" applyBorder="1" applyAlignment="1">
      <alignment horizontal="center" vertical="center" wrapText="1"/>
    </xf>
    <xf numFmtId="0" fontId="15" fillId="10" borderId="14" xfId="0" applyFont="1" applyFill="1" applyBorder="1" applyAlignment="1">
      <alignment horizontal="center" vertical="center" wrapText="1"/>
    </xf>
    <xf numFmtId="0" fontId="15" fillId="10" borderId="33" xfId="0" applyFont="1" applyFill="1" applyBorder="1" applyAlignment="1">
      <alignment horizontal="center" vertical="center" wrapText="1"/>
    </xf>
    <xf numFmtId="0" fontId="62" fillId="12" borderId="1" xfId="0" applyFont="1" applyFill="1" applyBorder="1" applyAlignment="1">
      <alignment horizontal="center" vertical="center" wrapText="1"/>
    </xf>
    <xf numFmtId="9" fontId="62" fillId="12" borderId="1" xfId="1" applyFont="1" applyFill="1" applyBorder="1" applyAlignment="1" applyProtection="1">
      <alignment horizontal="center" vertical="center" wrapText="1"/>
    </xf>
    <xf numFmtId="49" fontId="15" fillId="12" borderId="15" xfId="0" applyNumberFormat="1" applyFont="1" applyFill="1" applyBorder="1" applyAlignment="1">
      <alignment horizontal="center" vertical="center" wrapText="1"/>
    </xf>
    <xf numFmtId="0" fontId="15" fillId="12" borderId="86" xfId="0" applyFont="1" applyFill="1" applyBorder="1" applyAlignment="1">
      <alignment horizontal="center" vertical="center" wrapText="1"/>
    </xf>
    <xf numFmtId="9" fontId="15" fillId="12" borderId="1" xfId="1" applyFont="1" applyFill="1" applyBorder="1" applyAlignment="1" applyProtection="1">
      <alignment horizontal="center" vertical="center" wrapText="1"/>
    </xf>
    <xf numFmtId="168" fontId="7" fillId="4" borderId="1" xfId="0" applyNumberFormat="1" applyFont="1" applyFill="1" applyBorder="1" applyAlignment="1">
      <alignment horizontal="center" vertical="center" wrapText="1"/>
    </xf>
    <xf numFmtId="0" fontId="4" fillId="4" borderId="86" xfId="0" applyFont="1" applyFill="1" applyBorder="1" applyAlignment="1">
      <alignment horizontal="center" vertical="center" wrapText="1"/>
    </xf>
    <xf numFmtId="9" fontId="4" fillId="4" borderId="1" xfId="1" applyFont="1" applyFill="1" applyBorder="1" applyAlignment="1" applyProtection="1">
      <alignment horizontal="center" vertical="center" wrapText="1"/>
    </xf>
    <xf numFmtId="0" fontId="49" fillId="0" borderId="1" xfId="0" applyFont="1" applyBorder="1" applyAlignment="1">
      <alignment horizontal="center" vertical="center" wrapText="1"/>
    </xf>
    <xf numFmtId="0" fontId="17" fillId="0" borderId="0" xfId="0" applyFont="1" applyAlignment="1">
      <alignment vertical="center"/>
    </xf>
    <xf numFmtId="0" fontId="2" fillId="2" borderId="30" xfId="0" applyFont="1" applyFill="1" applyBorder="1" applyAlignment="1">
      <alignment horizontal="right" vertical="center" wrapText="1"/>
    </xf>
    <xf numFmtId="168" fontId="2" fillId="2" borderId="30" xfId="0" applyNumberFormat="1" applyFont="1" applyFill="1" applyBorder="1" applyAlignment="1">
      <alignment vertical="center" wrapText="1"/>
    </xf>
    <xf numFmtId="166" fontId="2" fillId="2" borderId="31" xfId="0" applyNumberFormat="1" applyFont="1" applyFill="1" applyBorder="1" applyAlignment="1">
      <alignment vertical="center" wrapText="1"/>
    </xf>
    <xf numFmtId="166" fontId="2" fillId="2" borderId="53" xfId="0" applyNumberFormat="1" applyFont="1" applyFill="1" applyBorder="1" applyAlignment="1">
      <alignment vertical="center" wrapText="1"/>
    </xf>
    <xf numFmtId="168" fontId="2" fillId="2" borderId="31" xfId="0" applyNumberFormat="1" applyFont="1" applyFill="1" applyBorder="1" applyAlignment="1">
      <alignment vertical="center" wrapText="1"/>
    </xf>
    <xf numFmtId="0" fontId="0" fillId="0" borderId="0" xfId="0" applyAlignment="1">
      <alignment horizontal="center"/>
    </xf>
    <xf numFmtId="0" fontId="49" fillId="11" borderId="99" xfId="0" applyFont="1" applyFill="1" applyBorder="1" applyAlignment="1">
      <alignment horizontal="center" vertical="center" wrapText="1"/>
    </xf>
    <xf numFmtId="0" fontId="49" fillId="11" borderId="100" xfId="0" applyFont="1" applyFill="1" applyBorder="1" applyAlignment="1">
      <alignment horizontal="center" vertical="center" wrapText="1"/>
    </xf>
    <xf numFmtId="0" fontId="49" fillId="11" borderId="101" xfId="0" applyFont="1" applyFill="1" applyBorder="1" applyAlignment="1">
      <alignment horizontal="center" vertical="center" wrapText="1"/>
    </xf>
    <xf numFmtId="0" fontId="49" fillId="11" borderId="98" xfId="0" applyFont="1" applyFill="1" applyBorder="1" applyAlignment="1">
      <alignment horizontal="center" vertical="center" wrapText="1"/>
    </xf>
    <xf numFmtId="0" fontId="49" fillId="9" borderId="5" xfId="0" applyFont="1" applyFill="1" applyBorder="1" applyAlignment="1">
      <alignment horizontal="center" vertical="center" wrapText="1"/>
    </xf>
    <xf numFmtId="0" fontId="49" fillId="9" borderId="56" xfId="0" applyFont="1" applyFill="1" applyBorder="1" applyAlignment="1">
      <alignment horizontal="center" vertical="center" wrapText="1"/>
    </xf>
    <xf numFmtId="0" fontId="49" fillId="9" borderId="57" xfId="0" applyFont="1" applyFill="1" applyBorder="1" applyAlignment="1">
      <alignment horizontal="center" vertical="center" wrapText="1"/>
    </xf>
    <xf numFmtId="0" fontId="49" fillId="9" borderId="58" xfId="0" applyFont="1" applyFill="1" applyBorder="1" applyAlignment="1">
      <alignment horizontal="center" vertical="center" wrapText="1"/>
    </xf>
    <xf numFmtId="0" fontId="49" fillId="9" borderId="59"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15" fillId="11" borderId="89" xfId="0" applyFont="1" applyFill="1" applyBorder="1" applyAlignment="1">
      <alignment horizontal="center" vertical="center" wrapText="1"/>
    </xf>
    <xf numFmtId="0" fontId="15" fillId="11" borderId="90" xfId="0" applyFont="1" applyFill="1" applyBorder="1" applyAlignment="1">
      <alignment horizontal="center" vertical="center" wrapText="1"/>
    </xf>
    <xf numFmtId="0" fontId="15" fillId="11" borderId="91" xfId="0" applyFont="1" applyFill="1" applyBorder="1" applyAlignment="1">
      <alignment horizontal="center" vertical="center" wrapText="1"/>
    </xf>
    <xf numFmtId="0" fontId="15" fillId="11" borderId="98"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5" fillId="9" borderId="5" xfId="0" applyFont="1" applyFill="1" applyBorder="1" applyAlignment="1">
      <alignment horizontal="center" vertical="center" wrapText="1"/>
    </xf>
    <xf numFmtId="0" fontId="49" fillId="12" borderId="16" xfId="0" applyFont="1" applyFill="1" applyBorder="1" applyAlignment="1">
      <alignment horizontal="center" vertical="center"/>
    </xf>
    <xf numFmtId="9" fontId="4" fillId="12" borderId="1" xfId="0" applyNumberFormat="1" applyFont="1" applyFill="1" applyBorder="1" applyAlignment="1">
      <alignment horizontal="center" vertical="center" wrapText="1"/>
    </xf>
    <xf numFmtId="2" fontId="4" fillId="12" borderId="1" xfId="0" applyNumberFormat="1" applyFont="1" applyFill="1" applyBorder="1" applyAlignment="1">
      <alignment horizontal="center" vertical="center" wrapText="1"/>
    </xf>
    <xf numFmtId="168" fontId="4" fillId="12" borderId="62" xfId="0" applyNumberFormat="1" applyFont="1" applyFill="1" applyBorder="1" applyAlignment="1">
      <alignment horizontal="center" vertical="center"/>
    </xf>
    <xf numFmtId="168" fontId="4" fillId="12" borderId="1" xfId="0" applyNumberFormat="1" applyFont="1" applyFill="1" applyBorder="1" applyAlignment="1">
      <alignment horizontal="center" vertical="center" wrapText="1"/>
    </xf>
    <xf numFmtId="168" fontId="4" fillId="12" borderId="63" xfId="0" applyNumberFormat="1" applyFont="1" applyFill="1" applyBorder="1" applyAlignment="1">
      <alignment horizontal="center" vertical="center" wrapText="1"/>
    </xf>
    <xf numFmtId="168" fontId="4" fillId="12" borderId="64" xfId="0" applyNumberFormat="1" applyFont="1" applyFill="1" applyBorder="1" applyAlignment="1">
      <alignment horizontal="center" vertical="center" wrapText="1"/>
    </xf>
    <xf numFmtId="168" fontId="4" fillId="12" borderId="1" xfId="0" applyNumberFormat="1" applyFont="1" applyFill="1" applyBorder="1" applyAlignment="1">
      <alignment horizontal="center" vertical="center"/>
    </xf>
    <xf numFmtId="168" fontId="49" fillId="12" borderId="1" xfId="0" applyNumberFormat="1" applyFont="1" applyFill="1" applyBorder="1" applyAlignment="1">
      <alignment horizontal="center" vertical="center"/>
    </xf>
    <xf numFmtId="168" fontId="49" fillId="12" borderId="67" xfId="0" applyNumberFormat="1" applyFont="1" applyFill="1" applyBorder="1" applyAlignment="1">
      <alignment horizontal="center" vertical="center"/>
    </xf>
    <xf numFmtId="0" fontId="4" fillId="12" borderId="68" xfId="105" applyFont="1" applyFill="1" applyBorder="1" applyAlignment="1">
      <alignment horizontal="center" vertical="center" wrapText="1"/>
    </xf>
    <xf numFmtId="0" fontId="4" fillId="12" borderId="102" xfId="0" applyFont="1" applyFill="1" applyBorder="1" applyAlignment="1">
      <alignment horizontal="center" vertical="center" wrapText="1"/>
    </xf>
    <xf numFmtId="9" fontId="4" fillId="12" borderId="92" xfId="0" applyNumberFormat="1" applyFont="1" applyFill="1" applyBorder="1" applyAlignment="1">
      <alignment horizontal="center" vertical="center" wrapText="1"/>
    </xf>
    <xf numFmtId="0" fontId="4" fillId="12" borderId="93" xfId="0" applyFont="1" applyFill="1" applyBorder="1" applyAlignment="1">
      <alignment horizontal="center" vertical="center" wrapText="1"/>
    </xf>
    <xf numFmtId="1" fontId="4" fillId="12" borderId="2" xfId="0" applyNumberFormat="1" applyFont="1" applyFill="1" applyBorder="1" applyAlignment="1">
      <alignment horizontal="center" vertical="center" wrapText="1"/>
    </xf>
    <xf numFmtId="168" fontId="4" fillId="12" borderId="62" xfId="0" applyNumberFormat="1" applyFont="1" applyFill="1" applyBorder="1" applyAlignment="1">
      <alignment horizontal="center" vertical="center" wrapText="1"/>
    </xf>
    <xf numFmtId="168" fontId="4" fillId="12" borderId="2" xfId="0" applyNumberFormat="1" applyFont="1" applyFill="1" applyBorder="1" applyAlignment="1">
      <alignment horizontal="center" vertical="center" wrapText="1"/>
    </xf>
    <xf numFmtId="168" fontId="4" fillId="12" borderId="65" xfId="0" applyNumberFormat="1" applyFont="1" applyFill="1" applyBorder="1" applyAlignment="1">
      <alignment horizontal="center" vertical="center" wrapText="1"/>
    </xf>
    <xf numFmtId="0" fontId="4" fillId="12" borderId="3" xfId="0" applyFont="1" applyFill="1" applyBorder="1" applyAlignment="1">
      <alignment horizontal="center" vertical="center" wrapText="1"/>
    </xf>
    <xf numFmtId="0" fontId="4" fillId="12" borderId="1" xfId="0" applyFont="1" applyFill="1" applyBorder="1" applyAlignment="1">
      <alignment horizontal="center" vertical="center"/>
    </xf>
    <xf numFmtId="168" fontId="49" fillId="12" borderId="1" xfId="0" applyNumberFormat="1" applyFont="1" applyFill="1" applyBorder="1" applyAlignment="1">
      <alignment horizontal="center" vertical="center" wrapText="1"/>
    </xf>
    <xf numFmtId="168" fontId="4" fillId="12" borderId="1" xfId="105" applyNumberFormat="1" applyFont="1" applyFill="1" applyBorder="1" applyAlignment="1">
      <alignment horizontal="center" vertical="center" wrapText="1"/>
    </xf>
    <xf numFmtId="168" fontId="4" fillId="12" borderId="15" xfId="0" applyNumberFormat="1" applyFont="1" applyFill="1" applyBorder="1" applyAlignment="1">
      <alignment horizontal="center" vertical="center"/>
    </xf>
    <xf numFmtId="0" fontId="0" fillId="8" borderId="16" xfId="0" applyFill="1" applyBorder="1" applyAlignment="1">
      <alignment horizontal="center" vertical="center"/>
    </xf>
    <xf numFmtId="168" fontId="49" fillId="4" borderId="66" xfId="0" applyNumberFormat="1" applyFont="1" applyFill="1" applyBorder="1" applyAlignment="1">
      <alignment horizontal="center" vertical="center"/>
    </xf>
    <xf numFmtId="168" fontId="2" fillId="4" borderId="67" xfId="0" applyNumberFormat="1" applyFont="1" applyFill="1" applyBorder="1" applyAlignment="1">
      <alignment horizontal="center" vertical="center"/>
    </xf>
    <xf numFmtId="0" fontId="4" fillId="4" borderId="102" xfId="0" applyFont="1" applyFill="1" applyBorder="1" applyAlignment="1">
      <alignment horizontal="center" vertical="center" wrapText="1"/>
    </xf>
    <xf numFmtId="9" fontId="4" fillId="4" borderId="94" xfId="0" applyNumberFormat="1" applyFont="1" applyFill="1" applyBorder="1" applyAlignment="1">
      <alignment horizontal="center" vertical="center" wrapText="1"/>
    </xf>
    <xf numFmtId="0" fontId="4" fillId="4" borderId="93" xfId="0" applyFont="1" applyFill="1" applyBorder="1" applyAlignment="1">
      <alignment horizontal="center" vertical="center" wrapText="1"/>
    </xf>
    <xf numFmtId="1" fontId="4" fillId="4" borderId="2" xfId="0" applyNumberFormat="1" applyFont="1" applyFill="1" applyBorder="1" applyAlignment="1">
      <alignment horizontal="center" vertical="center" wrapText="1"/>
    </xf>
    <xf numFmtId="0" fontId="4" fillId="0" borderId="1" xfId="0" applyFont="1" applyBorder="1" applyAlignment="1">
      <alignment horizontal="center" vertical="center"/>
    </xf>
    <xf numFmtId="168" fontId="4" fillId="6" borderId="1" xfId="105" applyNumberFormat="1" applyFont="1" applyFill="1" applyBorder="1" applyAlignment="1">
      <alignment horizontal="center" vertical="center" wrapText="1"/>
    </xf>
    <xf numFmtId="9" fontId="4" fillId="4" borderId="95" xfId="0" applyNumberFormat="1" applyFont="1" applyFill="1" applyBorder="1" applyAlignment="1">
      <alignment horizontal="center" vertical="center" wrapText="1"/>
    </xf>
    <xf numFmtId="166" fontId="2" fillId="2" borderId="31" xfId="0" applyNumberFormat="1" applyFont="1" applyFill="1" applyBorder="1" applyAlignment="1">
      <alignment vertical="center"/>
    </xf>
    <xf numFmtId="166" fontId="2" fillId="2" borderId="103" xfId="0" applyNumberFormat="1" applyFont="1" applyFill="1" applyBorder="1" applyAlignment="1">
      <alignment vertical="center"/>
    </xf>
    <xf numFmtId="0" fontId="2" fillId="2" borderId="4" xfId="0" applyFont="1" applyFill="1" applyBorder="1" applyAlignment="1">
      <alignment vertical="center"/>
    </xf>
    <xf numFmtId="168" fontId="2" fillId="2" borderId="30" xfId="0" applyNumberFormat="1" applyFont="1" applyFill="1" applyBorder="1" applyAlignment="1">
      <alignment vertical="center"/>
    </xf>
    <xf numFmtId="168" fontId="2" fillId="2" borderId="31" xfId="0" applyNumberFormat="1" applyFont="1" applyFill="1" applyBorder="1" applyAlignment="1">
      <alignment vertical="center"/>
    </xf>
    <xf numFmtId="0" fontId="0" fillId="0" borderId="0" xfId="0" applyAlignment="1">
      <alignment vertical="center" wrapText="1"/>
    </xf>
    <xf numFmtId="0" fontId="4" fillId="0" borderId="0" xfId="0" applyFont="1" applyAlignment="1">
      <alignment vertical="center" wrapText="1"/>
    </xf>
    <xf numFmtId="0" fontId="0" fillId="12" borderId="1" xfId="0" applyFill="1" applyBorder="1" applyAlignment="1">
      <alignment horizontal="center" vertical="center" wrapText="1"/>
    </xf>
    <xf numFmtId="168" fontId="0" fillId="12" borderId="1" xfId="0" applyNumberFormat="1" applyFill="1" applyBorder="1" applyAlignment="1">
      <alignment horizontal="center" vertical="center"/>
    </xf>
    <xf numFmtId="0" fontId="0" fillId="8" borderId="1" xfId="0" applyFill="1" applyBorder="1" applyAlignment="1">
      <alignment horizontal="center" vertical="center" wrapText="1"/>
    </xf>
    <xf numFmtId="0" fontId="0" fillId="0" borderId="1" xfId="0" applyBorder="1" applyAlignment="1">
      <alignment horizontal="center" vertical="center" wrapText="1"/>
    </xf>
    <xf numFmtId="0" fontId="0" fillId="4" borderId="1" xfId="0" applyFill="1" applyBorder="1" applyAlignment="1">
      <alignment horizontal="center" vertical="center" wrapText="1"/>
    </xf>
    <xf numFmtId="10" fontId="0" fillId="4" borderId="1" xfId="0" applyNumberFormat="1" applyFill="1" applyBorder="1" applyAlignment="1">
      <alignment horizontal="center" vertical="center" wrapText="1"/>
    </xf>
    <xf numFmtId="168" fontId="0" fillId="4" borderId="1" xfId="0" applyNumberFormat="1" applyFill="1" applyBorder="1" applyAlignment="1">
      <alignment horizontal="center" vertical="center" wrapText="1"/>
    </xf>
    <xf numFmtId="168" fontId="0" fillId="4" borderId="1" xfId="0" applyNumberFormat="1" applyFill="1" applyBorder="1" applyAlignment="1">
      <alignment horizontal="center" vertical="center"/>
    </xf>
    <xf numFmtId="0" fontId="2" fillId="2" borderId="2" xfId="0" applyFont="1" applyFill="1" applyBorder="1" applyAlignment="1">
      <alignment vertical="center" wrapText="1"/>
    </xf>
    <xf numFmtId="0" fontId="2" fillId="2" borderId="9" xfId="0" applyFont="1" applyFill="1" applyBorder="1" applyAlignment="1">
      <alignment vertical="center" wrapText="1"/>
    </xf>
    <xf numFmtId="0" fontId="2" fillId="2" borderId="1" xfId="0" applyFont="1" applyFill="1" applyBorder="1" applyAlignment="1">
      <alignment horizontal="right" vertical="center" wrapText="1"/>
    </xf>
    <xf numFmtId="168" fontId="2" fillId="2" borderId="1" xfId="0" applyNumberFormat="1" applyFont="1" applyFill="1" applyBorder="1" applyAlignment="1">
      <alignment vertical="center" wrapText="1"/>
    </xf>
    <xf numFmtId="0" fontId="2" fillId="2" borderId="9" xfId="0" applyFont="1" applyFill="1" applyBorder="1" applyAlignment="1">
      <alignment horizontal="right" vertical="center" wrapText="1"/>
    </xf>
    <xf numFmtId="0" fontId="0" fillId="2" borderId="2" xfId="0" applyFill="1" applyBorder="1" applyAlignment="1">
      <alignment vertical="center" wrapText="1"/>
    </xf>
    <xf numFmtId="0" fontId="49" fillId="12" borderId="30" xfId="0" applyFont="1" applyFill="1" applyBorder="1" applyAlignment="1">
      <alignment horizontal="center" vertical="center"/>
    </xf>
    <xf numFmtId="0" fontId="15" fillId="12" borderId="30" xfId="0" applyFont="1" applyFill="1" applyBorder="1" applyAlignment="1">
      <alignment horizontal="center" vertical="center" wrapText="1"/>
    </xf>
    <xf numFmtId="49" fontId="4" fillId="12" borderId="30" xfId="0" applyNumberFormat="1" applyFont="1" applyFill="1" applyBorder="1" applyAlignment="1">
      <alignment horizontal="center" vertical="center" wrapText="1"/>
    </xf>
    <xf numFmtId="49" fontId="15" fillId="12" borderId="30" xfId="105" applyNumberFormat="1" applyFont="1" applyFill="1" applyBorder="1" applyAlignment="1">
      <alignment horizontal="center" vertical="center" wrapText="1"/>
    </xf>
    <xf numFmtId="9" fontId="15" fillId="12" borderId="30" xfId="105" applyNumberFormat="1" applyFont="1" applyFill="1" applyBorder="1" applyAlignment="1">
      <alignment horizontal="center" vertical="center" wrapText="1"/>
    </xf>
    <xf numFmtId="0" fontId="15" fillId="12" borderId="30" xfId="105" applyFont="1" applyFill="1" applyBorder="1" applyAlignment="1">
      <alignment horizontal="center" vertical="center" wrapText="1"/>
    </xf>
    <xf numFmtId="1" fontId="15" fillId="12" borderId="30" xfId="105" applyNumberFormat="1" applyFont="1" applyFill="1" applyBorder="1" applyAlignment="1">
      <alignment horizontal="center" vertical="center" wrapText="1"/>
    </xf>
    <xf numFmtId="168" fontId="15" fillId="12" borderId="30" xfId="105" applyNumberFormat="1" applyFont="1" applyFill="1" applyBorder="1" applyAlignment="1">
      <alignment horizontal="center" vertical="center" wrapText="1"/>
    </xf>
    <xf numFmtId="168" fontId="48" fillId="12" borderId="30" xfId="0" applyNumberFormat="1" applyFont="1" applyFill="1" applyBorder="1" applyAlignment="1">
      <alignment horizontal="right" vertical="center" wrapText="1"/>
    </xf>
    <xf numFmtId="0" fontId="55" fillId="12" borderId="30" xfId="0" applyFont="1" applyFill="1" applyBorder="1" applyAlignment="1">
      <alignment horizontal="center" vertical="center" wrapText="1"/>
    </xf>
    <xf numFmtId="0" fontId="4" fillId="8" borderId="14" xfId="0" applyFont="1" applyFill="1" applyBorder="1" applyAlignment="1">
      <alignment horizontal="center" vertical="center"/>
    </xf>
    <xf numFmtId="0" fontId="4" fillId="0" borderId="14" xfId="0" applyFont="1" applyBorder="1" applyAlignment="1">
      <alignment horizontal="center" vertical="center" wrapText="1"/>
    </xf>
    <xf numFmtId="0" fontId="4" fillId="4" borderId="14" xfId="0" applyFont="1" applyFill="1" applyBorder="1" applyAlignment="1">
      <alignment horizontal="center" vertical="center" wrapText="1"/>
    </xf>
    <xf numFmtId="10" fontId="4" fillId="4" borderId="14" xfId="0" applyNumberFormat="1" applyFont="1" applyFill="1" applyBorder="1" applyAlignment="1">
      <alignment horizontal="center" vertical="center" wrapText="1"/>
    </xf>
    <xf numFmtId="1" fontId="4" fillId="4" borderId="14" xfId="0" applyNumberFormat="1" applyFont="1" applyFill="1" applyBorder="1" applyAlignment="1">
      <alignment horizontal="center" vertical="center" wrapText="1"/>
    </xf>
    <xf numFmtId="14" fontId="4" fillId="4" borderId="14" xfId="0" applyNumberFormat="1" applyFont="1" applyFill="1" applyBorder="1" applyAlignment="1">
      <alignment horizontal="center" vertical="center" wrapText="1"/>
    </xf>
    <xf numFmtId="168" fontId="4" fillId="4" borderId="14" xfId="0" applyNumberFormat="1" applyFont="1" applyFill="1" applyBorder="1" applyAlignment="1">
      <alignment horizontal="center" vertical="center" wrapText="1"/>
    </xf>
    <xf numFmtId="168" fontId="10" fillId="4" borderId="14" xfId="0" applyNumberFormat="1" applyFont="1" applyFill="1" applyBorder="1" applyAlignment="1">
      <alignment horizontal="center" vertical="center" wrapText="1"/>
    </xf>
    <xf numFmtId="0" fontId="4" fillId="0" borderId="14" xfId="0" applyFont="1" applyBorder="1"/>
    <xf numFmtId="0" fontId="49" fillId="4" borderId="14" xfId="0" applyFont="1" applyFill="1" applyBorder="1" applyAlignment="1">
      <alignment horizontal="center" vertical="center" wrapText="1"/>
    </xf>
    <xf numFmtId="0" fontId="4" fillId="8" borderId="1" xfId="0" applyFont="1" applyFill="1" applyBorder="1" applyAlignment="1">
      <alignment horizontal="center" vertical="center"/>
    </xf>
    <xf numFmtId="1" fontId="4" fillId="4" borderId="1" xfId="0" applyNumberFormat="1"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168" fontId="10" fillId="4" borderId="1" xfId="0" applyNumberFormat="1" applyFont="1" applyFill="1" applyBorder="1" applyAlignment="1">
      <alignment horizontal="center" vertical="center" wrapText="1"/>
    </xf>
    <xf numFmtId="0" fontId="4" fillId="0" borderId="1" xfId="0" applyFont="1" applyBorder="1"/>
    <xf numFmtId="168" fontId="2" fillId="2" borderId="25" xfId="0" applyNumberFormat="1" applyFont="1" applyFill="1" applyBorder="1" applyAlignment="1">
      <alignment vertical="center"/>
    </xf>
    <xf numFmtId="0" fontId="2" fillId="2" borderId="25" xfId="0" applyFont="1" applyFill="1" applyBorder="1" applyAlignment="1">
      <alignment vertical="center"/>
    </xf>
    <xf numFmtId="0" fontId="2" fillId="2" borderId="25" xfId="0" applyFont="1" applyFill="1" applyBorder="1" applyAlignment="1">
      <alignment horizontal="right" vertical="center"/>
    </xf>
    <xf numFmtId="0" fontId="15" fillId="9" borderId="28" xfId="0" applyFont="1" applyFill="1" applyBorder="1" applyAlignment="1">
      <alignment horizontal="center" vertical="center" wrapText="1"/>
    </xf>
    <xf numFmtId="0" fontId="15" fillId="12" borderId="47" xfId="105" applyFont="1" applyFill="1" applyBorder="1" applyAlignment="1">
      <alignment horizontal="center" vertical="center" wrapText="1"/>
    </xf>
    <xf numFmtId="0" fontId="4" fillId="4" borderId="28" xfId="0" applyFont="1" applyFill="1" applyBorder="1" applyAlignment="1">
      <alignment horizontal="center" vertical="center" wrapText="1"/>
    </xf>
    <xf numFmtId="0" fontId="49" fillId="11" borderId="52" xfId="0" applyFont="1" applyFill="1" applyBorder="1" applyAlignment="1">
      <alignment horizontal="center" vertical="center" wrapText="1"/>
    </xf>
    <xf numFmtId="0" fontId="15" fillId="12" borderId="31" xfId="0" applyFont="1" applyFill="1" applyBorder="1" applyAlignment="1">
      <alignment horizontal="center" vertical="center" wrapText="1"/>
    </xf>
    <xf numFmtId="0" fontId="4" fillId="0" borderId="33"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2" fillId="2" borderId="98" xfId="0" applyFont="1" applyFill="1" applyBorder="1" applyAlignment="1">
      <alignment vertical="center"/>
    </xf>
    <xf numFmtId="0" fontId="0" fillId="12" borderId="3" xfId="0" applyFill="1" applyBorder="1" applyAlignment="1">
      <alignment horizontal="center" vertical="center" wrapText="1"/>
    </xf>
    <xf numFmtId="0" fontId="0" fillId="4" borderId="3" xfId="0" applyFill="1" applyBorder="1" applyAlignment="1">
      <alignment horizontal="center" vertical="center" wrapText="1"/>
    </xf>
    <xf numFmtId="0" fontId="15" fillId="12" borderId="15" xfId="0" applyFont="1" applyFill="1" applyBorder="1" applyAlignment="1">
      <alignment horizontal="center" vertical="center" wrapText="1"/>
    </xf>
    <xf numFmtId="0" fontId="0" fillId="0" borderId="15" xfId="0" applyBorder="1" applyAlignment="1" applyProtection="1">
      <alignment horizontal="center" vertical="center" wrapText="1"/>
      <protection locked="0"/>
    </xf>
    <xf numFmtId="0" fontId="0" fillId="2" borderId="15" xfId="0" applyFill="1" applyBorder="1" applyAlignment="1">
      <alignment vertical="center" wrapText="1"/>
    </xf>
    <xf numFmtId="0" fontId="16" fillId="0" borderId="0" xfId="0" applyFont="1" applyAlignment="1">
      <alignment vertical="center" wrapText="1"/>
    </xf>
    <xf numFmtId="0" fontId="57" fillId="0" borderId="0" xfId="0" applyFont="1" applyAlignment="1">
      <alignment vertical="center" wrapText="1"/>
    </xf>
    <xf numFmtId="0" fontId="49" fillId="11" borderId="16" xfId="0" applyFont="1" applyFill="1" applyBorder="1" applyAlignment="1">
      <alignment horizontal="center" vertical="center" wrapText="1"/>
    </xf>
    <xf numFmtId="0" fontId="49" fillId="11" borderId="15" xfId="0" applyFont="1" applyFill="1" applyBorder="1" applyAlignment="1">
      <alignment horizontal="center" vertical="center" wrapText="1"/>
    </xf>
    <xf numFmtId="0" fontId="49" fillId="9" borderId="16" xfId="0" applyFont="1" applyFill="1" applyBorder="1" applyAlignment="1">
      <alignment horizontal="center" vertical="center" wrapText="1"/>
    </xf>
    <xf numFmtId="0" fontId="49" fillId="9" borderId="3" xfId="0" applyFont="1" applyFill="1" applyBorder="1" applyAlignment="1">
      <alignment horizontal="center" vertical="center" wrapText="1"/>
    </xf>
    <xf numFmtId="0" fontId="49" fillId="9" borderId="1" xfId="0" applyFont="1" applyFill="1" applyBorder="1" applyAlignment="1">
      <alignment horizontal="center" vertical="center" wrapText="1"/>
    </xf>
    <xf numFmtId="0" fontId="15" fillId="11" borderId="16" xfId="0" applyFont="1" applyFill="1" applyBorder="1" applyAlignment="1">
      <alignment horizontal="center" vertical="center" wrapText="1"/>
    </xf>
    <xf numFmtId="168" fontId="4" fillId="12" borderId="1" xfId="101" applyNumberFormat="1" applyFont="1" applyFill="1" applyBorder="1" applyAlignment="1" applyProtection="1">
      <alignment horizontal="center" vertical="center" wrapText="1"/>
    </xf>
    <xf numFmtId="0" fontId="4" fillId="12" borderId="15" xfId="0" applyFont="1" applyFill="1" applyBorder="1" applyAlignment="1">
      <alignment horizontal="center" vertical="center" wrapText="1"/>
    </xf>
    <xf numFmtId="168" fontId="4" fillId="12" borderId="3" xfId="0" applyNumberFormat="1" applyFont="1" applyFill="1" applyBorder="1" applyAlignment="1">
      <alignment horizontal="center" vertical="center" wrapText="1"/>
    </xf>
    <xf numFmtId="0" fontId="4" fillId="12" borderId="16" xfId="0" applyFont="1" applyFill="1" applyBorder="1" applyAlignment="1">
      <alignment horizontal="left" vertical="center" wrapText="1"/>
    </xf>
    <xf numFmtId="0" fontId="4" fillId="12" borderId="1" xfId="0" applyFont="1" applyFill="1" applyBorder="1" applyAlignment="1">
      <alignment horizontal="left" vertical="center" wrapText="1"/>
    </xf>
    <xf numFmtId="168" fontId="4" fillId="4" borderId="1" xfId="101" applyNumberFormat="1" applyFont="1" applyFill="1" applyBorder="1" applyAlignment="1" applyProtection="1">
      <alignment horizontal="center" vertical="center" wrapText="1"/>
    </xf>
    <xf numFmtId="168" fontId="4" fillId="4" borderId="11" xfId="101" applyNumberFormat="1" applyFont="1" applyFill="1" applyBorder="1" applyAlignment="1" applyProtection="1">
      <alignment horizontal="center" vertical="center" wrapText="1"/>
    </xf>
    <xf numFmtId="2" fontId="4" fillId="4" borderId="11" xfId="0" applyNumberFormat="1" applyFont="1" applyFill="1" applyBorder="1" applyAlignment="1">
      <alignment horizontal="center" vertical="center" wrapText="1"/>
    </xf>
    <xf numFmtId="0" fontId="4" fillId="12" borderId="29" xfId="0" applyFont="1" applyFill="1" applyBorder="1" applyAlignment="1">
      <alignment horizontal="left" vertical="center" wrapText="1"/>
    </xf>
    <xf numFmtId="0" fontId="4" fillId="12" borderId="30" xfId="0" applyFont="1" applyFill="1" applyBorder="1" applyAlignment="1">
      <alignment horizontal="left" vertical="center" wrapText="1"/>
    </xf>
    <xf numFmtId="168" fontId="4" fillId="4" borderId="30" xfId="101" applyNumberFormat="1" applyFont="1" applyFill="1" applyBorder="1" applyAlignment="1" applyProtection="1">
      <alignment horizontal="center" vertical="center" wrapText="1"/>
    </xf>
    <xf numFmtId="168" fontId="2" fillId="2" borderId="14" xfId="0" applyNumberFormat="1" applyFont="1" applyFill="1" applyBorder="1" applyAlignment="1">
      <alignment horizontal="center" vertical="center"/>
    </xf>
    <xf numFmtId="0" fontId="4" fillId="6" borderId="11" xfId="101" applyNumberFormat="1" applyFont="1" applyFill="1" applyBorder="1" applyAlignment="1" applyProtection="1">
      <alignment horizontal="center" vertical="center" wrapText="1"/>
      <protection locked="0"/>
    </xf>
    <xf numFmtId="0" fontId="4" fillId="6" borderId="30" xfId="101" applyNumberFormat="1" applyFont="1" applyFill="1" applyBorder="1" applyAlignment="1" applyProtection="1">
      <alignment horizontal="center" vertical="center" wrapText="1"/>
      <protection locked="0"/>
    </xf>
    <xf numFmtId="2" fontId="4" fillId="0" borderId="18" xfId="0" applyNumberFormat="1" applyFont="1" applyBorder="1" applyAlignment="1" applyProtection="1">
      <alignment horizontal="center" vertical="center" wrapText="1"/>
      <protection locked="0"/>
    </xf>
    <xf numFmtId="2" fontId="4" fillId="0" borderId="31" xfId="0" applyNumberFormat="1" applyFont="1" applyBorder="1" applyAlignment="1" applyProtection="1">
      <alignment horizontal="center" vertical="center" wrapText="1"/>
      <protection locked="0"/>
    </xf>
    <xf numFmtId="0" fontId="49" fillId="9" borderId="15" xfId="0" applyFont="1" applyFill="1" applyBorder="1" applyAlignment="1">
      <alignment horizontal="center" vertical="center" wrapText="1"/>
    </xf>
    <xf numFmtId="0" fontId="17" fillId="0" borderId="0" xfId="0" applyFont="1"/>
    <xf numFmtId="0" fontId="26" fillId="4" borderId="15" xfId="0" applyFont="1" applyFill="1" applyBorder="1" applyAlignment="1">
      <alignment horizontal="center" vertical="center" wrapText="1"/>
    </xf>
    <xf numFmtId="168" fontId="4" fillId="4" borderId="18" xfId="0" applyNumberFormat="1" applyFont="1" applyFill="1" applyBorder="1" applyAlignment="1">
      <alignment vertical="center"/>
    </xf>
    <xf numFmtId="0" fontId="4" fillId="8" borderId="29" xfId="0" applyFont="1" applyFill="1" applyBorder="1" applyAlignment="1">
      <alignment horizontal="center" vertical="center" wrapText="1"/>
    </xf>
    <xf numFmtId="2" fontId="4" fillId="4" borderId="30" xfId="0" applyNumberFormat="1" applyFont="1" applyFill="1" applyBorder="1" applyAlignment="1">
      <alignment horizontal="center" vertical="center" wrapText="1"/>
    </xf>
    <xf numFmtId="0" fontId="4" fillId="0" borderId="30" xfId="0" applyFont="1" applyBorder="1" applyAlignment="1">
      <alignment horizontal="center" vertical="center" wrapText="1"/>
    </xf>
    <xf numFmtId="168" fontId="4" fillId="4" borderId="31" xfId="0" applyNumberFormat="1" applyFont="1" applyFill="1" applyBorder="1" applyAlignment="1">
      <alignment vertical="center"/>
    </xf>
    <xf numFmtId="0" fontId="4" fillId="6" borderId="28" xfId="0" applyFont="1" applyFill="1" applyBorder="1" applyAlignment="1" applyProtection="1">
      <alignment horizontal="center" vertical="center" wrapText="1"/>
      <protection locked="0"/>
    </xf>
    <xf numFmtId="9" fontId="4" fillId="0" borderId="1" xfId="1"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8" fontId="4" fillId="12" borderId="11" xfId="101" applyNumberFormat="1" applyFont="1" applyFill="1" applyBorder="1" applyAlignment="1" applyProtection="1">
      <alignment horizontal="center" vertical="center" wrapText="1"/>
    </xf>
    <xf numFmtId="168" fontId="4" fillId="12" borderId="18" xfId="0" applyNumberFormat="1" applyFont="1" applyFill="1" applyBorder="1" applyAlignment="1">
      <alignment vertical="center"/>
    </xf>
    <xf numFmtId="168" fontId="15" fillId="12" borderId="73" xfId="0" applyNumberFormat="1" applyFont="1" applyFill="1" applyBorder="1" applyAlignment="1">
      <alignment horizontal="center" vertical="center" wrapText="1"/>
    </xf>
    <xf numFmtId="0" fontId="49" fillId="11" borderId="1" xfId="0" applyFont="1" applyFill="1" applyBorder="1" applyAlignment="1">
      <alignment horizontal="center" vertical="center" wrapText="1"/>
    </xf>
    <xf numFmtId="168" fontId="49" fillId="4" borderId="9" xfId="0" applyNumberFormat="1" applyFont="1" applyFill="1" applyBorder="1" applyAlignment="1">
      <alignment horizontal="center" vertical="center"/>
    </xf>
    <xf numFmtId="168" fontId="4" fillId="0" borderId="2" xfId="0" applyNumberFormat="1" applyFont="1" applyBorder="1" applyAlignment="1" applyProtection="1">
      <alignment horizontal="center" vertical="center" wrapText="1"/>
      <protection locked="0"/>
    </xf>
    <xf numFmtId="168" fontId="4" fillId="4" borderId="110" xfId="0" applyNumberFormat="1" applyFont="1" applyFill="1" applyBorder="1" applyAlignment="1">
      <alignment horizontal="center" vertical="center" wrapText="1"/>
    </xf>
    <xf numFmtId="168" fontId="4" fillId="4" borderId="111" xfId="0" applyNumberFormat="1" applyFont="1" applyFill="1" applyBorder="1" applyAlignment="1">
      <alignment horizontal="center" vertical="center" wrapText="1"/>
    </xf>
    <xf numFmtId="168" fontId="4" fillId="4" borderId="112" xfId="0" applyNumberFormat="1" applyFont="1" applyFill="1" applyBorder="1" applyAlignment="1">
      <alignment horizontal="center" vertical="center" wrapText="1"/>
    </xf>
    <xf numFmtId="0" fontId="4" fillId="6" borderId="93" xfId="0" applyFont="1" applyFill="1" applyBorder="1" applyAlignment="1" applyProtection="1">
      <alignment horizontal="center" vertical="center" wrapText="1"/>
      <protection locked="0"/>
    </xf>
    <xf numFmtId="0" fontId="49" fillId="11" borderId="28" xfId="0" applyFont="1" applyFill="1" applyBorder="1" applyAlignment="1">
      <alignment horizontal="center" vertical="center" wrapText="1"/>
    </xf>
    <xf numFmtId="0" fontId="16" fillId="0" borderId="0" xfId="0" applyFont="1" applyAlignment="1">
      <alignment horizontal="left" vertical="center" wrapText="1"/>
    </xf>
    <xf numFmtId="0" fontId="57" fillId="0" borderId="0" xfId="0" applyFont="1" applyAlignment="1">
      <alignment horizontal="left" vertical="center" wrapText="1"/>
    </xf>
    <xf numFmtId="0" fontId="73" fillId="0" borderId="0" xfId="105" applyFont="1" applyAlignment="1">
      <alignment vertical="center"/>
    </xf>
    <xf numFmtId="0" fontId="50" fillId="10" borderId="127" xfId="0" applyFont="1" applyFill="1" applyBorder="1" applyAlignment="1">
      <alignment horizontal="center" vertical="center" wrapText="1"/>
    </xf>
    <xf numFmtId="0" fontId="49" fillId="9" borderId="26" xfId="0" applyFont="1" applyFill="1" applyBorder="1" applyAlignment="1">
      <alignment horizontal="center" vertical="center" wrapText="1"/>
    </xf>
    <xf numFmtId="0" fontId="49" fillId="9" borderId="41" xfId="0" applyFont="1" applyFill="1" applyBorder="1" applyAlignment="1">
      <alignment horizontal="center" vertical="center" wrapText="1"/>
    </xf>
    <xf numFmtId="0" fontId="49" fillId="9" borderId="130" xfId="0" applyFont="1" applyFill="1" applyBorder="1" applyAlignment="1">
      <alignment horizontal="center" vertical="center" wrapText="1"/>
    </xf>
    <xf numFmtId="0" fontId="49" fillId="9" borderId="131" xfId="0" applyFont="1" applyFill="1" applyBorder="1" applyAlignment="1">
      <alignment horizontal="center" vertical="center" wrapText="1"/>
    </xf>
    <xf numFmtId="0" fontId="49" fillId="9" borderId="120" xfId="0" applyFont="1" applyFill="1" applyBorder="1" applyAlignment="1">
      <alignment horizontal="center" vertical="center" wrapText="1"/>
    </xf>
    <xf numFmtId="0" fontId="49" fillId="9" borderId="121" xfId="0" applyFont="1" applyFill="1" applyBorder="1" applyAlignment="1">
      <alignment horizontal="center" vertical="center" wrapText="1"/>
    </xf>
    <xf numFmtId="0" fontId="70" fillId="9" borderId="3" xfId="0" applyFont="1" applyFill="1" applyBorder="1" applyAlignment="1">
      <alignment horizontal="center" vertical="center" wrapText="1"/>
    </xf>
    <xf numFmtId="0" fontId="69" fillId="9" borderId="3" xfId="0" applyFont="1" applyFill="1" applyBorder="1" applyAlignment="1">
      <alignment horizontal="center" vertical="center" wrapText="1"/>
    </xf>
    <xf numFmtId="0" fontId="69" fillId="9" borderId="9" xfId="0" applyFont="1" applyFill="1" applyBorder="1" applyAlignment="1">
      <alignment horizontal="center" vertical="center" wrapText="1"/>
    </xf>
    <xf numFmtId="0" fontId="69" fillId="9" borderId="136" xfId="0" applyFont="1" applyFill="1" applyBorder="1" applyAlignment="1">
      <alignment horizontal="center" vertical="center" wrapText="1"/>
    </xf>
    <xf numFmtId="0" fontId="69" fillId="9" borderId="90" xfId="0" applyFont="1" applyFill="1" applyBorder="1" applyAlignment="1">
      <alignment horizontal="center" vertical="center" wrapText="1"/>
    </xf>
    <xf numFmtId="0" fontId="4" fillId="6" borderId="143" xfId="0" applyFont="1" applyFill="1" applyBorder="1" applyAlignment="1" applyProtection="1">
      <alignment horizontal="center" vertical="center" wrapText="1"/>
      <protection locked="0"/>
    </xf>
    <xf numFmtId="0" fontId="15" fillId="4" borderId="146" xfId="0" applyFont="1" applyFill="1" applyBorder="1" applyAlignment="1">
      <alignment horizontal="center" vertical="center" wrapText="1"/>
    </xf>
    <xf numFmtId="0" fontId="15" fillId="4" borderId="145" xfId="0" applyFont="1" applyFill="1" applyBorder="1" applyAlignment="1">
      <alignment horizontal="center" vertical="center" wrapText="1"/>
    </xf>
    <xf numFmtId="168" fontId="4" fillId="4" borderId="133" xfId="0" applyNumberFormat="1" applyFont="1" applyFill="1" applyBorder="1" applyAlignment="1" applyProtection="1">
      <alignment horizontal="center" vertical="center" wrapText="1"/>
      <protection locked="0"/>
    </xf>
    <xf numFmtId="168" fontId="15" fillId="4" borderId="145" xfId="0" applyNumberFormat="1" applyFont="1" applyFill="1" applyBorder="1" applyAlignment="1">
      <alignment horizontal="center" vertical="center" wrapText="1"/>
    </xf>
    <xf numFmtId="168" fontId="4" fillId="4" borderId="134" xfId="0" applyNumberFormat="1" applyFont="1" applyFill="1" applyBorder="1" applyAlignment="1">
      <alignment horizontal="center" vertical="center" wrapText="1"/>
    </xf>
    <xf numFmtId="168" fontId="4" fillId="4" borderId="144" xfId="0" applyNumberFormat="1" applyFont="1" applyFill="1" applyBorder="1" applyAlignment="1">
      <alignment horizontal="center" vertical="center" wrapText="1"/>
    </xf>
    <xf numFmtId="168" fontId="4" fillId="4" borderId="145" xfId="0" applyNumberFormat="1" applyFont="1" applyFill="1" applyBorder="1" applyAlignment="1">
      <alignment horizontal="center" vertical="center" wrapText="1"/>
    </xf>
    <xf numFmtId="0" fontId="4" fillId="0" borderId="145" xfId="0" applyFont="1" applyBorder="1" applyAlignment="1">
      <alignment horizontal="center" vertical="center" wrapText="1"/>
    </xf>
    <xf numFmtId="0" fontId="4" fillId="4" borderId="145" xfId="0" applyFont="1" applyFill="1" applyBorder="1" applyAlignment="1">
      <alignment horizontal="center" vertical="center" wrapText="1"/>
    </xf>
    <xf numFmtId="0" fontId="4" fillId="6" borderId="3" xfId="0" applyFont="1" applyFill="1" applyBorder="1" applyAlignment="1" applyProtection="1">
      <alignment horizontal="center" vertical="center" wrapText="1"/>
      <protection locked="0"/>
    </xf>
    <xf numFmtId="0" fontId="4" fillId="6" borderId="9" xfId="0" applyFont="1" applyFill="1" applyBorder="1" applyAlignment="1" applyProtection="1">
      <alignment horizontal="center" vertical="center" wrapText="1"/>
      <protection locked="0"/>
    </xf>
    <xf numFmtId="49" fontId="4" fillId="0" borderId="9" xfId="0" applyNumberFormat="1" applyFont="1" applyBorder="1" applyAlignment="1" applyProtection="1">
      <alignment horizontal="center" vertical="center" wrapText="1"/>
      <protection locked="0"/>
    </xf>
    <xf numFmtId="168" fontId="4" fillId="6" borderId="62" xfId="0" applyNumberFormat="1" applyFont="1" applyFill="1" applyBorder="1" applyAlignment="1" applyProtection="1">
      <alignment horizontal="right" vertical="center" wrapText="1"/>
      <protection locked="0"/>
    </xf>
    <xf numFmtId="168" fontId="4" fillId="6" borderId="3" xfId="0" applyNumberFormat="1" applyFont="1" applyFill="1" applyBorder="1" applyAlignment="1" applyProtection="1">
      <alignment horizontal="right" vertical="center" wrapText="1"/>
      <protection locked="0"/>
    </xf>
    <xf numFmtId="168" fontId="49" fillId="4" borderId="147" xfId="0" applyNumberFormat="1" applyFont="1" applyFill="1" applyBorder="1" applyAlignment="1">
      <alignment horizontal="right" vertical="center" wrapText="1"/>
    </xf>
    <xf numFmtId="168" fontId="4" fillId="6" borderId="137" xfId="0" applyNumberFormat="1" applyFont="1" applyFill="1" applyBorder="1" applyAlignment="1" applyProtection="1">
      <alignment horizontal="right" vertical="center" wrapText="1"/>
      <protection locked="0"/>
    </xf>
    <xf numFmtId="168" fontId="4" fillId="4" borderId="124" xfId="0" applyNumberFormat="1" applyFont="1" applyFill="1" applyBorder="1" applyAlignment="1">
      <alignment horizontal="right" vertical="center" wrapText="1"/>
    </xf>
    <xf numFmtId="168" fontId="4" fillId="6" borderId="122" xfId="0" applyNumberFormat="1" applyFont="1" applyFill="1" applyBorder="1" applyAlignment="1" applyProtection="1">
      <alignment horizontal="right" vertical="center" wrapText="1"/>
      <protection locked="0"/>
    </xf>
    <xf numFmtId="0" fontId="4" fillId="33" borderId="148" xfId="0" applyFont="1" applyFill="1" applyBorder="1" applyAlignment="1" applyProtection="1">
      <alignment horizontal="center" vertical="center" wrapText="1"/>
      <protection locked="0"/>
    </xf>
    <xf numFmtId="0" fontId="15" fillId="4" borderId="90" xfId="0" applyFont="1" applyFill="1" applyBorder="1" applyAlignment="1">
      <alignment horizontal="center" vertical="center" wrapText="1"/>
    </xf>
    <xf numFmtId="168" fontId="4" fillId="4" borderId="62" xfId="0" applyNumberFormat="1" applyFont="1" applyFill="1" applyBorder="1" applyAlignment="1" applyProtection="1">
      <alignment horizontal="center" vertical="center" wrapText="1"/>
      <protection locked="0"/>
    </xf>
    <xf numFmtId="168" fontId="15" fillId="4" borderId="90" xfId="0" applyNumberFormat="1" applyFont="1" applyFill="1" applyBorder="1" applyAlignment="1">
      <alignment horizontal="center" vertical="center" wrapText="1"/>
    </xf>
    <xf numFmtId="168" fontId="49" fillId="4" borderId="147" xfId="0" applyNumberFormat="1" applyFont="1" applyFill="1" applyBorder="1" applyAlignment="1">
      <alignment horizontal="center" vertical="center" wrapText="1"/>
    </xf>
    <xf numFmtId="168" fontId="4" fillId="4" borderId="124" xfId="0" applyNumberFormat="1" applyFont="1" applyFill="1" applyBorder="1" applyAlignment="1">
      <alignment horizontal="center" vertical="center" wrapText="1"/>
    </xf>
    <xf numFmtId="168" fontId="4" fillId="4" borderId="90" xfId="0" applyNumberFormat="1" applyFont="1" applyFill="1" applyBorder="1" applyAlignment="1">
      <alignment horizontal="center" vertical="center" wrapText="1"/>
    </xf>
    <xf numFmtId="0" fontId="4" fillId="0" borderId="90" xfId="0" applyFont="1" applyBorder="1" applyAlignment="1">
      <alignment horizontal="center" vertical="center" wrapText="1"/>
    </xf>
    <xf numFmtId="168" fontId="10" fillId="4" borderId="90" xfId="0" applyNumberFormat="1" applyFont="1" applyFill="1" applyBorder="1" applyAlignment="1">
      <alignment horizontal="center" vertical="center" wrapText="1"/>
    </xf>
    <xf numFmtId="0" fontId="49" fillId="4" borderId="90" xfId="0" applyFont="1" applyFill="1" applyBorder="1" applyAlignment="1">
      <alignment horizontal="center" vertical="center" wrapText="1"/>
    </xf>
    <xf numFmtId="0" fontId="4" fillId="6" borderId="9" xfId="0" applyFont="1" applyFill="1" applyBorder="1" applyAlignment="1" applyProtection="1">
      <alignment vertical="center" wrapText="1"/>
      <protection locked="0"/>
    </xf>
    <xf numFmtId="0" fontId="4" fillId="6" borderId="1" xfId="0" applyFont="1" applyFill="1" applyBorder="1" applyAlignment="1" applyProtection="1">
      <alignment vertical="center" wrapText="1"/>
      <protection locked="0"/>
    </xf>
    <xf numFmtId="0" fontId="4" fillId="6" borderId="3" xfId="0" applyFont="1" applyFill="1" applyBorder="1" applyAlignment="1" applyProtection="1">
      <alignment vertical="center" wrapText="1"/>
      <protection locked="0"/>
    </xf>
    <xf numFmtId="49" fontId="4" fillId="6" borderId="9" xfId="0" applyNumberFormat="1" applyFont="1" applyFill="1" applyBorder="1" applyAlignment="1" applyProtection="1">
      <alignment vertical="center" wrapText="1"/>
      <protection locked="0"/>
    </xf>
    <xf numFmtId="168" fontId="4" fillId="6" borderId="62" xfId="0" applyNumberFormat="1" applyFont="1" applyFill="1" applyBorder="1" applyAlignment="1" applyProtection="1">
      <alignment vertical="center" wrapText="1"/>
      <protection locked="0"/>
    </xf>
    <xf numFmtId="168" fontId="4" fillId="6" borderId="3" xfId="0" applyNumberFormat="1" applyFont="1" applyFill="1" applyBorder="1" applyAlignment="1" applyProtection="1">
      <alignment vertical="center" wrapText="1"/>
      <protection locked="0"/>
    </xf>
    <xf numFmtId="168" fontId="4" fillId="6" borderId="137" xfId="0" applyNumberFormat="1" applyFont="1" applyFill="1" applyBorder="1" applyAlignment="1" applyProtection="1">
      <alignment vertical="center" wrapText="1"/>
      <protection locked="0"/>
    </xf>
    <xf numFmtId="168" fontId="4" fillId="6" borderId="122" xfId="0" applyNumberFormat="1" applyFont="1" applyFill="1" applyBorder="1" applyAlignment="1" applyProtection="1">
      <alignment vertical="center" wrapText="1"/>
      <protection locked="0"/>
    </xf>
    <xf numFmtId="0" fontId="49" fillId="6" borderId="0" xfId="0" applyFont="1" applyFill="1" applyAlignment="1">
      <alignment horizontal="center" vertical="center" wrapText="1"/>
    </xf>
    <xf numFmtId="1" fontId="4" fillId="6" borderId="0" xfId="0" applyNumberFormat="1" applyFont="1" applyFill="1" applyAlignment="1">
      <alignment wrapText="1"/>
    </xf>
    <xf numFmtId="0" fontId="49" fillId="4" borderId="23" xfId="0" applyFont="1" applyFill="1" applyBorder="1" applyAlignment="1">
      <alignment wrapText="1"/>
    </xf>
    <xf numFmtId="168" fontId="49" fillId="4" borderId="81" xfId="0" applyNumberFormat="1" applyFont="1" applyFill="1" applyBorder="1" applyAlignment="1">
      <alignment wrapText="1"/>
    </xf>
    <xf numFmtId="0" fontId="49" fillId="0" borderId="0" xfId="0" applyFont="1" applyAlignment="1">
      <alignment wrapText="1"/>
    </xf>
    <xf numFmtId="168" fontId="49" fillId="0" borderId="0" xfId="0" applyNumberFormat="1" applyFont="1" applyAlignment="1">
      <alignment horizontal="center" wrapText="1"/>
    </xf>
    <xf numFmtId="0" fontId="49" fillId="4" borderId="55" xfId="0" applyFont="1" applyFill="1" applyBorder="1" applyAlignment="1">
      <alignment horizontal="center" wrapText="1"/>
    </xf>
    <xf numFmtId="168" fontId="49" fillId="4" borderId="81" xfId="0" applyNumberFormat="1" applyFont="1" applyFill="1" applyBorder="1" applyAlignment="1">
      <alignment horizontal="center" wrapText="1"/>
    </xf>
    <xf numFmtId="168" fontId="49" fillId="4" borderId="82" xfId="0" applyNumberFormat="1" applyFont="1" applyFill="1" applyBorder="1" applyAlignment="1">
      <alignment horizontal="center" wrapText="1"/>
    </xf>
    <xf numFmtId="0" fontId="74" fillId="0" borderId="6" xfId="0" applyFont="1" applyBorder="1" applyAlignment="1" applyProtection="1">
      <alignment vertical="center"/>
      <protection locked="0"/>
    </xf>
    <xf numFmtId="0" fontId="74" fillId="0" borderId="7" xfId="0" applyFont="1" applyBorder="1" applyAlignment="1" applyProtection="1">
      <alignment vertical="center" wrapText="1"/>
      <protection locked="0"/>
    </xf>
    <xf numFmtId="0" fontId="74" fillId="0" borderId="21" xfId="0" applyFont="1" applyBorder="1" applyAlignment="1" applyProtection="1">
      <alignment vertical="center" wrapText="1"/>
      <protection locked="0"/>
    </xf>
    <xf numFmtId="0" fontId="74" fillId="0" borderId="0" xfId="0" applyFont="1" applyAlignment="1">
      <alignment vertical="center" wrapText="1"/>
    </xf>
    <xf numFmtId="0" fontId="74" fillId="0" borderId="8" xfId="0" applyFont="1" applyBorder="1" applyAlignment="1" applyProtection="1">
      <alignment vertical="center"/>
      <protection locked="0"/>
    </xf>
    <xf numFmtId="0" fontId="4" fillId="0" borderId="0" xfId="0" applyFont="1" applyAlignment="1" applyProtection="1">
      <alignment wrapText="1"/>
      <protection locked="0"/>
    </xf>
    <xf numFmtId="0" fontId="74" fillId="0" borderId="22" xfId="0" applyFont="1" applyBorder="1" applyAlignment="1" applyProtection="1">
      <alignment vertical="center" wrapText="1"/>
      <protection locked="0"/>
    </xf>
    <xf numFmtId="0" fontId="4" fillId="0" borderId="8" xfId="0" applyFont="1" applyBorder="1" applyAlignment="1" applyProtection="1">
      <alignment vertical="center"/>
      <protection locked="0"/>
    </xf>
    <xf numFmtId="0" fontId="4" fillId="0" borderId="22" xfId="0" applyFont="1" applyBorder="1" applyAlignment="1" applyProtection="1">
      <alignment vertical="center" wrapText="1"/>
      <protection locked="0"/>
    </xf>
    <xf numFmtId="0" fontId="4" fillId="0" borderId="23" xfId="0" applyFont="1" applyBorder="1" applyAlignment="1" applyProtection="1">
      <alignment vertical="center"/>
      <protection locked="0"/>
    </xf>
    <xf numFmtId="0" fontId="4" fillId="0" borderId="4" xfId="0" applyFont="1" applyBorder="1" applyAlignment="1" applyProtection="1">
      <alignment wrapText="1"/>
      <protection locked="0"/>
    </xf>
    <xf numFmtId="0" fontId="4" fillId="0" borderId="24" xfId="0" applyFont="1" applyBorder="1" applyAlignment="1" applyProtection="1">
      <alignment vertical="center" wrapText="1"/>
      <protection locked="0"/>
    </xf>
    <xf numFmtId="0" fontId="50" fillId="29" borderId="126" xfId="0" applyFont="1" applyFill="1" applyBorder="1" applyAlignment="1">
      <alignment horizontal="center" vertical="center" wrapText="1"/>
    </xf>
    <xf numFmtId="0" fontId="15" fillId="12" borderId="109" xfId="1" applyNumberFormat="1" applyFont="1" applyFill="1" applyBorder="1" applyAlignment="1" applyProtection="1">
      <alignment horizontal="center" vertical="center" wrapText="1"/>
    </xf>
    <xf numFmtId="0" fontId="15" fillId="12" borderId="73" xfId="1" applyNumberFormat="1" applyFont="1" applyFill="1" applyBorder="1" applyAlignment="1" applyProtection="1">
      <alignment horizontal="center" vertical="center" wrapText="1"/>
    </xf>
    <xf numFmtId="0" fontId="15" fillId="12" borderId="11" xfId="1" applyNumberFormat="1" applyFont="1" applyFill="1" applyBorder="1" applyAlignment="1" applyProtection="1">
      <alignment horizontal="center" vertical="center" wrapText="1"/>
    </xf>
    <xf numFmtId="49" fontId="15" fillId="12" borderId="69" xfId="0" applyNumberFormat="1" applyFont="1" applyFill="1" applyBorder="1" applyAlignment="1">
      <alignment horizontal="center" vertical="center" wrapText="1"/>
    </xf>
    <xf numFmtId="168" fontId="10" fillId="12" borderId="11" xfId="0" applyNumberFormat="1" applyFont="1" applyFill="1" applyBorder="1" applyAlignment="1">
      <alignment horizontal="right" vertical="center" wrapText="1"/>
    </xf>
    <xf numFmtId="168" fontId="15" fillId="12" borderId="139" xfId="0" applyNumberFormat="1" applyFont="1" applyFill="1" applyBorder="1" applyAlignment="1">
      <alignment horizontal="right" vertical="center" wrapText="1"/>
    </xf>
    <xf numFmtId="168" fontId="15" fillId="12" borderId="11" xfId="0" applyNumberFormat="1" applyFont="1" applyFill="1" applyBorder="1" applyAlignment="1">
      <alignment horizontal="right" vertical="center" wrapText="1"/>
    </xf>
    <xf numFmtId="168" fontId="15" fillId="12" borderId="69" xfId="0" applyNumberFormat="1" applyFont="1" applyFill="1" applyBorder="1" applyAlignment="1">
      <alignment horizontal="right" vertical="center" wrapText="1"/>
    </xf>
    <xf numFmtId="168" fontId="15" fillId="12" borderId="123" xfId="0" applyNumberFormat="1" applyFont="1" applyFill="1" applyBorder="1" applyAlignment="1">
      <alignment horizontal="right" vertical="center" wrapText="1"/>
    </xf>
    <xf numFmtId="168" fontId="15" fillId="12" borderId="125" xfId="0" applyNumberFormat="1" applyFont="1" applyFill="1" applyBorder="1" applyAlignment="1">
      <alignment horizontal="right" vertical="center" wrapText="1"/>
    </xf>
    <xf numFmtId="0" fontId="15" fillId="12" borderId="73" xfId="0" applyFont="1" applyFill="1" applyBorder="1" applyAlignment="1">
      <alignment horizontal="center" vertical="center" wrapText="1"/>
    </xf>
    <xf numFmtId="168" fontId="15" fillId="12" borderId="70" xfId="0" applyNumberFormat="1" applyFont="1" applyFill="1" applyBorder="1" applyAlignment="1">
      <alignment horizontal="center" vertical="center" wrapText="1"/>
    </xf>
    <xf numFmtId="0" fontId="15" fillId="12" borderId="109" xfId="0" applyFont="1" applyFill="1" applyBorder="1" applyAlignment="1">
      <alignment horizontal="center" vertical="center" wrapText="1"/>
    </xf>
    <xf numFmtId="49" fontId="0" fillId="12" borderId="0" xfId="0" applyNumberFormat="1" applyFill="1" applyAlignment="1">
      <alignment horizontal="center" vertical="center" wrapText="1"/>
    </xf>
    <xf numFmtId="0" fontId="69" fillId="9" borderId="1" xfId="0" applyFont="1" applyFill="1" applyBorder="1" applyAlignment="1">
      <alignment horizontal="center" vertical="center" wrapText="1"/>
    </xf>
    <xf numFmtId="0" fontId="69" fillId="9" borderId="2" xfId="0" applyFont="1" applyFill="1" applyBorder="1" applyAlignment="1">
      <alignment horizontal="center" vertical="center" wrapText="1"/>
    </xf>
    <xf numFmtId="1" fontId="0" fillId="6" borderId="90" xfId="101" applyNumberFormat="1" applyFont="1" applyFill="1" applyBorder="1" applyAlignment="1" applyProtection="1">
      <alignment horizontal="center" vertical="center" wrapText="1"/>
      <protection locked="0"/>
    </xf>
    <xf numFmtId="0" fontId="15" fillId="11" borderId="28" xfId="0" applyFont="1" applyFill="1" applyBorder="1" applyAlignment="1">
      <alignment horizontal="center" vertical="center" wrapText="1"/>
    </xf>
    <xf numFmtId="168" fontId="49" fillId="0" borderId="0" xfId="0" applyNumberFormat="1" applyFont="1" applyAlignment="1">
      <alignment wrapText="1"/>
    </xf>
    <xf numFmtId="0" fontId="49" fillId="4" borderId="23" xfId="0" applyFont="1" applyFill="1" applyBorder="1" applyAlignment="1">
      <alignment horizontal="center" wrapText="1"/>
    </xf>
    <xf numFmtId="168" fontId="49" fillId="4" borderId="157" xfId="0" applyNumberFormat="1" applyFont="1" applyFill="1" applyBorder="1" applyAlignment="1">
      <alignment horizontal="center" wrapText="1"/>
    </xf>
    <xf numFmtId="168" fontId="49" fillId="4" borderId="158" xfId="0" applyNumberFormat="1" applyFont="1" applyFill="1" applyBorder="1" applyAlignment="1">
      <alignment horizontal="center" wrapText="1"/>
    </xf>
    <xf numFmtId="168" fontId="15" fillId="34" borderId="0" xfId="0" applyNumberFormat="1" applyFont="1" applyFill="1" applyAlignment="1">
      <alignment horizontal="center" vertical="center" wrapText="1"/>
    </xf>
    <xf numFmtId="1" fontId="0" fillId="6" borderId="141" xfId="101" applyNumberFormat="1" applyFont="1" applyFill="1" applyBorder="1" applyAlignment="1" applyProtection="1">
      <alignment horizontal="center" vertical="center" wrapText="1"/>
      <protection locked="0"/>
    </xf>
    <xf numFmtId="0" fontId="4" fillId="8" borderId="159" xfId="0" applyFont="1" applyFill="1" applyBorder="1" applyAlignment="1">
      <alignment horizontal="center" vertical="center" wrapText="1"/>
    </xf>
    <xf numFmtId="0" fontId="4" fillId="8" borderId="160" xfId="0" applyFont="1" applyFill="1" applyBorder="1" applyAlignment="1">
      <alignment horizontal="center" vertical="center" wrapText="1"/>
    </xf>
    <xf numFmtId="0" fontId="4" fillId="8" borderId="117" xfId="0" applyFont="1" applyFill="1" applyBorder="1" applyAlignment="1">
      <alignment horizontal="center" vertical="center" wrapText="1"/>
    </xf>
    <xf numFmtId="168" fontId="10" fillId="12" borderId="163" xfId="0" applyNumberFormat="1" applyFont="1" applyFill="1" applyBorder="1" applyAlignment="1">
      <alignment horizontal="right" vertical="center" wrapText="1"/>
    </xf>
    <xf numFmtId="0" fontId="49" fillId="11" borderId="129" xfId="0" applyFont="1" applyFill="1" applyBorder="1" applyAlignment="1">
      <alignment horizontal="center" vertical="center" wrapText="1"/>
    </xf>
    <xf numFmtId="0" fontId="15" fillId="11" borderId="129" xfId="0" applyFont="1" applyFill="1" applyBorder="1" applyAlignment="1">
      <alignment horizontal="center" vertical="center" wrapText="1"/>
    </xf>
    <xf numFmtId="0" fontId="15" fillId="12" borderId="154" xfId="0" applyFont="1" applyFill="1" applyBorder="1" applyAlignment="1">
      <alignment horizontal="center" vertical="center" wrapText="1"/>
    </xf>
    <xf numFmtId="0" fontId="4" fillId="12" borderId="138" xfId="0" applyFont="1" applyFill="1" applyBorder="1" applyAlignment="1">
      <alignment horizontal="center" vertical="center" wrapText="1"/>
    </xf>
    <xf numFmtId="0" fontId="15" fillId="4" borderId="100" xfId="0" applyFont="1" applyFill="1" applyBorder="1" applyAlignment="1">
      <alignment horizontal="center" vertical="center" wrapText="1"/>
    </xf>
    <xf numFmtId="0" fontId="15" fillId="12" borderId="141" xfId="1" applyNumberFormat="1" applyFont="1" applyFill="1" applyBorder="1" applyAlignment="1" applyProtection="1">
      <alignment horizontal="center" vertical="center" wrapText="1"/>
    </xf>
    <xf numFmtId="0" fontId="4" fillId="6" borderId="151" xfId="0" applyFont="1" applyFill="1" applyBorder="1" applyAlignment="1" applyProtection="1">
      <alignment horizontal="center" vertical="center" wrapText="1"/>
      <protection locked="0"/>
    </xf>
    <xf numFmtId="0" fontId="15" fillId="12" borderId="166" xfId="0" applyFont="1" applyFill="1" applyBorder="1" applyAlignment="1">
      <alignment horizontal="center" vertical="center" wrapText="1"/>
    </xf>
    <xf numFmtId="0" fontId="49" fillId="11" borderId="167" xfId="0" applyFont="1" applyFill="1" applyBorder="1" applyAlignment="1">
      <alignment horizontal="center" vertical="center" wrapText="1"/>
    </xf>
    <xf numFmtId="0" fontId="15" fillId="11" borderId="168" xfId="0" applyFont="1" applyFill="1" applyBorder="1" applyAlignment="1">
      <alignment horizontal="center" vertical="center" wrapText="1"/>
    </xf>
    <xf numFmtId="0" fontId="15" fillId="12" borderId="169" xfId="0" applyFont="1" applyFill="1" applyBorder="1" applyAlignment="1">
      <alignment horizontal="center" vertical="center" wrapText="1"/>
    </xf>
    <xf numFmtId="168" fontId="0" fillId="0" borderId="0" xfId="0" applyNumberFormat="1" applyAlignment="1">
      <alignment horizontal="center"/>
    </xf>
    <xf numFmtId="0" fontId="15" fillId="4" borderId="172" xfId="0" applyFont="1" applyFill="1" applyBorder="1" applyAlignment="1">
      <alignment horizontal="center" vertical="center" wrapText="1"/>
    </xf>
    <xf numFmtId="0" fontId="49" fillId="9" borderId="154" xfId="0" applyFont="1" applyFill="1" applyBorder="1" applyAlignment="1">
      <alignment horizontal="center" vertical="center" wrapText="1"/>
    </xf>
    <xf numFmtId="0" fontId="69" fillId="9" borderId="160" xfId="0" applyFont="1" applyFill="1" applyBorder="1" applyAlignment="1">
      <alignment horizontal="center" vertical="center" wrapText="1"/>
    </xf>
    <xf numFmtId="0" fontId="15" fillId="12" borderId="173" xfId="1" applyNumberFormat="1" applyFont="1" applyFill="1" applyBorder="1" applyAlignment="1" applyProtection="1">
      <alignment horizontal="center" vertical="center" wrapText="1"/>
    </xf>
    <xf numFmtId="168" fontId="10" fillId="4" borderId="149" xfId="0" applyNumberFormat="1" applyFont="1" applyFill="1" applyBorder="1" applyAlignment="1">
      <alignment horizontal="center" vertical="center" wrapText="1"/>
    </xf>
    <xf numFmtId="168" fontId="0" fillId="4" borderId="150" xfId="101" applyNumberFormat="1" applyFont="1" applyFill="1" applyBorder="1" applyAlignment="1" applyProtection="1">
      <alignment horizontal="center" vertical="center" wrapText="1"/>
    </xf>
    <xf numFmtId="0" fontId="49" fillId="9" borderId="25" xfId="0" applyFont="1" applyFill="1" applyBorder="1" applyAlignment="1">
      <alignment horizontal="center" vertical="center" wrapText="1"/>
    </xf>
    <xf numFmtId="168" fontId="15" fillId="12" borderId="109" xfId="0" applyNumberFormat="1" applyFont="1" applyFill="1" applyBorder="1" applyAlignment="1">
      <alignment horizontal="right" vertical="center" wrapText="1"/>
    </xf>
    <xf numFmtId="0" fontId="50" fillId="10" borderId="119" xfId="0" applyFont="1" applyFill="1" applyBorder="1" applyAlignment="1">
      <alignment horizontal="center" vertical="center" wrapText="1"/>
    </xf>
    <xf numFmtId="168" fontId="4" fillId="12" borderId="175" xfId="101" applyNumberFormat="1" applyFont="1" applyFill="1" applyBorder="1" applyAlignment="1" applyProtection="1">
      <alignment horizontal="center" vertical="center" wrapText="1"/>
    </xf>
    <xf numFmtId="168" fontId="49" fillId="4" borderId="179" xfId="0" applyNumberFormat="1" applyFont="1" applyFill="1" applyBorder="1" applyAlignment="1">
      <alignment wrapText="1"/>
    </xf>
    <xf numFmtId="0" fontId="49" fillId="9" borderId="14" xfId="0" applyFont="1" applyFill="1" applyBorder="1" applyAlignment="1">
      <alignment vertical="center" wrapText="1"/>
    </xf>
    <xf numFmtId="49" fontId="0" fillId="0" borderId="0" xfId="0" applyNumberFormat="1" applyAlignment="1">
      <alignment horizontal="center" vertical="center" wrapText="1"/>
    </xf>
    <xf numFmtId="0" fontId="69" fillId="9" borderId="11" xfId="0" applyFont="1" applyFill="1" applyBorder="1" applyAlignment="1">
      <alignment horizontal="center" vertical="center" wrapText="1"/>
    </xf>
    <xf numFmtId="168" fontId="0" fillId="4" borderId="176" xfId="101" applyNumberFormat="1" applyFont="1" applyFill="1" applyBorder="1" applyAlignment="1" applyProtection="1">
      <alignment horizontal="center" vertical="center" wrapText="1"/>
    </xf>
    <xf numFmtId="0" fontId="15" fillId="11" borderId="92" xfId="0" applyFont="1" applyFill="1" applyBorder="1" applyAlignment="1">
      <alignment horizontal="center" vertical="center" wrapText="1"/>
    </xf>
    <xf numFmtId="0" fontId="69" fillId="35" borderId="1" xfId="0" applyFont="1" applyFill="1" applyBorder="1" applyAlignment="1">
      <alignment horizontal="center" vertical="center" wrapText="1"/>
    </xf>
    <xf numFmtId="0" fontId="69" fillId="9" borderId="62" xfId="0" applyFont="1" applyFill="1" applyBorder="1" applyAlignment="1">
      <alignment horizontal="center" vertical="center" wrapText="1"/>
    </xf>
    <xf numFmtId="168" fontId="15" fillId="9" borderId="123" xfId="0" applyNumberFormat="1" applyFont="1" applyFill="1" applyBorder="1" applyAlignment="1">
      <alignment horizontal="center" vertical="center" wrapText="1"/>
    </xf>
    <xf numFmtId="0" fontId="58" fillId="6" borderId="0" xfId="0" applyFont="1" applyFill="1" applyAlignment="1">
      <alignment horizontal="left" vertical="center" wrapText="1"/>
    </xf>
    <xf numFmtId="0" fontId="50" fillId="29" borderId="127" xfId="0" applyFont="1" applyFill="1" applyBorder="1" applyAlignment="1">
      <alignment horizontal="center" vertical="center" wrapText="1"/>
    </xf>
    <xf numFmtId="168" fontId="4" fillId="6" borderId="62" xfId="0" applyNumberFormat="1" applyFont="1" applyFill="1" applyBorder="1" applyAlignment="1">
      <alignment horizontal="center" vertical="center"/>
    </xf>
    <xf numFmtId="168" fontId="4" fillId="6" borderId="1" xfId="0" applyNumberFormat="1" applyFont="1" applyFill="1" applyBorder="1" applyAlignment="1">
      <alignment horizontal="center" vertical="center" wrapText="1"/>
    </xf>
    <xf numFmtId="0" fontId="4" fillId="4" borderId="181" xfId="0" applyFont="1" applyFill="1" applyBorder="1" applyAlignment="1">
      <alignment horizontal="center" vertical="center" wrapText="1"/>
    </xf>
    <xf numFmtId="168" fontId="49" fillId="4" borderId="170" xfId="0" applyNumberFormat="1" applyFont="1" applyFill="1" applyBorder="1" applyAlignment="1">
      <alignment horizontal="right" vertical="center" wrapText="1"/>
    </xf>
    <xf numFmtId="168" fontId="49" fillId="4" borderId="171" xfId="0" applyNumberFormat="1" applyFont="1" applyFill="1" applyBorder="1" applyAlignment="1">
      <alignment horizontal="right" vertical="center" wrapText="1"/>
    </xf>
    <xf numFmtId="168" fontId="49" fillId="4" borderId="1" xfId="0" applyNumberFormat="1" applyFont="1" applyFill="1" applyBorder="1" applyAlignment="1">
      <alignment horizontal="right" vertical="center" wrapText="1"/>
    </xf>
    <xf numFmtId="168" fontId="49" fillId="4" borderId="14" xfId="0" applyNumberFormat="1" applyFont="1" applyFill="1" applyBorder="1" applyAlignment="1">
      <alignment horizontal="right" vertical="center" wrapText="1"/>
    </xf>
    <xf numFmtId="168" fontId="10" fillId="12" borderId="30" xfId="0" applyNumberFormat="1" applyFont="1" applyFill="1" applyBorder="1" applyAlignment="1">
      <alignment horizontal="right" vertical="center" wrapText="1"/>
    </xf>
    <xf numFmtId="168" fontId="49" fillId="4" borderId="30" xfId="0" applyNumberFormat="1" applyFont="1" applyFill="1" applyBorder="1" applyAlignment="1">
      <alignment horizontal="right" vertical="center" wrapText="1"/>
    </xf>
    <xf numFmtId="168" fontId="49" fillId="4" borderId="182" xfId="0" applyNumberFormat="1" applyFont="1" applyFill="1" applyBorder="1" applyAlignment="1">
      <alignment horizontal="right" vertical="center" wrapText="1"/>
    </xf>
    <xf numFmtId="0" fontId="4" fillId="0" borderId="143"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6" borderId="151" xfId="0" applyFont="1" applyFill="1" applyBorder="1" applyAlignment="1" applyProtection="1">
      <alignment vertical="center" wrapText="1"/>
      <protection locked="0"/>
    </xf>
    <xf numFmtId="0" fontId="50" fillId="10" borderId="188" xfId="0" applyFont="1" applyFill="1" applyBorder="1" applyAlignment="1">
      <alignment horizontal="center" vertical="center" wrapText="1"/>
    </xf>
    <xf numFmtId="0" fontId="49" fillId="9" borderId="32" xfId="105" applyFont="1" applyFill="1" applyBorder="1" applyAlignment="1">
      <alignment horizontal="center" vertical="center" wrapText="1"/>
    </xf>
    <xf numFmtId="0" fontId="69" fillId="9" borderId="16" xfId="0" applyFont="1" applyFill="1" applyBorder="1" applyAlignment="1">
      <alignment horizontal="center" vertical="center" wrapText="1"/>
    </xf>
    <xf numFmtId="0" fontId="69" fillId="9" borderId="18" xfId="0" applyFont="1" applyFill="1" applyBorder="1" applyAlignment="1">
      <alignment horizontal="center" vertical="center" wrapText="1"/>
    </xf>
    <xf numFmtId="0" fontId="4" fillId="12" borderId="17" xfId="0" applyFont="1" applyFill="1" applyBorder="1" applyAlignment="1">
      <alignment horizontal="center" vertical="center" wrapText="1"/>
    </xf>
    <xf numFmtId="168" fontId="10" fillId="12" borderId="189" xfId="0" applyNumberFormat="1" applyFont="1" applyFill="1" applyBorder="1" applyAlignment="1">
      <alignment horizontal="right" vertical="center" wrapText="1"/>
    </xf>
    <xf numFmtId="0" fontId="15" fillId="4" borderId="190" xfId="0" applyFont="1" applyFill="1" applyBorder="1" applyAlignment="1">
      <alignment horizontal="center" vertical="center" wrapText="1"/>
    </xf>
    <xf numFmtId="168" fontId="49" fillId="4" borderId="191" xfId="0" applyNumberFormat="1" applyFont="1" applyFill="1" applyBorder="1" applyAlignment="1">
      <alignment horizontal="right" vertical="center" wrapText="1"/>
    </xf>
    <xf numFmtId="0" fontId="15" fillId="4" borderId="183" xfId="0" applyFont="1" applyFill="1" applyBorder="1" applyAlignment="1">
      <alignment horizontal="center" vertical="center" wrapText="1"/>
    </xf>
    <xf numFmtId="168" fontId="4" fillId="4" borderId="197" xfId="0" applyNumberFormat="1" applyFont="1" applyFill="1" applyBorder="1" applyAlignment="1" applyProtection="1">
      <alignment horizontal="center" vertical="center" wrapText="1"/>
      <protection locked="0"/>
    </xf>
    <xf numFmtId="168" fontId="15" fillId="4" borderId="183" xfId="0" applyNumberFormat="1" applyFont="1" applyFill="1" applyBorder="1" applyAlignment="1">
      <alignment horizontal="center" vertical="center" wrapText="1"/>
    </xf>
    <xf numFmtId="168" fontId="49" fillId="4" borderId="198" xfId="0" applyNumberFormat="1" applyFont="1" applyFill="1" applyBorder="1" applyAlignment="1">
      <alignment horizontal="center" vertical="center" wrapText="1"/>
    </xf>
    <xf numFmtId="168" fontId="4" fillId="4" borderId="199" xfId="0" applyNumberFormat="1" applyFont="1" applyFill="1" applyBorder="1" applyAlignment="1">
      <alignment horizontal="center" vertical="center" wrapText="1"/>
    </xf>
    <xf numFmtId="168" fontId="4" fillId="4" borderId="183" xfId="0" applyNumberFormat="1" applyFont="1" applyFill="1" applyBorder="1" applyAlignment="1">
      <alignment horizontal="center" vertical="center" wrapText="1"/>
    </xf>
    <xf numFmtId="0" fontId="4" fillId="0" borderId="183" xfId="0" applyFont="1" applyBorder="1" applyAlignment="1">
      <alignment horizontal="center" vertical="center" wrapText="1"/>
    </xf>
    <xf numFmtId="168" fontId="10" fillId="4" borderId="183" xfId="0" applyNumberFormat="1" applyFont="1" applyFill="1" applyBorder="1" applyAlignment="1">
      <alignment horizontal="center" vertical="center" wrapText="1"/>
    </xf>
    <xf numFmtId="168" fontId="10" fillId="4" borderId="196" xfId="0" applyNumberFormat="1" applyFont="1" applyFill="1" applyBorder="1" applyAlignment="1">
      <alignment horizontal="center" vertical="center" wrapText="1"/>
    </xf>
    <xf numFmtId="168" fontId="0" fillId="4" borderId="200" xfId="101" applyNumberFormat="1" applyFont="1" applyFill="1" applyBorder="1" applyAlignment="1" applyProtection="1">
      <alignment horizontal="center" vertical="center" wrapText="1"/>
    </xf>
    <xf numFmtId="168" fontId="0" fillId="4" borderId="201" xfId="101" applyNumberFormat="1" applyFont="1" applyFill="1" applyBorder="1" applyAlignment="1" applyProtection="1">
      <alignment horizontal="center" vertical="center" wrapText="1"/>
    </xf>
    <xf numFmtId="166" fontId="2" fillId="2" borderId="4" xfId="0" applyNumberFormat="1" applyFont="1" applyFill="1" applyBorder="1" applyAlignment="1">
      <alignment horizontal="center" vertical="center"/>
    </xf>
    <xf numFmtId="0" fontId="15" fillId="11" borderId="25" xfId="0" applyFont="1" applyFill="1" applyBorder="1" applyAlignment="1">
      <alignment horizontal="center" vertical="center" wrapText="1"/>
    </xf>
    <xf numFmtId="0" fontId="14" fillId="0" borderId="14" xfId="0" applyFont="1" applyBorder="1" applyAlignment="1" applyProtection="1">
      <alignment horizontal="center" vertical="center" wrapText="1"/>
      <protection locked="0"/>
    </xf>
    <xf numFmtId="0" fontId="14" fillId="0" borderId="5" xfId="0" applyFont="1" applyBorder="1" applyAlignment="1">
      <alignment horizontal="center" vertical="center" wrapText="1"/>
    </xf>
    <xf numFmtId="0" fontId="14" fillId="4" borderId="97" xfId="0" applyFont="1" applyFill="1" applyBorder="1" applyAlignment="1">
      <alignment horizontal="center" vertical="center" wrapText="1"/>
    </xf>
    <xf numFmtId="0" fontId="14" fillId="12" borderId="83" xfId="0" applyFont="1" applyFill="1" applyBorder="1" applyAlignment="1">
      <alignment horizontal="center" vertical="center" wrapText="1"/>
    </xf>
    <xf numFmtId="0" fontId="14" fillId="4" borderId="85" xfId="0" applyFont="1" applyFill="1" applyBorder="1" applyAlignment="1">
      <alignment horizontal="center" vertical="center" wrapText="1"/>
    </xf>
    <xf numFmtId="0" fontId="2" fillId="2" borderId="23" xfId="0" applyFont="1" applyFill="1" applyBorder="1" applyAlignment="1">
      <alignment vertical="center"/>
    </xf>
    <xf numFmtId="168" fontId="49" fillId="0" borderId="67" xfId="0" applyNumberFormat="1" applyFont="1" applyBorder="1" applyAlignment="1">
      <alignment horizontal="center" vertical="center"/>
    </xf>
    <xf numFmtId="168" fontId="4" fillId="4" borderId="9" xfId="0" applyNumberFormat="1" applyFont="1" applyFill="1" applyBorder="1" applyAlignment="1">
      <alignment horizontal="center" vertical="center" wrapText="1"/>
    </xf>
    <xf numFmtId="168" fontId="4" fillId="4" borderId="80" xfId="0" applyNumberFormat="1" applyFont="1" applyFill="1" applyBorder="1" applyAlignment="1" applyProtection="1">
      <alignment horizontal="center" vertical="center" wrapText="1"/>
      <protection locked="0"/>
    </xf>
    <xf numFmtId="0" fontId="49" fillId="11" borderId="203" xfId="0" applyFont="1" applyFill="1" applyBorder="1" applyAlignment="1">
      <alignment horizontal="center" vertical="center" wrapText="1"/>
    </xf>
    <xf numFmtId="168" fontId="4" fillId="12" borderId="67" xfId="0" applyNumberFormat="1" applyFont="1" applyFill="1" applyBorder="1" applyAlignment="1">
      <alignment horizontal="center" vertical="center"/>
    </xf>
    <xf numFmtId="168" fontId="4" fillId="12" borderId="111" xfId="0" applyNumberFormat="1" applyFont="1" applyFill="1" applyBorder="1" applyAlignment="1">
      <alignment horizontal="center" vertical="center" wrapText="1"/>
    </xf>
    <xf numFmtId="168" fontId="4" fillId="4" borderId="14" xfId="0" applyNumberFormat="1" applyFont="1" applyFill="1" applyBorder="1" applyAlignment="1">
      <alignment horizontal="center" vertical="center"/>
    </xf>
    <xf numFmtId="168" fontId="15" fillId="12" borderId="30" xfId="0" applyNumberFormat="1" applyFont="1" applyFill="1" applyBorder="1" applyAlignment="1">
      <alignment horizontal="center" vertical="center" wrapText="1"/>
    </xf>
    <xf numFmtId="0" fontId="4" fillId="0" borderId="170" xfId="0" applyFont="1" applyBorder="1" applyAlignment="1">
      <alignment horizontal="right" vertical="center" wrapText="1"/>
    </xf>
    <xf numFmtId="0" fontId="4" fillId="0" borderId="171" xfId="0" applyFont="1" applyBorder="1" applyAlignment="1">
      <alignment horizontal="right" vertical="center" wrapText="1"/>
    </xf>
    <xf numFmtId="0" fontId="4" fillId="0" borderId="182" xfId="0" applyFont="1" applyBorder="1" applyAlignment="1">
      <alignment horizontal="right" vertical="center" wrapText="1"/>
    </xf>
    <xf numFmtId="0" fontId="2" fillId="0" borderId="0" xfId="0" applyFont="1" applyAlignment="1" applyProtection="1">
      <alignment horizontal="left" vertical="center" wrapText="1"/>
      <protection hidden="1"/>
    </xf>
    <xf numFmtId="164" fontId="0" fillId="0" borderId="0" xfId="0" applyNumberFormat="1" applyAlignment="1" applyProtection="1">
      <alignment horizontal="center" vertical="center"/>
      <protection hidden="1"/>
    </xf>
    <xf numFmtId="0" fontId="2" fillId="0" borderId="0" xfId="0" applyFont="1" applyAlignment="1" applyProtection="1">
      <alignment horizontal="center" vertical="center" wrapText="1"/>
      <protection hidden="1"/>
    </xf>
    <xf numFmtId="0" fontId="26" fillId="0" borderId="0" xfId="0" applyFont="1" applyAlignment="1" applyProtection="1">
      <alignment vertical="center" wrapText="1"/>
      <protection hidden="1"/>
    </xf>
    <xf numFmtId="168" fontId="26" fillId="0" borderId="0" xfId="0" applyNumberFormat="1" applyFont="1" applyAlignment="1">
      <alignment horizontal="center" vertical="center" wrapText="1"/>
    </xf>
    <xf numFmtId="0" fontId="26" fillId="4" borderId="52" xfId="0" applyFont="1" applyFill="1" applyBorder="1" applyAlignment="1">
      <alignment horizontal="center" vertical="center" wrapText="1"/>
    </xf>
    <xf numFmtId="0" fontId="27" fillId="13" borderId="208" xfId="0" applyFont="1" applyFill="1" applyBorder="1" applyAlignment="1">
      <alignment horizontal="center" vertical="center" wrapText="1"/>
    </xf>
    <xf numFmtId="0" fontId="27" fillId="11" borderId="51" xfId="0" applyFont="1" applyFill="1" applyBorder="1" applyAlignment="1">
      <alignment horizontal="center" vertical="center" wrapText="1"/>
    </xf>
    <xf numFmtId="0" fontId="82" fillId="0" borderId="0" xfId="0" applyFont="1" applyAlignment="1">
      <alignment vertical="center"/>
    </xf>
    <xf numFmtId="0" fontId="26" fillId="8" borderId="117" xfId="0" applyFont="1" applyFill="1" applyBorder="1" applyAlignment="1">
      <alignment vertical="center" wrapText="1"/>
    </xf>
    <xf numFmtId="168" fontId="82" fillId="4" borderId="177" xfId="6" applyNumberFormat="1" applyFont="1" applyFill="1" applyBorder="1" applyAlignment="1">
      <alignment vertical="center"/>
    </xf>
    <xf numFmtId="0" fontId="26" fillId="8" borderId="210" xfId="0" applyFont="1" applyFill="1" applyBorder="1" applyAlignment="1">
      <alignment vertical="center" wrapText="1"/>
    </xf>
    <xf numFmtId="168" fontId="82" fillId="4" borderId="118" xfId="6" applyNumberFormat="1" applyFont="1" applyFill="1" applyBorder="1" applyAlignment="1">
      <alignment vertical="center"/>
    </xf>
    <xf numFmtId="0" fontId="83" fillId="13" borderId="138" xfId="0" applyFont="1" applyFill="1" applyBorder="1" applyAlignment="1">
      <alignment horizontal="center" vertical="center" wrapText="1"/>
    </xf>
    <xf numFmtId="0" fontId="83" fillId="11" borderId="17" xfId="0" applyFont="1" applyFill="1" applyBorder="1" applyAlignment="1">
      <alignment horizontal="center" vertical="center" wrapText="1"/>
    </xf>
    <xf numFmtId="168" fontId="82" fillId="0" borderId="135" xfId="0" applyNumberFormat="1" applyFont="1" applyBorder="1" applyAlignment="1" applyProtection="1">
      <alignment horizontal="center" vertical="center"/>
      <protection locked="0"/>
    </xf>
    <xf numFmtId="0" fontId="82" fillId="0" borderId="1" xfId="0" applyFont="1" applyBorder="1" applyAlignment="1" applyProtection="1">
      <alignment horizontal="center" vertical="center"/>
      <protection locked="0"/>
    </xf>
    <xf numFmtId="0" fontId="26" fillId="0" borderId="15" xfId="0" applyFont="1" applyBorder="1" applyAlignment="1" applyProtection="1">
      <alignment horizontal="center" vertical="center"/>
      <protection locked="0"/>
    </xf>
    <xf numFmtId="168" fontId="82" fillId="0" borderId="16" xfId="0" applyNumberFormat="1" applyFont="1" applyBorder="1" applyAlignment="1" applyProtection="1">
      <alignment horizontal="center" vertical="center"/>
      <protection locked="0"/>
    </xf>
    <xf numFmtId="0" fontId="26" fillId="0" borderId="116" xfId="0" applyFont="1" applyBorder="1" applyAlignment="1" applyProtection="1">
      <alignment horizontal="center" vertical="center"/>
      <protection locked="0"/>
    </xf>
    <xf numFmtId="0" fontId="84" fillId="8" borderId="38" xfId="0" applyFont="1" applyFill="1" applyBorder="1" applyAlignment="1">
      <alignment vertical="center" wrapText="1"/>
    </xf>
    <xf numFmtId="168" fontId="26" fillId="4" borderId="52" xfId="0" applyNumberFormat="1" applyFont="1" applyFill="1" applyBorder="1" applyAlignment="1">
      <alignment vertical="center"/>
    </xf>
    <xf numFmtId="0" fontId="84" fillId="8" borderId="86" xfId="0" applyFont="1" applyFill="1" applyBorder="1" applyAlignment="1">
      <alignment vertical="center" wrapText="1"/>
    </xf>
    <xf numFmtId="168" fontId="26" fillId="4" borderId="15" xfId="0" applyNumberFormat="1" applyFont="1" applyFill="1" applyBorder="1" applyAlignment="1">
      <alignment vertical="center" wrapText="1"/>
    </xf>
    <xf numFmtId="0" fontId="84" fillId="8" borderId="86" xfId="0" applyFont="1" applyFill="1" applyBorder="1" applyAlignment="1">
      <alignment vertical="center"/>
    </xf>
    <xf numFmtId="168" fontId="26" fillId="4" borderId="15" xfId="0" applyNumberFormat="1" applyFont="1" applyFill="1" applyBorder="1" applyAlignment="1">
      <alignment vertical="center"/>
    </xf>
    <xf numFmtId="168" fontId="82" fillId="0" borderId="161" xfId="0" applyNumberFormat="1" applyFont="1" applyBorder="1" applyAlignment="1" applyProtection="1">
      <alignment horizontal="center" vertical="center"/>
      <protection locked="0"/>
    </xf>
    <xf numFmtId="0" fontId="82" fillId="0" borderId="212" xfId="0" applyFont="1" applyBorder="1" applyAlignment="1" applyProtection="1">
      <alignment horizontal="center" vertical="center"/>
      <protection locked="0"/>
    </xf>
    <xf numFmtId="0" fontId="26" fillId="0" borderId="213" xfId="0" applyFont="1" applyBorder="1" applyAlignment="1" applyProtection="1">
      <alignment horizontal="center" vertical="center"/>
      <protection locked="0"/>
    </xf>
    <xf numFmtId="168" fontId="82" fillId="0" borderId="214" xfId="0" applyNumberFormat="1" applyFont="1" applyBorder="1" applyAlignment="1" applyProtection="1">
      <alignment horizontal="center" vertical="center"/>
      <protection locked="0"/>
    </xf>
    <xf numFmtId="0" fontId="26" fillId="0" borderId="118" xfId="0" applyFont="1" applyBorder="1" applyAlignment="1" applyProtection="1">
      <alignment horizontal="center" vertical="center"/>
      <protection locked="0"/>
    </xf>
    <xf numFmtId="168" fontId="82" fillId="0" borderId="0" xfId="0" applyNumberFormat="1" applyFont="1" applyAlignment="1" applyProtection="1">
      <alignment horizontal="center" vertical="center"/>
      <protection locked="0"/>
    </xf>
    <xf numFmtId="0" fontId="82" fillId="0" borderId="0" xfId="0" applyFont="1" applyAlignment="1" applyProtection="1">
      <alignment vertical="center"/>
      <protection locked="0"/>
    </xf>
    <xf numFmtId="0" fontId="26" fillId="0" borderId="0" xfId="0" applyFont="1" applyAlignment="1" applyProtection="1">
      <alignment vertical="center"/>
      <protection locked="0"/>
    </xf>
    <xf numFmtId="0" fontId="26" fillId="0" borderId="0" xfId="0" applyFont="1" applyAlignment="1">
      <alignment vertical="center"/>
    </xf>
    <xf numFmtId="0" fontId="82" fillId="0" borderId="0" xfId="0" applyFont="1"/>
    <xf numFmtId="0" fontId="87" fillId="11" borderId="14" xfId="0" applyFont="1" applyFill="1" applyBorder="1" applyAlignment="1">
      <alignment horizontal="center" vertical="center" wrapText="1"/>
    </xf>
    <xf numFmtId="0" fontId="88" fillId="11" borderId="11" xfId="0" applyFont="1" applyFill="1" applyBorder="1" applyAlignment="1">
      <alignment horizontal="center" vertical="center" wrapText="1"/>
    </xf>
    <xf numFmtId="0" fontId="60" fillId="11" borderId="14" xfId="0" applyFont="1" applyFill="1" applyBorder="1" applyAlignment="1">
      <alignment horizontal="center" vertical="center" wrapText="1"/>
    </xf>
    <xf numFmtId="0" fontId="77" fillId="11" borderId="11" xfId="0" applyFont="1" applyFill="1" applyBorder="1" applyAlignment="1">
      <alignment horizontal="center" vertical="center" wrapText="1"/>
    </xf>
    <xf numFmtId="164" fontId="82" fillId="4" borderId="1" xfId="0" applyNumberFormat="1" applyFont="1" applyFill="1" applyBorder="1" applyAlignment="1">
      <alignment horizontal="center" vertical="center"/>
    </xf>
    <xf numFmtId="0" fontId="26" fillId="0" borderId="0" xfId="0" applyFont="1" applyAlignment="1" applyProtection="1">
      <alignment horizontal="center" vertical="center" wrapText="1"/>
      <protection hidden="1"/>
    </xf>
    <xf numFmtId="0" fontId="91" fillId="0" borderId="0" xfId="6" quotePrefix="1" applyFont="1" applyBorder="1" applyAlignment="1" applyProtection="1">
      <alignment vertical="center"/>
    </xf>
    <xf numFmtId="0" fontId="26" fillId="0" borderId="0" xfId="0" applyFont="1" applyAlignment="1" applyProtection="1">
      <alignment horizontal="left" vertical="center" wrapText="1"/>
      <protection hidden="1"/>
    </xf>
    <xf numFmtId="164" fontId="82" fillId="0" borderId="0" xfId="0" applyNumberFormat="1" applyFont="1" applyAlignment="1" applyProtection="1">
      <alignment horizontal="center" vertical="center"/>
      <protection hidden="1"/>
    </xf>
    <xf numFmtId="0" fontId="82" fillId="0" borderId="0" xfId="0" quotePrefix="1" applyFont="1"/>
    <xf numFmtId="0" fontId="77" fillId="28" borderId="1" xfId="0" applyFont="1" applyFill="1" applyBorder="1" applyAlignment="1">
      <alignment horizontal="center" vertical="center" wrapText="1"/>
    </xf>
    <xf numFmtId="164" fontId="84" fillId="0" borderId="0" xfId="0" applyNumberFormat="1" applyFont="1" applyAlignment="1">
      <alignment horizontal="right" vertical="center" wrapText="1"/>
    </xf>
    <xf numFmtId="0" fontId="77" fillId="11" borderId="1" xfId="0" applyFont="1" applyFill="1" applyBorder="1" applyAlignment="1">
      <alignment horizontal="center" vertical="center" wrapText="1"/>
    </xf>
    <xf numFmtId="168" fontId="82" fillId="4" borderId="1" xfId="0" applyNumberFormat="1" applyFont="1" applyFill="1" applyBorder="1" applyAlignment="1">
      <alignment horizontal="center" vertical="center"/>
    </xf>
    <xf numFmtId="165" fontId="95" fillId="37" borderId="75" xfId="0" applyNumberFormat="1" applyFont="1" applyFill="1" applyBorder="1" applyAlignment="1">
      <alignment horizontal="center" vertical="center"/>
    </xf>
    <xf numFmtId="0" fontId="96" fillId="11" borderId="11" xfId="0" applyFont="1" applyFill="1" applyBorder="1" applyAlignment="1">
      <alignment horizontal="center" vertical="center" wrapText="1"/>
    </xf>
    <xf numFmtId="0" fontId="60" fillId="11" borderId="11" xfId="0" applyFont="1" applyFill="1" applyBorder="1" applyAlignment="1">
      <alignment horizontal="center" vertical="center" wrapText="1"/>
    </xf>
    <xf numFmtId="168" fontId="82" fillId="4" borderId="1" xfId="1" applyNumberFormat="1" applyFont="1" applyFill="1" applyBorder="1" applyAlignment="1" applyProtection="1">
      <alignment horizontal="center" vertical="center"/>
    </xf>
    <xf numFmtId="10" fontId="82" fillId="4" borderId="1" xfId="1" applyNumberFormat="1" applyFont="1" applyFill="1" applyBorder="1" applyAlignment="1" applyProtection="1">
      <alignment horizontal="center" vertical="center"/>
    </xf>
    <xf numFmtId="168" fontId="82" fillId="4" borderId="1" xfId="0" applyNumberFormat="1" applyFont="1" applyFill="1" applyBorder="1" applyAlignment="1">
      <alignment vertical="center"/>
    </xf>
    <xf numFmtId="168" fontId="82" fillId="4" borderId="1" xfId="1" applyNumberFormat="1" applyFont="1" applyFill="1" applyBorder="1" applyAlignment="1" applyProtection="1">
      <alignment horizontal="right" vertical="center"/>
    </xf>
    <xf numFmtId="0" fontId="26" fillId="3" borderId="23" xfId="0" applyFont="1" applyFill="1" applyBorder="1" applyAlignment="1">
      <alignment horizontal="center" vertical="center"/>
    </xf>
    <xf numFmtId="0" fontId="98" fillId="11" borderId="11" xfId="0" applyFont="1" applyFill="1" applyBorder="1" applyAlignment="1">
      <alignment horizontal="center" vertical="center" wrapText="1"/>
    </xf>
    <xf numFmtId="164" fontId="26" fillId="3" borderId="81" xfId="0" applyNumberFormat="1" applyFont="1" applyFill="1" applyBorder="1" applyAlignment="1">
      <alignment horizontal="center" vertical="center"/>
    </xf>
    <xf numFmtId="9" fontId="26" fillId="3" borderId="24" xfId="1" applyFont="1" applyFill="1" applyBorder="1" applyAlignment="1" applyProtection="1">
      <alignment horizontal="center" vertical="center"/>
    </xf>
    <xf numFmtId="168" fontId="26" fillId="3" borderId="82" xfId="1" applyNumberFormat="1" applyFont="1" applyFill="1" applyBorder="1" applyAlignment="1" applyProtection="1">
      <alignment horizontal="center" vertical="center"/>
    </xf>
    <xf numFmtId="168" fontId="26" fillId="3" borderId="81" xfId="0" applyNumberFormat="1" applyFont="1" applyFill="1" applyBorder="1" applyAlignment="1">
      <alignment horizontal="center" vertical="center"/>
    </xf>
    <xf numFmtId="0" fontId="82" fillId="0" borderId="0" xfId="0" applyFont="1" applyAlignment="1">
      <alignment horizontal="center"/>
    </xf>
    <xf numFmtId="9" fontId="82" fillId="0" borderId="1" xfId="1" applyFont="1" applyFill="1" applyBorder="1" applyAlignment="1" applyProtection="1">
      <alignment horizontal="center" vertical="center"/>
      <protection locked="0"/>
    </xf>
    <xf numFmtId="0" fontId="26" fillId="2" borderId="75" xfId="0" applyFont="1" applyFill="1" applyBorder="1" applyAlignment="1">
      <alignment horizontal="center" vertical="center" wrapText="1"/>
    </xf>
    <xf numFmtId="0" fontId="77" fillId="28" borderId="48" xfId="0" applyFont="1" applyFill="1" applyBorder="1" applyAlignment="1">
      <alignment horizontal="center" vertical="center" wrapText="1"/>
    </xf>
    <xf numFmtId="168" fontId="82" fillId="4" borderId="15" xfId="0" applyNumberFormat="1" applyFont="1" applyFill="1" applyBorder="1" applyAlignment="1">
      <alignment horizontal="center" vertical="center"/>
    </xf>
    <xf numFmtId="0" fontId="77" fillId="28" borderId="30" xfId="0" applyFont="1" applyFill="1" applyBorder="1" applyAlignment="1">
      <alignment horizontal="center" vertical="center" wrapText="1"/>
    </xf>
    <xf numFmtId="0" fontId="97" fillId="4" borderId="16" xfId="0" applyFont="1" applyFill="1" applyBorder="1" applyAlignment="1">
      <alignment horizontal="center" vertical="center" wrapText="1"/>
    </xf>
    <xf numFmtId="9" fontId="82" fillId="4" borderId="15" xfId="1" applyFont="1" applyFill="1" applyBorder="1" applyAlignment="1" applyProtection="1">
      <alignment horizontal="center" vertical="center"/>
    </xf>
    <xf numFmtId="0" fontId="97" fillId="4" borderId="29" xfId="0" applyFont="1" applyFill="1" applyBorder="1" applyAlignment="1">
      <alignment horizontal="center" vertical="center" wrapText="1"/>
    </xf>
    <xf numFmtId="10" fontId="82" fillId="4" borderId="30" xfId="1" applyNumberFormat="1" applyFont="1" applyFill="1" applyBorder="1" applyAlignment="1" applyProtection="1">
      <alignment horizontal="center" vertical="center"/>
    </xf>
    <xf numFmtId="9" fontId="82" fillId="0" borderId="30" xfId="1" applyFont="1" applyFill="1" applyBorder="1" applyAlignment="1" applyProtection="1">
      <alignment horizontal="center" vertical="center"/>
      <protection locked="0"/>
    </xf>
    <xf numFmtId="164" fontId="82" fillId="4" borderId="30" xfId="0" applyNumberFormat="1" applyFont="1" applyFill="1" applyBorder="1" applyAlignment="1">
      <alignment horizontal="center" vertical="center"/>
    </xf>
    <xf numFmtId="168" fontId="82" fillId="4" borderId="30" xfId="0" applyNumberFormat="1" applyFont="1" applyFill="1" applyBorder="1" applyAlignment="1">
      <alignment vertical="center"/>
    </xf>
    <xf numFmtId="9" fontId="82" fillId="4" borderId="31" xfId="1" applyFont="1" applyFill="1" applyBorder="1" applyAlignment="1" applyProtection="1">
      <alignment horizontal="center" vertical="center"/>
    </xf>
    <xf numFmtId="0" fontId="97" fillId="4" borderId="51" xfId="0" applyFont="1" applyFill="1" applyBorder="1" applyAlignment="1">
      <alignment horizontal="center" vertical="center" wrapText="1"/>
    </xf>
    <xf numFmtId="10" fontId="82" fillId="4" borderId="48" xfId="1" applyNumberFormat="1" applyFont="1" applyFill="1" applyBorder="1" applyAlignment="1" applyProtection="1">
      <alignment horizontal="center" vertical="center"/>
    </xf>
    <xf numFmtId="9" fontId="82" fillId="0" borderId="48" xfId="1" applyFont="1" applyFill="1" applyBorder="1" applyAlignment="1" applyProtection="1">
      <alignment horizontal="center" vertical="center"/>
      <protection locked="0"/>
    </xf>
    <xf numFmtId="164" fontId="82" fillId="4" borderId="48" xfId="0" applyNumberFormat="1" applyFont="1" applyFill="1" applyBorder="1" applyAlignment="1">
      <alignment horizontal="center" vertical="center"/>
    </xf>
    <xf numFmtId="168" fontId="82" fillId="4" borderId="48" xfId="0" applyNumberFormat="1" applyFont="1" applyFill="1" applyBorder="1" applyAlignment="1">
      <alignment vertical="center"/>
    </xf>
    <xf numFmtId="9" fontId="82" fillId="4" borderId="52" xfId="1" applyFont="1" applyFill="1" applyBorder="1" applyAlignment="1" applyProtection="1">
      <alignment horizontal="center" vertical="center"/>
    </xf>
    <xf numFmtId="0" fontId="60" fillId="0" borderId="0" xfId="0" applyFont="1" applyAlignment="1">
      <alignment horizontal="center" vertical="center" wrapText="1"/>
    </xf>
    <xf numFmtId="0" fontId="107" fillId="0" borderId="0" xfId="0" applyFont="1" applyAlignment="1">
      <alignment horizontal="left" vertical="center" wrapText="1"/>
    </xf>
    <xf numFmtId="0" fontId="107" fillId="0" borderId="0" xfId="0" applyFont="1" applyAlignment="1">
      <alignment horizontal="left" vertical="center"/>
    </xf>
    <xf numFmtId="0" fontId="107" fillId="0" borderId="0" xfId="0" quotePrefix="1" applyFont="1" applyAlignment="1">
      <alignment horizontal="left" vertical="center"/>
    </xf>
    <xf numFmtId="0" fontId="109" fillId="0" borderId="0" xfId="0" applyFont="1" applyAlignment="1">
      <alignment horizontal="center" vertical="center" wrapText="1"/>
    </xf>
    <xf numFmtId="0" fontId="109" fillId="0" borderId="0" xfId="0" quotePrefix="1" applyFont="1" applyAlignment="1">
      <alignment horizontal="center" vertical="center" wrapText="1"/>
    </xf>
    <xf numFmtId="20" fontId="25" fillId="10" borderId="48" xfId="0" applyNumberFormat="1" applyFont="1" applyFill="1" applyBorder="1" applyAlignment="1">
      <alignment horizontal="center" vertical="center" wrapText="1"/>
    </xf>
    <xf numFmtId="20" fontId="25" fillId="10" borderId="52" xfId="0" applyNumberFormat="1" applyFont="1" applyFill="1" applyBorder="1" applyAlignment="1">
      <alignment horizontal="center" vertical="center" wrapText="1"/>
    </xf>
    <xf numFmtId="20" fontId="25" fillId="10" borderId="51" xfId="0" applyNumberFormat="1" applyFont="1" applyFill="1" applyBorder="1" applyAlignment="1">
      <alignment horizontal="center" vertical="center" wrapText="1"/>
    </xf>
    <xf numFmtId="168" fontId="25" fillId="9" borderId="1" xfId="0" applyNumberFormat="1" applyFont="1" applyFill="1" applyBorder="1" applyAlignment="1">
      <alignment horizontal="center" vertical="center" wrapText="1"/>
    </xf>
    <xf numFmtId="20" fontId="25" fillId="9" borderId="1" xfId="0" applyNumberFormat="1" applyFont="1" applyFill="1" applyBorder="1" applyAlignment="1">
      <alignment horizontal="center" vertical="center" wrapText="1"/>
    </xf>
    <xf numFmtId="20" fontId="25" fillId="9" borderId="15" xfId="0" applyNumberFormat="1" applyFont="1" applyFill="1" applyBorder="1" applyAlignment="1">
      <alignment horizontal="center" vertical="center" wrapText="1"/>
    </xf>
    <xf numFmtId="20" fontId="25" fillId="9" borderId="16" xfId="0" applyNumberFormat="1" applyFont="1" applyFill="1" applyBorder="1" applyAlignment="1">
      <alignment horizontal="center" vertical="center" wrapText="1"/>
    </xf>
    <xf numFmtId="0" fontId="112" fillId="0" borderId="0" xfId="0" applyFont="1" applyAlignment="1">
      <alignment horizontal="center" vertical="center" wrapText="1"/>
    </xf>
    <xf numFmtId="168" fontId="59" fillId="0" borderId="0" xfId="0" applyNumberFormat="1" applyFont="1" applyAlignment="1">
      <alignment horizontal="right" vertical="center" wrapText="1"/>
    </xf>
    <xf numFmtId="0" fontId="115" fillId="10" borderId="17" xfId="0" applyFont="1" applyFill="1" applyBorder="1" applyAlignment="1">
      <alignment horizontal="center" vertical="center" wrapText="1"/>
    </xf>
    <xf numFmtId="0" fontId="116" fillId="9" borderId="17" xfId="0" applyFont="1" applyFill="1" applyBorder="1" applyAlignment="1">
      <alignment horizontal="center" vertical="center" wrapText="1"/>
    </xf>
    <xf numFmtId="168" fontId="104" fillId="4" borderId="16" xfId="0" applyNumberFormat="1" applyFont="1" applyFill="1" applyBorder="1" applyAlignment="1" applyProtection="1">
      <alignment horizontal="center" vertical="center"/>
      <protection locked="0"/>
    </xf>
    <xf numFmtId="165" fontId="85" fillId="37" borderId="104" xfId="0" applyNumberFormat="1" applyFont="1" applyFill="1" applyBorder="1" applyAlignment="1">
      <alignment horizontal="center" vertical="center"/>
    </xf>
    <xf numFmtId="0" fontId="104" fillId="0" borderId="0" xfId="0" applyFont="1" applyAlignment="1" applyProtection="1">
      <alignment horizontal="center" vertical="center"/>
      <protection locked="0"/>
    </xf>
    <xf numFmtId="0" fontId="25" fillId="0" borderId="0" xfId="0" applyFont="1" applyAlignment="1" applyProtection="1">
      <alignment horizontal="center" vertical="center"/>
      <protection locked="0"/>
    </xf>
    <xf numFmtId="0" fontId="63" fillId="0" borderId="0" xfId="0" applyFont="1" applyAlignment="1" applyProtection="1">
      <alignment vertical="center" wrapText="1"/>
      <protection hidden="1"/>
    </xf>
    <xf numFmtId="0" fontId="0" fillId="0" borderId="0" xfId="0" applyProtection="1">
      <protection hidden="1"/>
    </xf>
    <xf numFmtId="0" fontId="2" fillId="0" borderId="0" xfId="0" applyFont="1" applyAlignment="1" applyProtection="1">
      <alignment vertical="center" wrapText="1"/>
      <protection hidden="1"/>
    </xf>
    <xf numFmtId="0" fontId="4" fillId="0" borderId="0" xfId="0" applyFont="1" applyAlignment="1">
      <alignment horizontal="center" vertical="center" wrapText="1"/>
    </xf>
    <xf numFmtId="168" fontId="0" fillId="0" borderId="0" xfId="1" applyNumberFormat="1" applyFont="1" applyFill="1" applyBorder="1" applyAlignment="1" applyProtection="1">
      <alignment horizontal="center" vertical="center"/>
      <protection hidden="1"/>
    </xf>
    <xf numFmtId="10" fontId="0" fillId="0" borderId="0" xfId="1" applyNumberFormat="1" applyFont="1" applyFill="1" applyBorder="1" applyAlignment="1" applyProtection="1">
      <alignment horizontal="center" vertical="center"/>
      <protection hidden="1"/>
    </xf>
    <xf numFmtId="0" fontId="49" fillId="0" borderId="0" xfId="0" applyFont="1" applyAlignment="1" applyProtection="1">
      <alignment horizontal="center" vertical="center" wrapText="1"/>
      <protection hidden="1"/>
    </xf>
    <xf numFmtId="168" fontId="2" fillId="0" borderId="0" xfId="1" applyNumberFormat="1" applyFont="1" applyFill="1" applyBorder="1" applyAlignment="1" applyProtection="1">
      <alignment horizontal="center" vertical="center"/>
      <protection hidden="1"/>
    </xf>
    <xf numFmtId="10" fontId="2" fillId="0" borderId="0" xfId="1" applyNumberFormat="1" applyFont="1" applyFill="1" applyBorder="1" applyAlignment="1" applyProtection="1">
      <alignment horizontal="center" vertical="center"/>
      <protection hidden="1"/>
    </xf>
    <xf numFmtId="168" fontId="0" fillId="0" borderId="0" xfId="0" applyNumberFormat="1" applyAlignment="1">
      <alignment horizontal="center" vertical="center"/>
    </xf>
    <xf numFmtId="168" fontId="2" fillId="0" borderId="0" xfId="0" applyNumberFormat="1" applyFont="1" applyAlignment="1">
      <alignment horizontal="center" vertical="center"/>
    </xf>
    <xf numFmtId="0" fontId="104" fillId="0" borderId="0" xfId="0" applyFont="1"/>
    <xf numFmtId="0" fontId="118" fillId="9" borderId="1" xfId="0" applyFont="1" applyFill="1" applyBorder="1" applyAlignment="1">
      <alignment horizontal="center" vertical="center" wrapText="1"/>
    </xf>
    <xf numFmtId="168" fontId="122" fillId="0" borderId="0" xfId="0" applyNumberFormat="1" applyFont="1" applyAlignment="1">
      <alignment horizontal="right" vertical="center" wrapText="1"/>
    </xf>
    <xf numFmtId="0" fontId="118" fillId="0" borderId="0" xfId="0" applyFont="1" applyAlignment="1">
      <alignment horizontal="center" vertical="center" wrapText="1"/>
    </xf>
    <xf numFmtId="164" fontId="25" fillId="0" borderId="0" xfId="0" applyNumberFormat="1" applyFont="1" applyAlignment="1">
      <alignment horizontal="center" vertical="center"/>
    </xf>
    <xf numFmtId="168" fontId="25" fillId="4" borderId="15" xfId="0" applyNumberFormat="1" applyFont="1" applyFill="1" applyBorder="1" applyAlignment="1">
      <alignment horizontal="center" vertical="center" wrapText="1"/>
    </xf>
    <xf numFmtId="0" fontId="25" fillId="4" borderId="31" xfId="0" applyFont="1" applyFill="1" applyBorder="1" applyAlignment="1" applyProtection="1">
      <alignment horizontal="center" vertical="center" wrapText="1"/>
      <protection hidden="1"/>
    </xf>
    <xf numFmtId="0" fontId="2" fillId="0" borderId="0" xfId="0" applyFont="1" applyAlignment="1">
      <alignment horizontal="center" vertical="center" wrapText="1"/>
    </xf>
    <xf numFmtId="168" fontId="104" fillId="4" borderId="1" xfId="0" applyNumberFormat="1" applyFont="1" applyFill="1" applyBorder="1" applyAlignment="1">
      <alignment horizontal="center" vertical="center"/>
    </xf>
    <xf numFmtId="0" fontId="25" fillId="9" borderId="51" xfId="0" applyFont="1" applyFill="1" applyBorder="1" applyAlignment="1" applyProtection="1">
      <alignment horizontal="left" vertical="center" wrapText="1"/>
      <protection hidden="1"/>
    </xf>
    <xf numFmtId="164" fontId="104" fillId="4" borderId="50" xfId="0" applyNumberFormat="1" applyFont="1" applyFill="1" applyBorder="1" applyAlignment="1" applyProtection="1">
      <alignment horizontal="center" vertical="center"/>
      <protection hidden="1"/>
    </xf>
    <xf numFmtId="0" fontId="25" fillId="9" borderId="29" xfId="0" applyFont="1" applyFill="1" applyBorder="1" applyAlignment="1" applyProtection="1">
      <alignment horizontal="left" vertical="center" wrapText="1"/>
      <protection hidden="1"/>
    </xf>
    <xf numFmtId="164" fontId="104" fillId="4" borderId="31" xfId="0" applyNumberFormat="1" applyFont="1" applyFill="1" applyBorder="1" applyAlignment="1" applyProtection="1">
      <alignment horizontal="center" vertical="center"/>
      <protection hidden="1"/>
    </xf>
    <xf numFmtId="0" fontId="25" fillId="9" borderId="54" xfId="0" applyFont="1" applyFill="1" applyBorder="1" applyAlignment="1" applyProtection="1">
      <alignment horizontal="left" vertical="center" wrapText="1"/>
      <protection hidden="1"/>
    </xf>
    <xf numFmtId="168" fontId="2" fillId="0" borderId="0" xfId="0" applyNumberFormat="1" applyFont="1" applyAlignment="1" applyProtection="1">
      <alignment horizontal="center" vertical="center"/>
      <protection hidden="1"/>
    </xf>
    <xf numFmtId="168" fontId="25" fillId="27" borderId="16" xfId="0" applyNumberFormat="1" applyFont="1" applyFill="1" applyBorder="1" applyAlignment="1">
      <alignment vertical="center" wrapText="1"/>
    </xf>
    <xf numFmtId="168" fontId="104" fillId="4" borderId="15" xfId="0" applyNumberFormat="1" applyFont="1" applyFill="1" applyBorder="1" applyAlignment="1">
      <alignment horizontal="center" vertical="center"/>
    </xf>
    <xf numFmtId="168" fontId="25" fillId="27" borderId="29" xfId="0" applyNumberFormat="1" applyFont="1" applyFill="1" applyBorder="1" applyAlignment="1">
      <alignment vertical="center" wrapText="1"/>
    </xf>
    <xf numFmtId="168" fontId="104" fillId="4" borderId="30" xfId="0" applyNumberFormat="1" applyFont="1" applyFill="1" applyBorder="1" applyAlignment="1">
      <alignment horizontal="center" vertical="center"/>
    </xf>
    <xf numFmtId="168" fontId="104" fillId="4" borderId="31" xfId="0" applyNumberFormat="1" applyFont="1" applyFill="1" applyBorder="1" applyAlignment="1">
      <alignment horizontal="center" vertical="center"/>
    </xf>
    <xf numFmtId="20" fontId="110" fillId="0" borderId="0" xfId="0" applyNumberFormat="1" applyFont="1" applyAlignment="1">
      <alignment vertical="center" wrapText="1"/>
    </xf>
    <xf numFmtId="168" fontId="25" fillId="9" borderId="15" xfId="0" applyNumberFormat="1" applyFont="1" applyFill="1" applyBorder="1" applyAlignment="1">
      <alignment horizontal="center" vertical="center" wrapText="1"/>
    </xf>
    <xf numFmtId="168" fontId="63" fillId="4" borderId="31" xfId="0" applyNumberFormat="1" applyFont="1" applyFill="1" applyBorder="1" applyAlignment="1">
      <alignment horizontal="center" vertical="center" wrapText="1"/>
    </xf>
    <xf numFmtId="168" fontId="104" fillId="4" borderId="29" xfId="0" applyNumberFormat="1" applyFont="1" applyFill="1" applyBorder="1" applyAlignment="1">
      <alignment horizontal="center" vertical="center" wrapText="1"/>
    </xf>
    <xf numFmtId="168" fontId="25" fillId="9" borderId="16" xfId="0" applyNumberFormat="1" applyFont="1" applyFill="1" applyBorder="1" applyAlignment="1">
      <alignment horizontal="center" vertical="center" wrapText="1"/>
    </xf>
    <xf numFmtId="10" fontId="25" fillId="4" borderId="30" xfId="0" applyNumberFormat="1" applyFont="1" applyFill="1" applyBorder="1" applyAlignment="1">
      <alignment horizontal="center" vertical="center"/>
    </xf>
    <xf numFmtId="168" fontId="104" fillId="4" borderId="1" xfId="0" applyNumberFormat="1" applyFont="1" applyFill="1" applyBorder="1" applyAlignment="1" applyProtection="1">
      <alignment horizontal="center" vertical="center"/>
      <protection locked="0"/>
    </xf>
    <xf numFmtId="0" fontId="101" fillId="10" borderId="51" xfId="0" applyFont="1" applyFill="1" applyBorder="1" applyAlignment="1">
      <alignment horizontal="center" vertical="center" wrapText="1"/>
    </xf>
    <xf numFmtId="0" fontId="101" fillId="9" borderId="51" xfId="0" applyFont="1" applyFill="1" applyBorder="1" applyAlignment="1">
      <alignment horizontal="center" vertical="center" wrapText="1"/>
    </xf>
    <xf numFmtId="168" fontId="104" fillId="4" borderId="15" xfId="0" applyNumberFormat="1" applyFont="1" applyFill="1" applyBorder="1" applyAlignment="1" applyProtection="1">
      <alignment horizontal="center" vertical="center"/>
      <protection locked="0"/>
    </xf>
    <xf numFmtId="168" fontId="104" fillId="4" borderId="30" xfId="0" applyNumberFormat="1" applyFont="1" applyFill="1" applyBorder="1" applyAlignment="1" applyProtection="1">
      <alignment horizontal="center" vertical="center"/>
      <protection locked="0"/>
    </xf>
    <xf numFmtId="168" fontId="104" fillId="4" borderId="31" xfId="0" applyNumberFormat="1" applyFont="1" applyFill="1" applyBorder="1" applyAlignment="1" applyProtection="1">
      <alignment horizontal="center" vertical="center"/>
      <protection locked="0"/>
    </xf>
    <xf numFmtId="168" fontId="104" fillId="4" borderId="30" xfId="0" applyNumberFormat="1" applyFont="1" applyFill="1" applyBorder="1" applyAlignment="1">
      <alignment horizontal="center" vertical="center" wrapText="1"/>
    </xf>
    <xf numFmtId="168" fontId="104" fillId="4" borderId="31" xfId="0" applyNumberFormat="1" applyFont="1" applyFill="1" applyBorder="1" applyAlignment="1">
      <alignment horizontal="center" vertical="center" wrapText="1"/>
    </xf>
    <xf numFmtId="0" fontId="95" fillId="0" borderId="0" xfId="0" applyFont="1" applyAlignment="1">
      <alignment horizontal="left" vertical="center" wrapText="1"/>
    </xf>
    <xf numFmtId="0" fontId="75" fillId="0" borderId="0" xfId="0" applyFont="1" applyAlignment="1">
      <alignment horizontal="center" vertical="center" wrapText="1"/>
    </xf>
    <xf numFmtId="9" fontId="75" fillId="0" borderId="0" xfId="1" applyFont="1" applyAlignment="1">
      <alignment horizontal="center" vertical="center" wrapText="1"/>
    </xf>
    <xf numFmtId="0" fontId="26" fillId="0" borderId="0" xfId="0" applyFont="1" applyAlignment="1">
      <alignment horizontal="left" vertical="center" wrapText="1"/>
    </xf>
    <xf numFmtId="9" fontId="0" fillId="0" borderId="0" xfId="1" applyFont="1" applyAlignment="1">
      <alignment vertical="center" wrapText="1"/>
    </xf>
    <xf numFmtId="0" fontId="124" fillId="0" borderId="0" xfId="0" applyFont="1" applyAlignment="1">
      <alignment horizontal="center" vertical="center" wrapText="1"/>
    </xf>
    <xf numFmtId="9" fontId="124" fillId="0" borderId="0" xfId="1" applyFont="1" applyAlignment="1">
      <alignment horizontal="center" vertical="center" wrapText="1"/>
    </xf>
    <xf numFmtId="0" fontId="125" fillId="0" borderId="154" xfId="0" applyFont="1" applyBorder="1" applyAlignment="1">
      <alignment vertical="center" wrapText="1"/>
    </xf>
    <xf numFmtId="0" fontId="125" fillId="0" borderId="0" xfId="0" applyFont="1" applyAlignment="1">
      <alignment vertical="center" wrapText="1"/>
    </xf>
    <xf numFmtId="9" fontId="125" fillId="0" borderId="0" xfId="1" applyFont="1" applyBorder="1" applyAlignment="1">
      <alignment vertical="center" wrapText="1"/>
    </xf>
    <xf numFmtId="0" fontId="125" fillId="0" borderId="218" xfId="0" applyFont="1" applyBorder="1" applyAlignment="1">
      <alignment vertical="center" wrapText="1"/>
    </xf>
    <xf numFmtId="9" fontId="0" fillId="0" borderId="0" xfId="1" applyFont="1"/>
    <xf numFmtId="0" fontId="25" fillId="10" borderId="229" xfId="0" applyFont="1" applyFill="1" applyBorder="1" applyAlignment="1">
      <alignment horizontal="center" vertical="center" wrapText="1"/>
    </xf>
    <xf numFmtId="0" fontId="26" fillId="12" borderId="230" xfId="0" applyFont="1" applyFill="1" applyBorder="1" applyAlignment="1">
      <alignment vertical="center" wrapText="1"/>
    </xf>
    <xf numFmtId="168" fontId="26" fillId="4" borderId="174" xfId="0" applyNumberFormat="1" applyFont="1" applyFill="1" applyBorder="1" applyAlignment="1">
      <alignment vertical="center" wrapText="1"/>
    </xf>
    <xf numFmtId="0" fontId="26" fillId="12" borderId="149" xfId="0" applyFont="1" applyFill="1" applyBorder="1" applyAlignment="1">
      <alignment vertical="center" wrapText="1"/>
    </xf>
    <xf numFmtId="10" fontId="26" fillId="4" borderId="150" xfId="1" applyNumberFormat="1" applyFont="1" applyFill="1" applyBorder="1" applyAlignment="1">
      <alignment vertical="center" wrapText="1"/>
    </xf>
    <xf numFmtId="168" fontId="26" fillId="4" borderId="150" xfId="0" applyNumberFormat="1" applyFont="1" applyFill="1" applyBorder="1" applyAlignment="1">
      <alignment vertical="center" wrapText="1"/>
    </xf>
    <xf numFmtId="168" fontId="26" fillId="4" borderId="90" xfId="0" applyNumberFormat="1" applyFont="1" applyFill="1" applyBorder="1" applyAlignment="1">
      <alignment vertical="center" wrapText="1"/>
    </xf>
    <xf numFmtId="0" fontId="94" fillId="12" borderId="149" xfId="0" applyFont="1" applyFill="1" applyBorder="1" applyAlignment="1">
      <alignment horizontal="right" vertical="center" wrapText="1"/>
    </xf>
    <xf numFmtId="168" fontId="94" fillId="4" borderId="150" xfId="0" applyNumberFormat="1" applyFont="1" applyFill="1" applyBorder="1" applyAlignment="1">
      <alignment vertical="center" wrapText="1"/>
    </xf>
    <xf numFmtId="0" fontId="95" fillId="34" borderId="149" xfId="0" applyFont="1" applyFill="1" applyBorder="1" applyAlignment="1">
      <alignment vertical="center" wrapText="1"/>
    </xf>
    <xf numFmtId="0" fontId="127" fillId="12" borderId="149" xfId="0" applyFont="1" applyFill="1" applyBorder="1" applyAlignment="1">
      <alignment horizontal="right" vertical="center" wrapText="1"/>
    </xf>
    <xf numFmtId="0" fontId="95" fillId="34" borderId="231" xfId="0" applyFont="1" applyFill="1" applyBorder="1" applyAlignment="1">
      <alignment vertical="center" wrapText="1"/>
    </xf>
    <xf numFmtId="168" fontId="26" fillId="4" borderId="140" xfId="0" applyNumberFormat="1" applyFont="1" applyFill="1" applyBorder="1" applyAlignment="1">
      <alignment vertical="center" wrapText="1"/>
    </xf>
    <xf numFmtId="168" fontId="26" fillId="4" borderId="232" xfId="0" applyNumberFormat="1" applyFont="1" applyFill="1" applyBorder="1" applyAlignment="1">
      <alignment vertical="center" wrapText="1"/>
    </xf>
    <xf numFmtId="0" fontId="27" fillId="2" borderId="153" xfId="0" applyFont="1" applyFill="1" applyBorder="1" applyAlignment="1" applyProtection="1">
      <alignment horizontal="right" vertical="center" wrapText="1"/>
      <protection hidden="1"/>
    </xf>
    <xf numFmtId="168" fontId="26" fillId="2" borderId="235" xfId="0" applyNumberFormat="1" applyFont="1" applyFill="1" applyBorder="1" applyAlignment="1">
      <alignment vertical="center" wrapText="1"/>
    </xf>
    <xf numFmtId="0" fontId="27" fillId="0" borderId="0" xfId="0" applyFont="1" applyAlignment="1" applyProtection="1">
      <alignment horizontal="center" vertical="center" wrapText="1"/>
      <protection hidden="1"/>
    </xf>
    <xf numFmtId="0" fontId="25" fillId="10" borderId="129" xfId="0" applyFont="1" applyFill="1" applyBorder="1" applyAlignment="1">
      <alignment horizontal="center" vertical="center" wrapText="1"/>
    </xf>
    <xf numFmtId="0" fontId="25" fillId="10" borderId="14" xfId="0" applyFont="1" applyFill="1" applyBorder="1" applyAlignment="1">
      <alignment horizontal="center" vertical="center" wrapText="1"/>
    </xf>
    <xf numFmtId="9" fontId="25" fillId="10" borderId="14" xfId="1" applyFont="1" applyFill="1" applyBorder="1" applyAlignment="1">
      <alignment horizontal="center" vertical="center" wrapText="1"/>
    </xf>
    <xf numFmtId="0" fontId="25" fillId="10" borderId="211" xfId="0" applyFont="1" applyFill="1" applyBorder="1" applyAlignment="1">
      <alignment horizontal="center" vertical="center" wrapText="1"/>
    </xf>
    <xf numFmtId="0" fontId="82" fillId="4" borderId="1" xfId="0" applyFont="1" applyFill="1" applyBorder="1" applyAlignment="1">
      <alignment horizontal="center" vertical="center" wrapText="1"/>
    </xf>
    <xf numFmtId="168" fontId="26" fillId="2" borderId="180" xfId="101" applyNumberFormat="1" applyFont="1" applyFill="1" applyBorder="1" applyAlignment="1">
      <alignment horizontal="center" vertical="center" wrapText="1"/>
    </xf>
    <xf numFmtId="0" fontId="20" fillId="6" borderId="0" xfId="0" applyFont="1" applyFill="1" applyAlignment="1">
      <alignment horizontal="center" vertical="center" wrapText="1"/>
    </xf>
    <xf numFmtId="0" fontId="0" fillId="6" borderId="0" xfId="0" applyFill="1" applyAlignment="1">
      <alignment vertical="center" wrapText="1"/>
    </xf>
    <xf numFmtId="0" fontId="25" fillId="6" borderId="0" xfId="0" applyFont="1" applyFill="1" applyAlignment="1">
      <alignment horizontal="center" vertical="center" wrapText="1"/>
    </xf>
    <xf numFmtId="9" fontId="25" fillId="6" borderId="0" xfId="1" applyFont="1" applyFill="1" applyBorder="1" applyAlignment="1">
      <alignment horizontal="center" vertical="center" wrapText="1"/>
    </xf>
    <xf numFmtId="0" fontId="17" fillId="6" borderId="0" xfId="0" applyFont="1" applyFill="1" applyAlignment="1">
      <alignment horizontal="center" vertical="center" wrapText="1"/>
    </xf>
    <xf numFmtId="9" fontId="0" fillId="6" borderId="0" xfId="1" applyFont="1" applyFill="1" applyBorder="1" applyAlignment="1">
      <alignment vertical="center" wrapText="1"/>
    </xf>
    <xf numFmtId="168" fontId="17" fillId="6" borderId="0" xfId="101" applyNumberFormat="1" applyFont="1" applyFill="1" applyBorder="1" applyAlignment="1">
      <alignment horizontal="center" vertical="center" wrapText="1"/>
    </xf>
    <xf numFmtId="0" fontId="17" fillId="6" borderId="0" xfId="0" applyFont="1" applyFill="1" applyAlignment="1">
      <alignment vertical="center" wrapText="1"/>
    </xf>
    <xf numFmtId="0" fontId="25" fillId="6" borderId="0" xfId="0" applyFont="1" applyFill="1" applyAlignment="1">
      <alignment vertical="center" wrapText="1"/>
    </xf>
    <xf numFmtId="9" fontId="25" fillId="6" borderId="0" xfId="1" applyFont="1" applyFill="1" applyBorder="1" applyAlignment="1">
      <alignment vertical="center" wrapText="1"/>
    </xf>
    <xf numFmtId="0" fontId="129" fillId="6" borderId="0" xfId="0" applyFont="1" applyFill="1" applyAlignment="1">
      <alignment horizontal="center" vertical="center" wrapText="1"/>
    </xf>
    <xf numFmtId="0" fontId="129" fillId="6" borderId="0" xfId="0" applyFont="1" applyFill="1" applyAlignment="1">
      <alignment vertical="center" wrapText="1"/>
    </xf>
    <xf numFmtId="168" fontId="129" fillId="6" borderId="0" xfId="101" applyNumberFormat="1" applyFont="1" applyFill="1" applyBorder="1" applyAlignment="1">
      <alignment horizontal="center" vertical="center" wrapText="1"/>
    </xf>
    <xf numFmtId="168" fontId="129" fillId="6" borderId="0" xfId="0" applyNumberFormat="1" applyFont="1" applyFill="1" applyAlignment="1">
      <alignment horizontal="center" vertical="center" wrapText="1"/>
    </xf>
    <xf numFmtId="168" fontId="26"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0" fontId="130" fillId="9" borderId="222" xfId="0" applyFont="1" applyFill="1" applyBorder="1" applyAlignment="1" applyProtection="1">
      <alignment horizontal="center" vertical="center" wrapText="1"/>
      <protection hidden="1"/>
    </xf>
    <xf numFmtId="0" fontId="131" fillId="9" borderId="222" xfId="0" applyFont="1" applyFill="1" applyBorder="1" applyAlignment="1" applyProtection="1">
      <alignment horizontal="center" vertical="center" wrapText="1"/>
      <protection hidden="1"/>
    </xf>
    <xf numFmtId="0" fontId="25" fillId="9" borderId="48" xfId="0" applyFont="1" applyFill="1" applyBorder="1" applyAlignment="1">
      <alignment horizontal="center" vertical="center" wrapText="1"/>
    </xf>
    <xf numFmtId="0" fontId="136" fillId="4" borderId="51" xfId="0" applyFont="1" applyFill="1" applyBorder="1" applyAlignment="1">
      <alignment horizontal="center" vertical="center" wrapText="1"/>
    </xf>
    <xf numFmtId="0" fontId="136" fillId="4" borderId="16" xfId="0" applyFont="1" applyFill="1" applyBorder="1" applyAlignment="1">
      <alignment horizontal="center" vertical="center" wrapText="1"/>
    </xf>
    <xf numFmtId="10" fontId="104" fillId="4" borderId="1" xfId="1" applyNumberFormat="1" applyFont="1" applyFill="1" applyBorder="1" applyAlignment="1" applyProtection="1">
      <alignment horizontal="center" vertical="center"/>
    </xf>
    <xf numFmtId="0" fontId="136" fillId="4" borderId="29" xfId="0" applyFont="1" applyFill="1" applyBorder="1" applyAlignment="1">
      <alignment horizontal="center" vertical="center" wrapText="1"/>
    </xf>
    <xf numFmtId="168" fontId="26" fillId="4" borderId="100" xfId="0" applyNumberFormat="1" applyFont="1" applyFill="1" applyBorder="1" applyAlignment="1">
      <alignment vertical="center" wrapText="1"/>
    </xf>
    <xf numFmtId="0" fontId="26" fillId="12" borderId="1" xfId="0" applyFont="1" applyFill="1" applyBorder="1" applyAlignment="1">
      <alignment vertical="center" wrapText="1"/>
    </xf>
    <xf numFmtId="168" fontId="26" fillId="4" borderId="1" xfId="0" applyNumberFormat="1" applyFont="1" applyFill="1" applyBorder="1" applyAlignment="1">
      <alignment vertical="center" wrapText="1"/>
    </xf>
    <xf numFmtId="0" fontId="26" fillId="2" borderId="155" xfId="0" applyFont="1" applyFill="1" applyBorder="1" applyAlignment="1">
      <alignment horizontal="right" vertical="center" wrapText="1"/>
    </xf>
    <xf numFmtId="0" fontId="26" fillId="2" borderId="152" xfId="0" applyFont="1" applyFill="1" applyBorder="1" applyAlignment="1">
      <alignment horizontal="right" vertical="center" wrapText="1"/>
    </xf>
    <xf numFmtId="0" fontId="26" fillId="2" borderId="237" xfId="0" applyFont="1" applyFill="1" applyBorder="1" applyAlignment="1">
      <alignment horizontal="right" vertical="center" wrapText="1"/>
    </xf>
    <xf numFmtId="0" fontId="26" fillId="6" borderId="0" xfId="0" applyFont="1" applyFill="1" applyAlignment="1">
      <alignment horizontal="right" vertical="center" wrapText="1"/>
    </xf>
    <xf numFmtId="0" fontId="26" fillId="12" borderId="14" xfId="0" applyFont="1" applyFill="1" applyBorder="1" applyAlignment="1">
      <alignment vertical="center" wrapText="1"/>
    </xf>
    <xf numFmtId="168" fontId="26" fillId="4" borderId="14" xfId="0" applyNumberFormat="1" applyFont="1" applyFill="1" applyBorder="1" applyAlignment="1">
      <alignment vertical="center" wrapText="1"/>
    </xf>
    <xf numFmtId="0" fontId="95" fillId="44" borderId="238" xfId="0" applyFont="1" applyFill="1" applyBorder="1" applyAlignment="1">
      <alignment horizontal="right" vertical="center" wrapText="1"/>
    </xf>
    <xf numFmtId="168" fontId="26" fillId="2" borderId="115" xfId="0" applyNumberFormat="1" applyFont="1" applyFill="1" applyBorder="1" applyAlignment="1">
      <alignment vertical="center" wrapText="1"/>
    </xf>
    <xf numFmtId="168" fontId="26" fillId="2" borderId="229" xfId="0" applyNumberFormat="1" applyFont="1" applyFill="1" applyBorder="1" applyAlignment="1">
      <alignment vertical="center" wrapText="1"/>
    </xf>
    <xf numFmtId="168" fontId="0" fillId="0" borderId="0" xfId="0" applyNumberFormat="1"/>
    <xf numFmtId="0" fontId="128" fillId="4" borderId="1" xfId="0" applyFont="1" applyFill="1" applyBorder="1" applyAlignment="1">
      <alignment vertical="center" wrapText="1"/>
    </xf>
    <xf numFmtId="9" fontId="82" fillId="4" borderId="1" xfId="1" applyFont="1" applyFill="1" applyBorder="1" applyAlignment="1">
      <alignment horizontal="center" vertical="center" wrapText="1"/>
    </xf>
    <xf numFmtId="9" fontId="128" fillId="4" borderId="1" xfId="1" applyFont="1" applyFill="1" applyBorder="1" applyAlignment="1">
      <alignment vertical="center" wrapText="1"/>
    </xf>
    <xf numFmtId="0" fontId="128" fillId="4" borderId="113" xfId="0" applyFont="1" applyFill="1" applyBorder="1" applyAlignment="1">
      <alignment vertical="center" wrapText="1"/>
    </xf>
    <xf numFmtId="0" fontId="82" fillId="4" borderId="51" xfId="0" applyFont="1" applyFill="1" applyBorder="1" applyAlignment="1">
      <alignment horizontal="center" vertical="center" wrapText="1"/>
    </xf>
    <xf numFmtId="0" fontId="82" fillId="4" borderId="48" xfId="0" applyFont="1" applyFill="1" applyBorder="1" applyAlignment="1">
      <alignment horizontal="center" vertical="center" wrapText="1"/>
    </xf>
    <xf numFmtId="9" fontId="82" fillId="4" borderId="48" xfId="1" applyFont="1" applyFill="1" applyBorder="1" applyAlignment="1">
      <alignment horizontal="center" vertical="center" wrapText="1"/>
    </xf>
    <xf numFmtId="168" fontId="26" fillId="4" borderId="52" xfId="101" applyNumberFormat="1" applyFont="1" applyFill="1" applyBorder="1" applyAlignment="1">
      <alignment horizontal="center" vertical="center" wrapText="1"/>
    </xf>
    <xf numFmtId="0" fontId="82" fillId="4" borderId="16" xfId="0" applyFont="1" applyFill="1" applyBorder="1" applyAlignment="1">
      <alignment horizontal="center" vertical="center" wrapText="1"/>
    </xf>
    <xf numFmtId="168" fontId="26" fillId="4" borderId="15" xfId="101" applyNumberFormat="1" applyFont="1" applyFill="1" applyBorder="1" applyAlignment="1">
      <alignment horizontal="center" vertical="center" wrapText="1"/>
    </xf>
    <xf numFmtId="0" fontId="82" fillId="4" borderId="29" xfId="0" applyFont="1" applyFill="1" applyBorder="1" applyAlignment="1">
      <alignment horizontal="center" vertical="center" wrapText="1"/>
    </xf>
    <xf numFmtId="0" fontId="82" fillId="4" borderId="30" xfId="0" applyFont="1" applyFill="1" applyBorder="1" applyAlignment="1">
      <alignment horizontal="center" vertical="center" wrapText="1"/>
    </xf>
    <xf numFmtId="9" fontId="82" fillId="4" borderId="30" xfId="1" applyFont="1" applyFill="1" applyBorder="1" applyAlignment="1">
      <alignment horizontal="center" vertical="center" wrapText="1"/>
    </xf>
    <xf numFmtId="168" fontId="26" fillId="4" borderId="31" xfId="101" applyNumberFormat="1" applyFont="1" applyFill="1" applyBorder="1" applyAlignment="1">
      <alignment horizontal="center" vertical="center" wrapText="1"/>
    </xf>
    <xf numFmtId="0" fontId="128" fillId="4" borderId="51" xfId="0" applyFont="1" applyFill="1" applyBorder="1" applyAlignment="1">
      <alignment horizontal="center" vertical="center" wrapText="1"/>
    </xf>
    <xf numFmtId="0" fontId="128" fillId="4" borderId="48" xfId="0" applyFont="1" applyFill="1" applyBorder="1" applyAlignment="1">
      <alignment vertical="center" wrapText="1"/>
    </xf>
    <xf numFmtId="9" fontId="128" fillId="4" borderId="48" xfId="1" applyFont="1" applyFill="1" applyBorder="1" applyAlignment="1">
      <alignment vertical="center" wrapText="1"/>
    </xf>
    <xf numFmtId="168" fontId="95" fillId="4" borderId="52" xfId="0" applyNumberFormat="1" applyFont="1" applyFill="1" applyBorder="1" applyAlignment="1">
      <alignment horizontal="center" vertical="center" wrapText="1"/>
    </xf>
    <xf numFmtId="0" fontId="128" fillId="4" borderId="16" xfId="0" applyFont="1" applyFill="1" applyBorder="1" applyAlignment="1">
      <alignment horizontal="center" vertical="center" wrapText="1"/>
    </xf>
    <xf numFmtId="168" fontId="95" fillId="4" borderId="15" xfId="0" applyNumberFormat="1" applyFont="1" applyFill="1" applyBorder="1" applyAlignment="1">
      <alignment horizontal="center" vertical="center" wrapText="1"/>
    </xf>
    <xf numFmtId="0" fontId="128" fillId="4" borderId="29" xfId="0" applyFont="1" applyFill="1" applyBorder="1" applyAlignment="1">
      <alignment horizontal="center" vertical="center" wrapText="1"/>
    </xf>
    <xf numFmtId="0" fontId="128" fillId="4" borderId="30" xfId="0" applyFont="1" applyFill="1" applyBorder="1" applyAlignment="1">
      <alignment vertical="center" wrapText="1"/>
    </xf>
    <xf numFmtId="9" fontId="128" fillId="4" borderId="30" xfId="1" applyFont="1" applyFill="1" applyBorder="1" applyAlignment="1">
      <alignment vertical="center" wrapText="1"/>
    </xf>
    <xf numFmtId="168" fontId="95" fillId="4" borderId="31" xfId="0" applyNumberFormat="1" applyFont="1" applyFill="1" applyBorder="1" applyAlignment="1">
      <alignment horizontal="center" vertical="center" wrapText="1"/>
    </xf>
    <xf numFmtId="168" fontId="95" fillId="4" borderId="52" xfId="101" applyNumberFormat="1" applyFont="1" applyFill="1" applyBorder="1" applyAlignment="1">
      <alignment horizontal="center" vertical="center" wrapText="1"/>
    </xf>
    <xf numFmtId="168" fontId="95" fillId="4" borderId="15" xfId="101" applyNumberFormat="1" applyFont="1" applyFill="1" applyBorder="1" applyAlignment="1">
      <alignment horizontal="center" vertical="center" wrapText="1"/>
    </xf>
    <xf numFmtId="168" fontId="95" fillId="4" borderId="31" xfId="101" applyNumberFormat="1" applyFont="1" applyFill="1" applyBorder="1" applyAlignment="1">
      <alignment horizontal="center" vertical="center" wrapText="1"/>
    </xf>
    <xf numFmtId="0" fontId="128" fillId="4" borderId="233" xfId="0" applyFont="1" applyFill="1" applyBorder="1" applyAlignment="1">
      <alignment horizontal="center" vertical="center" wrapText="1"/>
    </xf>
    <xf numFmtId="0" fontId="128" fillId="4" borderId="234" xfId="0" applyFont="1" applyFill="1" applyBorder="1" applyAlignment="1">
      <alignment vertical="center" wrapText="1"/>
    </xf>
    <xf numFmtId="168" fontId="95" fillId="4" borderId="243" xfId="101" applyNumberFormat="1" applyFont="1" applyFill="1" applyBorder="1" applyAlignment="1">
      <alignment horizontal="center" vertical="center" wrapText="1"/>
    </xf>
    <xf numFmtId="0" fontId="128" fillId="4" borderId="192" xfId="0" applyFont="1" applyFill="1" applyBorder="1" applyAlignment="1">
      <alignment horizontal="center" vertical="center" wrapText="1"/>
    </xf>
    <xf numFmtId="168" fontId="95" fillId="4" borderId="193" xfId="101" applyNumberFormat="1" applyFont="1" applyFill="1" applyBorder="1" applyAlignment="1">
      <alignment horizontal="center" vertical="center" wrapText="1"/>
    </xf>
    <xf numFmtId="0" fontId="128" fillId="4" borderId="194" xfId="0" applyFont="1" applyFill="1" applyBorder="1" applyAlignment="1">
      <alignment horizontal="center" vertical="center" wrapText="1"/>
    </xf>
    <xf numFmtId="0" fontId="128" fillId="4" borderId="195" xfId="0" applyFont="1" applyFill="1" applyBorder="1" applyAlignment="1">
      <alignment vertical="center" wrapText="1"/>
    </xf>
    <xf numFmtId="168" fontId="95" fillId="4" borderId="202" xfId="101" applyNumberFormat="1" applyFont="1" applyFill="1" applyBorder="1" applyAlignment="1">
      <alignment horizontal="center" vertical="center" wrapText="1"/>
    </xf>
    <xf numFmtId="168" fontId="82" fillId="0" borderId="0" xfId="0" applyNumberFormat="1" applyFont="1" applyAlignment="1">
      <alignment vertical="center" wrapText="1"/>
    </xf>
    <xf numFmtId="168" fontId="82" fillId="4" borderId="83" xfId="0" applyNumberFormat="1" applyFont="1" applyFill="1" applyBorder="1" applyAlignment="1">
      <alignment vertical="center" wrapText="1"/>
    </xf>
    <xf numFmtId="0" fontId="133" fillId="9" borderId="140" xfId="0" applyFont="1" applyFill="1" applyBorder="1" applyAlignment="1" applyProtection="1">
      <alignment horizontal="center" vertical="center" wrapText="1"/>
      <protection hidden="1"/>
    </xf>
    <xf numFmtId="164" fontId="25" fillId="3" borderId="81" xfId="0" applyNumberFormat="1" applyFont="1" applyFill="1" applyBorder="1" applyAlignment="1">
      <alignment horizontal="center" vertical="center"/>
    </xf>
    <xf numFmtId="168" fontId="104" fillId="4" borderId="1" xfId="1" applyNumberFormat="1" applyFont="1" applyFill="1" applyBorder="1" applyAlignment="1" applyProtection="1">
      <alignment horizontal="center" vertical="center"/>
    </xf>
    <xf numFmtId="0" fontId="116" fillId="9" borderId="11" xfId="0" applyFont="1" applyFill="1" applyBorder="1" applyAlignment="1">
      <alignment horizontal="center" vertical="center" wrapText="1"/>
    </xf>
    <xf numFmtId="0" fontId="134" fillId="9" borderId="140" xfId="0" applyFont="1" applyFill="1" applyBorder="1" applyAlignment="1" applyProtection="1">
      <alignment horizontal="center" vertical="center" wrapText="1"/>
      <protection hidden="1"/>
    </xf>
    <xf numFmtId="0" fontId="122" fillId="9" borderId="11" xfId="0" applyFont="1" applyFill="1" applyBorder="1" applyAlignment="1">
      <alignment horizontal="center" vertical="center" wrapText="1"/>
    </xf>
    <xf numFmtId="0" fontId="122" fillId="9" borderId="11" xfId="0" quotePrefix="1" applyFont="1" applyFill="1" applyBorder="1" applyAlignment="1">
      <alignment horizontal="center" vertical="center" wrapText="1"/>
    </xf>
    <xf numFmtId="0" fontId="25" fillId="9" borderId="69" xfId="0" applyFont="1" applyFill="1" applyBorder="1" applyAlignment="1">
      <alignment horizontal="center" vertical="center" wrapText="1"/>
    </xf>
    <xf numFmtId="9" fontId="25" fillId="3" borderId="82" xfId="1" applyFont="1" applyFill="1" applyBorder="1" applyAlignment="1" applyProtection="1">
      <alignment horizontal="center" vertical="center"/>
    </xf>
    <xf numFmtId="168" fontId="25" fillId="3" borderId="55" xfId="1" applyNumberFormat="1" applyFont="1" applyFill="1" applyBorder="1" applyAlignment="1" applyProtection="1">
      <alignment horizontal="center" vertical="center"/>
    </xf>
    <xf numFmtId="168" fontId="25" fillId="3" borderId="81" xfId="1" applyNumberFormat="1" applyFont="1" applyFill="1" applyBorder="1" applyAlignment="1" applyProtection="1">
      <alignment horizontal="center" vertical="center"/>
    </xf>
    <xf numFmtId="168" fontId="25" fillId="3" borderId="55" xfId="0" applyNumberFormat="1" applyFont="1" applyFill="1" applyBorder="1" applyAlignment="1">
      <alignment horizontal="center" vertical="center"/>
    </xf>
    <xf numFmtId="168" fontId="25" fillId="3" borderId="81" xfId="0" applyNumberFormat="1" applyFont="1" applyFill="1" applyBorder="1" applyAlignment="1">
      <alignment horizontal="center" vertical="center"/>
    </xf>
    <xf numFmtId="168" fontId="25" fillId="3" borderId="81" xfId="101" applyNumberFormat="1" applyFont="1" applyFill="1" applyBorder="1" applyAlignment="1" applyProtection="1">
      <alignment horizontal="center" vertical="center"/>
    </xf>
    <xf numFmtId="9" fontId="25" fillId="3" borderId="82" xfId="1" applyFont="1" applyFill="1" applyBorder="1" applyAlignment="1" applyProtection="1">
      <alignment horizontal="center" vertical="center"/>
      <protection hidden="1"/>
    </xf>
    <xf numFmtId="9" fontId="104" fillId="4" borderId="1" xfId="1" applyFont="1" applyFill="1" applyBorder="1" applyAlignment="1" applyProtection="1">
      <alignment horizontal="center" vertical="center"/>
    </xf>
    <xf numFmtId="0" fontId="26" fillId="11" borderId="14" xfId="0" applyFont="1" applyFill="1" applyBorder="1" applyAlignment="1">
      <alignment horizontal="center" vertical="center" wrapText="1"/>
    </xf>
    <xf numFmtId="9" fontId="82" fillId="4" borderId="2" xfId="1" applyFont="1" applyFill="1" applyBorder="1" applyAlignment="1">
      <alignment horizontal="center" vertical="center"/>
    </xf>
    <xf numFmtId="0" fontId="60" fillId="11" borderId="28" xfId="0" applyFont="1" applyFill="1" applyBorder="1" applyAlignment="1">
      <alignment horizontal="center" vertical="center" wrapText="1"/>
    </xf>
    <xf numFmtId="0" fontId="96" fillId="11" borderId="109" xfId="0" applyFont="1" applyFill="1" applyBorder="1" applyAlignment="1">
      <alignment horizontal="center" vertical="center" wrapText="1"/>
    </xf>
    <xf numFmtId="9" fontId="82" fillId="4" borderId="16" xfId="1" applyFont="1" applyFill="1" applyBorder="1" applyAlignment="1">
      <alignment horizontal="center" vertical="center"/>
    </xf>
    <xf numFmtId="9" fontId="82" fillId="4" borderId="29" xfId="1" applyFont="1" applyFill="1" applyBorder="1" applyAlignment="1">
      <alignment horizontal="center" vertical="center"/>
    </xf>
    <xf numFmtId="0" fontId="87" fillId="29" borderId="51" xfId="0" applyFont="1" applyFill="1" applyBorder="1" applyAlignment="1">
      <alignment horizontal="center" vertical="center" wrapText="1"/>
    </xf>
    <xf numFmtId="0" fontId="60" fillId="29" borderId="52" xfId="0" applyFont="1" applyFill="1" applyBorder="1" applyAlignment="1">
      <alignment horizontal="center" vertical="center" wrapText="1"/>
    </xf>
    <xf numFmtId="0" fontId="89" fillId="29" borderId="17" xfId="0" applyFont="1" applyFill="1" applyBorder="1" applyAlignment="1">
      <alignment horizontal="center" vertical="center" wrapText="1"/>
    </xf>
    <xf numFmtId="0" fontId="77" fillId="29" borderId="18" xfId="0" applyFont="1" applyFill="1" applyBorder="1" applyAlignment="1">
      <alignment horizontal="center" vertical="center" wrapText="1"/>
    </xf>
    <xf numFmtId="0" fontId="101" fillId="11" borderId="33" xfId="0" applyFont="1" applyFill="1" applyBorder="1" applyAlignment="1">
      <alignment horizontal="center" vertical="center" wrapText="1"/>
    </xf>
    <xf numFmtId="9" fontId="82" fillId="4" borderId="51" xfId="1" applyFont="1" applyFill="1" applyBorder="1" applyAlignment="1">
      <alignment horizontal="center" vertical="center"/>
    </xf>
    <xf numFmtId="168" fontId="26" fillId="4" borderId="52" xfId="0" applyNumberFormat="1" applyFont="1" applyFill="1" applyBorder="1" applyAlignment="1">
      <alignment vertical="center" wrapText="1"/>
    </xf>
    <xf numFmtId="0" fontId="84" fillId="8" borderId="36" xfId="0" applyFont="1" applyFill="1" applyBorder="1" applyAlignment="1">
      <alignment vertical="center" wrapText="1"/>
    </xf>
    <xf numFmtId="168" fontId="26" fillId="4" borderId="31" xfId="0" applyNumberFormat="1" applyFont="1" applyFill="1" applyBorder="1" applyAlignment="1">
      <alignment vertical="center" wrapText="1"/>
    </xf>
    <xf numFmtId="168" fontId="26" fillId="4" borderId="31" xfId="0" applyNumberFormat="1" applyFont="1" applyFill="1" applyBorder="1" applyAlignment="1">
      <alignment vertical="center"/>
    </xf>
    <xf numFmtId="168" fontId="82" fillId="4" borderId="246" xfId="0" applyNumberFormat="1" applyFont="1" applyFill="1" applyBorder="1" applyAlignment="1">
      <alignment vertical="center" wrapText="1"/>
    </xf>
    <xf numFmtId="168" fontId="26" fillId="2" borderId="36" xfId="0" applyNumberFormat="1" applyFont="1" applyFill="1" applyBorder="1" applyAlignment="1">
      <alignment horizontal="right" vertical="center"/>
    </xf>
    <xf numFmtId="168" fontId="26" fillId="4" borderId="15" xfId="0" applyNumberFormat="1" applyFont="1" applyFill="1" applyBorder="1" applyAlignment="1">
      <alignment horizontal="center" vertical="center" wrapText="1"/>
    </xf>
    <xf numFmtId="168" fontId="26" fillId="4" borderId="31" xfId="0" applyNumberFormat="1" applyFont="1" applyFill="1" applyBorder="1" applyAlignment="1">
      <alignment horizontal="center" vertical="center" wrapText="1"/>
    </xf>
    <xf numFmtId="0" fontId="25" fillId="9" borderId="222" xfId="0" applyFont="1" applyFill="1" applyBorder="1" applyAlignment="1" applyProtection="1">
      <alignment horizontal="center" vertical="center" wrapText="1"/>
      <protection hidden="1"/>
    </xf>
    <xf numFmtId="0" fontId="147" fillId="9" borderId="140" xfId="0" applyFont="1" applyFill="1" applyBorder="1" applyAlignment="1" applyProtection="1">
      <alignment horizontal="center" vertical="center" wrapText="1"/>
      <protection hidden="1"/>
    </xf>
    <xf numFmtId="164" fontId="131" fillId="3" borderId="96" xfId="0" applyNumberFormat="1" applyFont="1" applyFill="1" applyBorder="1" applyAlignment="1" applyProtection="1">
      <alignment horizontal="center" vertical="center"/>
      <protection hidden="1"/>
    </xf>
    <xf numFmtId="0" fontId="25" fillId="9" borderId="87" xfId="0" applyFont="1" applyFill="1" applyBorder="1" applyAlignment="1">
      <alignment horizontal="center" vertical="center" wrapText="1"/>
    </xf>
    <xf numFmtId="0" fontId="122" fillId="9" borderId="109" xfId="0" applyFont="1" applyFill="1" applyBorder="1" applyAlignment="1">
      <alignment horizontal="center" vertical="center" wrapText="1"/>
    </xf>
    <xf numFmtId="9" fontId="25" fillId="3" borderId="248" xfId="1" applyFont="1" applyFill="1" applyBorder="1" applyAlignment="1" applyProtection="1">
      <alignment horizontal="center" vertical="center"/>
    </xf>
    <xf numFmtId="164" fontId="25" fillId="3" borderId="82" xfId="1" applyNumberFormat="1" applyFont="1" applyFill="1" applyBorder="1" applyAlignment="1" applyProtection="1">
      <alignment horizontal="center" vertical="center"/>
    </xf>
    <xf numFmtId="0" fontId="130" fillId="10" borderId="233" xfId="0" applyFont="1" applyFill="1" applyBorder="1" applyAlignment="1">
      <alignment horizontal="center" vertical="center" wrapText="1"/>
    </xf>
    <xf numFmtId="0" fontId="130" fillId="10" borderId="243" xfId="0" applyFont="1" applyFill="1" applyBorder="1" applyAlignment="1">
      <alignment horizontal="center" vertical="center" wrapText="1"/>
    </xf>
    <xf numFmtId="0" fontId="132" fillId="10" borderId="250" xfId="0" applyFont="1" applyFill="1" applyBorder="1" applyAlignment="1" applyProtection="1">
      <alignment horizontal="center" vertical="center" wrapText="1"/>
      <protection hidden="1"/>
    </xf>
    <xf numFmtId="0" fontId="134" fillId="10" borderId="251" xfId="0" applyFont="1" applyFill="1" applyBorder="1" applyAlignment="1" applyProtection="1">
      <alignment horizontal="center" vertical="center" wrapText="1"/>
      <protection hidden="1"/>
    </xf>
    <xf numFmtId="168" fontId="104" fillId="4" borderId="1" xfId="101" applyNumberFormat="1" applyFont="1" applyFill="1" applyBorder="1" applyAlignment="1" applyProtection="1">
      <alignment horizontal="center" vertical="center"/>
    </xf>
    <xf numFmtId="9" fontId="104" fillId="4" borderId="16" xfId="1" applyFont="1" applyFill="1" applyBorder="1" applyAlignment="1" applyProtection="1">
      <alignment horizontal="center" vertical="center"/>
    </xf>
    <xf numFmtId="9" fontId="82" fillId="4" borderId="252" xfId="1" applyFont="1" applyFill="1" applyBorder="1" applyAlignment="1">
      <alignment horizontal="center" vertical="center"/>
    </xf>
    <xf numFmtId="9" fontId="82" fillId="4" borderId="5" xfId="1" applyFont="1" applyFill="1" applyBorder="1" applyAlignment="1">
      <alignment horizontal="center" vertical="center"/>
    </xf>
    <xf numFmtId="0" fontId="25" fillId="3" borderId="55" xfId="0" applyFont="1" applyFill="1" applyBorder="1" applyAlignment="1">
      <alignment horizontal="center" vertical="center"/>
    </xf>
    <xf numFmtId="10" fontId="104" fillId="4" borderId="48" xfId="1" applyNumberFormat="1" applyFont="1" applyFill="1" applyBorder="1" applyAlignment="1" applyProtection="1">
      <alignment horizontal="center" vertical="center"/>
    </xf>
    <xf numFmtId="168" fontId="104" fillId="4" borderId="48" xfId="101" applyNumberFormat="1" applyFont="1" applyFill="1" applyBorder="1" applyAlignment="1" applyProtection="1">
      <alignment horizontal="center" vertical="center"/>
    </xf>
    <xf numFmtId="9" fontId="104" fillId="4" borderId="48" xfId="1" applyFont="1" applyFill="1" applyBorder="1" applyAlignment="1" applyProtection="1">
      <alignment horizontal="center" vertical="center"/>
    </xf>
    <xf numFmtId="9" fontId="104" fillId="4" borderId="51" xfId="1" applyFont="1" applyFill="1" applyBorder="1" applyAlignment="1" applyProtection="1">
      <alignment horizontal="center" vertical="center"/>
    </xf>
    <xf numFmtId="168" fontId="104" fillId="4" borderId="48" xfId="0" applyNumberFormat="1" applyFont="1" applyFill="1" applyBorder="1" applyAlignment="1">
      <alignment vertical="center"/>
    </xf>
    <xf numFmtId="10" fontId="104" fillId="4" borderId="48" xfId="0" applyNumberFormat="1" applyFont="1" applyFill="1" applyBorder="1" applyAlignment="1">
      <alignment horizontal="center" vertical="center"/>
    </xf>
    <xf numFmtId="10" fontId="104" fillId="4" borderId="30" xfId="1" applyNumberFormat="1" applyFont="1" applyFill="1" applyBorder="1" applyAlignment="1" applyProtection="1">
      <alignment horizontal="center" vertical="center"/>
    </xf>
    <xf numFmtId="168" fontId="104" fillId="4" borderId="30" xfId="101" applyNumberFormat="1" applyFont="1" applyFill="1" applyBorder="1" applyAlignment="1" applyProtection="1">
      <alignment horizontal="center" vertical="center"/>
    </xf>
    <xf numFmtId="9" fontId="104" fillId="4" borderId="30" xfId="1" applyFont="1" applyFill="1" applyBorder="1" applyAlignment="1" applyProtection="1">
      <alignment horizontal="center" vertical="center"/>
    </xf>
    <xf numFmtId="9" fontId="104" fillId="4" borderId="29" xfId="1" applyFont="1" applyFill="1" applyBorder="1" applyAlignment="1" applyProtection="1">
      <alignment horizontal="center" vertical="center"/>
    </xf>
    <xf numFmtId="168" fontId="82" fillId="4" borderId="49" xfId="1" applyNumberFormat="1" applyFont="1" applyFill="1" applyBorder="1" applyAlignment="1" applyProtection="1">
      <alignment horizontal="right" vertical="center"/>
    </xf>
    <xf numFmtId="168" fontId="82" fillId="4" borderId="14" xfId="1" applyNumberFormat="1" applyFont="1" applyFill="1" applyBorder="1" applyAlignment="1" applyProtection="1">
      <alignment horizontal="right" vertical="center"/>
    </xf>
    <xf numFmtId="168" fontId="82" fillId="4" borderId="49" xfId="0" applyNumberFormat="1" applyFont="1" applyFill="1" applyBorder="1" applyAlignment="1">
      <alignment vertical="center"/>
    </xf>
    <xf numFmtId="168" fontId="104" fillId="4" borderId="49" xfId="0" applyNumberFormat="1" applyFont="1" applyFill="1" applyBorder="1" applyAlignment="1">
      <alignment vertical="center"/>
    </xf>
    <xf numFmtId="168" fontId="104" fillId="4" borderId="49" xfId="1" applyNumberFormat="1" applyFont="1" applyFill="1" applyBorder="1" applyAlignment="1" applyProtection="1">
      <alignment horizontal="right" vertical="center"/>
    </xf>
    <xf numFmtId="168" fontId="104" fillId="4" borderId="49" xfId="1" applyNumberFormat="1" applyFont="1" applyFill="1" applyBorder="1" applyAlignment="1" applyProtection="1">
      <alignment horizontal="center" vertical="center"/>
    </xf>
    <xf numFmtId="168" fontId="104" fillId="4" borderId="14" xfId="1" applyNumberFormat="1" applyFont="1" applyFill="1" applyBorder="1" applyAlignment="1" applyProtection="1">
      <alignment horizontal="center" vertical="center"/>
    </xf>
    <xf numFmtId="168" fontId="82" fillId="4" borderId="49" xfId="1" applyNumberFormat="1" applyFont="1" applyFill="1" applyBorder="1" applyAlignment="1" applyProtection="1">
      <alignment horizontal="center" vertical="center"/>
    </xf>
    <xf numFmtId="168" fontId="82" fillId="4" borderId="14" xfId="1" applyNumberFormat="1" applyFont="1" applyFill="1" applyBorder="1" applyAlignment="1" applyProtection="1">
      <alignment horizontal="center" vertical="center"/>
    </xf>
    <xf numFmtId="0" fontId="24" fillId="13" borderId="23" xfId="0" applyFont="1" applyFill="1" applyBorder="1" applyAlignment="1">
      <alignment horizontal="left" vertical="center" wrapText="1"/>
    </xf>
    <xf numFmtId="0" fontId="24" fillId="13" borderId="4" xfId="0" applyFont="1" applyFill="1" applyBorder="1" applyAlignment="1">
      <alignment horizontal="left" vertical="center" wrapText="1"/>
    </xf>
    <xf numFmtId="9" fontId="24" fillId="13" borderId="4" xfId="1" applyFont="1" applyFill="1" applyBorder="1" applyAlignment="1">
      <alignment horizontal="left" vertical="center" wrapText="1"/>
    </xf>
    <xf numFmtId="0" fontId="24" fillId="13" borderId="24" xfId="0" applyFont="1" applyFill="1" applyBorder="1" applyAlignment="1">
      <alignment horizontal="left" vertical="center" wrapText="1"/>
    </xf>
    <xf numFmtId="168" fontId="82" fillId="4" borderId="26" xfId="0" applyNumberFormat="1" applyFont="1" applyFill="1" applyBorder="1" applyAlignment="1">
      <alignment vertical="center"/>
    </xf>
    <xf numFmtId="168" fontId="49" fillId="0" borderId="230" xfId="0" applyNumberFormat="1" applyFont="1" applyBorder="1" applyAlignment="1">
      <alignment horizontal="center" vertical="center" wrapText="1"/>
    </xf>
    <xf numFmtId="168" fontId="0" fillId="4" borderId="100" xfId="101" applyNumberFormat="1" applyFont="1" applyFill="1" applyBorder="1" applyAlignment="1" applyProtection="1">
      <alignment horizontal="center" vertical="center" wrapText="1"/>
    </xf>
    <xf numFmtId="1" fontId="0" fillId="6" borderId="100" xfId="101" applyNumberFormat="1" applyFont="1" applyFill="1" applyBorder="1" applyAlignment="1" applyProtection="1">
      <alignment horizontal="center" vertical="center" wrapText="1"/>
      <protection locked="0"/>
    </xf>
    <xf numFmtId="1" fontId="0" fillId="0" borderId="0" xfId="101" applyNumberFormat="1" applyFont="1" applyFill="1" applyBorder="1" applyAlignment="1" applyProtection="1">
      <alignment horizontal="center" vertical="center" wrapText="1"/>
      <protection locked="0"/>
    </xf>
    <xf numFmtId="0" fontId="0" fillId="45" borderId="90" xfId="0" applyFill="1" applyBorder="1" applyAlignment="1">
      <alignment horizontal="center" vertical="center" wrapText="1"/>
    </xf>
    <xf numFmtId="0" fontId="0" fillId="0" borderId="90" xfId="0" applyBorder="1" applyAlignment="1">
      <alignment horizontal="left" vertical="center" wrapText="1"/>
    </xf>
    <xf numFmtId="49" fontId="0" fillId="0" borderId="90" xfId="0" applyNumberFormat="1" applyBorder="1" applyAlignment="1">
      <alignment horizontal="left" vertical="center" wrapText="1"/>
    </xf>
    <xf numFmtId="0" fontId="49" fillId="11" borderId="230" xfId="0" applyFont="1" applyFill="1" applyBorder="1" applyAlignment="1">
      <alignment horizontal="center" vertical="center" wrapText="1"/>
    </xf>
    <xf numFmtId="0" fontId="69" fillId="11" borderId="149" xfId="0" applyFont="1" applyFill="1" applyBorder="1" applyAlignment="1">
      <alignment horizontal="center" vertical="center" wrapText="1"/>
    </xf>
    <xf numFmtId="168" fontId="10" fillId="12" borderId="153" xfId="0" applyNumberFormat="1" applyFont="1" applyFill="1" applyBorder="1" applyAlignment="1">
      <alignment horizontal="center" vertical="center" wrapText="1"/>
    </xf>
    <xf numFmtId="168" fontId="48" fillId="12" borderId="141" xfId="101" applyNumberFormat="1" applyFont="1" applyFill="1" applyBorder="1" applyAlignment="1" applyProtection="1">
      <alignment horizontal="center" vertical="center" wrapText="1"/>
    </xf>
    <xf numFmtId="1" fontId="10" fillId="12" borderId="141" xfId="101" applyNumberFormat="1" applyFont="1" applyFill="1" applyBorder="1" applyAlignment="1" applyProtection="1">
      <alignment horizontal="center" vertical="center" wrapText="1"/>
    </xf>
    <xf numFmtId="168" fontId="0" fillId="4" borderId="181" xfId="101" applyNumberFormat="1" applyFont="1" applyFill="1" applyBorder="1" applyAlignment="1" applyProtection="1">
      <alignment horizontal="center" vertical="center" wrapText="1"/>
    </xf>
    <xf numFmtId="0" fontId="49" fillId="11" borderId="181" xfId="0" applyFont="1" applyFill="1" applyBorder="1" applyAlignment="1">
      <alignment horizontal="center" vertical="center" wrapText="1"/>
    </xf>
    <xf numFmtId="0" fontId="15" fillId="11" borderId="113" xfId="0" applyFont="1" applyFill="1" applyBorder="1" applyAlignment="1">
      <alignment horizontal="center" vertical="center" wrapText="1"/>
    </xf>
    <xf numFmtId="168" fontId="48" fillId="12" borderId="164" xfId="101" applyNumberFormat="1" applyFont="1" applyFill="1" applyBorder="1" applyAlignment="1" applyProtection="1">
      <alignment horizontal="center" vertical="center" wrapText="1"/>
    </xf>
    <xf numFmtId="0" fontId="50" fillId="29" borderId="255" xfId="0" applyFont="1" applyFill="1" applyBorder="1" applyAlignment="1">
      <alignment horizontal="center" vertical="center" wrapText="1"/>
    </xf>
    <xf numFmtId="168" fontId="4" fillId="12" borderId="254" xfId="101" applyNumberFormat="1" applyFont="1" applyFill="1" applyBorder="1" applyAlignment="1" applyProtection="1">
      <alignment horizontal="center" vertical="center" wrapText="1"/>
    </xf>
    <xf numFmtId="168" fontId="0" fillId="4" borderId="84" xfId="101" applyNumberFormat="1" applyFont="1" applyFill="1" applyBorder="1" applyAlignment="1" applyProtection="1">
      <alignment horizontal="center" vertical="center" wrapText="1"/>
    </xf>
    <xf numFmtId="168" fontId="0" fillId="4" borderId="85" xfId="101" applyNumberFormat="1" applyFont="1" applyFill="1" applyBorder="1" applyAlignment="1" applyProtection="1">
      <alignment horizontal="center" vertical="center" wrapText="1"/>
    </xf>
    <xf numFmtId="0" fontId="13" fillId="11" borderId="96" xfId="0" applyFont="1" applyFill="1" applyBorder="1" applyAlignment="1">
      <alignment horizontal="center" vertical="center" wrapText="1"/>
    </xf>
    <xf numFmtId="166" fontId="104" fillId="4" borderId="55" xfId="0" applyNumberFormat="1" applyFont="1" applyFill="1" applyBorder="1" applyAlignment="1">
      <alignment horizontal="right" vertical="center" wrapText="1"/>
    </xf>
    <xf numFmtId="168" fontId="104" fillId="4" borderId="30" xfId="0" applyNumberFormat="1" applyFont="1" applyFill="1" applyBorder="1" applyAlignment="1">
      <alignment horizontal="right" vertical="center" wrapText="1"/>
    </xf>
    <xf numFmtId="0" fontId="49" fillId="9" borderId="257" xfId="0" applyFont="1" applyFill="1" applyBorder="1" applyAlignment="1">
      <alignment horizontal="center" vertical="center" wrapText="1"/>
    </xf>
    <xf numFmtId="168" fontId="26" fillId="3" borderId="75" xfId="1" applyNumberFormat="1" applyFont="1" applyFill="1" applyBorder="1" applyAlignment="1" applyProtection="1">
      <alignment vertical="center"/>
    </xf>
    <xf numFmtId="0" fontId="49" fillId="11" borderId="14" xfId="0" applyFont="1" applyFill="1" applyBorder="1" applyAlignment="1" applyProtection="1">
      <alignment horizontal="center" vertical="center" wrapText="1"/>
      <protection locked="0"/>
    </xf>
    <xf numFmtId="0" fontId="15" fillId="11" borderId="1" xfId="0" applyFont="1" applyFill="1" applyBorder="1" applyAlignment="1" applyProtection="1">
      <alignment horizontal="center" vertical="center" wrapText="1"/>
      <protection locked="0"/>
    </xf>
    <xf numFmtId="0" fontId="15" fillId="12" borderId="11" xfId="0" applyFont="1" applyFill="1" applyBorder="1" applyAlignment="1" applyProtection="1">
      <alignment horizontal="center" vertical="center" wrapText="1"/>
      <protection locked="0"/>
    </xf>
    <xf numFmtId="0" fontId="49" fillId="11" borderId="142" xfId="0" applyFont="1" applyFill="1" applyBorder="1" applyAlignment="1">
      <alignment horizontal="center" vertical="center" wrapText="1"/>
    </xf>
    <xf numFmtId="2" fontId="4" fillId="6" borderId="1" xfId="0" applyNumberFormat="1" applyFont="1" applyFill="1" applyBorder="1" applyAlignment="1">
      <alignment horizontal="center" vertical="center" wrapText="1"/>
    </xf>
    <xf numFmtId="0" fontId="49" fillId="11" borderId="132" xfId="0" applyFont="1" applyFill="1" applyBorder="1" applyAlignment="1">
      <alignment horizontal="center" vertical="center" wrapText="1"/>
    </xf>
    <xf numFmtId="0" fontId="49" fillId="10" borderId="132" xfId="0" applyFont="1" applyFill="1" applyBorder="1" applyAlignment="1">
      <alignment horizontal="center" vertical="center" wrapText="1"/>
    </xf>
    <xf numFmtId="0" fontId="49" fillId="11" borderId="32" xfId="0" applyFont="1" applyFill="1" applyBorder="1" applyAlignment="1">
      <alignment horizontal="center" vertical="center" wrapText="1"/>
    </xf>
    <xf numFmtId="10" fontId="25" fillId="3" borderId="81" xfId="0" applyNumberFormat="1" applyFont="1" applyFill="1" applyBorder="1" applyAlignment="1">
      <alignment horizontal="center" vertical="center"/>
    </xf>
    <xf numFmtId="168" fontId="15" fillId="4" borderId="1" xfId="0" applyNumberFormat="1" applyFont="1" applyFill="1" applyBorder="1" applyAlignment="1">
      <alignment horizontal="center" vertical="center" wrapText="1"/>
    </xf>
    <xf numFmtId="0" fontId="65" fillId="11" borderId="14" xfId="0" applyFont="1" applyFill="1" applyBorder="1" applyAlignment="1">
      <alignment horizontal="center" vertical="center" wrapText="1"/>
    </xf>
    <xf numFmtId="2" fontId="4" fillId="6" borderId="14" xfId="0" applyNumberFormat="1" applyFont="1" applyFill="1" applyBorder="1" applyAlignment="1" applyProtection="1">
      <alignment horizontal="center" vertical="center" wrapText="1"/>
      <protection locked="0"/>
    </xf>
    <xf numFmtId="3" fontId="4" fillId="4" borderId="14" xfId="105" quotePrefix="1" applyNumberFormat="1" applyFont="1" applyFill="1" applyBorder="1" applyAlignment="1" applyProtection="1">
      <alignment horizontal="center" vertical="center" wrapText="1"/>
      <protection locked="0"/>
    </xf>
    <xf numFmtId="168" fontId="49" fillId="4" borderId="14" xfId="101" applyNumberFormat="1" applyFont="1" applyFill="1" applyBorder="1" applyAlignment="1" applyProtection="1">
      <alignment horizontal="right" vertical="center" wrapText="1"/>
    </xf>
    <xf numFmtId="0" fontId="49" fillId="9" borderId="83" xfId="0" applyFont="1" applyFill="1" applyBorder="1" applyAlignment="1">
      <alignment horizontal="center" vertical="center" wrapText="1"/>
    </xf>
    <xf numFmtId="0" fontId="4" fillId="6" borderId="18" xfId="0" applyFont="1" applyFill="1" applyBorder="1" applyAlignment="1" applyProtection="1">
      <alignment horizontal="center" vertical="center" wrapText="1"/>
      <protection locked="0"/>
    </xf>
    <xf numFmtId="14" fontId="4" fillId="6" borderId="18" xfId="0" applyNumberFormat="1" applyFont="1" applyFill="1" applyBorder="1" applyAlignment="1" applyProtection="1">
      <alignment horizontal="center" vertical="center" wrapText="1"/>
      <protection locked="0"/>
    </xf>
    <xf numFmtId="2" fontId="4" fillId="6" borderId="18" xfId="0" applyNumberFormat="1" applyFont="1" applyFill="1" applyBorder="1" applyAlignment="1" applyProtection="1">
      <alignment horizontal="center" vertical="center" wrapText="1"/>
      <protection locked="0"/>
    </xf>
    <xf numFmtId="2" fontId="4" fillId="6" borderId="259" xfId="0" applyNumberFormat="1" applyFont="1" applyFill="1" applyBorder="1" applyAlignment="1">
      <alignment horizontal="center" vertical="center" wrapText="1"/>
    </xf>
    <xf numFmtId="2" fontId="4" fillId="6" borderId="31" xfId="0" applyNumberFormat="1" applyFont="1" applyFill="1" applyBorder="1" applyAlignment="1">
      <alignment horizontal="center" vertical="center" wrapText="1"/>
    </xf>
    <xf numFmtId="0" fontId="74" fillId="0" borderId="0" xfId="0" applyFont="1" applyAlignment="1" applyProtection="1">
      <alignment vertical="center" wrapText="1"/>
      <protection locked="0"/>
    </xf>
    <xf numFmtId="0" fontId="4" fillId="0" borderId="0" xfId="0" applyFont="1" applyAlignment="1" applyProtection="1">
      <alignment vertical="center" wrapText="1"/>
      <protection locked="0"/>
    </xf>
    <xf numFmtId="0" fontId="49" fillId="11" borderId="260" xfId="0" applyFont="1" applyFill="1" applyBorder="1" applyAlignment="1">
      <alignment horizontal="center" vertical="center" wrapText="1"/>
    </xf>
    <xf numFmtId="0" fontId="49" fillId="11" borderId="261" xfId="0" applyFont="1" applyFill="1" applyBorder="1" applyAlignment="1">
      <alignment horizontal="center" vertical="center" wrapText="1"/>
    </xf>
    <xf numFmtId="0" fontId="15" fillId="11" borderId="262" xfId="0" applyFont="1" applyFill="1" applyBorder="1" applyAlignment="1">
      <alignment horizontal="center" vertical="center" wrapText="1"/>
    </xf>
    <xf numFmtId="0" fontId="15" fillId="12" borderId="263" xfId="0" applyFont="1" applyFill="1" applyBorder="1" applyAlignment="1">
      <alignment horizontal="center" vertical="center" wrapText="1"/>
    </xf>
    <xf numFmtId="0" fontId="4" fillId="0" borderId="262" xfId="0" applyFont="1" applyBorder="1" applyAlignment="1" applyProtection="1">
      <alignment horizontal="center" vertical="center" wrapText="1"/>
      <protection locked="0"/>
    </xf>
    <xf numFmtId="168" fontId="49" fillId="4" borderId="89" xfId="0" applyNumberFormat="1" applyFont="1" applyFill="1" applyBorder="1" applyAlignment="1">
      <alignment horizontal="center" vertical="center" wrapText="1"/>
    </xf>
    <xf numFmtId="0" fontId="25" fillId="4" borderId="40" xfId="0" applyFont="1" applyFill="1" applyBorder="1" applyAlignment="1">
      <alignment horizontal="center" vertical="center" wrapText="1"/>
    </xf>
    <xf numFmtId="0" fontId="25" fillId="4" borderId="216" xfId="0" applyFont="1" applyFill="1" applyBorder="1" applyAlignment="1">
      <alignment horizontal="center" vertical="center" wrapText="1"/>
    </xf>
    <xf numFmtId="0" fontId="26" fillId="4" borderId="40" xfId="0" applyFont="1" applyFill="1" applyBorder="1" applyAlignment="1">
      <alignment horizontal="center" vertical="center" wrapText="1"/>
    </xf>
    <xf numFmtId="168" fontId="25" fillId="4" borderId="52" xfId="0" applyNumberFormat="1"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31" xfId="0" applyFont="1" applyFill="1" applyBorder="1" applyAlignment="1">
      <alignment horizontal="center" vertical="center" wrapText="1"/>
    </xf>
    <xf numFmtId="9" fontId="104" fillId="6" borderId="48" xfId="1" applyFont="1" applyFill="1" applyBorder="1" applyAlignment="1" applyProtection="1">
      <alignment horizontal="center" vertical="center"/>
    </xf>
    <xf numFmtId="9" fontId="104" fillId="6" borderId="1" xfId="1" applyFont="1" applyFill="1" applyBorder="1" applyAlignment="1" applyProtection="1">
      <alignment horizontal="center" vertical="center"/>
    </xf>
    <xf numFmtId="9" fontId="104" fillId="6" borderId="30" xfId="1" applyFont="1" applyFill="1" applyBorder="1" applyAlignment="1" applyProtection="1">
      <alignment horizontal="center" vertical="center"/>
    </xf>
    <xf numFmtId="0" fontId="16" fillId="6" borderId="0" xfId="0" applyFont="1" applyFill="1" applyAlignment="1">
      <alignment horizontal="left" vertical="center" wrapText="1"/>
    </xf>
    <xf numFmtId="0" fontId="57" fillId="6" borderId="0" xfId="0" applyFont="1" applyFill="1" applyAlignment="1">
      <alignment horizontal="left" vertical="center" wrapText="1"/>
    </xf>
    <xf numFmtId="168" fontId="82" fillId="4" borderId="14" xfId="0" applyNumberFormat="1" applyFont="1" applyFill="1" applyBorder="1" applyAlignment="1">
      <alignment vertical="center"/>
    </xf>
    <xf numFmtId="9" fontId="26" fillId="3" borderId="31" xfId="1" applyFont="1" applyFill="1" applyBorder="1" applyAlignment="1" applyProtection="1">
      <alignment horizontal="center" vertical="center"/>
    </xf>
    <xf numFmtId="0" fontId="15" fillId="9" borderId="1" xfId="0" applyFont="1" applyFill="1" applyBorder="1" applyAlignment="1" applyProtection="1">
      <alignment horizontal="center" vertical="center" wrapText="1"/>
      <protection locked="0"/>
    </xf>
    <xf numFmtId="0" fontId="49" fillId="4" borderId="113" xfId="0" applyFont="1" applyFill="1" applyBorder="1" applyAlignment="1">
      <alignment horizontal="center" vertical="center" wrapText="1"/>
    </xf>
    <xf numFmtId="0" fontId="4" fillId="4" borderId="264" xfId="0" applyFont="1" applyFill="1" applyBorder="1" applyAlignment="1">
      <alignment horizontal="center" vertical="center" wrapText="1"/>
    </xf>
    <xf numFmtId="0" fontId="4" fillId="4" borderId="265" xfId="0" applyFont="1" applyFill="1" applyBorder="1" applyAlignment="1">
      <alignment horizontal="center" vertical="center" wrapText="1"/>
    </xf>
    <xf numFmtId="0" fontId="4" fillId="4" borderId="100" xfId="0" applyFont="1" applyFill="1" applyBorder="1" applyAlignment="1">
      <alignment horizontal="center" vertical="center" wrapText="1"/>
    </xf>
    <xf numFmtId="0" fontId="4" fillId="46" borderId="1" xfId="0" applyFont="1" applyFill="1" applyBorder="1" applyAlignment="1">
      <alignment horizontal="center" vertical="center" wrapText="1"/>
    </xf>
    <xf numFmtId="168" fontId="104" fillId="4" borderId="1" xfId="1" applyNumberFormat="1" applyFont="1" applyFill="1" applyBorder="1" applyAlignment="1" applyProtection="1">
      <alignment horizontal="center" vertical="center" wrapText="1"/>
    </xf>
    <xf numFmtId="168" fontId="10" fillId="4" borderId="1" xfId="1" applyNumberFormat="1" applyFont="1" applyFill="1" applyBorder="1" applyAlignment="1" applyProtection="1">
      <alignment horizontal="right" vertical="center" wrapText="1"/>
    </xf>
    <xf numFmtId="0" fontId="152" fillId="47" borderId="1" xfId="0" applyFont="1" applyFill="1" applyBorder="1" applyAlignment="1">
      <alignment horizontal="center" vertical="center" wrapText="1"/>
    </xf>
    <xf numFmtId="9" fontId="15" fillId="12" borderId="73" xfId="1" applyFont="1" applyFill="1" applyBorder="1" applyAlignment="1" applyProtection="1">
      <alignment horizontal="center" vertical="center" wrapText="1"/>
    </xf>
    <xf numFmtId="9" fontId="4" fillId="6" borderId="1" xfId="1" applyFont="1" applyFill="1" applyBorder="1" applyAlignment="1" applyProtection="1">
      <alignment horizontal="center" vertical="center" wrapText="1"/>
      <protection locked="0"/>
    </xf>
    <xf numFmtId="0" fontId="4" fillId="6" borderId="268" xfId="0" applyFont="1" applyFill="1" applyBorder="1" applyAlignment="1" applyProtection="1">
      <alignment horizontal="center" vertical="center" wrapText="1"/>
      <protection locked="0"/>
    </xf>
    <xf numFmtId="0" fontId="4" fillId="6" borderId="269" xfId="0" applyFont="1" applyFill="1" applyBorder="1" applyAlignment="1" applyProtection="1">
      <alignment horizontal="center" vertical="center" wrapText="1"/>
      <protection locked="0"/>
    </xf>
    <xf numFmtId="0" fontId="4" fillId="6" borderId="270" xfId="0" applyFont="1" applyFill="1" applyBorder="1" applyAlignment="1" applyProtection="1">
      <alignment horizontal="center" vertical="center" wrapText="1"/>
      <protection locked="0"/>
    </xf>
    <xf numFmtId="168" fontId="49" fillId="0" borderId="271" xfId="0" applyNumberFormat="1" applyFont="1" applyBorder="1" applyAlignment="1">
      <alignment horizontal="center" vertical="center" wrapText="1"/>
    </xf>
    <xf numFmtId="168" fontId="0" fillId="6" borderId="171" xfId="101" applyNumberFormat="1" applyFont="1" applyFill="1" applyBorder="1" applyAlignment="1" applyProtection="1">
      <alignment horizontal="center" vertical="center" wrapText="1"/>
    </xf>
    <xf numFmtId="168" fontId="0" fillId="6" borderId="272" xfId="101" applyNumberFormat="1" applyFont="1" applyFill="1" applyBorder="1" applyAlignment="1" applyProtection="1">
      <alignment horizontal="center" vertical="center" wrapText="1"/>
    </xf>
    <xf numFmtId="168" fontId="15" fillId="12" borderId="273" xfId="0" applyNumberFormat="1" applyFont="1" applyFill="1" applyBorder="1" applyAlignment="1" applyProtection="1">
      <alignment horizontal="right" vertical="center" wrapText="1"/>
      <protection locked="0"/>
    </xf>
    <xf numFmtId="168" fontId="15" fillId="12" borderId="204" xfId="0" applyNumberFormat="1" applyFont="1" applyFill="1" applyBorder="1" applyAlignment="1" applyProtection="1">
      <alignment horizontal="right" vertical="center" wrapText="1"/>
      <protection locked="0"/>
    </xf>
    <xf numFmtId="168" fontId="15" fillId="12" borderId="274" xfId="0" applyNumberFormat="1" applyFont="1" applyFill="1" applyBorder="1" applyAlignment="1">
      <alignment horizontal="right" vertical="center" wrapText="1"/>
    </xf>
    <xf numFmtId="0" fontId="4" fillId="6" borderId="51" xfId="0" applyFont="1" applyFill="1" applyBorder="1" applyAlignment="1" applyProtection="1">
      <alignment horizontal="center" vertical="center" wrapText="1"/>
      <protection locked="0"/>
    </xf>
    <xf numFmtId="0" fontId="4" fillId="0" borderId="48" xfId="0" applyFont="1" applyBorder="1" applyAlignment="1" applyProtection="1">
      <alignment horizontal="center" vertical="center" wrapText="1"/>
      <protection locked="0"/>
    </xf>
    <xf numFmtId="0" fontId="4" fillId="6" borderId="48" xfId="0" applyFont="1" applyFill="1" applyBorder="1" applyAlignment="1" applyProtection="1">
      <alignment horizontal="center" vertical="center" wrapText="1"/>
      <protection locked="0"/>
    </xf>
    <xf numFmtId="9" fontId="4" fillId="6" borderId="48" xfId="1" applyFont="1" applyFill="1" applyBorder="1" applyAlignment="1" applyProtection="1">
      <alignment horizontal="center" vertical="center" wrapText="1"/>
      <protection locked="0"/>
    </xf>
    <xf numFmtId="0" fontId="4" fillId="6" borderId="39" xfId="0" applyFont="1" applyFill="1" applyBorder="1" applyAlignment="1" applyProtection="1">
      <alignment horizontal="center" vertical="center" wrapText="1"/>
      <protection locked="0"/>
    </xf>
    <xf numFmtId="49" fontId="4" fillId="0" borderId="39" xfId="0" applyNumberFormat="1" applyFont="1" applyBorder="1" applyAlignment="1" applyProtection="1">
      <alignment horizontal="center" vertical="center" wrapText="1"/>
      <protection locked="0"/>
    </xf>
    <xf numFmtId="168" fontId="4" fillId="6" borderId="105" xfId="0" applyNumberFormat="1" applyFont="1" applyFill="1" applyBorder="1" applyAlignment="1" applyProtection="1">
      <alignment horizontal="right" vertical="center" wrapText="1"/>
      <protection locked="0"/>
    </xf>
    <xf numFmtId="168" fontId="4" fillId="6" borderId="87" xfId="0" applyNumberFormat="1" applyFont="1" applyFill="1" applyBorder="1" applyAlignment="1" applyProtection="1">
      <alignment horizontal="right" vertical="center" wrapText="1"/>
      <protection locked="0"/>
    </xf>
    <xf numFmtId="168" fontId="4" fillId="4" borderId="275" xfId="0" applyNumberFormat="1" applyFont="1" applyFill="1" applyBorder="1" applyAlignment="1">
      <alignment horizontal="right" vertical="center" wrapText="1"/>
    </xf>
    <xf numFmtId="168" fontId="4" fillId="6" borderId="276" xfId="0" applyNumberFormat="1" applyFont="1" applyFill="1" applyBorder="1" applyAlignment="1" applyProtection="1">
      <alignment horizontal="right" vertical="center" wrapText="1"/>
      <protection locked="0"/>
    </xf>
    <xf numFmtId="168" fontId="4" fillId="4" borderId="277" xfId="0" applyNumberFormat="1" applyFont="1" applyFill="1" applyBorder="1" applyAlignment="1">
      <alignment horizontal="right" vertical="center" wrapText="1"/>
    </xf>
    <xf numFmtId="168" fontId="4" fillId="6" borderId="278" xfId="0" applyNumberFormat="1" applyFont="1" applyFill="1" applyBorder="1" applyAlignment="1" applyProtection="1">
      <alignment horizontal="right" vertical="center" wrapText="1"/>
      <protection locked="0"/>
    </xf>
    <xf numFmtId="0" fontId="4" fillId="6" borderId="241" xfId="0" applyFont="1" applyFill="1" applyBorder="1" applyAlignment="1" applyProtection="1">
      <alignment horizontal="center" vertical="center" wrapText="1"/>
      <protection locked="0"/>
    </xf>
    <xf numFmtId="168" fontId="49" fillId="4" borderId="243" xfId="0" applyNumberFormat="1" applyFont="1" applyFill="1" applyBorder="1" applyAlignment="1">
      <alignment horizontal="right" vertical="center" wrapText="1"/>
    </xf>
    <xf numFmtId="0" fontId="4" fillId="6" borderId="16" xfId="0" applyFont="1" applyFill="1" applyBorder="1" applyAlignment="1" applyProtection="1">
      <alignment horizontal="center" vertical="center" wrapText="1"/>
      <protection locked="0"/>
    </xf>
    <xf numFmtId="168" fontId="49" fillId="4" borderId="193" xfId="0" applyNumberFormat="1" applyFont="1" applyFill="1" applyBorder="1" applyAlignment="1">
      <alignment horizontal="right" vertical="center" wrapText="1"/>
    </xf>
    <xf numFmtId="0" fontId="4" fillId="6" borderId="29" xfId="0" applyFont="1" applyFill="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4" fillId="6" borderId="47" xfId="0" applyFont="1" applyFill="1" applyBorder="1" applyAlignment="1" applyProtection="1">
      <alignment horizontal="center" vertical="center" wrapText="1"/>
      <protection locked="0"/>
    </xf>
    <xf numFmtId="9" fontId="4" fillId="6" borderId="4" xfId="1" applyFont="1" applyFill="1" applyBorder="1" applyAlignment="1" applyProtection="1">
      <alignment horizontal="center" vertical="center" wrapText="1"/>
      <protection locked="0"/>
    </xf>
    <xf numFmtId="0" fontId="4" fillId="6" borderId="47" xfId="0" applyFont="1" applyFill="1" applyBorder="1" applyAlignment="1" applyProtection="1">
      <alignment vertical="center" wrapText="1"/>
      <protection locked="0"/>
    </xf>
    <xf numFmtId="49" fontId="4" fillId="6" borderId="37" xfId="0" applyNumberFormat="1" applyFont="1" applyFill="1" applyBorder="1" applyAlignment="1" applyProtection="1">
      <alignment vertical="center" wrapText="1"/>
      <protection locked="0"/>
    </xf>
    <xf numFmtId="168" fontId="4" fillId="6" borderId="197" xfId="0" applyNumberFormat="1" applyFont="1" applyFill="1" applyBorder="1" applyAlignment="1" applyProtection="1">
      <alignment vertical="center" wrapText="1"/>
      <protection locked="0"/>
    </xf>
    <xf numFmtId="168" fontId="4" fillId="6" borderId="47" xfId="0" applyNumberFormat="1" applyFont="1" applyFill="1" applyBorder="1" applyAlignment="1" applyProtection="1">
      <alignment vertical="center" wrapText="1"/>
      <protection locked="0"/>
    </xf>
    <xf numFmtId="168" fontId="49" fillId="4" borderId="198" xfId="0" applyNumberFormat="1" applyFont="1" applyFill="1" applyBorder="1" applyAlignment="1">
      <alignment horizontal="right" vertical="center" wrapText="1"/>
    </xf>
    <xf numFmtId="168" fontId="4" fillId="6" borderId="279" xfId="0" applyNumberFormat="1" applyFont="1" applyFill="1" applyBorder="1" applyAlignment="1" applyProtection="1">
      <alignment vertical="center" wrapText="1"/>
      <protection locked="0"/>
    </xf>
    <xf numFmtId="168" fontId="4" fillId="4" borderId="47" xfId="0" applyNumberFormat="1" applyFont="1" applyFill="1" applyBorder="1" applyAlignment="1" applyProtection="1">
      <alignment vertical="center" wrapText="1"/>
      <protection locked="0"/>
    </xf>
    <xf numFmtId="168" fontId="4" fillId="6" borderId="280" xfId="0" applyNumberFormat="1" applyFont="1" applyFill="1" applyBorder="1" applyAlignment="1">
      <alignment vertical="center" wrapText="1"/>
    </xf>
    <xf numFmtId="168" fontId="4" fillId="6" borderId="47" xfId="0" applyNumberFormat="1" applyFont="1" applyFill="1" applyBorder="1" applyAlignment="1">
      <alignment vertical="center" wrapText="1"/>
    </xf>
    <xf numFmtId="168" fontId="4" fillId="4" borderId="199" xfId="0" applyNumberFormat="1" applyFont="1" applyFill="1" applyBorder="1" applyAlignment="1">
      <alignment horizontal="right" vertical="center" wrapText="1"/>
    </xf>
    <xf numFmtId="0" fontId="4" fillId="33" borderId="4" xfId="0" applyFont="1" applyFill="1" applyBorder="1" applyAlignment="1" applyProtection="1">
      <alignment horizontal="center" vertical="center" wrapText="1"/>
      <protection locked="0"/>
    </xf>
    <xf numFmtId="168" fontId="49" fillId="4" borderId="202" xfId="0" applyNumberFormat="1" applyFont="1" applyFill="1" applyBorder="1" applyAlignment="1">
      <alignment horizontal="right" vertical="center" wrapText="1"/>
    </xf>
    <xf numFmtId="0" fontId="49" fillId="48" borderId="48" xfId="0" applyFont="1" applyFill="1" applyBorder="1" applyAlignment="1">
      <alignment horizontal="center" vertical="center" wrapText="1"/>
    </xf>
    <xf numFmtId="0" fontId="15" fillId="48" borderId="14" xfId="0" applyFont="1" applyFill="1" applyBorder="1" applyAlignment="1">
      <alignment horizontal="center" vertical="center" wrapText="1"/>
    </xf>
    <xf numFmtId="10" fontId="15" fillId="49" borderId="14" xfId="0" applyNumberFormat="1" applyFont="1" applyFill="1" applyBorder="1" applyAlignment="1">
      <alignment horizontal="center" vertical="center" wrapText="1"/>
    </xf>
    <xf numFmtId="0" fontId="15" fillId="47" borderId="14" xfId="0" applyFont="1" applyFill="1" applyBorder="1" applyAlignment="1">
      <alignment horizontal="center" vertical="center" wrapText="1"/>
    </xf>
    <xf numFmtId="0" fontId="15" fillId="47" borderId="1" xfId="0" applyFont="1" applyFill="1" applyBorder="1" applyAlignment="1">
      <alignment horizontal="center" vertical="center" wrapText="1"/>
    </xf>
    <xf numFmtId="10" fontId="15" fillId="4" borderId="100" xfId="0" applyNumberFormat="1" applyFont="1" applyFill="1" applyBorder="1" applyAlignment="1">
      <alignment horizontal="center" vertical="center" wrapText="1"/>
    </xf>
    <xf numFmtId="0" fontId="11" fillId="13" borderId="6" xfId="0" applyFont="1" applyFill="1" applyBorder="1" applyAlignment="1">
      <alignment horizontal="center" vertical="center" wrapText="1"/>
    </xf>
    <xf numFmtId="0" fontId="11" fillId="13" borderId="7" xfId="0" applyFont="1" applyFill="1" applyBorder="1" applyAlignment="1">
      <alignment horizontal="center" vertical="center" wrapText="1"/>
    </xf>
    <xf numFmtId="0" fontId="11" fillId="27" borderId="8" xfId="0" applyFont="1" applyFill="1" applyBorder="1" applyAlignment="1">
      <alignment horizontal="center" vertical="center" wrapText="1"/>
    </xf>
    <xf numFmtId="0" fontId="11" fillId="27" borderId="0" xfId="0" applyFont="1" applyFill="1" applyAlignment="1">
      <alignment horizontal="center" vertical="center" wrapText="1"/>
    </xf>
    <xf numFmtId="0" fontId="23" fillId="0" borderId="8" xfId="0" applyFont="1" applyBorder="1" applyAlignment="1">
      <alignment horizontal="center" vertical="center"/>
    </xf>
    <xf numFmtId="0" fontId="23" fillId="0" borderId="0" xfId="0" applyFont="1" applyAlignment="1">
      <alignment horizontal="center" vertical="center"/>
    </xf>
    <xf numFmtId="0" fontId="23" fillId="0" borderId="22" xfId="0" applyFont="1" applyBorder="1" applyAlignment="1">
      <alignment horizontal="center" vertical="center"/>
    </xf>
    <xf numFmtId="0" fontId="21" fillId="0" borderId="0" xfId="0" applyFont="1" applyAlignment="1">
      <alignment horizontal="center" vertical="center" wrapText="1"/>
    </xf>
    <xf numFmtId="0" fontId="27" fillId="0" borderId="8" xfId="0" applyFont="1" applyBorder="1" applyAlignment="1">
      <alignment horizontal="center" vertical="center"/>
    </xf>
    <xf numFmtId="0" fontId="27" fillId="0" borderId="0" xfId="0" applyFont="1" applyAlignment="1">
      <alignment horizontal="center" vertical="center"/>
    </xf>
    <xf numFmtId="0" fontId="27" fillId="0" borderId="22" xfId="0" applyFont="1" applyBorder="1" applyAlignment="1">
      <alignment horizontal="center" vertical="center"/>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2" xfId="0" applyFont="1" applyBorder="1" applyAlignment="1">
      <alignment horizontal="center" vertical="center"/>
    </xf>
    <xf numFmtId="0" fontId="23" fillId="31" borderId="12" xfId="0" applyFont="1" applyFill="1" applyBorder="1" applyAlignment="1" applyProtection="1">
      <alignment horizontal="center" vertical="center"/>
      <protection locked="0"/>
    </xf>
    <xf numFmtId="0" fontId="23" fillId="31" borderId="13" xfId="0" applyFont="1" applyFill="1" applyBorder="1" applyAlignment="1" applyProtection="1">
      <alignment horizontal="center" vertical="center"/>
      <protection locked="0"/>
    </xf>
    <xf numFmtId="0" fontId="23" fillId="31" borderId="10" xfId="0" applyFont="1" applyFill="1" applyBorder="1" applyAlignment="1" applyProtection="1">
      <alignment horizontal="center" vertical="center"/>
      <protection locked="0"/>
    </xf>
    <xf numFmtId="0" fontId="23" fillId="0" borderId="10" xfId="0" applyFont="1" applyBorder="1" applyAlignment="1">
      <alignment horizontal="center" vertical="center"/>
    </xf>
    <xf numFmtId="0" fontId="23" fillId="0" borderId="12" xfId="0" applyFont="1" applyBorder="1" applyAlignment="1">
      <alignment horizontal="center" vertical="center"/>
    </xf>
    <xf numFmtId="0" fontId="23" fillId="0" borderId="13" xfId="0" applyFont="1" applyBorder="1" applyAlignment="1">
      <alignment horizontal="center" vertical="center"/>
    </xf>
    <xf numFmtId="0" fontId="23" fillId="31" borderId="23" xfId="0" applyFont="1" applyFill="1" applyBorder="1" applyAlignment="1" applyProtection="1">
      <alignment horizontal="center" vertical="center"/>
      <protection locked="0"/>
    </xf>
    <xf numFmtId="0" fontId="23" fillId="31" borderId="4" xfId="0" applyFont="1" applyFill="1" applyBorder="1" applyAlignment="1" applyProtection="1">
      <alignment horizontal="center" vertical="center"/>
      <protection locked="0"/>
    </xf>
    <xf numFmtId="0" fontId="23" fillId="31" borderId="24" xfId="0" applyFont="1" applyFill="1" applyBorder="1" applyAlignment="1" applyProtection="1">
      <alignment horizontal="center" vertical="center"/>
      <protection locked="0"/>
    </xf>
    <xf numFmtId="0" fontId="24" fillId="0" borderId="0" xfId="0" applyFont="1" applyAlignment="1">
      <alignment horizontal="center" vertical="center"/>
    </xf>
    <xf numFmtId="0" fontId="20" fillId="0" borderId="8" xfId="0" applyFont="1" applyBorder="1" applyAlignment="1">
      <alignment horizontal="center" vertical="center"/>
    </xf>
    <xf numFmtId="0" fontId="20" fillId="0" borderId="0" xfId="0" applyFont="1" applyAlignment="1">
      <alignment horizontal="center" vertical="center"/>
    </xf>
    <xf numFmtId="0" fontId="20" fillId="0" borderId="22" xfId="0" applyFont="1" applyBorder="1" applyAlignment="1">
      <alignment horizontal="center" vertical="center"/>
    </xf>
    <xf numFmtId="0" fontId="23" fillId="7" borderId="8" xfId="0" applyFont="1" applyFill="1" applyBorder="1" applyAlignment="1" applyProtection="1">
      <alignment horizontal="center" vertical="center"/>
      <protection locked="0"/>
    </xf>
    <xf numFmtId="0" fontId="23" fillId="7" borderId="0" xfId="0" applyFont="1" applyFill="1" applyAlignment="1" applyProtection="1">
      <alignment horizontal="center" vertical="center"/>
      <protection locked="0"/>
    </xf>
    <xf numFmtId="0" fontId="23" fillId="7" borderId="22" xfId="0" applyFont="1" applyFill="1" applyBorder="1" applyAlignment="1" applyProtection="1">
      <alignment horizontal="center" vertical="center"/>
      <protection locked="0"/>
    </xf>
    <xf numFmtId="0" fontId="17" fillId="32" borderId="8" xfId="0" applyFont="1" applyFill="1" applyBorder="1" applyAlignment="1">
      <alignment horizontal="center" vertical="center" wrapText="1"/>
    </xf>
    <xf numFmtId="0" fontId="17" fillId="32" borderId="0" xfId="0" applyFont="1" applyFill="1" applyAlignment="1">
      <alignment horizontal="center" vertical="center"/>
    </xf>
    <xf numFmtId="0" fontId="17" fillId="32" borderId="22" xfId="0" applyFont="1" applyFill="1" applyBorder="1" applyAlignment="1">
      <alignment horizontal="center" vertical="center"/>
    </xf>
    <xf numFmtId="0" fontId="21" fillId="0" borderId="8" xfId="0" applyFont="1" applyBorder="1" applyAlignment="1">
      <alignment horizontal="left" vertical="center"/>
    </xf>
    <xf numFmtId="0" fontId="21" fillId="0" borderId="0" xfId="0" applyFont="1" applyAlignment="1">
      <alignment horizontal="left" vertical="center"/>
    </xf>
    <xf numFmtId="0" fontId="16" fillId="0" borderId="8" xfId="0" applyFont="1" applyBorder="1" applyAlignment="1">
      <alignment horizontal="left" vertical="center"/>
    </xf>
    <xf numFmtId="0" fontId="16" fillId="0" borderId="0" xfId="0" applyFont="1" applyAlignment="1">
      <alignment horizontal="left" vertical="center"/>
    </xf>
    <xf numFmtId="0" fontId="24" fillId="13" borderId="8" xfId="0" applyFont="1" applyFill="1" applyBorder="1" applyAlignment="1">
      <alignment horizontal="left" vertical="center" wrapText="1"/>
    </xf>
    <xf numFmtId="0" fontId="24" fillId="13" borderId="0" xfId="0" applyFont="1" applyFill="1" applyAlignment="1">
      <alignment horizontal="left" vertical="center"/>
    </xf>
    <xf numFmtId="0" fontId="24" fillId="13" borderId="0" xfId="0" applyFont="1" applyFill="1" applyAlignment="1">
      <alignment horizontal="left" vertical="center" wrapText="1"/>
    </xf>
    <xf numFmtId="0" fontId="50" fillId="13" borderId="10" xfId="0" applyFont="1" applyFill="1" applyBorder="1" applyAlignment="1">
      <alignment horizontal="center" vertical="center" wrapText="1"/>
    </xf>
    <xf numFmtId="0" fontId="50" fillId="13" borderId="12" xfId="0" applyFont="1" applyFill="1" applyBorder="1" applyAlignment="1">
      <alignment horizontal="center" vertical="center" wrapText="1"/>
    </xf>
    <xf numFmtId="0" fontId="50" fillId="13" borderId="13" xfId="0" applyFont="1" applyFill="1" applyBorder="1" applyAlignment="1">
      <alignment horizontal="center" vertical="center" wrapText="1"/>
    </xf>
    <xf numFmtId="0" fontId="50" fillId="27" borderId="27" xfId="0" applyFont="1" applyFill="1" applyBorder="1" applyAlignment="1">
      <alignment horizontal="center" vertical="center" wrapText="1"/>
    </xf>
    <xf numFmtId="0" fontId="50" fillId="27" borderId="19" xfId="0" applyFont="1" applyFill="1" applyBorder="1" applyAlignment="1">
      <alignment horizontal="center" vertical="center" wrapText="1"/>
    </xf>
    <xf numFmtId="0" fontId="50" fillId="27" borderId="20" xfId="0" applyFont="1" applyFill="1" applyBorder="1" applyAlignment="1">
      <alignment horizontal="center" vertical="center" wrapText="1"/>
    </xf>
    <xf numFmtId="0" fontId="49" fillId="11" borderId="34" xfId="0" applyFont="1" applyFill="1" applyBorder="1" applyAlignment="1">
      <alignment horizontal="center" vertical="center" wrapText="1"/>
    </xf>
    <xf numFmtId="0" fontId="49" fillId="11" borderId="32" xfId="0" applyFont="1" applyFill="1" applyBorder="1" applyAlignment="1">
      <alignment horizontal="center" vertical="center" wrapText="1"/>
    </xf>
    <xf numFmtId="0" fontId="49" fillId="2" borderId="29" xfId="0" applyFont="1" applyFill="1" applyBorder="1" applyAlignment="1">
      <alignment horizontal="right" vertical="center" wrapText="1"/>
    </xf>
    <xf numFmtId="0" fontId="49" fillId="2" borderId="30" xfId="0" applyFont="1" applyFill="1" applyBorder="1" applyAlignment="1">
      <alignment horizontal="right" vertical="center" wrapText="1"/>
    </xf>
    <xf numFmtId="168" fontId="49" fillId="2" borderId="53" xfId="0" applyNumberFormat="1" applyFont="1" applyFill="1" applyBorder="1" applyAlignment="1">
      <alignment horizontal="center" vertical="center" wrapText="1"/>
    </xf>
    <xf numFmtId="168" fontId="49" fillId="2" borderId="47" xfId="0" applyNumberFormat="1" applyFont="1" applyFill="1" applyBorder="1" applyAlignment="1">
      <alignment horizontal="center" vertical="center" wrapText="1"/>
    </xf>
    <xf numFmtId="0" fontId="13" fillId="12" borderId="16" xfId="0" applyFont="1" applyFill="1" applyBorder="1" applyAlignment="1">
      <alignment horizontal="center" vertical="center" wrapText="1"/>
    </xf>
    <xf numFmtId="0" fontId="13" fillId="12" borderId="29" xfId="0" applyFont="1" applyFill="1" applyBorder="1" applyAlignment="1">
      <alignment horizontal="center" vertical="center" wrapText="1"/>
    </xf>
    <xf numFmtId="0" fontId="13" fillId="12" borderId="8" xfId="0" applyFont="1" applyFill="1" applyBorder="1" applyAlignment="1">
      <alignment horizontal="center" vertical="top" wrapText="1"/>
    </xf>
    <xf numFmtId="0" fontId="13" fillId="12" borderId="23" xfId="0" applyFont="1" applyFill="1" applyBorder="1" applyAlignment="1">
      <alignment horizontal="center" vertical="top" wrapText="1"/>
    </xf>
    <xf numFmtId="0" fontId="13" fillId="12" borderId="54" xfId="0" applyFont="1" applyFill="1" applyBorder="1" applyAlignment="1">
      <alignment horizontal="center" vertical="center" wrapText="1"/>
    </xf>
    <xf numFmtId="0" fontId="13" fillId="12" borderId="34" xfId="0" applyFont="1" applyFill="1" applyBorder="1" applyAlignment="1">
      <alignment horizontal="center" vertical="center" wrapText="1"/>
    </xf>
    <xf numFmtId="0" fontId="25" fillId="13" borderId="10" xfId="0" applyFont="1" applyFill="1" applyBorder="1" applyAlignment="1">
      <alignment horizontal="center" vertical="center" wrapText="1"/>
    </xf>
    <xf numFmtId="0" fontId="25" fillId="13" borderId="12" xfId="0" applyFont="1" applyFill="1" applyBorder="1" applyAlignment="1">
      <alignment horizontal="center" vertical="center" wrapText="1"/>
    </xf>
    <xf numFmtId="0" fontId="25" fillId="13" borderId="13" xfId="0" applyFont="1" applyFill="1" applyBorder="1" applyAlignment="1">
      <alignment horizontal="center" vertical="center" wrapText="1"/>
    </xf>
    <xf numFmtId="0" fontId="16" fillId="30" borderId="6" xfId="0" applyFont="1" applyFill="1" applyBorder="1" applyAlignment="1">
      <alignment horizontal="left" vertical="center" wrapText="1"/>
    </xf>
    <xf numFmtId="0" fontId="16" fillId="30" borderId="7" xfId="0" applyFont="1" applyFill="1" applyBorder="1" applyAlignment="1">
      <alignment horizontal="left" vertical="center" wrapText="1"/>
    </xf>
    <xf numFmtId="0" fontId="16" fillId="30" borderId="21" xfId="0" applyFont="1" applyFill="1" applyBorder="1" applyAlignment="1">
      <alignment horizontal="left" vertical="center" wrapText="1"/>
    </xf>
    <xf numFmtId="0" fontId="57" fillId="30" borderId="23" xfId="0" applyFont="1" applyFill="1" applyBorder="1" applyAlignment="1">
      <alignment horizontal="left" vertical="center" wrapText="1"/>
    </xf>
    <xf numFmtId="0" fontId="57" fillId="30" borderId="4" xfId="0" applyFont="1" applyFill="1" applyBorder="1" applyAlignment="1">
      <alignment horizontal="left" vertical="center" wrapText="1"/>
    </xf>
    <xf numFmtId="0" fontId="57" fillId="30" borderId="24" xfId="0" applyFont="1" applyFill="1" applyBorder="1" applyAlignment="1">
      <alignment horizontal="left" vertical="center" wrapText="1"/>
    </xf>
    <xf numFmtId="0" fontId="11" fillId="27" borderId="75" xfId="0" applyFont="1" applyFill="1" applyBorder="1" applyAlignment="1">
      <alignment horizontal="center" vertical="center"/>
    </xf>
    <xf numFmtId="166" fontId="2" fillId="2" borderId="96" xfId="0" applyNumberFormat="1" applyFont="1" applyFill="1" applyBorder="1" applyAlignment="1">
      <alignment horizontal="center" vertical="center"/>
    </xf>
    <xf numFmtId="166" fontId="2" fillId="2" borderId="4" xfId="0" applyNumberFormat="1" applyFont="1" applyFill="1" applyBorder="1" applyAlignment="1">
      <alignment horizontal="center" vertical="center"/>
    </xf>
    <xf numFmtId="0" fontId="11" fillId="13" borderId="75" xfId="0" applyFont="1" applyFill="1" applyBorder="1" applyAlignment="1">
      <alignment horizontal="center" vertical="center"/>
    </xf>
    <xf numFmtId="0" fontId="49" fillId="11" borderId="16" xfId="0" applyFont="1" applyFill="1" applyBorder="1" applyAlignment="1">
      <alignment horizontal="center" vertical="center" wrapText="1"/>
    </xf>
    <xf numFmtId="0" fontId="11" fillId="27" borderId="10" xfId="0" applyFont="1" applyFill="1" applyBorder="1" applyAlignment="1">
      <alignment horizontal="center" vertical="center" wrapText="1"/>
    </xf>
    <xf numFmtId="0" fontId="11" fillId="27" borderId="12" xfId="0" applyFont="1" applyFill="1" applyBorder="1" applyAlignment="1">
      <alignment horizontal="center" vertical="center" wrapText="1"/>
    </xf>
    <xf numFmtId="0" fontId="11" fillId="27" borderId="13" xfId="0" applyFont="1" applyFill="1" applyBorder="1" applyAlignment="1">
      <alignment horizontal="center" vertical="center" wrapText="1"/>
    </xf>
    <xf numFmtId="0" fontId="2" fillId="2" borderId="2" xfId="0" applyFont="1" applyFill="1" applyBorder="1" applyAlignment="1">
      <alignment horizontal="right" vertical="center"/>
    </xf>
    <xf numFmtId="0" fontId="2" fillId="2" borderId="9" xfId="0" applyFont="1" applyFill="1" applyBorder="1" applyAlignment="1">
      <alignment horizontal="right" vertical="center"/>
    </xf>
    <xf numFmtId="0" fontId="49" fillId="11" borderId="26" xfId="0" applyFont="1" applyFill="1" applyBorder="1" applyAlignment="1">
      <alignment horizontal="center" vertical="center" wrapText="1"/>
    </xf>
    <xf numFmtId="0" fontId="49" fillId="11" borderId="14" xfId="0" applyFont="1" applyFill="1" applyBorder="1" applyAlignment="1">
      <alignment horizontal="center" vertical="center" wrapText="1"/>
    </xf>
    <xf numFmtId="0" fontId="11" fillId="13" borderId="10" xfId="0" applyFont="1" applyFill="1" applyBorder="1" applyAlignment="1">
      <alignment horizontal="center" vertical="center" wrapText="1"/>
    </xf>
    <xf numFmtId="0" fontId="11" fillId="13" borderId="12" xfId="0" applyFont="1" applyFill="1" applyBorder="1" applyAlignment="1">
      <alignment horizontal="center" vertical="center" wrapText="1"/>
    </xf>
    <xf numFmtId="0" fontId="11" fillId="13" borderId="13" xfId="0" applyFont="1" applyFill="1" applyBorder="1" applyAlignment="1">
      <alignment horizontal="center" vertical="center" wrapText="1"/>
    </xf>
    <xf numFmtId="0" fontId="49" fillId="10" borderId="258" xfId="0" applyFont="1" applyFill="1" applyBorder="1" applyAlignment="1">
      <alignment horizontal="center" vertical="center" wrapText="1"/>
    </xf>
    <xf numFmtId="0" fontId="49" fillId="10" borderId="143" xfId="0" applyFont="1" applyFill="1" applyBorder="1" applyAlignment="1">
      <alignment horizontal="center" vertical="center" wrapText="1"/>
    </xf>
    <xf numFmtId="0" fontId="49" fillId="10" borderId="142" xfId="0" applyFont="1" applyFill="1" applyBorder="1" applyAlignment="1">
      <alignment horizontal="center" vertical="center" wrapText="1"/>
    </xf>
    <xf numFmtId="0" fontId="2" fillId="2" borderId="36" xfId="0" applyFont="1" applyFill="1" applyBorder="1" applyAlignment="1">
      <alignment horizontal="right" vertical="center" wrapText="1"/>
    </xf>
    <xf numFmtId="0" fontId="2" fillId="2" borderId="37" xfId="0" applyFont="1" applyFill="1" applyBorder="1" applyAlignment="1">
      <alignment horizontal="right" vertical="center" wrapText="1"/>
    </xf>
    <xf numFmtId="0" fontId="2" fillId="2" borderId="36"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49" fillId="11" borderId="258" xfId="0" applyFont="1" applyFill="1" applyBorder="1" applyAlignment="1">
      <alignment horizontal="center" vertical="center" wrapText="1"/>
    </xf>
    <xf numFmtId="0" fontId="49" fillId="11" borderId="143" xfId="0" applyFont="1" applyFill="1" applyBorder="1" applyAlignment="1">
      <alignment horizontal="center" vertical="center" wrapText="1"/>
    </xf>
    <xf numFmtId="0" fontId="49" fillId="11" borderId="142" xfId="0" applyFont="1" applyFill="1" applyBorder="1" applyAlignment="1">
      <alignment horizontal="center" vertical="center" wrapText="1"/>
    </xf>
    <xf numFmtId="0" fontId="11" fillId="13" borderId="12" xfId="0" applyFont="1" applyFill="1" applyBorder="1" applyAlignment="1">
      <alignment horizontal="center" vertical="center"/>
    </xf>
    <xf numFmtId="0" fontId="11" fillId="13" borderId="13" xfId="0" applyFont="1" applyFill="1" applyBorder="1" applyAlignment="1">
      <alignment horizontal="center" vertical="center"/>
    </xf>
    <xf numFmtId="0" fontId="11" fillId="27" borderId="12" xfId="0" applyFont="1" applyFill="1" applyBorder="1" applyAlignment="1">
      <alignment horizontal="center" vertical="center"/>
    </xf>
    <xf numFmtId="0" fontId="11" fillId="27" borderId="13" xfId="0" applyFont="1" applyFill="1" applyBorder="1" applyAlignment="1">
      <alignment horizontal="center" vertical="center"/>
    </xf>
    <xf numFmtId="0" fontId="2" fillId="2" borderId="23" xfId="0" applyFont="1" applyFill="1" applyBorder="1" applyAlignment="1">
      <alignment horizontal="right" vertical="center"/>
    </xf>
    <xf numFmtId="0" fontId="2" fillId="2" borderId="4" xfId="0" applyFont="1" applyFill="1" applyBorder="1" applyAlignment="1">
      <alignment horizontal="right" vertical="center"/>
    </xf>
    <xf numFmtId="0" fontId="0" fillId="2" borderId="37" xfId="0" applyFill="1" applyBorder="1" applyAlignment="1">
      <alignment horizontal="center"/>
    </xf>
    <xf numFmtId="0" fontId="11" fillId="13" borderId="27" xfId="0" applyFont="1" applyFill="1" applyBorder="1" applyAlignment="1">
      <alignment horizontal="center" vertical="center" wrapText="1"/>
    </xf>
    <xf numFmtId="0" fontId="11" fillId="13" borderId="19" xfId="0" applyFont="1" applyFill="1" applyBorder="1" applyAlignment="1">
      <alignment horizontal="center" vertical="center" wrapText="1"/>
    </xf>
    <xf numFmtId="0" fontId="11" fillId="13" borderId="20" xfId="0" applyFont="1" applyFill="1" applyBorder="1" applyAlignment="1">
      <alignment horizontal="center" vertical="center" wrapText="1"/>
    </xf>
    <xf numFmtId="0" fontId="2" fillId="2" borderId="25" xfId="0" applyFont="1" applyFill="1" applyBorder="1" applyAlignment="1">
      <alignment horizontal="right" vertical="center"/>
    </xf>
    <xf numFmtId="0" fontId="2" fillId="2" borderId="28" xfId="0" applyFont="1" applyFill="1" applyBorder="1" applyAlignment="1">
      <alignment horizontal="right" vertical="center"/>
    </xf>
    <xf numFmtId="0" fontId="2" fillId="2" borderId="5" xfId="0" applyFont="1" applyFill="1" applyBorder="1" applyAlignment="1">
      <alignment horizontal="right" vertical="center"/>
    </xf>
    <xf numFmtId="0" fontId="11" fillId="27" borderId="38" xfId="0" applyFont="1" applyFill="1" applyBorder="1" applyAlignment="1">
      <alignment horizontal="center" vertical="center" wrapText="1"/>
    </xf>
    <xf numFmtId="0" fontId="11" fillId="27" borderId="39" xfId="0" applyFont="1" applyFill="1" applyBorder="1" applyAlignment="1">
      <alignment horizontal="center" vertical="center" wrapText="1"/>
    </xf>
    <xf numFmtId="0" fontId="11" fillId="27" borderId="40" xfId="0" applyFont="1" applyFill="1" applyBorder="1" applyAlignment="1">
      <alignment horizontal="center" vertical="center" wrapText="1"/>
    </xf>
    <xf numFmtId="0" fontId="16" fillId="30" borderId="126" xfId="0" applyFont="1" applyFill="1" applyBorder="1" applyAlignment="1">
      <alignment horizontal="center" vertical="center" wrapText="1"/>
    </xf>
    <xf numFmtId="0" fontId="16" fillId="30" borderId="127" xfId="0" applyFont="1" applyFill="1" applyBorder="1" applyAlignment="1">
      <alignment horizontal="center" vertical="center" wrapText="1"/>
    </xf>
    <xf numFmtId="0" fontId="16" fillId="30" borderId="128" xfId="0" applyFont="1" applyFill="1" applyBorder="1" applyAlignment="1">
      <alignment horizontal="center" vertical="center" wrapText="1"/>
    </xf>
    <xf numFmtId="0" fontId="75" fillId="30" borderId="126" xfId="0" applyFont="1" applyFill="1" applyBorder="1" applyAlignment="1">
      <alignment horizontal="left" vertical="center" wrapText="1"/>
    </xf>
    <xf numFmtId="0" fontId="24" fillId="30" borderId="127" xfId="0" applyFont="1" applyFill="1" applyBorder="1" applyAlignment="1">
      <alignment horizontal="left" vertical="center" wrapText="1"/>
    </xf>
    <xf numFmtId="0" fontId="24" fillId="30" borderId="128" xfId="0" applyFont="1" applyFill="1" applyBorder="1" applyAlignment="1">
      <alignment horizontal="left" vertical="center" wrapText="1"/>
    </xf>
    <xf numFmtId="0" fontId="50" fillId="13" borderId="126" xfId="0" applyFont="1" applyFill="1" applyBorder="1" applyAlignment="1">
      <alignment horizontal="center" vertical="center" wrapText="1"/>
    </xf>
    <xf numFmtId="0" fontId="50" fillId="13" borderId="127" xfId="0" applyFont="1" applyFill="1" applyBorder="1" applyAlignment="1">
      <alignment horizontal="center" vertical="center" wrapText="1"/>
    </xf>
    <xf numFmtId="0" fontId="50" fillId="13" borderId="115" xfId="0" applyFont="1" applyFill="1" applyBorder="1" applyAlignment="1">
      <alignment horizontal="center" vertical="center" wrapText="1"/>
    </xf>
    <xf numFmtId="0" fontId="50" fillId="27" borderId="184" xfId="0" applyFont="1" applyFill="1" applyBorder="1" applyAlignment="1">
      <alignment horizontal="center" vertical="center" wrapText="1"/>
    </xf>
    <xf numFmtId="0" fontId="50" fillId="27" borderId="185" xfId="0" applyFont="1" applyFill="1" applyBorder="1" applyAlignment="1">
      <alignment horizontal="center" vertical="center" wrapText="1"/>
    </xf>
    <xf numFmtId="0" fontId="50" fillId="27" borderId="186" xfId="0" applyFont="1" applyFill="1" applyBorder="1" applyAlignment="1">
      <alignment horizontal="center" vertical="center" wrapText="1"/>
    </xf>
    <xf numFmtId="0" fontId="49" fillId="11" borderId="165" xfId="0" applyFont="1" applyFill="1" applyBorder="1" applyAlignment="1">
      <alignment horizontal="center" vertical="center" wrapText="1"/>
    </xf>
    <xf numFmtId="0" fontId="49" fillId="11" borderId="117" xfId="0" applyFont="1" applyFill="1" applyBorder="1" applyAlignment="1">
      <alignment horizontal="center" vertical="center" wrapText="1"/>
    </xf>
    <xf numFmtId="0" fontId="50" fillId="29" borderId="127" xfId="0" applyFont="1" applyFill="1" applyBorder="1" applyAlignment="1">
      <alignment horizontal="center" vertical="center" wrapText="1"/>
    </xf>
    <xf numFmtId="0" fontId="50" fillId="29" borderId="128" xfId="0" applyFont="1" applyFill="1" applyBorder="1" applyAlignment="1">
      <alignment horizontal="center" vertical="center" wrapText="1"/>
    </xf>
    <xf numFmtId="0" fontId="50" fillId="29" borderId="126" xfId="0" applyFont="1" applyFill="1" applyBorder="1" applyAlignment="1">
      <alignment horizontal="center" vertical="center" wrapText="1"/>
    </xf>
    <xf numFmtId="0" fontId="50" fillId="10" borderId="187" xfId="0" applyFont="1" applyFill="1" applyBorder="1" applyAlignment="1">
      <alignment horizontal="center" vertical="center" wrapText="1"/>
    </xf>
    <xf numFmtId="0" fontId="50" fillId="10" borderId="127" xfId="0" applyFont="1" applyFill="1" applyBorder="1" applyAlignment="1">
      <alignment horizontal="center" vertical="center" wrapText="1"/>
    </xf>
    <xf numFmtId="0" fontId="50" fillId="10" borderId="126" xfId="0" applyFont="1" applyFill="1" applyBorder="1" applyAlignment="1">
      <alignment horizontal="center" vertical="center" wrapText="1"/>
    </xf>
    <xf numFmtId="0" fontId="15" fillId="11" borderId="0" xfId="0" applyFont="1" applyFill="1" applyAlignment="1">
      <alignment horizontal="center" vertical="center" wrapText="1"/>
    </xf>
    <xf numFmtId="0" fontId="15" fillId="11" borderId="25" xfId="0" applyFont="1" applyFill="1" applyBorder="1" applyAlignment="1">
      <alignment horizontal="center" vertical="center" wrapText="1"/>
    </xf>
    <xf numFmtId="0" fontId="15" fillId="11" borderId="256" xfId="0" applyFont="1" applyFill="1" applyBorder="1" applyAlignment="1">
      <alignment horizontal="center" vertical="center" wrapText="1"/>
    </xf>
    <xf numFmtId="0" fontId="15" fillId="11" borderId="97" xfId="0" applyFont="1" applyFill="1" applyBorder="1" applyAlignment="1">
      <alignment horizontal="center" vertical="center" wrapText="1"/>
    </xf>
    <xf numFmtId="0" fontId="69" fillId="9" borderId="178" xfId="0" applyFont="1" applyFill="1" applyBorder="1" applyAlignment="1">
      <alignment horizontal="center" vertical="center" wrapText="1"/>
    </xf>
    <xf numFmtId="0" fontId="69" fillId="9" borderId="162" xfId="0" applyFont="1" applyFill="1" applyBorder="1" applyAlignment="1">
      <alignment horizontal="center" vertical="center" wrapText="1"/>
    </xf>
    <xf numFmtId="0" fontId="53" fillId="30" borderId="155" xfId="0" applyFont="1" applyFill="1" applyBorder="1" applyAlignment="1">
      <alignment horizontal="left" vertical="top" wrapText="1"/>
    </xf>
    <xf numFmtId="0" fontId="53" fillId="30" borderId="152" xfId="0" applyFont="1" applyFill="1" applyBorder="1" applyAlignment="1">
      <alignment horizontal="left" vertical="top" wrapText="1"/>
    </xf>
    <xf numFmtId="0" fontId="53" fillId="30" borderId="156" xfId="0" applyFont="1" applyFill="1" applyBorder="1" applyAlignment="1">
      <alignment horizontal="left" vertical="top" wrapText="1"/>
    </xf>
    <xf numFmtId="0" fontId="50" fillId="10" borderId="128" xfId="0" applyFont="1" applyFill="1" applyBorder="1" applyAlignment="1">
      <alignment horizontal="center" vertical="center" wrapText="1"/>
    </xf>
    <xf numFmtId="0" fontId="26" fillId="0" borderId="0" xfId="0" applyFont="1" applyAlignment="1" applyProtection="1">
      <alignment horizontal="center" vertical="center" wrapText="1"/>
      <protection hidden="1"/>
    </xf>
    <xf numFmtId="0" fontId="84" fillId="0" borderId="0" xfId="0" applyFont="1" applyAlignment="1">
      <alignment horizontal="center" vertical="center" wrapText="1"/>
    </xf>
    <xf numFmtId="0" fontId="26" fillId="0" borderId="51"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29" xfId="0" applyFont="1" applyBorder="1" applyAlignment="1">
      <alignment horizontal="center" vertical="center" wrapText="1"/>
    </xf>
    <xf numFmtId="0" fontId="77" fillId="13" borderId="49" xfId="0" applyFont="1" applyFill="1" applyBorder="1" applyAlignment="1" applyProtection="1">
      <alignment horizontal="center" vertical="center" wrapText="1"/>
      <protection hidden="1"/>
    </xf>
    <xf numFmtId="0" fontId="18" fillId="4" borderId="6"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21"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0" xfId="0" applyFont="1" applyFill="1" applyAlignment="1">
      <alignment horizontal="center" vertical="center" wrapText="1"/>
    </xf>
    <xf numFmtId="0" fontId="18" fillId="4" borderId="22" xfId="0" applyFont="1" applyFill="1" applyBorder="1" applyAlignment="1">
      <alignment horizontal="center" vertical="center" wrapText="1"/>
    </xf>
    <xf numFmtId="0" fontId="26" fillId="0" borderId="0" xfId="0" applyFont="1" applyAlignment="1">
      <alignment horizontal="center" vertical="center" wrapText="1"/>
    </xf>
    <xf numFmtId="0" fontId="26" fillId="8" borderId="17" xfId="0" applyFont="1" applyFill="1" applyBorder="1" applyAlignment="1">
      <alignment horizontal="center" vertical="center" wrapText="1"/>
    </xf>
    <xf numFmtId="0" fontId="26" fillId="8" borderId="69" xfId="0" applyFont="1" applyFill="1" applyBorder="1" applyAlignment="1">
      <alignment horizontal="center" vertical="center" wrapText="1"/>
    </xf>
    <xf numFmtId="0" fontId="26" fillId="2" borderId="29" xfId="0" applyFont="1" applyFill="1" applyBorder="1" applyAlignment="1">
      <alignment horizontal="center" vertical="center"/>
    </xf>
    <xf numFmtId="0" fontId="26" fillId="2" borderId="53" xfId="0" applyFont="1" applyFill="1" applyBorder="1" applyAlignment="1">
      <alignment horizontal="center" vertical="center"/>
    </xf>
    <xf numFmtId="0" fontId="26" fillId="4" borderId="16" xfId="0" applyFont="1" applyFill="1" applyBorder="1" applyAlignment="1">
      <alignment horizontal="left" vertical="center" wrapText="1"/>
    </xf>
    <xf numFmtId="0" fontId="26" fillId="4" borderId="1" xfId="0" applyFont="1" applyFill="1" applyBorder="1" applyAlignment="1">
      <alignment horizontal="left" vertical="center" wrapText="1"/>
    </xf>
    <xf numFmtId="0" fontId="26" fillId="2" borderId="27" xfId="0" applyFont="1" applyFill="1" applyBorder="1" applyAlignment="1">
      <alignment horizontal="center" vertical="center"/>
    </xf>
    <xf numFmtId="0" fontId="26" fillId="2" borderId="108" xfId="0" applyFont="1" applyFill="1" applyBorder="1" applyAlignment="1">
      <alignment horizontal="center" vertical="center"/>
    </xf>
    <xf numFmtId="0" fontId="26" fillId="8" borderId="51" xfId="0" applyFont="1" applyFill="1" applyBorder="1" applyAlignment="1">
      <alignment horizontal="center" vertical="center" wrapText="1"/>
    </xf>
    <xf numFmtId="0" fontId="26" fillId="8" borderId="88" xfId="0" applyFont="1" applyFill="1" applyBorder="1" applyAlignment="1">
      <alignment horizontal="center" vertical="center" wrapText="1"/>
    </xf>
    <xf numFmtId="0" fontId="84" fillId="0" borderId="0" xfId="0" applyFont="1" applyAlignment="1">
      <alignment horizontal="center" vertical="center"/>
    </xf>
    <xf numFmtId="0" fontId="27" fillId="13" borderId="10" xfId="0" applyFont="1" applyFill="1" applyBorder="1" applyAlignment="1">
      <alignment horizontal="center" vertical="center" wrapText="1"/>
    </xf>
    <xf numFmtId="0" fontId="27" fillId="13" borderId="12" xfId="0" applyFont="1" applyFill="1" applyBorder="1" applyAlignment="1">
      <alignment horizontal="center" vertical="center" wrapText="1"/>
    </xf>
    <xf numFmtId="0" fontId="27" fillId="13" borderId="13" xfId="0" applyFont="1" applyFill="1" applyBorder="1" applyAlignment="1">
      <alignment horizontal="center" vertical="center" wrapText="1"/>
    </xf>
    <xf numFmtId="0" fontId="60" fillId="11" borderId="34" xfId="0" applyFont="1" applyFill="1" applyBorder="1" applyAlignment="1">
      <alignment horizontal="center" vertical="center" wrapText="1"/>
    </xf>
    <xf numFmtId="0" fontId="87" fillId="11" borderId="26" xfId="0" applyFont="1" applyFill="1" applyBorder="1" applyAlignment="1">
      <alignment horizontal="center" vertical="center" wrapText="1"/>
    </xf>
    <xf numFmtId="0" fontId="60" fillId="11" borderId="204" xfId="0" applyFont="1" applyFill="1" applyBorder="1" applyAlignment="1">
      <alignment horizontal="center" vertical="center" wrapText="1"/>
    </xf>
    <xf numFmtId="9" fontId="140" fillId="11" borderId="245" xfId="1" applyFont="1" applyFill="1" applyBorder="1" applyAlignment="1" applyProtection="1">
      <alignment horizontal="center" vertical="center" wrapText="1"/>
      <protection hidden="1"/>
    </xf>
    <xf numFmtId="9" fontId="140" fillId="11" borderId="163" xfId="1" applyFont="1" applyFill="1" applyBorder="1" applyAlignment="1" applyProtection="1">
      <alignment horizontal="center" vertical="center" wrapText="1"/>
      <protection hidden="1"/>
    </xf>
    <xf numFmtId="0" fontId="82" fillId="28" borderId="10" xfId="0" applyFont="1" applyFill="1" applyBorder="1" applyAlignment="1">
      <alignment horizontal="center" vertical="center" wrapText="1"/>
    </xf>
    <xf numFmtId="0" fontId="82" fillId="28" borderId="12" xfId="0" applyFont="1" applyFill="1" applyBorder="1" applyAlignment="1">
      <alignment horizontal="center" vertical="center" wrapText="1"/>
    </xf>
    <xf numFmtId="0" fontId="82" fillId="28" borderId="13" xfId="0" applyFont="1" applyFill="1" applyBorder="1" applyAlignment="1">
      <alignment horizontal="center" vertical="center" wrapText="1"/>
    </xf>
    <xf numFmtId="0" fontId="26" fillId="4" borderId="36" xfId="0" applyFont="1" applyFill="1" applyBorder="1" applyAlignment="1">
      <alignment horizontal="left" vertical="center" wrapText="1"/>
    </xf>
    <xf numFmtId="0" fontId="26" fillId="4" borderId="47" xfId="0" applyFont="1" applyFill="1" applyBorder="1" applyAlignment="1">
      <alignment horizontal="left" vertical="center" wrapText="1"/>
    </xf>
    <xf numFmtId="9" fontId="82" fillId="4" borderId="253" xfId="1" applyFont="1" applyFill="1" applyBorder="1" applyAlignment="1" applyProtection="1">
      <alignment horizontal="center" vertical="center"/>
    </xf>
    <xf numFmtId="9" fontId="82" fillId="4" borderId="204" xfId="1" applyFont="1" applyFill="1" applyBorder="1" applyAlignment="1" applyProtection="1">
      <alignment horizontal="center" vertical="center"/>
    </xf>
    <xf numFmtId="9" fontId="82" fillId="4" borderId="248" xfId="1" applyFont="1" applyFill="1" applyBorder="1" applyAlignment="1" applyProtection="1">
      <alignment horizontal="center" vertical="center"/>
    </xf>
    <xf numFmtId="0" fontId="82" fillId="4" borderId="49" xfId="1" applyNumberFormat="1" applyFont="1" applyFill="1" applyBorder="1" applyAlignment="1" applyProtection="1">
      <alignment horizontal="center" vertical="center"/>
    </xf>
    <xf numFmtId="0" fontId="82" fillId="4" borderId="26" xfId="1" applyNumberFormat="1" applyFont="1" applyFill="1" applyBorder="1" applyAlignment="1" applyProtection="1">
      <alignment horizontal="center" vertical="center"/>
    </xf>
    <xf numFmtId="0" fontId="82" fillId="4" borderId="81" xfId="1" applyNumberFormat="1" applyFont="1" applyFill="1" applyBorder="1" applyAlignment="1" applyProtection="1">
      <alignment horizontal="center" vertical="center"/>
    </xf>
    <xf numFmtId="9" fontId="104" fillId="4" borderId="48" xfId="1" applyFont="1" applyFill="1" applyBorder="1" applyAlignment="1" applyProtection="1">
      <alignment horizontal="center" vertical="center"/>
    </xf>
    <xf numFmtId="9" fontId="104" fillId="4" borderId="1" xfId="1" applyFont="1" applyFill="1" applyBorder="1" applyAlignment="1" applyProtection="1">
      <alignment horizontal="center" vertical="center"/>
    </xf>
    <xf numFmtId="9" fontId="104" fillId="4" borderId="30" xfId="1" applyFont="1" applyFill="1" applyBorder="1" applyAlignment="1" applyProtection="1">
      <alignment horizontal="center" vertical="center"/>
    </xf>
    <xf numFmtId="0" fontId="20" fillId="29" borderId="8" xfId="0" applyFont="1" applyFill="1" applyBorder="1" applyAlignment="1">
      <alignment horizontal="center" vertical="center" wrapText="1"/>
    </xf>
    <xf numFmtId="0" fontId="20" fillId="29" borderId="0" xfId="0" applyFont="1" applyFill="1" applyAlignment="1">
      <alignment horizontal="center" vertical="center" wrapText="1"/>
    </xf>
    <xf numFmtId="0" fontId="27" fillId="11" borderId="49" xfId="0" applyFont="1" applyFill="1" applyBorder="1" applyAlignment="1">
      <alignment horizontal="center" vertical="center" wrapText="1"/>
    </xf>
    <xf numFmtId="0" fontId="27" fillId="11" borderId="14" xfId="0" applyFont="1" applyFill="1" applyBorder="1" applyAlignment="1">
      <alignment horizontal="center" vertical="center" wrapText="1"/>
    </xf>
    <xf numFmtId="0" fontId="27" fillId="11" borderId="209" xfId="0" applyFont="1" applyFill="1" applyBorder="1" applyAlignment="1">
      <alignment horizontal="center" vertical="center" wrapText="1"/>
    </xf>
    <xf numFmtId="0" fontId="27" fillId="11" borderId="211" xfId="0" applyFont="1" applyFill="1" applyBorder="1" applyAlignment="1">
      <alignment horizontal="center" vertical="center" wrapText="1"/>
    </xf>
    <xf numFmtId="0" fontId="11" fillId="36" borderId="23" xfId="0" applyFont="1" applyFill="1" applyBorder="1" applyAlignment="1">
      <alignment horizontal="center" vertical="center" wrapText="1"/>
    </xf>
    <xf numFmtId="0" fontId="11" fillId="36" borderId="24" xfId="0" applyFont="1" applyFill="1" applyBorder="1" applyAlignment="1">
      <alignment horizontal="center" vertical="center" wrapText="1"/>
    </xf>
    <xf numFmtId="0" fontId="26" fillId="4" borderId="51" xfId="0" applyFont="1" applyFill="1" applyBorder="1" applyAlignment="1">
      <alignment horizontal="left" vertical="center" wrapText="1"/>
    </xf>
    <xf numFmtId="0" fontId="26" fillId="4" borderId="48" xfId="0" applyFont="1" applyFill="1" applyBorder="1" applyAlignment="1">
      <alignment horizontal="left" vertical="center" wrapText="1"/>
    </xf>
    <xf numFmtId="164" fontId="11" fillId="36" borderId="205" xfId="0" applyNumberFormat="1" applyFont="1" applyFill="1" applyBorder="1" applyAlignment="1" applyProtection="1">
      <alignment horizontal="center" vertical="center" wrapText="1"/>
      <protection hidden="1"/>
    </xf>
    <xf numFmtId="164" fontId="11" fillId="36" borderId="206" xfId="0" applyNumberFormat="1" applyFont="1" applyFill="1" applyBorder="1" applyAlignment="1" applyProtection="1">
      <alignment horizontal="center" vertical="center" wrapText="1"/>
      <protection hidden="1"/>
    </xf>
    <xf numFmtId="164" fontId="11" fillId="36" borderId="207" xfId="0" applyNumberFormat="1" applyFont="1" applyFill="1" applyBorder="1" applyAlignment="1" applyProtection="1">
      <alignment horizontal="center" vertical="center" wrapText="1"/>
      <protection hidden="1"/>
    </xf>
    <xf numFmtId="164" fontId="26" fillId="3" borderId="53" xfId="0" applyNumberFormat="1" applyFont="1" applyFill="1" applyBorder="1" applyAlignment="1">
      <alignment horizontal="center" vertical="center"/>
    </xf>
    <xf numFmtId="164" fontId="26" fillId="3" borderId="37" xfId="0" applyNumberFormat="1" applyFont="1" applyFill="1" applyBorder="1" applyAlignment="1">
      <alignment horizontal="center" vertical="center"/>
    </xf>
    <xf numFmtId="164" fontId="26" fillId="3" borderId="216" xfId="0" applyNumberFormat="1" applyFont="1" applyFill="1" applyBorder="1" applyAlignment="1">
      <alignment horizontal="center" vertical="center"/>
    </xf>
    <xf numFmtId="0" fontId="77" fillId="28" borderId="88" xfId="0" applyFont="1" applyFill="1" applyBorder="1" applyAlignment="1">
      <alignment horizontal="center" vertical="center" wrapText="1"/>
    </xf>
    <xf numFmtId="0" fontId="77" fillId="28" borderId="39" xfId="0" applyFont="1" applyFill="1" applyBorder="1" applyAlignment="1">
      <alignment horizontal="center" vertical="center" wrapText="1"/>
    </xf>
    <xf numFmtId="0" fontId="77" fillId="28" borderId="87" xfId="0" applyFont="1" applyFill="1" applyBorder="1" applyAlignment="1">
      <alignment horizontal="center" vertical="center" wrapText="1"/>
    </xf>
    <xf numFmtId="0" fontId="77" fillId="13" borderId="50" xfId="0" applyFont="1" applyFill="1" applyBorder="1" applyAlignment="1">
      <alignment horizontal="center" vertical="center" wrapText="1"/>
    </xf>
    <xf numFmtId="0" fontId="77" fillId="13" borderId="33" xfId="0" applyFont="1" applyFill="1" applyBorder="1" applyAlignment="1">
      <alignment horizontal="center" vertical="center" wrapText="1"/>
    </xf>
    <xf numFmtId="0" fontId="27" fillId="13" borderId="49" xfId="0" applyFont="1" applyFill="1" applyBorder="1" applyAlignment="1">
      <alignment horizontal="center" vertical="center" wrapText="1"/>
    </xf>
    <xf numFmtId="0" fontId="27" fillId="13" borderId="14" xfId="0" applyFont="1" applyFill="1" applyBorder="1" applyAlignment="1">
      <alignment horizontal="center" vertical="center" wrapText="1"/>
    </xf>
    <xf numFmtId="0" fontId="27" fillId="13" borderId="50" xfId="0" applyFont="1" applyFill="1" applyBorder="1" applyAlignment="1">
      <alignment horizontal="center" vertical="center" wrapText="1"/>
    </xf>
    <xf numFmtId="0" fontId="27" fillId="13" borderId="33" xfId="0" applyFont="1" applyFill="1" applyBorder="1" applyAlignment="1">
      <alignment horizontal="center" vertical="center" wrapText="1"/>
    </xf>
    <xf numFmtId="0" fontId="25" fillId="27" borderId="10" xfId="0" applyFont="1" applyFill="1" applyBorder="1" applyAlignment="1" applyProtection="1">
      <alignment horizontal="center" vertical="center" wrapText="1"/>
      <protection hidden="1"/>
    </xf>
    <xf numFmtId="0" fontId="25" fillId="27" borderId="13" xfId="0" applyFont="1" applyFill="1" applyBorder="1" applyAlignment="1" applyProtection="1">
      <alignment horizontal="center" vertical="center" wrapText="1"/>
      <protection hidden="1"/>
    </xf>
    <xf numFmtId="0" fontId="25" fillId="4" borderId="29" xfId="0" applyFont="1" applyFill="1" applyBorder="1" applyAlignment="1" applyProtection="1">
      <alignment horizontal="left" vertical="center" wrapText="1"/>
      <protection hidden="1"/>
    </xf>
    <xf numFmtId="0" fontId="25" fillId="4" borderId="30" xfId="0" applyFont="1" applyFill="1" applyBorder="1" applyAlignment="1" applyProtection="1">
      <alignment horizontal="left" vertical="center" wrapText="1"/>
      <protection hidden="1"/>
    </xf>
    <xf numFmtId="0" fontId="25" fillId="4" borderId="16" xfId="0" applyFont="1" applyFill="1" applyBorder="1" applyAlignment="1" applyProtection="1">
      <alignment horizontal="left" vertical="center" wrapText="1"/>
      <protection hidden="1"/>
    </xf>
    <xf numFmtId="0" fontId="25" fillId="4" borderId="1" xfId="0" applyFont="1" applyFill="1" applyBorder="1" applyAlignment="1" applyProtection="1">
      <alignment horizontal="left" vertical="center" wrapText="1"/>
      <protection hidden="1"/>
    </xf>
    <xf numFmtId="0" fontId="25" fillId="4" borderId="16" xfId="0" applyFont="1" applyFill="1" applyBorder="1" applyAlignment="1">
      <alignment horizontal="left" vertical="center" wrapText="1"/>
    </xf>
    <xf numFmtId="0" fontId="25" fillId="4" borderId="1" xfId="0" applyFont="1" applyFill="1" applyBorder="1" applyAlignment="1">
      <alignment horizontal="left" vertical="center" wrapText="1"/>
    </xf>
    <xf numFmtId="0" fontId="25" fillId="4" borderId="51" xfId="0" applyFont="1" applyFill="1" applyBorder="1" applyAlignment="1">
      <alignment horizontal="left" vertical="center" wrapText="1"/>
    </xf>
    <xf numFmtId="0" fontId="25" fillId="4" borderId="48" xfId="0" applyFont="1" applyFill="1" applyBorder="1" applyAlignment="1">
      <alignment horizontal="left" vertical="center" wrapText="1"/>
    </xf>
    <xf numFmtId="168" fontId="110" fillId="38" borderId="10" xfId="0" applyNumberFormat="1" applyFont="1" applyFill="1" applyBorder="1" applyAlignment="1">
      <alignment horizontal="center" vertical="center" wrapText="1"/>
    </xf>
    <xf numFmtId="168" fontId="110" fillId="38" borderId="12" xfId="0" applyNumberFormat="1" applyFont="1" applyFill="1" applyBorder="1" applyAlignment="1">
      <alignment horizontal="center" vertical="center" wrapText="1"/>
    </xf>
    <xf numFmtId="168" fontId="110" fillId="38" borderId="13" xfId="0" applyNumberFormat="1" applyFont="1" applyFill="1" applyBorder="1" applyAlignment="1">
      <alignment horizontal="center" vertical="center" wrapText="1"/>
    </xf>
    <xf numFmtId="0" fontId="101" fillId="10" borderId="49" xfId="0" applyFont="1" applyFill="1" applyBorder="1" applyAlignment="1">
      <alignment horizontal="center" vertical="center" wrapText="1"/>
    </xf>
    <xf numFmtId="0" fontId="101" fillId="10" borderId="26" xfId="0" applyFont="1" applyFill="1" applyBorder="1" applyAlignment="1">
      <alignment horizontal="center" vertical="center" wrapText="1"/>
    </xf>
    <xf numFmtId="0" fontId="101" fillId="10" borderId="50" xfId="0" applyFont="1" applyFill="1" applyBorder="1" applyAlignment="1">
      <alignment horizontal="center" vertical="center" wrapText="1"/>
    </xf>
    <xf numFmtId="0" fontId="101" fillId="10" borderId="35" xfId="0" applyFont="1" applyFill="1" applyBorder="1" applyAlignment="1">
      <alignment horizontal="center" vertical="center" wrapText="1"/>
    </xf>
    <xf numFmtId="0" fontId="101" fillId="9" borderId="49" xfId="0" applyFont="1" applyFill="1" applyBorder="1" applyAlignment="1">
      <alignment horizontal="center" vertical="center" wrapText="1"/>
    </xf>
    <xf numFmtId="0" fontId="101" fillId="9" borderId="26" xfId="0" applyFont="1" applyFill="1" applyBorder="1" applyAlignment="1">
      <alignment horizontal="center" vertical="center" wrapText="1"/>
    </xf>
    <xf numFmtId="0" fontId="101" fillId="9" borderId="50" xfId="0" applyFont="1" applyFill="1" applyBorder="1" applyAlignment="1">
      <alignment horizontal="center" vertical="center" wrapText="1"/>
    </xf>
    <xf numFmtId="0" fontId="101" fillId="9" borderId="35" xfId="0" applyFont="1" applyFill="1" applyBorder="1" applyAlignment="1">
      <alignment horizontal="center" vertical="center" wrapText="1"/>
    </xf>
    <xf numFmtId="168" fontId="110" fillId="38" borderId="6" xfId="0" applyNumberFormat="1" applyFont="1" applyFill="1" applyBorder="1" applyAlignment="1">
      <alignment horizontal="center" vertical="center" wrapText="1"/>
    </xf>
    <xf numFmtId="168" fontId="110" fillId="38" borderId="7" xfId="0" applyNumberFormat="1" applyFont="1" applyFill="1" applyBorder="1" applyAlignment="1">
      <alignment horizontal="center" vertical="center" wrapText="1"/>
    </xf>
    <xf numFmtId="168" fontId="110" fillId="38" borderId="21" xfId="0" applyNumberFormat="1" applyFont="1" applyFill="1" applyBorder="1" applyAlignment="1">
      <alignment horizontal="center" vertical="center" wrapText="1"/>
    </xf>
    <xf numFmtId="168" fontId="110" fillId="42" borderId="38" xfId="0" applyNumberFormat="1" applyFont="1" applyFill="1" applyBorder="1" applyAlignment="1">
      <alignment horizontal="center" vertical="center" wrapText="1"/>
    </xf>
    <xf numFmtId="168" fontId="110" fillId="42" borderId="39" xfId="0" applyNumberFormat="1" applyFont="1" applyFill="1" applyBorder="1" applyAlignment="1">
      <alignment horizontal="center" vertical="center" wrapText="1"/>
    </xf>
    <xf numFmtId="168" fontId="110" fillId="42" borderId="40" xfId="0" applyNumberFormat="1" applyFont="1" applyFill="1" applyBorder="1" applyAlignment="1">
      <alignment horizontal="center" vertical="center" wrapText="1"/>
    </xf>
    <xf numFmtId="0" fontId="105" fillId="38" borderId="0" xfId="0" applyFont="1" applyFill="1" applyAlignment="1">
      <alignment horizontal="center" vertical="center" wrapText="1"/>
    </xf>
    <xf numFmtId="0" fontId="107" fillId="39" borderId="0" xfId="0" applyFont="1" applyFill="1" applyAlignment="1">
      <alignment horizontal="center" vertical="center" wrapText="1"/>
    </xf>
    <xf numFmtId="0" fontId="109" fillId="40" borderId="217" xfId="0" applyFont="1" applyFill="1" applyBorder="1" applyAlignment="1">
      <alignment horizontal="center" vertical="center" wrapText="1"/>
    </xf>
    <xf numFmtId="0" fontId="109" fillId="40" borderId="0" xfId="0" applyFont="1" applyFill="1" applyAlignment="1">
      <alignment horizontal="center" vertical="center" wrapText="1"/>
    </xf>
    <xf numFmtId="0" fontId="112" fillId="41" borderId="217" xfId="0" applyFont="1" applyFill="1" applyBorder="1" applyAlignment="1">
      <alignment horizontal="center" vertical="center" wrapText="1"/>
    </xf>
    <xf numFmtId="0" fontId="112" fillId="41" borderId="0" xfId="0" applyFont="1" applyFill="1" applyAlignment="1">
      <alignment horizontal="center" vertical="center" wrapText="1"/>
    </xf>
    <xf numFmtId="0" fontId="118" fillId="10" borderId="11" xfId="0" applyFont="1" applyFill="1" applyBorder="1" applyAlignment="1">
      <alignment horizontal="center" vertical="center" wrapText="1"/>
    </xf>
    <xf numFmtId="0" fontId="118" fillId="10" borderId="14" xfId="0" applyFont="1" applyFill="1" applyBorder="1" applyAlignment="1">
      <alignment horizontal="center" vertical="center" wrapText="1"/>
    </xf>
    <xf numFmtId="0" fontId="118" fillId="10" borderId="2" xfId="0" applyFont="1" applyFill="1" applyBorder="1" applyAlignment="1">
      <alignment horizontal="center" vertical="center" wrapText="1"/>
    </xf>
    <xf numFmtId="0" fontId="118" fillId="10" borderId="9" xfId="0" applyFont="1" applyFill="1" applyBorder="1" applyAlignment="1">
      <alignment horizontal="center" vertical="center" wrapText="1"/>
    </xf>
    <xf numFmtId="0" fontId="118" fillId="10" borderId="3" xfId="0" applyFont="1" applyFill="1" applyBorder="1" applyAlignment="1">
      <alignment horizontal="center" vertical="center" wrapText="1"/>
    </xf>
    <xf numFmtId="0" fontId="118" fillId="10" borderId="18" xfId="0" applyFont="1" applyFill="1" applyBorder="1" applyAlignment="1">
      <alignment horizontal="center" vertical="center" wrapText="1"/>
    </xf>
    <xf numFmtId="0" fontId="118" fillId="10" borderId="33" xfId="0" applyFont="1" applyFill="1" applyBorder="1" applyAlignment="1">
      <alignment horizontal="center" vertical="center" wrapText="1"/>
    </xf>
    <xf numFmtId="20" fontId="25" fillId="10" borderId="16" xfId="0" applyNumberFormat="1" applyFont="1" applyFill="1" applyBorder="1" applyAlignment="1">
      <alignment horizontal="center" vertical="center" wrapText="1"/>
    </xf>
    <xf numFmtId="20" fontId="25" fillId="9" borderId="1" xfId="0" applyNumberFormat="1" applyFont="1" applyFill="1" applyBorder="1" applyAlignment="1">
      <alignment horizontal="center" vertical="center" wrapText="1"/>
    </xf>
    <xf numFmtId="20" fontId="25" fillId="10" borderId="51" xfId="0" applyNumberFormat="1" applyFont="1" applyFill="1" applyBorder="1" applyAlignment="1">
      <alignment horizontal="center" vertical="center" wrapText="1"/>
    </xf>
    <xf numFmtId="20" fontId="25" fillId="10" borderId="48" xfId="0" applyNumberFormat="1" applyFont="1" applyFill="1" applyBorder="1" applyAlignment="1">
      <alignment horizontal="center" vertical="center" wrapText="1"/>
    </xf>
    <xf numFmtId="20" fontId="25" fillId="9" borderId="11" xfId="0" applyNumberFormat="1" applyFont="1" applyFill="1" applyBorder="1" applyAlignment="1">
      <alignment horizontal="center" vertical="center" wrapText="1"/>
    </xf>
    <xf numFmtId="20" fontId="25" fillId="9" borderId="14" xfId="0" applyNumberFormat="1" applyFont="1" applyFill="1" applyBorder="1" applyAlignment="1">
      <alignment horizontal="center" vertical="center" wrapText="1"/>
    </xf>
    <xf numFmtId="0" fontId="25" fillId="9" borderId="49" xfId="0" applyFont="1" applyFill="1" applyBorder="1" applyAlignment="1">
      <alignment horizontal="center" vertical="center" wrapText="1"/>
    </xf>
    <xf numFmtId="0" fontId="25" fillId="9" borderId="26" xfId="0" applyFont="1" applyFill="1" applyBorder="1" applyAlignment="1">
      <alignment horizontal="center" vertical="center" wrapText="1"/>
    </xf>
    <xf numFmtId="0" fontId="25" fillId="9" borderId="223" xfId="0" applyFont="1" applyFill="1" applyBorder="1" applyAlignment="1">
      <alignment horizontal="center" vertical="center" wrapText="1"/>
    </xf>
    <xf numFmtId="0" fontId="25" fillId="9" borderId="244" xfId="0" applyFont="1" applyFill="1" applyBorder="1" applyAlignment="1">
      <alignment horizontal="center" vertical="center" wrapText="1"/>
    </xf>
    <xf numFmtId="0" fontId="25" fillId="4" borderId="247" xfId="0" applyFont="1" applyFill="1" applyBorder="1" applyAlignment="1">
      <alignment horizontal="left" vertical="center" wrapText="1"/>
    </xf>
    <xf numFmtId="0" fontId="25" fillId="4" borderId="28" xfId="0" applyFont="1" applyFill="1" applyBorder="1" applyAlignment="1">
      <alignment horizontal="left" vertical="center" wrapText="1"/>
    </xf>
    <xf numFmtId="0" fontId="25" fillId="4" borderId="86" xfId="0" applyFont="1" applyFill="1" applyBorder="1" applyAlignment="1">
      <alignment horizontal="left" vertical="center" wrapText="1"/>
    </xf>
    <xf numFmtId="0" fontId="25" fillId="4" borderId="3" xfId="0" applyFont="1" applyFill="1" applyBorder="1" applyAlignment="1">
      <alignment horizontal="left" vertical="center" wrapText="1"/>
    </xf>
    <xf numFmtId="0" fontId="130" fillId="9" borderId="221" xfId="0" applyFont="1" applyFill="1" applyBorder="1" applyAlignment="1" applyProtection="1">
      <alignment horizontal="center" vertical="center" wrapText="1"/>
      <protection hidden="1"/>
    </xf>
    <xf numFmtId="0" fontId="130" fillId="9" borderId="219" xfId="0" applyFont="1" applyFill="1" applyBorder="1" applyAlignment="1" applyProtection="1">
      <alignment horizontal="center" vertical="center" wrapText="1"/>
      <protection hidden="1"/>
    </xf>
    <xf numFmtId="20" fontId="110" fillId="42" borderId="23" xfId="0" applyNumberFormat="1" applyFont="1" applyFill="1" applyBorder="1" applyAlignment="1">
      <alignment horizontal="center" vertical="center" wrapText="1"/>
    </xf>
    <xf numFmtId="20" fontId="110" fillId="42" borderId="4" xfId="0" applyNumberFormat="1" applyFont="1" applyFill="1" applyBorder="1" applyAlignment="1">
      <alignment horizontal="center" vertical="center" wrapText="1"/>
    </xf>
    <xf numFmtId="0" fontId="132" fillId="9" borderId="219" xfId="0" applyFont="1" applyFill="1" applyBorder="1" applyAlignment="1" applyProtection="1">
      <alignment horizontal="center" vertical="center" wrapText="1"/>
      <protection hidden="1"/>
    </xf>
    <xf numFmtId="9" fontId="131" fillId="9" borderId="221" xfId="1" applyFont="1" applyFill="1" applyBorder="1" applyAlignment="1" applyProtection="1">
      <alignment horizontal="center" vertical="center" wrapText="1"/>
      <protection hidden="1"/>
    </xf>
    <xf numFmtId="9" fontId="134" fillId="9" borderId="219" xfId="1" applyFont="1" applyFill="1" applyBorder="1" applyAlignment="1" applyProtection="1">
      <alignment horizontal="center" vertical="center" wrapText="1"/>
      <protection hidden="1"/>
    </xf>
    <xf numFmtId="0" fontId="130" fillId="9" borderId="249" xfId="0" applyFont="1" applyFill="1" applyBorder="1" applyAlignment="1" applyProtection="1">
      <alignment horizontal="center" vertical="center" wrapText="1"/>
      <protection hidden="1"/>
    </xf>
    <xf numFmtId="0" fontId="130" fillId="9" borderId="245" xfId="0" applyFont="1" applyFill="1" applyBorder="1" applyAlignment="1" applyProtection="1">
      <alignment horizontal="center" vertical="center" wrapText="1"/>
      <protection hidden="1"/>
    </xf>
    <xf numFmtId="0" fontId="25" fillId="9" borderId="224" xfId="0" applyFont="1" applyFill="1" applyBorder="1" applyAlignment="1">
      <alignment horizontal="center" vertical="center" wrapText="1"/>
    </xf>
    <xf numFmtId="0" fontId="25" fillId="9" borderId="225" xfId="0" applyFont="1" applyFill="1" applyBorder="1" applyAlignment="1">
      <alignment horizontal="center" vertical="center" wrapText="1"/>
    </xf>
    <xf numFmtId="0" fontId="25" fillId="9" borderId="50" xfId="0" applyFont="1" applyFill="1" applyBorder="1" applyAlignment="1">
      <alignment horizontal="center" vertical="center" wrapText="1"/>
    </xf>
    <xf numFmtId="0" fontId="25" fillId="9" borderId="35" xfId="0" applyFont="1" applyFill="1" applyBorder="1" applyAlignment="1">
      <alignment horizontal="center" vertical="center" wrapText="1"/>
    </xf>
    <xf numFmtId="0" fontId="25" fillId="4" borderId="16" xfId="0" applyFont="1" applyFill="1" applyBorder="1" applyAlignment="1">
      <alignment horizontal="center" vertical="center" wrapText="1"/>
    </xf>
    <xf numFmtId="0" fontId="25" fillId="4" borderId="1" xfId="0" applyFont="1" applyFill="1" applyBorder="1" applyAlignment="1">
      <alignment horizontal="center" vertical="center" wrapText="1"/>
    </xf>
    <xf numFmtId="0" fontId="25" fillId="4" borderId="29" xfId="0" applyFont="1" applyFill="1" applyBorder="1" applyAlignment="1">
      <alignment horizontal="center" vertical="center" wrapText="1"/>
    </xf>
    <xf numFmtId="0" fontId="25" fillId="4" borderId="30" xfId="0" applyFont="1" applyFill="1" applyBorder="1" applyAlignment="1">
      <alignment horizontal="center" vertical="center" wrapText="1"/>
    </xf>
    <xf numFmtId="0" fontId="25" fillId="9" borderId="266" xfId="0" applyFont="1" applyFill="1" applyBorder="1" applyAlignment="1">
      <alignment horizontal="center" vertical="center" wrapText="1"/>
    </xf>
    <xf numFmtId="0" fontId="25" fillId="9" borderId="267" xfId="0" applyFont="1" applyFill="1" applyBorder="1" applyAlignment="1">
      <alignment horizontal="center" vertical="center" wrapText="1"/>
    </xf>
    <xf numFmtId="0" fontId="104" fillId="6" borderId="52" xfId="0" applyFont="1" applyFill="1" applyBorder="1" applyAlignment="1">
      <alignment horizontal="center" vertical="center"/>
    </xf>
    <xf numFmtId="0" fontId="104" fillId="6" borderId="15" xfId="0" applyFont="1" applyFill="1" applyBorder="1" applyAlignment="1">
      <alignment horizontal="center" vertical="center"/>
    </xf>
    <xf numFmtId="0" fontId="104" fillId="6" borderId="31" xfId="0" applyFont="1" applyFill="1" applyBorder="1" applyAlignment="1">
      <alignment horizontal="center" vertical="center"/>
    </xf>
    <xf numFmtId="0" fontId="25" fillId="4" borderId="87" xfId="0" applyFont="1" applyFill="1" applyBorder="1" applyAlignment="1">
      <alignment horizontal="center" vertical="center"/>
    </xf>
    <xf numFmtId="0" fontId="25" fillId="4" borderId="3" xfId="0" applyFont="1" applyFill="1" applyBorder="1" applyAlignment="1">
      <alignment horizontal="center" vertical="center"/>
    </xf>
    <xf numFmtId="0" fontId="25" fillId="4" borderId="47" xfId="0" applyFont="1" applyFill="1" applyBorder="1" applyAlignment="1">
      <alignment horizontal="center" vertical="center"/>
    </xf>
    <xf numFmtId="168" fontId="137" fillId="4" borderId="88" xfId="1" applyNumberFormat="1" applyFont="1" applyFill="1" applyBorder="1" applyAlignment="1" applyProtection="1">
      <alignment horizontal="center" vertical="center"/>
      <protection hidden="1"/>
    </xf>
    <xf numFmtId="168" fontId="137" fillId="4" borderId="2" xfId="1" applyNumberFormat="1" applyFont="1" applyFill="1" applyBorder="1" applyAlignment="1" applyProtection="1">
      <alignment horizontal="center" vertical="center"/>
      <protection hidden="1"/>
    </xf>
    <xf numFmtId="168" fontId="137" fillId="4" borderId="53" xfId="1" applyNumberFormat="1" applyFont="1" applyFill="1" applyBorder="1" applyAlignment="1" applyProtection="1">
      <alignment horizontal="center" vertical="center"/>
      <protection hidden="1"/>
    </xf>
    <xf numFmtId="0" fontId="50" fillId="43" borderId="154" xfId="0" applyFont="1" applyFill="1" applyBorder="1" applyAlignment="1" applyProtection="1">
      <alignment horizontal="center" vertical="center" wrapText="1"/>
      <protection locked="0"/>
    </xf>
    <xf numFmtId="0" fontId="50" fillId="43" borderId="226" xfId="0" applyFont="1" applyFill="1" applyBorder="1" applyAlignment="1" applyProtection="1">
      <alignment horizontal="center" vertical="center" wrapText="1"/>
      <protection locked="0"/>
    </xf>
    <xf numFmtId="0" fontId="16" fillId="13" borderId="10" xfId="0" applyFont="1" applyFill="1" applyBorder="1" applyAlignment="1">
      <alignment horizontal="left" vertical="center" wrapText="1"/>
    </xf>
    <xf numFmtId="0" fontId="16" fillId="13" borderId="220" xfId="0" applyFont="1" applyFill="1" applyBorder="1" applyAlignment="1">
      <alignment horizontal="left" vertical="center" wrapText="1"/>
    </xf>
    <xf numFmtId="0" fontId="16" fillId="13" borderId="239" xfId="0" applyFont="1" applyFill="1" applyBorder="1" applyAlignment="1">
      <alignment horizontal="left" vertical="center" wrapText="1"/>
    </xf>
    <xf numFmtId="0" fontId="16" fillId="13" borderId="6" xfId="0" applyFont="1" applyFill="1" applyBorder="1" applyAlignment="1">
      <alignment horizontal="left" vertical="center" wrapText="1"/>
    </xf>
    <xf numFmtId="0" fontId="16" fillId="13" borderId="215" xfId="0" applyFont="1" applyFill="1" applyBorder="1" applyAlignment="1">
      <alignment horizontal="left" vertical="center" wrapText="1"/>
    </xf>
    <xf numFmtId="0" fontId="16" fillId="13" borderId="240" xfId="0" applyFont="1" applyFill="1" applyBorder="1" applyAlignment="1">
      <alignment horizontal="left" vertical="center" wrapText="1"/>
    </xf>
    <xf numFmtId="0" fontId="123" fillId="0" borderId="0" xfId="0" applyFont="1" applyAlignment="1">
      <alignment horizontal="left" vertical="center" wrapText="1"/>
    </xf>
    <xf numFmtId="0" fontId="23" fillId="0" borderId="114" xfId="0" applyFont="1" applyBorder="1" applyAlignment="1">
      <alignment horizontal="center" vertical="center" wrapText="1"/>
    </xf>
    <xf numFmtId="0" fontId="23" fillId="0" borderId="178" xfId="0" applyFont="1" applyBorder="1" applyAlignment="1">
      <alignment horizontal="center" vertical="center" wrapText="1"/>
    </xf>
    <xf numFmtId="0" fontId="25" fillId="10" borderId="114" xfId="0" applyFont="1" applyFill="1" applyBorder="1" applyAlignment="1">
      <alignment horizontal="center" vertical="center" wrapText="1"/>
    </xf>
    <xf numFmtId="0" fontId="25" fillId="9" borderId="10" xfId="0" applyFont="1" applyFill="1" applyBorder="1" applyAlignment="1">
      <alignment horizontal="center" vertical="center" wrapText="1"/>
    </xf>
    <xf numFmtId="0" fontId="25" fillId="9" borderId="220" xfId="0" applyFont="1" applyFill="1" applyBorder="1" applyAlignment="1">
      <alignment horizontal="center" vertical="center" wrapText="1"/>
    </xf>
    <xf numFmtId="0" fontId="25" fillId="9" borderId="239" xfId="0" applyFont="1" applyFill="1" applyBorder="1" applyAlignment="1">
      <alignment horizontal="center" vertical="center" wrapText="1"/>
    </xf>
    <xf numFmtId="0" fontId="25" fillId="9" borderId="215" xfId="0" applyFont="1" applyFill="1" applyBorder="1" applyAlignment="1">
      <alignment horizontal="center" vertical="center" wrapText="1"/>
    </xf>
    <xf numFmtId="0" fontId="25" fillId="9" borderId="240" xfId="0" applyFont="1" applyFill="1" applyBorder="1" applyAlignment="1">
      <alignment horizontal="center" vertical="center" wrapText="1"/>
    </xf>
    <xf numFmtId="0" fontId="27" fillId="0" borderId="154" xfId="0" applyFont="1" applyBorder="1" applyAlignment="1" applyProtection="1">
      <alignment horizontal="center" vertical="center" wrapText="1"/>
      <protection locked="0"/>
    </xf>
    <xf numFmtId="0" fontId="27" fillId="0" borderId="226" xfId="0" applyFont="1" applyBorder="1" applyAlignment="1" applyProtection="1">
      <alignment horizontal="center" vertical="center" wrapText="1"/>
      <protection locked="0"/>
    </xf>
    <xf numFmtId="0" fontId="126" fillId="0" borderId="155" xfId="0" applyFont="1" applyBorder="1" applyAlignment="1">
      <alignment horizontal="center" vertical="center" wrapText="1"/>
    </xf>
    <xf numFmtId="0" fontId="126" fillId="0" borderId="179" xfId="0" applyFont="1" applyBorder="1" applyAlignment="1">
      <alignment horizontal="center" vertical="center" wrapText="1"/>
    </xf>
    <xf numFmtId="0" fontId="75" fillId="0" borderId="0" xfId="0" applyFont="1" applyAlignment="1">
      <alignment horizontal="center" vertical="center" wrapText="1"/>
    </xf>
    <xf numFmtId="0" fontId="20" fillId="27" borderId="126" xfId="0" applyFont="1" applyFill="1" applyBorder="1" applyAlignment="1">
      <alignment horizontal="center" vertical="center" wrapText="1"/>
    </xf>
    <xf numFmtId="0" fontId="20" fillId="27" borderId="227" xfId="0" applyFont="1" applyFill="1" applyBorder="1" applyAlignment="1">
      <alignment horizontal="center" vertical="center" wrapText="1"/>
    </xf>
    <xf numFmtId="0" fontId="20" fillId="27" borderId="228" xfId="0" applyFont="1" applyFill="1" applyBorder="1" applyAlignment="1">
      <alignment horizontal="center" vertical="center" wrapText="1"/>
    </xf>
    <xf numFmtId="0" fontId="20" fillId="6" borderId="0" xfId="0" applyFont="1" applyFill="1" applyAlignment="1">
      <alignment horizontal="center" vertical="center" wrapText="1"/>
    </xf>
    <xf numFmtId="0" fontId="25" fillId="6" borderId="0" xfId="0" applyFont="1" applyFill="1" applyAlignment="1">
      <alignment horizontal="center" vertical="center" wrapText="1"/>
    </xf>
    <xf numFmtId="0" fontId="17" fillId="6" borderId="0" xfId="0" applyFont="1" applyFill="1" applyAlignment="1">
      <alignment horizontal="center" vertical="center" wrapText="1"/>
    </xf>
    <xf numFmtId="9" fontId="128" fillId="8" borderId="48" xfId="1" applyFont="1" applyFill="1" applyBorder="1" applyAlignment="1">
      <alignment horizontal="center" vertical="center" wrapText="1"/>
    </xf>
    <xf numFmtId="9" fontId="128" fillId="8" borderId="1" xfId="1" applyFont="1" applyFill="1" applyBorder="1" applyAlignment="1">
      <alignment horizontal="center" vertical="center" wrapText="1"/>
    </xf>
    <xf numFmtId="9" fontId="128" fillId="8" borderId="30" xfId="1" applyFont="1" applyFill="1" applyBorder="1" applyAlignment="1">
      <alignment horizontal="center" vertical="center" wrapText="1"/>
    </xf>
    <xf numFmtId="0" fontId="82" fillId="8" borderId="48" xfId="0" applyFont="1" applyFill="1" applyBorder="1" applyAlignment="1">
      <alignment horizontal="center" vertical="center" wrapText="1"/>
    </xf>
    <xf numFmtId="0" fontId="82" fillId="8" borderId="1" xfId="0" applyFont="1" applyFill="1" applyBorder="1" applyAlignment="1">
      <alignment horizontal="center" vertical="center" wrapText="1"/>
    </xf>
    <xf numFmtId="0" fontId="82" fillId="8" borderId="30" xfId="0" applyFont="1" applyFill="1" applyBorder="1" applyAlignment="1">
      <alignment horizontal="center" vertical="center" wrapText="1"/>
    </xf>
    <xf numFmtId="0" fontId="25" fillId="9" borderId="154" xfId="0" applyFont="1" applyFill="1" applyBorder="1" applyAlignment="1">
      <alignment horizontal="center" vertical="center" wrapText="1"/>
    </xf>
    <xf numFmtId="0" fontId="25" fillId="9" borderId="0" xfId="0" applyFont="1" applyFill="1" applyAlignment="1">
      <alignment horizontal="center" vertical="center" wrapText="1"/>
    </xf>
    <xf numFmtId="0" fontId="25" fillId="9" borderId="218" xfId="0" applyFont="1" applyFill="1" applyBorder="1" applyAlignment="1">
      <alignment horizontal="center" vertical="center" wrapText="1"/>
    </xf>
    <xf numFmtId="0" fontId="0" fillId="6" borderId="0" xfId="0" applyFill="1" applyAlignment="1">
      <alignment horizontal="center" vertical="center" wrapText="1"/>
    </xf>
    <xf numFmtId="0" fontId="85" fillId="35" borderId="154" xfId="0" applyFont="1" applyFill="1" applyBorder="1" applyAlignment="1">
      <alignment horizontal="center" vertical="center" wrapText="1"/>
    </xf>
    <xf numFmtId="0" fontId="85" fillId="35" borderId="0" xfId="0" applyFont="1" applyFill="1" applyAlignment="1">
      <alignment horizontal="center" vertical="center" wrapText="1"/>
    </xf>
    <xf numFmtId="0" fontId="85" fillId="35" borderId="218" xfId="0" applyFont="1" applyFill="1" applyBorder="1" applyAlignment="1">
      <alignment horizontal="center" vertical="center" wrapText="1"/>
    </xf>
    <xf numFmtId="0" fontId="25" fillId="9" borderId="173" xfId="0" applyFont="1" applyFill="1" applyBorder="1" applyAlignment="1">
      <alignment horizontal="center" vertical="center" wrapText="1"/>
    </xf>
    <xf numFmtId="0" fontId="25" fillId="9" borderId="73" xfId="0" applyFont="1" applyFill="1" applyBorder="1" applyAlignment="1">
      <alignment horizontal="center" vertical="center" wrapText="1"/>
    </xf>
    <xf numFmtId="0" fontId="25" fillId="9" borderId="236" xfId="0" applyFont="1" applyFill="1" applyBorder="1" applyAlignment="1">
      <alignment horizontal="center" vertical="center" wrapText="1"/>
    </xf>
    <xf numFmtId="0" fontId="82" fillId="8" borderId="51" xfId="0" applyFont="1" applyFill="1" applyBorder="1" applyAlignment="1">
      <alignment horizontal="center" vertical="center" wrapText="1"/>
    </xf>
    <xf numFmtId="0" fontId="82" fillId="8" borderId="16" xfId="0" applyFont="1" applyFill="1" applyBorder="1" applyAlignment="1">
      <alignment horizontal="center" vertical="center" wrapText="1"/>
    </xf>
    <xf numFmtId="0" fontId="82" fillId="8" borderId="29" xfId="0" applyFont="1" applyFill="1" applyBorder="1" applyAlignment="1">
      <alignment horizontal="center" vertical="center" wrapText="1"/>
    </xf>
    <xf numFmtId="0" fontId="82" fillId="8" borderId="49" xfId="0" applyFont="1" applyFill="1" applyBorder="1" applyAlignment="1">
      <alignment horizontal="center" vertical="center" wrapText="1"/>
    </xf>
    <xf numFmtId="0" fontId="82" fillId="8" borderId="26" xfId="0" applyFont="1" applyFill="1" applyBorder="1" applyAlignment="1">
      <alignment horizontal="center" vertical="center" wrapText="1"/>
    </xf>
    <xf numFmtId="0" fontId="82" fillId="8" borderId="81" xfId="0" applyFont="1" applyFill="1" applyBorder="1" applyAlignment="1">
      <alignment horizontal="center" vertical="center" wrapText="1"/>
    </xf>
    <xf numFmtId="0" fontId="20" fillId="27" borderId="127" xfId="0" applyFont="1" applyFill="1" applyBorder="1" applyAlignment="1">
      <alignment horizontal="center" vertical="center" wrapText="1"/>
    </xf>
    <xf numFmtId="0" fontId="20" fillId="27" borderId="128" xfId="0" applyFont="1" applyFill="1" applyBorder="1" applyAlignment="1">
      <alignment horizontal="center" vertical="center" wrapText="1"/>
    </xf>
    <xf numFmtId="0" fontId="82" fillId="8" borderId="241" xfId="0" applyFont="1" applyFill="1" applyBorder="1" applyAlignment="1">
      <alignment horizontal="center" vertical="center" wrapText="1"/>
    </xf>
    <xf numFmtId="0" fontId="82" fillId="8" borderId="93" xfId="0" applyFont="1" applyFill="1" applyBorder="1" applyAlignment="1">
      <alignment horizontal="center" vertical="center" wrapText="1"/>
    </xf>
    <xf numFmtId="0" fontId="82" fillId="8" borderId="242" xfId="0" applyFont="1" applyFill="1" applyBorder="1" applyAlignment="1">
      <alignment horizontal="center" vertical="center" wrapText="1"/>
    </xf>
    <xf numFmtId="0" fontId="1" fillId="13" borderId="8" xfId="0" applyFont="1" applyFill="1" applyBorder="1" applyAlignment="1">
      <alignment horizontal="left" vertical="center" wrapText="1"/>
    </xf>
    <xf numFmtId="0" fontId="1" fillId="13" borderId="0" xfId="0" applyFont="1" applyFill="1" applyAlignment="1">
      <alignment horizontal="left" vertical="center" wrapText="1"/>
    </xf>
    <xf numFmtId="0" fontId="1" fillId="0" borderId="8" xfId="0" applyFont="1" applyBorder="1" applyAlignment="1">
      <alignment vertical="center"/>
    </xf>
    <xf numFmtId="0" fontId="1" fillId="0" borderId="0" xfId="0" applyFont="1" applyAlignment="1">
      <alignment vertical="center"/>
    </xf>
  </cellXfs>
  <cellStyles count="111">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Currency 2" xfId="106" xr:uid="{EBE8EB80-338C-468C-B226-FC71463A72C4}"/>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uro 2" xfId="109" xr:uid="{B6C44577-4A88-4656-9654-08654B8C2C11}"/>
    <cellStyle name="Euro 3" xfId="107" xr:uid="{EB8A4E15-E734-4039-B0E4-0D76F0CAA2D9}"/>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2 2 2" xfId="103" xr:uid="{FBA53262-87C8-4059-9197-B43635CBE8DF}"/>
    <cellStyle name="Monétaire 2 2 3" xfId="110" xr:uid="{9B3548C5-9E90-4415-AB63-EE3372D182F8}"/>
    <cellStyle name="Monétaire 2 3" xfId="102" xr:uid="{1FBA1441-9DDF-4976-ADEC-CE3D8C7CB4E7}"/>
    <cellStyle name="Monétaire 2 4" xfId="108" xr:uid="{85634D4B-52D4-44D8-A0E8-34E242C7A306}"/>
    <cellStyle name="Monétaire 3" xfId="9" xr:uid="{00000000-0005-0000-0000-000036000000}"/>
    <cellStyle name="Monétaire 3 2" xfId="104" xr:uid="{31EBD4FB-6048-4268-AB32-BA355C1F1834}"/>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5" xr:uid="{219CFB7E-5069-43D4-8853-A5168F0F1D0A}"/>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89">
    <dxf>
      <font>
        <b/>
        <i val="0"/>
        <color theme="1"/>
      </font>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ont>
        <b/>
        <i val="0"/>
        <strike val="0"/>
      </font>
      <fill>
        <patternFill>
          <bgColor rgb="FFFF0000"/>
        </patternFill>
      </fill>
    </dxf>
    <dxf>
      <fill>
        <patternFill>
          <bgColor rgb="FFFF0000"/>
        </patternFill>
      </fill>
    </dxf>
    <dxf>
      <font>
        <b/>
        <i val="0"/>
        <color auto="1"/>
      </font>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ont>
        <b/>
        <i val="0"/>
        <color auto="1"/>
      </font>
      <fill>
        <patternFill>
          <bgColor rgb="FF00B050"/>
        </patternFill>
      </fill>
    </dxf>
    <dxf>
      <font>
        <b/>
        <i val="0"/>
        <color auto="1"/>
      </font>
      <fill>
        <patternFill>
          <bgColor rgb="FFFF0000"/>
        </patternFill>
      </fill>
    </dxf>
    <dxf>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FF0000"/>
        </patternFill>
      </fill>
    </dxf>
    <dxf>
      <font>
        <b/>
        <i val="0"/>
        <color auto="1"/>
      </font>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4" formatCode="dd/mm/yyyy"/>
      <border diagonalUp="0" diagonalDown="0" outline="0">
        <left style="medium">
          <color indexed="64"/>
        </left>
        <right style="medium">
          <color indexed="64"/>
        </right>
        <top style="medium">
          <color indexed="64"/>
        </top>
        <bottom style="medium">
          <color indexed="64"/>
        </bottom>
      </border>
    </dxf>
    <dxf>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medium">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9" tint="0.79998168889431442"/>
        </patternFill>
      </fill>
      <alignment horizontal="center"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4" formatCode="dd/mm/yyyy"/>
      <border diagonalUp="0" diagonalDown="0" outline="0">
        <left style="medium">
          <color indexed="64"/>
        </left>
        <right style="medium">
          <color indexed="64"/>
        </right>
        <top style="medium">
          <color indexed="64"/>
        </top>
        <bottom style="medium">
          <color indexed="64"/>
        </bottom>
      </border>
    </dxf>
    <dxf>
      <numFmt numFmtId="0" formatCode="General"/>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thin">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6" tint="0.79998168889431442"/>
        </patternFill>
      </fill>
      <alignment horizontal="center" vertical="center" textRotation="0" wrapText="1" indent="0" justifyLastLine="0" shrinkToFit="0" readingOrder="0"/>
    </dxf>
    <dxf>
      <fill>
        <patternFill>
          <bgColor rgb="FFFFFF00"/>
        </patternFill>
      </fill>
    </dxf>
    <dxf>
      <fill>
        <patternFill>
          <bgColor rgb="FFFFFF00"/>
        </patternFill>
      </fill>
    </dxf>
    <dxf>
      <font>
        <b/>
        <i val="0"/>
        <color auto="1"/>
      </font>
      <fill>
        <patternFill>
          <bgColor rgb="FF00B050"/>
        </patternFill>
      </fill>
    </dxf>
    <dxf>
      <font>
        <b/>
        <i val="0"/>
        <color theme="0"/>
      </font>
      <fill>
        <patternFill>
          <bgColor rgb="FFFF0000"/>
        </patternFill>
      </fill>
    </dxf>
    <dxf>
      <font>
        <color theme="1"/>
      </font>
      <fill>
        <patternFill>
          <fgColor auto="1"/>
          <bgColor rgb="FF92D050"/>
        </patternFill>
      </fill>
    </dxf>
    <dxf>
      <font>
        <color theme="4" tint="0.79998168889431442"/>
      </font>
    </dxf>
    <dxf>
      <font>
        <color theme="1"/>
      </font>
      <fill>
        <patternFill>
          <bgColor rgb="FFFF0000"/>
        </patternFill>
      </fill>
    </dxf>
    <dxf>
      <font>
        <color theme="4" tint="0.79998168889431442"/>
      </font>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rgb="FFC00000"/>
      </font>
      <fill>
        <patternFill>
          <bgColor rgb="FFFFFF00"/>
        </patternFill>
      </fill>
    </dxf>
    <dxf>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rgb="FFFF0000"/>
      </font>
      <fill>
        <patternFill>
          <bgColor rgb="FFFFFF00"/>
        </patternFill>
      </fill>
    </dxf>
    <dxf>
      <font>
        <b/>
        <i val="0"/>
        <color theme="0"/>
      </font>
      <fill>
        <patternFill>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theme="0"/>
      </font>
      <fill>
        <patternFill>
          <fgColor auto="1"/>
          <bgColor rgb="FFFF0000"/>
        </patternFill>
      </fill>
    </dxf>
    <dxf>
      <font>
        <color rgb="FFFF0000"/>
      </font>
      <fill>
        <patternFill>
          <bgColor rgb="FFFFFF00"/>
        </patternFill>
      </fill>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strike val="0"/>
        <color rgb="FFFF0000"/>
      </font>
      <fill>
        <patternFill patternType="solid">
          <bgColor rgb="FFFFFF00"/>
        </patternFill>
      </fill>
      <border>
        <vertical/>
        <horizontal/>
      </border>
    </dxf>
  </dxfs>
  <tableStyles count="0" defaultTableStyle="TableStyleMedium2" defaultPivotStyle="PivotStyleLight16"/>
  <colors>
    <mruColors>
      <color rgb="FFFFFFD1"/>
      <color rgb="FFF9F3A1"/>
      <color rgb="FFC4D7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svg"/><Relationship Id="rId7" Type="http://schemas.openxmlformats.org/officeDocument/2006/relationships/image" Target="../media/image9.svg"/><Relationship Id="rId2" Type="http://schemas.openxmlformats.org/officeDocument/2006/relationships/image" Target="../media/image4.png"/><Relationship Id="rId1" Type="http://schemas.openxmlformats.org/officeDocument/2006/relationships/image" Target="../media/image1.png"/><Relationship Id="rId6" Type="http://schemas.openxmlformats.org/officeDocument/2006/relationships/image" Target="../media/image8.png"/><Relationship Id="rId5" Type="http://schemas.openxmlformats.org/officeDocument/2006/relationships/image" Target="../media/image7.svg"/><Relationship Id="rId4" Type="http://schemas.openxmlformats.org/officeDocument/2006/relationships/image" Target="../media/image6.png"/><Relationship Id="rId9" Type="http://schemas.openxmlformats.org/officeDocument/2006/relationships/image" Target="../media/image11.sv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49307</xdr:colOff>
      <xdr:row>0</xdr:row>
      <xdr:rowOff>160244</xdr:rowOff>
    </xdr:from>
    <xdr:to>
      <xdr:col>2</xdr:col>
      <xdr:colOff>332676</xdr:colOff>
      <xdr:row>7</xdr:row>
      <xdr:rowOff>198776</xdr:rowOff>
    </xdr:to>
    <xdr:pic>
      <xdr:nvPicPr>
        <xdr:cNvPr id="3" name="Image 2">
          <a:extLst>
            <a:ext uri="{FF2B5EF4-FFF2-40B4-BE49-F238E27FC236}">
              <a16:creationId xmlns:a16="http://schemas.microsoft.com/office/drawing/2014/main" id="{EECB5CFE-9E7C-4A52-9241-8E61C1228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307" y="160244"/>
          <a:ext cx="1889545" cy="12868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84667</xdr:colOff>
      <xdr:row>2</xdr:row>
      <xdr:rowOff>61191</xdr:rowOff>
    </xdr:from>
    <xdr:to>
      <xdr:col>1</xdr:col>
      <xdr:colOff>596901</xdr:colOff>
      <xdr:row>2</xdr:row>
      <xdr:rowOff>788326</xdr:rowOff>
    </xdr:to>
    <xdr:pic>
      <xdr:nvPicPr>
        <xdr:cNvPr id="2" name="Image 1">
          <a:extLst>
            <a:ext uri="{FF2B5EF4-FFF2-40B4-BE49-F238E27FC236}">
              <a16:creationId xmlns:a16="http://schemas.microsoft.com/office/drawing/2014/main" id="{1B07DC34-61BD-1D45-AD7C-47EC5210D6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667" y="501458"/>
          <a:ext cx="932392" cy="73031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44451</xdr:colOff>
      <xdr:row>0</xdr:row>
      <xdr:rowOff>12700</xdr:rowOff>
    </xdr:from>
    <xdr:to>
      <xdr:col>0</xdr:col>
      <xdr:colOff>622504</xdr:colOff>
      <xdr:row>0</xdr:row>
      <xdr:rowOff>527050</xdr:rowOff>
    </xdr:to>
    <xdr:pic>
      <xdr:nvPicPr>
        <xdr:cNvPr id="2" name="Image 3">
          <a:extLst>
            <a:ext uri="{FF2B5EF4-FFF2-40B4-BE49-F238E27FC236}">
              <a16:creationId xmlns:a16="http://schemas.microsoft.com/office/drawing/2014/main" id="{8D990158-6E22-49F3-8ADD-E94DBBE096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6" y="15875"/>
          <a:ext cx="578053" cy="5143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26698</xdr:colOff>
      <xdr:row>0</xdr:row>
      <xdr:rowOff>34636</xdr:rowOff>
    </xdr:from>
    <xdr:to>
      <xdr:col>0</xdr:col>
      <xdr:colOff>1305906</xdr:colOff>
      <xdr:row>0</xdr:row>
      <xdr:rowOff>1002695</xdr:rowOff>
    </xdr:to>
    <xdr:pic>
      <xdr:nvPicPr>
        <xdr:cNvPr id="4" name="Image 3">
          <a:extLst>
            <a:ext uri="{FF2B5EF4-FFF2-40B4-BE49-F238E27FC236}">
              <a16:creationId xmlns:a16="http://schemas.microsoft.com/office/drawing/2014/main" id="{1178668E-7F79-4006-BA0E-D5940311F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698" y="34636"/>
          <a:ext cx="1277938" cy="960439"/>
        </a:xfrm>
        <a:prstGeom prst="rect">
          <a:avLst/>
        </a:prstGeom>
      </xdr:spPr>
    </xdr:pic>
    <xdr:clientData/>
  </xdr:twoCellAnchor>
  <xdr:twoCellAnchor editAs="oneCell">
    <xdr:from>
      <xdr:col>6</xdr:col>
      <xdr:colOff>617626</xdr:colOff>
      <xdr:row>14</xdr:row>
      <xdr:rowOff>421306</xdr:rowOff>
    </xdr:from>
    <xdr:to>
      <xdr:col>6</xdr:col>
      <xdr:colOff>1553145</xdr:colOff>
      <xdr:row>15</xdr:row>
      <xdr:rowOff>523788</xdr:rowOff>
    </xdr:to>
    <xdr:pic>
      <xdr:nvPicPr>
        <xdr:cNvPr id="2" name="Graphique 1" descr="Flèches de chevron avec un remplissage uni">
          <a:extLst>
            <a:ext uri="{FF2B5EF4-FFF2-40B4-BE49-F238E27FC236}">
              <a16:creationId xmlns:a16="http://schemas.microsoft.com/office/drawing/2014/main" id="{DFC91B33-AE47-B64E-9B95-95D85D56503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239626" y="13832506"/>
          <a:ext cx="935519" cy="89623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17538</xdr:colOff>
      <xdr:row>0</xdr:row>
      <xdr:rowOff>0</xdr:rowOff>
    </xdr:from>
    <xdr:to>
      <xdr:col>1</xdr:col>
      <xdr:colOff>1968500</xdr:colOff>
      <xdr:row>1</xdr:row>
      <xdr:rowOff>295171</xdr:rowOff>
    </xdr:to>
    <xdr:pic>
      <xdr:nvPicPr>
        <xdr:cNvPr id="5" name="Image 4">
          <a:extLst>
            <a:ext uri="{FF2B5EF4-FFF2-40B4-BE49-F238E27FC236}">
              <a16:creationId xmlns:a16="http://schemas.microsoft.com/office/drawing/2014/main" id="{183E5AED-0363-457E-AE8E-9567A691E4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6538" y="0"/>
          <a:ext cx="1950962" cy="1441346"/>
        </a:xfrm>
        <a:prstGeom prst="rect">
          <a:avLst/>
        </a:prstGeom>
      </xdr:spPr>
    </xdr:pic>
    <xdr:clientData/>
  </xdr:twoCellAnchor>
  <xdr:twoCellAnchor editAs="oneCell">
    <xdr:from>
      <xdr:col>0</xdr:col>
      <xdr:colOff>0</xdr:colOff>
      <xdr:row>12</xdr:row>
      <xdr:rowOff>810680</xdr:rowOff>
    </xdr:from>
    <xdr:to>
      <xdr:col>1</xdr:col>
      <xdr:colOff>612321</xdr:colOff>
      <xdr:row>14</xdr:row>
      <xdr:rowOff>368439</xdr:rowOff>
    </xdr:to>
    <xdr:pic>
      <xdr:nvPicPr>
        <xdr:cNvPr id="6" name="Graphique 3" descr="Badge 1 avec un remplissage uni">
          <a:extLst>
            <a:ext uri="{FF2B5EF4-FFF2-40B4-BE49-F238E27FC236}">
              <a16:creationId xmlns:a16="http://schemas.microsoft.com/office/drawing/2014/main" id="{6CDDF33B-FD7C-B94D-A52E-1D9D3EAA6DF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15568080"/>
          <a:ext cx="1488621" cy="1513559"/>
        </a:xfrm>
        <a:prstGeom prst="rect">
          <a:avLst/>
        </a:prstGeom>
      </xdr:spPr>
    </xdr:pic>
    <xdr:clientData/>
  </xdr:twoCellAnchor>
  <xdr:twoCellAnchor editAs="oneCell">
    <xdr:from>
      <xdr:col>5</xdr:col>
      <xdr:colOff>3620408</xdr:colOff>
      <xdr:row>13</xdr:row>
      <xdr:rowOff>27958</xdr:rowOff>
    </xdr:from>
    <xdr:to>
      <xdr:col>6</xdr:col>
      <xdr:colOff>1488620</xdr:colOff>
      <xdr:row>14</xdr:row>
      <xdr:rowOff>358952</xdr:rowOff>
    </xdr:to>
    <xdr:pic>
      <xdr:nvPicPr>
        <xdr:cNvPr id="7" name="Graphique 7" descr="Badge avec un remplissage uni">
          <a:extLst>
            <a:ext uri="{FF2B5EF4-FFF2-40B4-BE49-F238E27FC236}">
              <a16:creationId xmlns:a16="http://schemas.microsoft.com/office/drawing/2014/main" id="{951E7FD4-056E-9741-B9FF-39B8A1960257}"/>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8250808" y="15598158"/>
          <a:ext cx="1678212" cy="1305718"/>
        </a:xfrm>
        <a:prstGeom prst="rect">
          <a:avLst/>
        </a:prstGeom>
      </xdr:spPr>
    </xdr:pic>
    <xdr:clientData/>
  </xdr:twoCellAnchor>
  <xdr:twoCellAnchor editAs="oneCell">
    <xdr:from>
      <xdr:col>18</xdr:col>
      <xdr:colOff>1759858</xdr:colOff>
      <xdr:row>13</xdr:row>
      <xdr:rowOff>317805</xdr:rowOff>
    </xdr:from>
    <xdr:to>
      <xdr:col>19</xdr:col>
      <xdr:colOff>398236</xdr:colOff>
      <xdr:row>14</xdr:row>
      <xdr:rowOff>530362</xdr:rowOff>
    </xdr:to>
    <xdr:pic>
      <xdr:nvPicPr>
        <xdr:cNvPr id="8" name="Graphique 15" descr="Badge 3 avec un remplissage uni">
          <a:extLst>
            <a:ext uri="{FF2B5EF4-FFF2-40B4-BE49-F238E27FC236}">
              <a16:creationId xmlns:a16="http://schemas.microsoft.com/office/drawing/2014/main" id="{EE2EDBEF-BEEE-EB49-A2C4-6275B8BA360A}"/>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4520758" y="15888005"/>
          <a:ext cx="1451427" cy="1187281"/>
        </a:xfrm>
        <a:prstGeom prst="rect">
          <a:avLst/>
        </a:prstGeom>
      </xdr:spPr>
    </xdr:pic>
    <xdr:clientData/>
  </xdr:twoCellAnchor>
  <xdr:twoCellAnchor editAs="oneCell">
    <xdr:from>
      <xdr:col>0</xdr:col>
      <xdr:colOff>0</xdr:colOff>
      <xdr:row>25</xdr:row>
      <xdr:rowOff>550333</xdr:rowOff>
    </xdr:from>
    <xdr:to>
      <xdr:col>1</xdr:col>
      <xdr:colOff>435199</xdr:colOff>
      <xdr:row>26</xdr:row>
      <xdr:rowOff>560561</xdr:rowOff>
    </xdr:to>
    <xdr:pic>
      <xdr:nvPicPr>
        <xdr:cNvPr id="9" name="Graphique 11" descr="Badge 4 avec un remplissage uni">
          <a:extLst>
            <a:ext uri="{FF2B5EF4-FFF2-40B4-BE49-F238E27FC236}">
              <a16:creationId xmlns:a16="http://schemas.microsoft.com/office/drawing/2014/main" id="{EDC10C2C-E47F-CD47-B995-F86B406FBECB}"/>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0" y="24358600"/>
          <a:ext cx="1309382" cy="130351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F9DFB8A3-4A64-2E40-ABE5-BC6093AF7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2921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312560</xdr:colOff>
      <xdr:row>0</xdr:row>
      <xdr:rowOff>12701</xdr:rowOff>
    </xdr:from>
    <xdr:to>
      <xdr:col>0</xdr:col>
      <xdr:colOff>850900</xdr:colOff>
      <xdr:row>0</xdr:row>
      <xdr:rowOff>407000</xdr:rowOff>
    </xdr:to>
    <xdr:pic>
      <xdr:nvPicPr>
        <xdr:cNvPr id="2" name="Image 2">
          <a:extLst>
            <a:ext uri="{FF2B5EF4-FFF2-40B4-BE49-F238E27FC236}">
              <a16:creationId xmlns:a16="http://schemas.microsoft.com/office/drawing/2014/main" id="{51015449-A01C-4E11-A707-F58B4997BE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2560" y="12701"/>
          <a:ext cx="538340" cy="3942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941917</xdr:colOff>
      <xdr:row>1</xdr:row>
      <xdr:rowOff>602001</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6</xdr:row>
      <xdr:rowOff>21123</xdr:rowOff>
    </xdr:from>
    <xdr:to>
      <xdr:col>1</xdr:col>
      <xdr:colOff>287565</xdr:colOff>
      <xdr:row>7</xdr:row>
      <xdr:rowOff>2547</xdr:rowOff>
    </xdr:to>
    <xdr:pic>
      <xdr:nvPicPr>
        <xdr:cNvPr id="2" name="Image 1">
          <a:extLst>
            <a:ext uri="{FF2B5EF4-FFF2-40B4-BE49-F238E27FC236}">
              <a16:creationId xmlns:a16="http://schemas.microsoft.com/office/drawing/2014/main" id="{18C8985F-67E9-46E0-B1E3-C02AB01471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449873"/>
          <a:ext cx="1090653" cy="84733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31751</xdr:colOff>
      <xdr:row>4</xdr:row>
      <xdr:rowOff>21167</xdr:rowOff>
    </xdr:from>
    <xdr:to>
      <xdr:col>1</xdr:col>
      <xdr:colOff>483393</xdr:colOff>
      <xdr:row>4</xdr:row>
      <xdr:rowOff>905539</xdr:rowOff>
    </xdr:to>
    <xdr:pic>
      <xdr:nvPicPr>
        <xdr:cNvPr id="3" name="Image 1">
          <a:extLst>
            <a:ext uri="{FF2B5EF4-FFF2-40B4-BE49-F238E27FC236}">
              <a16:creationId xmlns:a16="http://schemas.microsoft.com/office/drawing/2014/main" id="{9F188CB2-09EB-4B1A-81E2-B8AEDD922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751" y="1957917"/>
          <a:ext cx="1185067" cy="88754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4</xdr:row>
      <xdr:rowOff>10962</xdr:rowOff>
    </xdr:from>
    <xdr:to>
      <xdr:col>1</xdr:col>
      <xdr:colOff>745508</xdr:colOff>
      <xdr:row>4</xdr:row>
      <xdr:rowOff>1178047</xdr:rowOff>
    </xdr:to>
    <xdr:pic>
      <xdr:nvPicPr>
        <xdr:cNvPr id="2" name="Image 1">
          <a:extLst>
            <a:ext uri="{FF2B5EF4-FFF2-40B4-BE49-F238E27FC236}">
              <a16:creationId xmlns:a16="http://schemas.microsoft.com/office/drawing/2014/main" id="{4C0C6EE5-9D76-431D-8E41-ED46A36C82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815545"/>
          <a:ext cx="1480838" cy="116137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15522</xdr:colOff>
      <xdr:row>4</xdr:row>
      <xdr:rowOff>28442</xdr:rowOff>
    </xdr:from>
    <xdr:to>
      <xdr:col>1</xdr:col>
      <xdr:colOff>657224</xdr:colOff>
      <xdr:row>5</xdr:row>
      <xdr:rowOff>40626</xdr:rowOff>
    </xdr:to>
    <xdr:pic>
      <xdr:nvPicPr>
        <xdr:cNvPr id="2" name="Image 1">
          <a:extLst>
            <a:ext uri="{FF2B5EF4-FFF2-40B4-BE49-F238E27FC236}">
              <a16:creationId xmlns:a16="http://schemas.microsoft.com/office/drawing/2014/main" id="{1914F85C-71C7-49D0-937B-6C8E77CEC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522" y="1196842"/>
          <a:ext cx="1381477" cy="107898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7559</xdr:colOff>
      <xdr:row>4</xdr:row>
      <xdr:rowOff>40822</xdr:rowOff>
    </xdr:from>
    <xdr:to>
      <xdr:col>1</xdr:col>
      <xdr:colOff>448992</xdr:colOff>
      <xdr:row>4</xdr:row>
      <xdr:rowOff>978170</xdr:rowOff>
    </xdr:to>
    <xdr:pic>
      <xdr:nvPicPr>
        <xdr:cNvPr id="2" name="Image 1">
          <a:extLst>
            <a:ext uri="{FF2B5EF4-FFF2-40B4-BE49-F238E27FC236}">
              <a16:creationId xmlns:a16="http://schemas.microsoft.com/office/drawing/2014/main" id="{DA193A36-3303-474F-8BBF-3974156F8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59" y="1056822"/>
          <a:ext cx="1241533" cy="92972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47962</xdr:rowOff>
    </xdr:from>
    <xdr:to>
      <xdr:col>0</xdr:col>
      <xdr:colOff>1116013</xdr:colOff>
      <xdr:row>2</xdr:row>
      <xdr:rowOff>490765</xdr:rowOff>
    </xdr:to>
    <xdr:pic>
      <xdr:nvPicPr>
        <xdr:cNvPr id="2" name="Image 1">
          <a:extLst>
            <a:ext uri="{FF2B5EF4-FFF2-40B4-BE49-F238E27FC236}">
              <a16:creationId xmlns:a16="http://schemas.microsoft.com/office/drawing/2014/main" id="{51448993-CFD7-4AFF-B7C6-6873356790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7962"/>
          <a:ext cx="1119188" cy="86598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C0646BB-342D-4F4C-B6A2-BFEABC4DDA7D}" name="Table1" displayName="Table1" ref="A2:E13" totalsRowShown="0" headerRowDxfId="40" headerRowBorderDxfId="38" tableBorderDxfId="39" totalsRowBorderDxfId="37">
  <autoFilter ref="A2:E13" xr:uid="{A81F739D-0C30-429F-9AA3-409DB216ADF6}"/>
  <tableColumns count="5">
    <tableColumn id="6" xr3:uid="{ED9BE567-16B0-4F00-B684-CD5BD78F4FBD}" name="Nom du marché" dataDxfId="36"/>
    <tableColumn id="8" xr3:uid="{FC0620EB-17DF-461F-A49C-8242CB6C71A2}" name="Pièces transmises de marchés " dataDxfId="35"/>
    <tableColumn id="10" xr3:uid="{6B356A8F-B751-4EA6-98FE-B5F6722FA309}" name="Date du marché" dataDxfId="34"/>
    <tableColumn id="9" xr3:uid="{61D106F6-E512-4104-9FBF-2B997205895E}" name="Montant HT du marché " dataDxfId="33"/>
    <tableColumn id="7" xr3:uid="{1A16BBA3-875A-448B-B92D-07120297D9A1}" name="Le marché est-il lié à une dépense couverte par une OCS ?" dataDxfId="3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EB799E9-7ACE-4D65-9411-1DBA1339BCF3}" name="Table13" displayName="Table13" ref="F2:J13" totalsRowShown="0" headerRowDxfId="31" headerRowBorderDxfId="29" tableBorderDxfId="30" totalsRowBorderDxfId="28">
  <autoFilter ref="F2:J13" xr:uid="{1C099EC9-A5F7-40D1-9F56-A7702E938779}"/>
  <tableColumns count="5">
    <tableColumn id="6" xr3:uid="{D55957B9-74F7-4207-81B8-2F967F8F12F1}" name="Nom du marché" dataDxfId="27"/>
    <tableColumn id="8" xr3:uid="{0A174282-B8BE-4CD6-B557-5CA236C4A91C}" name="Pièces transmises de marchés " dataDxfId="26"/>
    <tableColumn id="10" xr3:uid="{7865CB07-0610-45D8-B078-A7803C13F02C}" name="Date du marché" dataDxfId="25"/>
    <tableColumn id="9" xr3:uid="{8DA3A5F0-952A-43E8-A573-723B1A3A9C93}" name="Montant HT du marché " dataDxfId="24"/>
    <tableColumn id="7" xr3:uid="{01BE9CFE-5F99-4DCA-9631-4C115E29BF40}" name="Le marché est-il lié à une dépense couverte par une OCS ?" dataDxfId="23"/>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2.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3.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5EAAE-43B2-456A-A8C2-FCAD246C52E9}">
  <sheetPr codeName="Feuil2">
    <pageSetUpPr fitToPage="1"/>
  </sheetPr>
  <dimension ref="A1:W38"/>
  <sheetViews>
    <sheetView showGridLines="0" topLeftCell="A2" zoomScale="87" zoomScaleNormal="70" workbookViewId="0">
      <selection activeCell="A8" sqref="A8:W8"/>
    </sheetView>
  </sheetViews>
  <sheetFormatPr defaultColWidth="11.42578125" defaultRowHeight="15"/>
  <cols>
    <col min="1" max="9" width="11.42578125" style="36"/>
    <col min="10" max="10" width="16.42578125" style="36" customWidth="1"/>
    <col min="11" max="16384" width="11.42578125" style="36"/>
  </cols>
  <sheetData>
    <row r="1" spans="1:23">
      <c r="A1" s="33"/>
      <c r="B1" s="34"/>
      <c r="C1" s="34"/>
      <c r="D1" s="34"/>
      <c r="E1" s="34"/>
      <c r="F1" s="34"/>
      <c r="G1" s="34"/>
      <c r="H1" s="34"/>
      <c r="I1" s="34"/>
      <c r="J1" s="34"/>
      <c r="K1" s="34"/>
      <c r="L1" s="34"/>
      <c r="M1" s="34"/>
      <c r="N1" s="34"/>
      <c r="O1" s="34"/>
      <c r="P1" s="34"/>
      <c r="Q1" s="34"/>
      <c r="R1" s="34"/>
      <c r="S1" s="34"/>
      <c r="T1" s="34"/>
      <c r="U1" s="34"/>
      <c r="V1" s="34"/>
      <c r="W1" s="35"/>
    </row>
    <row r="2" spans="1:23">
      <c r="A2" s="37"/>
      <c r="W2" s="38"/>
    </row>
    <row r="3" spans="1:23">
      <c r="A3" s="37"/>
      <c r="W3" s="38"/>
    </row>
    <row r="4" spans="1:23">
      <c r="A4" s="37"/>
      <c r="W4" s="38"/>
    </row>
    <row r="5" spans="1:23">
      <c r="A5" s="37"/>
      <c r="W5" s="38"/>
    </row>
    <row r="6" spans="1:23">
      <c r="A6" s="37"/>
      <c r="W6" s="38"/>
    </row>
    <row r="7" spans="1:23">
      <c r="A7" s="37"/>
      <c r="V7" s="39"/>
      <c r="W7" s="38"/>
    </row>
    <row r="8" spans="1:23" ht="21">
      <c r="A8" s="1016" t="s">
        <v>0</v>
      </c>
      <c r="B8" s="1017"/>
      <c r="C8" s="1017"/>
      <c r="D8" s="1017"/>
      <c r="E8" s="1017"/>
      <c r="F8" s="1017"/>
      <c r="G8" s="1017"/>
      <c r="H8" s="1017"/>
      <c r="I8" s="1017"/>
      <c r="J8" s="1017"/>
      <c r="K8" s="1017"/>
      <c r="L8" s="1017"/>
      <c r="M8" s="1017"/>
      <c r="N8" s="1017"/>
      <c r="O8" s="1017"/>
      <c r="P8" s="1017"/>
      <c r="Q8" s="1017"/>
      <c r="R8" s="1017"/>
      <c r="S8" s="1017"/>
      <c r="T8" s="1017"/>
      <c r="U8" s="1017"/>
      <c r="V8" s="1017"/>
      <c r="W8" s="1018"/>
    </row>
    <row r="9" spans="1:23" ht="33.75" customHeight="1" thickBot="1">
      <c r="A9" s="1023" t="s">
        <v>1</v>
      </c>
      <c r="B9" s="1024"/>
      <c r="C9" s="1024"/>
      <c r="D9" s="1024"/>
      <c r="E9" s="1024"/>
      <c r="F9" s="1024"/>
      <c r="G9" s="1024"/>
      <c r="H9" s="1024"/>
      <c r="I9" s="1024"/>
      <c r="J9" s="1024"/>
      <c r="K9" s="1024"/>
      <c r="L9" s="1024"/>
      <c r="M9" s="1024"/>
      <c r="N9" s="1024"/>
      <c r="O9" s="1024"/>
      <c r="P9" s="1024"/>
      <c r="Q9" s="1024"/>
      <c r="R9" s="1024"/>
      <c r="S9" s="1024"/>
      <c r="T9" s="1024"/>
      <c r="U9" s="1024"/>
      <c r="V9" s="1024"/>
      <c r="W9" s="1025"/>
    </row>
    <row r="10" spans="1:23" ht="21.75" thickBot="1">
      <c r="A10" s="40"/>
      <c r="B10" s="41"/>
      <c r="C10" s="41"/>
      <c r="D10" s="41"/>
      <c r="E10" s="41"/>
      <c r="F10" s="41"/>
      <c r="G10" s="1029" t="s">
        <v>2</v>
      </c>
      <c r="H10" s="1030"/>
      <c r="I10" s="1030"/>
      <c r="J10" s="1030"/>
      <c r="K10" s="1031"/>
      <c r="L10" s="1026" t="s">
        <v>3</v>
      </c>
      <c r="M10" s="1026"/>
      <c r="N10" s="1026"/>
      <c r="O10" s="1026"/>
      <c r="P10" s="1026"/>
      <c r="Q10" s="1026"/>
      <c r="R10" s="1026"/>
      <c r="S10" s="1026"/>
      <c r="T10" s="1027"/>
      <c r="U10" s="41"/>
      <c r="V10" s="41"/>
      <c r="W10" s="42"/>
    </row>
    <row r="11" spans="1:23" ht="21.75" thickBot="1">
      <c r="A11" s="40"/>
      <c r="B11" s="41"/>
      <c r="C11" s="41"/>
      <c r="D11" s="41"/>
      <c r="E11" s="41"/>
      <c r="F11" s="41"/>
      <c r="G11" s="1029" t="s">
        <v>4</v>
      </c>
      <c r="H11" s="1030"/>
      <c r="I11" s="1030"/>
      <c r="J11" s="1030"/>
      <c r="K11" s="1030"/>
      <c r="L11" s="1028"/>
      <c r="M11" s="1026"/>
      <c r="N11" s="1026"/>
      <c r="O11" s="1026"/>
      <c r="P11" s="1026"/>
      <c r="Q11" s="1026"/>
      <c r="R11" s="1026"/>
      <c r="S11" s="1026"/>
      <c r="T11" s="1027"/>
      <c r="U11" s="41"/>
      <c r="V11" s="41"/>
      <c r="W11" s="42"/>
    </row>
    <row r="12" spans="1:23" ht="21.75" thickBot="1">
      <c r="A12" s="40"/>
      <c r="B12" s="41"/>
      <c r="C12" s="41"/>
      <c r="D12" s="41"/>
      <c r="E12" s="41"/>
      <c r="F12" s="41"/>
      <c r="G12" s="1029" t="s">
        <v>5</v>
      </c>
      <c r="H12" s="1030"/>
      <c r="I12" s="1030"/>
      <c r="J12" s="1030"/>
      <c r="K12" s="1030"/>
      <c r="L12" s="1032" t="s">
        <v>6</v>
      </c>
      <c r="M12" s="1033"/>
      <c r="N12" s="1033"/>
      <c r="O12" s="1033"/>
      <c r="P12" s="1033"/>
      <c r="Q12" s="1033"/>
      <c r="R12" s="1033"/>
      <c r="S12" s="1033"/>
      <c r="T12" s="1034"/>
      <c r="U12" s="41"/>
      <c r="V12" s="41"/>
      <c r="W12" s="42"/>
    </row>
    <row r="13" spans="1:23" ht="21">
      <c r="A13" s="40"/>
      <c r="B13" s="41"/>
      <c r="C13" s="41"/>
      <c r="D13" s="41"/>
      <c r="E13" s="41"/>
      <c r="F13" s="41"/>
      <c r="G13" s="41"/>
      <c r="H13" s="41"/>
      <c r="I13" s="41"/>
      <c r="J13" s="41"/>
      <c r="K13" s="41"/>
      <c r="L13" s="41"/>
      <c r="M13" s="41"/>
      <c r="N13" s="41"/>
      <c r="O13" s="41"/>
      <c r="P13" s="41"/>
      <c r="Q13" s="41"/>
      <c r="R13" s="41"/>
      <c r="S13" s="41"/>
      <c r="T13" s="41"/>
      <c r="U13" s="41"/>
      <c r="V13" s="41"/>
      <c r="W13" s="42"/>
    </row>
    <row r="14" spans="1:23" ht="21">
      <c r="A14" s="1039" t="s">
        <v>7</v>
      </c>
      <c r="B14" s="1040"/>
      <c r="C14" s="1040"/>
      <c r="D14" s="1040"/>
      <c r="E14" s="1040"/>
      <c r="F14" s="1040"/>
      <c r="G14" s="1040"/>
      <c r="H14" s="1040"/>
      <c r="I14" s="1040"/>
      <c r="J14" s="1040"/>
      <c r="K14" s="1040"/>
      <c r="L14" s="1040"/>
      <c r="M14" s="1040"/>
      <c r="N14" s="1040"/>
      <c r="O14" s="1040"/>
      <c r="P14" s="1040"/>
      <c r="Q14" s="1040"/>
      <c r="R14" s="1040"/>
      <c r="S14" s="1040"/>
      <c r="T14" s="1040"/>
      <c r="U14" s="1040"/>
      <c r="V14" s="1040"/>
      <c r="W14" s="1041"/>
    </row>
    <row r="15" spans="1:23" ht="21">
      <c r="A15" s="1039" t="s">
        <v>8</v>
      </c>
      <c r="B15" s="1040"/>
      <c r="C15" s="1040"/>
      <c r="D15" s="1040"/>
      <c r="E15" s="1040"/>
      <c r="F15" s="1040"/>
      <c r="G15" s="1040"/>
      <c r="H15" s="1040"/>
      <c r="I15" s="1040"/>
      <c r="J15" s="1040"/>
      <c r="K15" s="1040"/>
      <c r="L15" s="1040"/>
      <c r="M15" s="1040"/>
      <c r="N15" s="1040"/>
      <c r="O15" s="1040"/>
      <c r="P15" s="1040"/>
      <c r="Q15" s="1040"/>
      <c r="R15" s="1040"/>
      <c r="S15" s="1040"/>
      <c r="T15" s="1040"/>
      <c r="U15" s="1040"/>
      <c r="V15" s="1040"/>
      <c r="W15" s="1041"/>
    </row>
    <row r="16" spans="1:23" ht="21">
      <c r="A16" s="1039" t="s">
        <v>9</v>
      </c>
      <c r="B16" s="1040"/>
      <c r="C16" s="1040"/>
      <c r="D16" s="1040"/>
      <c r="E16" s="1040"/>
      <c r="F16" s="1040"/>
      <c r="G16" s="1040"/>
      <c r="H16" s="1040"/>
      <c r="I16" s="1040"/>
      <c r="J16" s="1040"/>
      <c r="K16" s="1040"/>
      <c r="L16" s="1040"/>
      <c r="M16" s="1040"/>
      <c r="N16" s="1040"/>
      <c r="O16" s="1040"/>
      <c r="P16" s="1040"/>
      <c r="Q16" s="1040"/>
      <c r="R16" s="1040"/>
      <c r="S16" s="1040"/>
      <c r="T16" s="1040"/>
      <c r="U16" s="1040"/>
      <c r="V16" s="1040"/>
      <c r="W16" s="1041"/>
    </row>
    <row r="17" spans="1:23" ht="21">
      <c r="A17" s="1020" t="s">
        <v>10</v>
      </c>
      <c r="B17" s="1021"/>
      <c r="C17" s="1021"/>
      <c r="D17" s="1021"/>
      <c r="E17" s="1021"/>
      <c r="F17" s="1021"/>
      <c r="G17" s="1021"/>
      <c r="H17" s="1021"/>
      <c r="I17" s="1021"/>
      <c r="J17" s="1021"/>
      <c r="K17" s="1021"/>
      <c r="L17" s="1021"/>
      <c r="M17" s="1021"/>
      <c r="N17" s="1021"/>
      <c r="O17" s="1021"/>
      <c r="P17" s="1021"/>
      <c r="Q17" s="1021"/>
      <c r="R17" s="1021"/>
      <c r="S17" s="1021"/>
      <c r="T17" s="1021"/>
      <c r="U17" s="1021"/>
      <c r="V17" s="1021"/>
      <c r="W17" s="1022"/>
    </row>
    <row r="18" spans="1:23" ht="21">
      <c r="A18" s="43"/>
      <c r="B18" s="44"/>
      <c r="C18" s="44"/>
      <c r="D18" s="44"/>
      <c r="E18" s="44"/>
      <c r="F18" s="44"/>
      <c r="G18" s="44"/>
      <c r="H18" s="44"/>
      <c r="I18" s="44"/>
      <c r="J18" s="45"/>
      <c r="K18" s="45"/>
      <c r="L18" s="45"/>
      <c r="M18" s="45"/>
      <c r="N18" s="45"/>
      <c r="O18" s="44"/>
      <c r="P18" s="44"/>
      <c r="Q18" s="44"/>
      <c r="R18" s="44"/>
      <c r="S18" s="44"/>
      <c r="T18" s="44"/>
      <c r="U18" s="44"/>
      <c r="V18" s="44"/>
      <c r="W18" s="46"/>
    </row>
    <row r="19" spans="1:23" ht="28.5">
      <c r="A19" s="1036" t="s">
        <v>11</v>
      </c>
      <c r="B19" s="1037"/>
      <c r="C19" s="1037"/>
      <c r="D19" s="1037"/>
      <c r="E19" s="1037"/>
      <c r="F19" s="1037"/>
      <c r="G19" s="1037"/>
      <c r="H19" s="1037"/>
      <c r="I19" s="1037"/>
      <c r="J19" s="1037"/>
      <c r="K19" s="1037"/>
      <c r="L19" s="1037"/>
      <c r="M19" s="1037"/>
      <c r="N19" s="1037"/>
      <c r="O19" s="1037"/>
      <c r="P19" s="1037"/>
      <c r="Q19" s="1037"/>
      <c r="R19" s="1037"/>
      <c r="S19" s="1037"/>
      <c r="T19" s="1037"/>
      <c r="U19" s="1037"/>
      <c r="V19" s="1037"/>
      <c r="W19" s="1038"/>
    </row>
    <row r="20" spans="1:23" ht="28.5">
      <c r="A20" s="47"/>
      <c r="B20" s="48"/>
      <c r="C20" s="48"/>
      <c r="D20" s="48"/>
      <c r="E20" s="48"/>
      <c r="F20" s="48"/>
      <c r="G20" s="48"/>
      <c r="H20" s="48"/>
      <c r="I20" s="48"/>
      <c r="J20" s="48"/>
      <c r="K20" s="1035" t="s">
        <v>12</v>
      </c>
      <c r="L20" s="1035"/>
      <c r="M20" s="1035"/>
      <c r="N20" s="48"/>
      <c r="O20" s="48"/>
      <c r="P20" s="48"/>
      <c r="Q20" s="48"/>
      <c r="R20" s="48"/>
      <c r="S20" s="48"/>
      <c r="T20" s="48"/>
      <c r="U20" s="48"/>
      <c r="V20" s="48"/>
      <c r="W20" s="49"/>
    </row>
    <row r="21" spans="1:23" ht="57" customHeight="1">
      <c r="A21" s="1042" t="s">
        <v>13</v>
      </c>
      <c r="B21" s="1043"/>
      <c r="C21" s="1043"/>
      <c r="D21" s="1043"/>
      <c r="E21" s="1043"/>
      <c r="F21" s="1043"/>
      <c r="G21" s="1043"/>
      <c r="H21" s="1043"/>
      <c r="I21" s="1043"/>
      <c r="J21" s="1043"/>
      <c r="K21" s="1043"/>
      <c r="L21" s="1043"/>
      <c r="M21" s="1043"/>
      <c r="N21" s="1043"/>
      <c r="O21" s="1043"/>
      <c r="P21" s="1043"/>
      <c r="Q21" s="1043"/>
      <c r="R21" s="1043"/>
      <c r="S21" s="1043"/>
      <c r="T21" s="1043"/>
      <c r="U21" s="1043"/>
      <c r="V21" s="1043"/>
      <c r="W21" s="1044"/>
    </row>
    <row r="22" spans="1:23" ht="35.25" customHeight="1">
      <c r="A22" s="37"/>
      <c r="B22" s="1019" t="s">
        <v>14</v>
      </c>
      <c r="C22" s="1019"/>
      <c r="D22" s="1019"/>
      <c r="E22" s="1019"/>
      <c r="F22" s="1019"/>
      <c r="G22" s="1019"/>
      <c r="H22" s="1019"/>
      <c r="I22" s="1019"/>
      <c r="J22" s="1019"/>
      <c r="K22" s="1019"/>
      <c r="L22" s="1019"/>
      <c r="M22" s="1019"/>
      <c r="N22" s="1019"/>
      <c r="O22" s="1019"/>
      <c r="P22" s="1019"/>
      <c r="Q22" s="1019"/>
      <c r="R22" s="1019"/>
      <c r="S22" s="1019"/>
      <c r="T22" s="1019"/>
      <c r="U22" s="1019"/>
      <c r="V22" s="1019"/>
      <c r="W22" s="38"/>
    </row>
    <row r="23" spans="1:23">
      <c r="A23" s="37"/>
      <c r="W23" s="38"/>
    </row>
    <row r="24" spans="1:23" ht="18.75">
      <c r="A24" s="50" t="s">
        <v>15</v>
      </c>
      <c r="C24" s="51"/>
      <c r="D24" s="51"/>
      <c r="E24" s="51"/>
      <c r="F24" s="51"/>
      <c r="G24" s="51"/>
      <c r="H24" s="51"/>
      <c r="I24" s="51"/>
      <c r="J24" s="51"/>
      <c r="K24" s="51"/>
      <c r="L24" s="51"/>
      <c r="M24" s="51"/>
      <c r="N24" s="51"/>
      <c r="O24" s="51"/>
      <c r="P24" s="51"/>
      <c r="Q24" s="51"/>
      <c r="R24" s="51"/>
      <c r="S24" s="51"/>
      <c r="T24" s="51"/>
      <c r="U24" s="51"/>
      <c r="V24" s="51"/>
      <c r="W24" s="38"/>
    </row>
    <row r="25" spans="1:23" ht="81.75" customHeight="1">
      <c r="A25" s="1049" t="s">
        <v>16</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38"/>
    </row>
    <row r="26" spans="1:23" ht="30.95" customHeight="1">
      <c r="A26" s="1049" t="s">
        <v>17</v>
      </c>
      <c r="B26" s="1050"/>
      <c r="C26" s="1050"/>
      <c r="D26" s="1050"/>
      <c r="E26" s="1050"/>
      <c r="F26" s="1050"/>
      <c r="G26" s="1050"/>
      <c r="H26" s="1050"/>
      <c r="I26" s="1050"/>
      <c r="J26" s="1050"/>
      <c r="K26" s="1050"/>
      <c r="L26" s="1050"/>
      <c r="M26" s="1050"/>
      <c r="N26" s="1050"/>
      <c r="O26" s="1050"/>
      <c r="P26" s="1050"/>
      <c r="Q26" s="1050"/>
      <c r="R26" s="1050"/>
      <c r="S26" s="1050"/>
      <c r="T26" s="1050"/>
      <c r="U26" s="1050"/>
      <c r="V26" s="1050"/>
      <c r="W26" s="38"/>
    </row>
    <row r="27" spans="1:23" ht="41.25" customHeight="1">
      <c r="A27" s="1049" t="s">
        <v>18</v>
      </c>
      <c r="B27" s="1051"/>
      <c r="C27" s="1051"/>
      <c r="D27" s="1051"/>
      <c r="E27" s="1051"/>
      <c r="F27" s="1051"/>
      <c r="G27" s="1051"/>
      <c r="H27" s="1051"/>
      <c r="I27" s="1051"/>
      <c r="J27" s="1051"/>
      <c r="K27" s="1051"/>
      <c r="L27" s="1051"/>
      <c r="M27" s="1051"/>
      <c r="N27" s="1051"/>
      <c r="O27" s="1051"/>
      <c r="P27" s="1051"/>
      <c r="Q27" s="1051"/>
      <c r="R27" s="1051"/>
      <c r="S27" s="1051"/>
      <c r="T27" s="1051"/>
      <c r="U27" s="1051"/>
      <c r="V27" s="1051"/>
      <c r="W27" s="38"/>
    </row>
    <row r="28" spans="1:23" ht="387" customHeight="1">
      <c r="A28" s="1049" t="s">
        <v>19</v>
      </c>
      <c r="B28" s="1051"/>
      <c r="C28" s="1051"/>
      <c r="D28" s="1051"/>
      <c r="E28" s="1051"/>
      <c r="F28" s="1051"/>
      <c r="G28" s="1051"/>
      <c r="H28" s="1051"/>
      <c r="I28" s="1051"/>
      <c r="J28" s="1051"/>
      <c r="K28" s="1051"/>
      <c r="L28" s="1051"/>
      <c r="M28" s="1051"/>
      <c r="N28" s="1051"/>
      <c r="O28" s="1051"/>
      <c r="P28" s="1051"/>
      <c r="Q28" s="1051"/>
      <c r="R28" s="1051"/>
      <c r="S28" s="1051"/>
      <c r="T28" s="1051"/>
      <c r="U28" s="1051"/>
      <c r="V28" s="1051"/>
      <c r="W28" s="38"/>
    </row>
    <row r="29" spans="1:23" ht="120" customHeight="1">
      <c r="A29" s="1359" t="s">
        <v>20</v>
      </c>
      <c r="B29" s="1360"/>
      <c r="C29" s="1360"/>
      <c r="D29" s="1360"/>
      <c r="E29" s="1360"/>
      <c r="F29" s="1360"/>
      <c r="G29" s="1360"/>
      <c r="H29" s="1360"/>
      <c r="I29" s="1360"/>
      <c r="J29" s="1360"/>
      <c r="K29" s="1360"/>
      <c r="L29" s="1360"/>
      <c r="M29" s="1360"/>
      <c r="N29" s="1360"/>
      <c r="O29" s="1360"/>
      <c r="P29" s="1360"/>
      <c r="Q29" s="1360"/>
      <c r="R29" s="1360"/>
      <c r="S29" s="1360"/>
      <c r="T29" s="1360"/>
      <c r="U29" s="1360"/>
      <c r="V29" s="1360"/>
      <c r="W29" s="38"/>
    </row>
    <row r="30" spans="1:23" ht="117.95" customHeight="1">
      <c r="A30" s="1359" t="s">
        <v>21</v>
      </c>
      <c r="B30" s="1360"/>
      <c r="C30" s="1360"/>
      <c r="D30" s="1360"/>
      <c r="E30" s="1360"/>
      <c r="F30" s="1360"/>
      <c r="G30" s="1360"/>
      <c r="H30" s="1360"/>
      <c r="I30" s="1360"/>
      <c r="J30" s="1360"/>
      <c r="K30" s="1360"/>
      <c r="L30" s="1360"/>
      <c r="M30" s="1360"/>
      <c r="N30" s="1360"/>
      <c r="O30" s="1360"/>
      <c r="P30" s="1360"/>
      <c r="Q30" s="1360"/>
      <c r="R30" s="1360"/>
      <c r="S30" s="1360"/>
      <c r="T30" s="1360"/>
      <c r="U30" s="1360"/>
      <c r="V30" s="1360"/>
      <c r="W30" s="38"/>
    </row>
    <row r="31" spans="1:23" ht="42.75" customHeight="1">
      <c r="A31" s="1359" t="s">
        <v>22</v>
      </c>
      <c r="B31" s="1360"/>
      <c r="C31" s="1360"/>
      <c r="D31" s="1360"/>
      <c r="E31" s="1360"/>
      <c r="F31" s="1360"/>
      <c r="G31" s="1360"/>
      <c r="H31" s="1360"/>
      <c r="I31" s="1360"/>
      <c r="J31" s="1360"/>
      <c r="K31" s="1360"/>
      <c r="L31" s="1360"/>
      <c r="M31" s="1360"/>
      <c r="N31" s="1360"/>
      <c r="O31" s="1360"/>
      <c r="P31" s="1360"/>
      <c r="Q31" s="1360"/>
      <c r="R31" s="1360"/>
      <c r="S31" s="1360"/>
      <c r="T31" s="1360"/>
      <c r="U31" s="1360"/>
      <c r="V31" s="1360"/>
      <c r="W31" s="38"/>
    </row>
    <row r="32" spans="1:23">
      <c r="A32" s="37"/>
      <c r="W32" s="38"/>
    </row>
    <row r="33" spans="1:23" ht="33" customHeight="1">
      <c r="A33" s="1045" t="s">
        <v>23</v>
      </c>
      <c r="B33" s="1046"/>
      <c r="C33" s="1046"/>
      <c r="D33" s="1046"/>
      <c r="E33" s="1046"/>
      <c r="F33" s="1046"/>
      <c r="G33" s="1046"/>
      <c r="H33" s="1046"/>
      <c r="I33" s="1046"/>
      <c r="J33" s="1046"/>
      <c r="K33" s="1046"/>
      <c r="L33" s="1046"/>
      <c r="M33" s="1046"/>
      <c r="N33" s="1046"/>
      <c r="O33" s="1046"/>
      <c r="P33" s="1046"/>
      <c r="Q33" s="1046"/>
      <c r="R33" s="1046"/>
      <c r="S33" s="1046"/>
      <c r="T33" s="1046"/>
      <c r="U33" s="1046"/>
      <c r="V33" s="1046"/>
      <c r="W33" s="38"/>
    </row>
    <row r="34" spans="1:23" ht="117.75" customHeight="1">
      <c r="A34" s="1359" t="s">
        <v>24</v>
      </c>
      <c r="B34" s="1360"/>
      <c r="C34" s="1360"/>
      <c r="D34" s="1360"/>
      <c r="E34" s="1360"/>
      <c r="F34" s="1360"/>
      <c r="G34" s="1360"/>
      <c r="H34" s="1360"/>
      <c r="I34" s="1360"/>
      <c r="J34" s="1360"/>
      <c r="K34" s="1360"/>
      <c r="L34" s="1360"/>
      <c r="M34" s="1360"/>
      <c r="N34" s="1360"/>
      <c r="O34" s="1360"/>
      <c r="P34" s="1360"/>
      <c r="Q34" s="1360"/>
      <c r="R34" s="1360"/>
      <c r="S34" s="1360"/>
      <c r="T34" s="1360"/>
      <c r="U34" s="1360"/>
      <c r="V34" s="1360"/>
      <c r="W34" s="38"/>
    </row>
    <row r="35" spans="1:23" ht="15.75">
      <c r="A35" s="1361"/>
      <c r="B35" s="1362"/>
      <c r="C35" s="1362"/>
      <c r="D35" s="1362"/>
      <c r="E35" s="1362"/>
      <c r="F35" s="1362"/>
      <c r="G35" s="1362"/>
      <c r="H35" s="1362"/>
      <c r="I35" s="1362"/>
      <c r="J35" s="1362"/>
      <c r="K35" s="1362"/>
      <c r="L35" s="1362"/>
      <c r="M35" s="1362"/>
      <c r="N35" s="1362"/>
      <c r="O35" s="1362"/>
      <c r="P35" s="1362"/>
      <c r="Q35" s="1362"/>
      <c r="R35" s="1362"/>
      <c r="S35" s="1362"/>
      <c r="T35" s="1362"/>
      <c r="U35" s="1362"/>
      <c r="V35" s="1362"/>
      <c r="W35" s="38"/>
    </row>
    <row r="36" spans="1:23" ht="18.75">
      <c r="A36" s="1047" t="s">
        <v>25</v>
      </c>
      <c r="B36" s="1048"/>
      <c r="C36" s="1048"/>
      <c r="D36" s="1048"/>
      <c r="E36" s="1048"/>
      <c r="F36" s="1048"/>
      <c r="G36" s="1048"/>
      <c r="H36" s="1048"/>
      <c r="I36" s="1048"/>
      <c r="J36" s="1048"/>
      <c r="K36" s="1048"/>
      <c r="L36" s="1048"/>
      <c r="M36" s="1048"/>
      <c r="N36" s="1048"/>
      <c r="O36" s="1048"/>
      <c r="P36" s="1048"/>
      <c r="Q36" s="1048"/>
      <c r="R36" s="1048"/>
      <c r="S36" s="1048"/>
      <c r="T36" s="1048"/>
      <c r="U36" s="1048"/>
      <c r="V36" s="1048"/>
      <c r="W36" s="38"/>
    </row>
    <row r="37" spans="1:23" ht="40.5" customHeight="1">
      <c r="A37" s="1359" t="s">
        <v>26</v>
      </c>
      <c r="B37" s="1360"/>
      <c r="C37" s="1360"/>
      <c r="D37" s="1360"/>
      <c r="E37" s="1360"/>
      <c r="F37" s="1360"/>
      <c r="G37" s="1360"/>
      <c r="H37" s="1360"/>
      <c r="I37" s="1360"/>
      <c r="J37" s="1360"/>
      <c r="K37" s="1360"/>
      <c r="L37" s="1360"/>
      <c r="M37" s="1360"/>
      <c r="N37" s="1360"/>
      <c r="O37" s="1360"/>
      <c r="P37" s="1360"/>
      <c r="Q37" s="1360"/>
      <c r="R37" s="1360"/>
      <c r="S37" s="1360"/>
      <c r="T37" s="1360"/>
      <c r="U37" s="1360"/>
      <c r="V37" s="1360"/>
      <c r="W37" s="38"/>
    </row>
    <row r="38" spans="1:23" ht="21.75" thickBot="1">
      <c r="A38" s="52"/>
      <c r="B38" s="53"/>
      <c r="C38" s="54"/>
      <c r="D38" s="54"/>
      <c r="E38" s="54"/>
      <c r="F38" s="54"/>
      <c r="G38" s="54"/>
      <c r="H38" s="54"/>
      <c r="I38" s="54"/>
      <c r="J38" s="54"/>
      <c r="K38" s="54"/>
      <c r="L38" s="54"/>
      <c r="M38" s="54"/>
      <c r="N38" s="54"/>
      <c r="O38" s="54"/>
      <c r="P38" s="54"/>
      <c r="Q38" s="54"/>
      <c r="R38" s="54"/>
      <c r="S38" s="54"/>
      <c r="T38" s="54"/>
      <c r="U38" s="54"/>
      <c r="V38" s="54"/>
      <c r="W38" s="55"/>
    </row>
  </sheetData>
  <sheetProtection formatCells="0" formatColumns="0" formatRows="0" insertColumns="0" insertRows="0" insertHyperlinks="0" deleteColumns="0" deleteRows="0" sort="0" autoFilter="0" pivotTables="0"/>
  <mergeCells count="27">
    <mergeCell ref="A25:V25"/>
    <mergeCell ref="A26:V26"/>
    <mergeCell ref="A27:V27"/>
    <mergeCell ref="A28:V28"/>
    <mergeCell ref="A29:V29"/>
    <mergeCell ref="A37:V37"/>
    <mergeCell ref="A30:V30"/>
    <mergeCell ref="A31:V31"/>
    <mergeCell ref="A33:V33"/>
    <mergeCell ref="A34:V34"/>
    <mergeCell ref="A36:V36"/>
    <mergeCell ref="A8:W8"/>
    <mergeCell ref="B22:V22"/>
    <mergeCell ref="A17:W17"/>
    <mergeCell ref="A9:W9"/>
    <mergeCell ref="L10:T10"/>
    <mergeCell ref="L11:T11"/>
    <mergeCell ref="G10:K10"/>
    <mergeCell ref="G11:K11"/>
    <mergeCell ref="G12:K12"/>
    <mergeCell ref="L12:T12"/>
    <mergeCell ref="K20:M20"/>
    <mergeCell ref="A19:W19"/>
    <mergeCell ref="A14:W14"/>
    <mergeCell ref="A15:W15"/>
    <mergeCell ref="A16:W16"/>
    <mergeCell ref="A21:W21"/>
  </mergeCells>
  <dataValidations count="2">
    <dataValidation type="list" allowBlank="1" showInputMessage="1" showErrorMessage="1" sqref="L10" xr:uid="{F5654599-3669-4B89-AAA9-DD8D24077D1F}">
      <formula1>"Choisir dans la liste déroulante,GAL CAPEX,GAL Grand Sud Caraïbe,GAL Riviera du Levant,GAL Nord Basse-Terre,GAL Pays de Marie-Galante,GAL Nord Grande-Terre"</formula1>
    </dataValidation>
    <dataValidation type="list" allowBlank="1" showInputMessage="1" showErrorMessage="1" sqref="L12:T12" xr:uid="{D6D06898-0FC0-44C9-B0F2-996B1F32E049}">
      <formula1>"Choisir dans la liste déroulante,Bénéficiaire GAL,Bénéficiaire hors GAL"</formula1>
    </dataValidation>
  </dataValidations>
  <pageMargins left="6.6666666666666671E-3" right="0.7" top="3.3333333333333335E-3" bottom="0.75" header="0.3" footer="0.3"/>
  <pageSetup paperSize="9" scale="3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482F0-6B39-5140-9032-3C8C86908C87}">
  <sheetPr codeName="Feuil11"/>
  <dimension ref="B1:FF62"/>
  <sheetViews>
    <sheetView showGridLines="0" topLeftCell="BQ6" zoomScale="60" zoomScaleNormal="70" workbookViewId="0">
      <selection activeCell="BP10" sqref="BP10"/>
    </sheetView>
  </sheetViews>
  <sheetFormatPr defaultColWidth="11.42578125" defaultRowHeight="15" outlineLevelCol="1"/>
  <cols>
    <col min="1" max="1" width="5.42578125" customWidth="1"/>
    <col min="3" max="3" width="26.42578125" customWidth="1"/>
    <col min="4" max="4" width="47.42578125" customWidth="1"/>
    <col min="5" max="5" width="21" customWidth="1"/>
    <col min="6" max="7" width="21.140625" customWidth="1"/>
    <col min="8" max="9" width="17.140625" customWidth="1"/>
    <col min="10" max="30" width="19.42578125" customWidth="1"/>
    <col min="31" max="31" width="23.42578125" customWidth="1"/>
    <col min="32" max="36" width="19.42578125" customWidth="1"/>
    <col min="37" max="37" width="42.42578125" customWidth="1"/>
    <col min="38" max="38" width="45.140625" customWidth="1"/>
    <col min="39" max="39" width="20.42578125" customWidth="1" outlineLevel="1"/>
    <col min="40" max="40" width="33.140625" customWidth="1" outlineLevel="1"/>
    <col min="41" max="41" width="25.140625" customWidth="1" outlineLevel="1"/>
    <col min="42" max="42" width="21.140625" customWidth="1" outlineLevel="1"/>
    <col min="43" max="43" width="21.140625" customWidth="1"/>
    <col min="44" max="45" width="17.140625" customWidth="1" outlineLevel="1"/>
    <col min="46" max="49" width="19.42578125" customWidth="1" outlineLevel="1"/>
    <col min="50" max="52" width="19.42578125" style="210" customWidth="1" outlineLevel="1"/>
    <col min="53" max="54" width="19.42578125" customWidth="1" outlineLevel="1"/>
    <col min="55" max="57" width="19.42578125" style="210" customWidth="1" outlineLevel="1"/>
    <col min="58" max="59" width="19.42578125" customWidth="1" outlineLevel="1"/>
    <col min="60" max="63" width="19.42578125" style="210" customWidth="1" outlineLevel="1"/>
    <col min="64" max="64" width="18.85546875" style="210" customWidth="1" outlineLevel="1"/>
    <col min="65" max="65" width="17.42578125" style="210" customWidth="1" outlineLevel="1"/>
    <col min="66" max="75" width="16" style="210" customWidth="1" outlineLevel="1"/>
    <col min="76" max="76" width="16" style="481" customWidth="1" outlineLevel="1"/>
    <col min="77" max="77" width="41.85546875" style="210" customWidth="1" outlineLevel="1"/>
    <col min="78" max="79" width="38.42578125" customWidth="1" outlineLevel="1"/>
    <col min="80" max="81" width="30" customWidth="1" outlineLevel="1"/>
    <col min="82" max="84" width="16" customWidth="1" outlineLevel="1"/>
  </cols>
  <sheetData>
    <row r="1" spans="2:162" ht="15.75" thickBot="1"/>
    <row r="2" spans="2:162" ht="51" customHeight="1" thickBot="1">
      <c r="C2" s="1121" t="s">
        <v>310</v>
      </c>
      <c r="D2" s="1122"/>
      <c r="E2" s="1122"/>
      <c r="F2" s="1122"/>
      <c r="G2" s="1122"/>
      <c r="H2" s="1122"/>
      <c r="I2" s="1122"/>
      <c r="J2" s="1122"/>
      <c r="K2" s="1122"/>
      <c r="L2" s="1123"/>
      <c r="M2" s="368"/>
      <c r="N2" s="1121" t="s">
        <v>311</v>
      </c>
      <c r="O2" s="1122"/>
      <c r="P2" s="1122"/>
      <c r="Q2" s="1122"/>
      <c r="R2" s="1122"/>
      <c r="S2" s="1122"/>
      <c r="T2" s="1122"/>
      <c r="U2" s="1122"/>
      <c r="V2" s="1122"/>
      <c r="W2" s="1122"/>
      <c r="X2" s="1123"/>
      <c r="Y2" s="368"/>
      <c r="Z2" s="368"/>
      <c r="AA2" s="368"/>
      <c r="AB2" s="368"/>
      <c r="AC2" s="368"/>
      <c r="AD2" s="368"/>
      <c r="AE2" s="368"/>
      <c r="AF2" s="368"/>
      <c r="AG2" s="368"/>
      <c r="AH2" s="368"/>
      <c r="AI2" s="368"/>
      <c r="AJ2" s="368"/>
      <c r="AK2" s="368"/>
      <c r="AL2" s="368"/>
    </row>
    <row r="3" spans="2:162" ht="313.5" customHeight="1" thickBot="1">
      <c r="C3" s="1124" t="s">
        <v>312</v>
      </c>
      <c r="D3" s="1125"/>
      <c r="E3" s="1125"/>
      <c r="F3" s="1125"/>
      <c r="G3" s="1125"/>
      <c r="H3" s="1125"/>
      <c r="I3" s="1125"/>
      <c r="J3" s="1125"/>
      <c r="K3" s="1125"/>
      <c r="L3" s="1126"/>
      <c r="M3" s="369"/>
      <c r="N3" s="1147" t="s">
        <v>313</v>
      </c>
      <c r="O3" s="1148"/>
      <c r="P3" s="1148"/>
      <c r="Q3" s="1148"/>
      <c r="R3" s="1148"/>
      <c r="S3" s="1148"/>
      <c r="T3" s="1148"/>
      <c r="U3" s="1148"/>
      <c r="V3" s="1148"/>
      <c r="W3" s="1148"/>
      <c r="X3" s="1149"/>
      <c r="Y3" s="369"/>
      <c r="Z3" s="369"/>
      <c r="AA3" s="369"/>
      <c r="AB3" s="501"/>
      <c r="AC3" s="369"/>
      <c r="AD3" s="369"/>
      <c r="AE3" s="369"/>
      <c r="AF3" s="369"/>
      <c r="AG3" s="369"/>
      <c r="AH3" s="369"/>
      <c r="AI3" s="369"/>
      <c r="AJ3" s="369"/>
      <c r="AK3" s="369"/>
      <c r="AL3" s="369"/>
    </row>
    <row r="4" spans="2:162" ht="18.75">
      <c r="D4" s="370"/>
    </row>
    <row r="5" spans="2:162" ht="26.45" customHeight="1" thickBot="1">
      <c r="B5" s="1127" t="s">
        <v>314</v>
      </c>
      <c r="C5" s="1128"/>
      <c r="D5" s="1128"/>
      <c r="E5" s="1128"/>
      <c r="F5" s="1128"/>
      <c r="G5" s="1128"/>
      <c r="H5" s="1128"/>
      <c r="I5" s="1128"/>
      <c r="J5" s="1128"/>
      <c r="K5" s="1128"/>
      <c r="L5" s="1128"/>
      <c r="M5" s="1128"/>
      <c r="N5" s="1128"/>
      <c r="O5" s="1128"/>
      <c r="P5" s="1128"/>
      <c r="Q5" s="1128"/>
      <c r="R5" s="1128"/>
      <c r="S5" s="1128"/>
      <c r="T5" s="1128"/>
      <c r="U5" s="1128"/>
      <c r="V5" s="1128"/>
      <c r="W5" s="1128"/>
      <c r="X5" s="1128"/>
      <c r="Y5" s="1128"/>
      <c r="Z5" s="1128"/>
      <c r="AA5" s="1128"/>
      <c r="AB5" s="1128"/>
      <c r="AC5" s="1128"/>
      <c r="AD5" s="1128"/>
      <c r="AE5" s="1128"/>
      <c r="AF5" s="1128"/>
      <c r="AG5" s="1128"/>
      <c r="AH5" s="1128"/>
      <c r="AI5" s="1128"/>
      <c r="AJ5" s="1128"/>
      <c r="AK5" s="1129"/>
      <c r="AL5" s="1128"/>
      <c r="AM5" s="1130"/>
      <c r="AN5" s="1131"/>
      <c r="AO5" s="1131"/>
      <c r="AP5" s="1131"/>
      <c r="AQ5" s="1131"/>
      <c r="AR5" s="1131"/>
      <c r="AS5" s="1131"/>
      <c r="AT5" s="1131"/>
      <c r="AU5" s="1131"/>
      <c r="AV5" s="1131"/>
      <c r="AW5" s="1131"/>
      <c r="AX5" s="1131"/>
      <c r="AY5" s="1131"/>
      <c r="AZ5" s="1131"/>
      <c r="BA5" s="1131"/>
      <c r="BB5" s="1131"/>
      <c r="BC5" s="1131"/>
      <c r="BD5" s="1131"/>
      <c r="BE5" s="1131"/>
      <c r="BF5" s="1131"/>
      <c r="BG5" s="1131"/>
      <c r="BH5" s="1131"/>
      <c r="BI5" s="1131"/>
      <c r="BJ5" s="1131"/>
      <c r="BK5" s="1131"/>
      <c r="BL5" s="1131"/>
      <c r="BM5" s="1131"/>
      <c r="BN5" s="1131"/>
      <c r="BO5" s="1131"/>
      <c r="BP5" s="1131"/>
      <c r="BQ5" s="1131"/>
      <c r="BR5" s="1131"/>
      <c r="BS5" s="1131"/>
      <c r="BT5" s="1131"/>
      <c r="BU5" s="1131"/>
      <c r="BV5" s="1131"/>
      <c r="BW5" s="1131"/>
      <c r="BX5" s="1131"/>
      <c r="BY5" s="1131"/>
      <c r="BZ5" s="1131"/>
      <c r="CA5" s="1131"/>
      <c r="CB5" s="1131"/>
      <c r="CC5" s="1131"/>
      <c r="CD5" s="1131"/>
      <c r="CE5" s="1131"/>
      <c r="CF5" s="1132"/>
      <c r="CI5" s="892" t="s">
        <v>315</v>
      </c>
    </row>
    <row r="6" spans="2:162" ht="74.099999999999994" customHeight="1" thickBot="1">
      <c r="B6" s="441"/>
      <c r="C6" s="1137" t="s">
        <v>316</v>
      </c>
      <c r="D6" s="1135"/>
      <c r="E6" s="1136"/>
      <c r="F6" s="1135" t="s">
        <v>317</v>
      </c>
      <c r="G6" s="1135"/>
      <c r="H6" s="1135"/>
      <c r="I6" s="1135"/>
      <c r="J6" s="1135"/>
      <c r="K6" s="1135"/>
      <c r="L6" s="1135"/>
      <c r="M6" s="1135"/>
      <c r="N6" s="1135"/>
      <c r="O6" s="1135"/>
      <c r="P6" s="1135"/>
      <c r="Q6" s="1135"/>
      <c r="R6" s="1135"/>
      <c r="S6" s="1135"/>
      <c r="T6" s="1135"/>
      <c r="U6" s="1135"/>
      <c r="V6" s="1135"/>
      <c r="W6" s="1135"/>
      <c r="X6" s="1135"/>
      <c r="Y6" s="1135"/>
      <c r="Z6" s="1135"/>
      <c r="AA6" s="1135"/>
      <c r="AB6" s="1135"/>
      <c r="AC6" s="1135"/>
      <c r="AD6" s="1136"/>
      <c r="AE6" s="1137" t="s">
        <v>318</v>
      </c>
      <c r="AF6" s="1135"/>
      <c r="AG6" s="1135"/>
      <c r="AH6" s="1135"/>
      <c r="AI6" s="1135"/>
      <c r="AJ6" s="1135"/>
      <c r="AK6" s="904" t="s">
        <v>319</v>
      </c>
      <c r="AL6" s="502" t="s">
        <v>33</v>
      </c>
      <c r="AM6" s="1138" t="s">
        <v>316</v>
      </c>
      <c r="AN6" s="1139"/>
      <c r="AO6" s="1139"/>
      <c r="AP6" s="1140" t="s">
        <v>320</v>
      </c>
      <c r="AQ6" s="1139"/>
      <c r="AR6" s="1139"/>
      <c r="AS6" s="1139"/>
      <c r="AT6" s="1139"/>
      <c r="AU6" s="1139"/>
      <c r="AV6" s="1139"/>
      <c r="AW6" s="1139"/>
      <c r="AX6" s="1139"/>
      <c r="AY6" s="1139"/>
      <c r="AZ6" s="1139"/>
      <c r="BA6" s="1139"/>
      <c r="BB6" s="1139"/>
      <c r="BC6" s="1139"/>
      <c r="BD6" s="1139"/>
      <c r="BE6" s="1139"/>
      <c r="BF6" s="1139"/>
      <c r="BG6" s="1139"/>
      <c r="BH6" s="1139"/>
      <c r="BI6" s="1139"/>
      <c r="BJ6" s="1139"/>
      <c r="BK6" s="1139"/>
      <c r="BL6" s="1139"/>
      <c r="BM6" s="1139"/>
      <c r="BN6" s="1139"/>
      <c r="BO6" s="1139"/>
      <c r="BP6" s="1139"/>
      <c r="BQ6" s="1139"/>
      <c r="BR6" s="1139"/>
      <c r="BS6" s="1140" t="s">
        <v>321</v>
      </c>
      <c r="BT6" s="1139"/>
      <c r="BU6" s="1139"/>
      <c r="BV6" s="1139"/>
      <c r="BW6" s="1139"/>
      <c r="BX6" s="1150"/>
      <c r="BY6" s="490" t="s">
        <v>322</v>
      </c>
      <c r="BZ6" s="371"/>
      <c r="CA6" s="371"/>
      <c r="CB6" s="371"/>
      <c r="CC6" s="371"/>
      <c r="CD6" s="371"/>
      <c r="CE6" s="371"/>
      <c r="CF6" s="516"/>
      <c r="CI6" s="893" t="s">
        <v>323</v>
      </c>
    </row>
    <row r="7" spans="2:162" s="36" customFormat="1" ht="73.5" customHeight="1">
      <c r="B7" s="1133" t="s">
        <v>70</v>
      </c>
      <c r="C7" s="470" t="s">
        <v>76</v>
      </c>
      <c r="D7" s="103" t="s">
        <v>71</v>
      </c>
      <c r="E7" s="478" t="s">
        <v>324</v>
      </c>
      <c r="F7" s="367" t="s">
        <v>78</v>
      </c>
      <c r="G7" s="58" t="s">
        <v>79</v>
      </c>
      <c r="H7" s="58" t="s">
        <v>325</v>
      </c>
      <c r="I7" s="58" t="s">
        <v>73</v>
      </c>
      <c r="J7" s="58" t="s">
        <v>326</v>
      </c>
      <c r="K7" s="58" t="s">
        <v>327</v>
      </c>
      <c r="L7" s="58" t="s">
        <v>328</v>
      </c>
      <c r="M7" s="58" t="s">
        <v>329</v>
      </c>
      <c r="N7" s="58" t="s">
        <v>330</v>
      </c>
      <c r="O7" s="58" t="s">
        <v>331</v>
      </c>
      <c r="P7" s="58" t="s">
        <v>332</v>
      </c>
      <c r="Q7" s="58" t="s">
        <v>333</v>
      </c>
      <c r="R7" s="58" t="s">
        <v>334</v>
      </c>
      <c r="S7" s="58" t="s">
        <v>335</v>
      </c>
      <c r="T7" s="58" t="s">
        <v>336</v>
      </c>
      <c r="U7" s="58" t="s">
        <v>337</v>
      </c>
      <c r="V7" s="58" t="s">
        <v>338</v>
      </c>
      <c r="W7" s="58" t="s">
        <v>339</v>
      </c>
      <c r="X7" s="58" t="s">
        <v>95</v>
      </c>
      <c r="Y7" s="58" t="s">
        <v>96</v>
      </c>
      <c r="Z7" s="58" t="s">
        <v>97</v>
      </c>
      <c r="AA7" s="58" t="s">
        <v>98</v>
      </c>
      <c r="AB7" s="58" t="s">
        <v>32</v>
      </c>
      <c r="AC7" s="58" t="s">
        <v>340</v>
      </c>
      <c r="AD7" s="103" t="s">
        <v>341</v>
      </c>
      <c r="AE7" s="895" t="s">
        <v>342</v>
      </c>
      <c r="AF7" s="212" t="s">
        <v>343</v>
      </c>
      <c r="AG7" s="212" t="s">
        <v>344</v>
      </c>
      <c r="AH7" s="212" t="s">
        <v>345</v>
      </c>
      <c r="AI7" s="212" t="s">
        <v>346</v>
      </c>
      <c r="AJ7" s="901" t="s">
        <v>347</v>
      </c>
      <c r="AK7" s="1143" t="s">
        <v>348</v>
      </c>
      <c r="AL7" s="1141" t="s">
        <v>349</v>
      </c>
      <c r="AM7" s="517" t="s">
        <v>199</v>
      </c>
      <c r="AN7" s="61" t="s">
        <v>71</v>
      </c>
      <c r="AO7" s="215" t="s">
        <v>324</v>
      </c>
      <c r="AP7" s="483" t="s">
        <v>78</v>
      </c>
      <c r="AQ7" s="483" t="s">
        <v>79</v>
      </c>
      <c r="AR7" s="373" t="s">
        <v>350</v>
      </c>
      <c r="AS7" s="1006" t="s">
        <v>73</v>
      </c>
      <c r="AT7" s="373" t="s">
        <v>82</v>
      </c>
      <c r="AU7" s="372" t="s">
        <v>351</v>
      </c>
      <c r="AV7" s="372" t="s">
        <v>352</v>
      </c>
      <c r="AW7" s="373" t="s">
        <v>353</v>
      </c>
      <c r="AX7" s="216" t="s">
        <v>330</v>
      </c>
      <c r="AY7" s="61" t="s">
        <v>331</v>
      </c>
      <c r="AZ7" s="374" t="s">
        <v>332</v>
      </c>
      <c r="BA7" s="372" t="s">
        <v>354</v>
      </c>
      <c r="BB7" s="372" t="s">
        <v>355</v>
      </c>
      <c r="BC7" s="375" t="s">
        <v>335</v>
      </c>
      <c r="BD7" s="61" t="s">
        <v>336</v>
      </c>
      <c r="BE7" s="376" t="s">
        <v>337</v>
      </c>
      <c r="BF7" s="372" t="s">
        <v>356</v>
      </c>
      <c r="BG7" s="372" t="s">
        <v>357</v>
      </c>
      <c r="BH7" s="377" t="s">
        <v>95</v>
      </c>
      <c r="BI7" s="61" t="s">
        <v>96</v>
      </c>
      <c r="BJ7" s="376" t="s">
        <v>97</v>
      </c>
      <c r="BK7" s="377" t="s">
        <v>108</v>
      </c>
      <c r="BL7" s="372" t="s">
        <v>177</v>
      </c>
      <c r="BM7" s="215" t="s">
        <v>110</v>
      </c>
      <c r="BN7" s="215" t="s">
        <v>358</v>
      </c>
      <c r="BO7" s="215" t="s">
        <v>112</v>
      </c>
      <c r="BP7" s="215" t="s">
        <v>113</v>
      </c>
      <c r="BQ7" s="215" t="s">
        <v>359</v>
      </c>
      <c r="BR7" s="911" t="s">
        <v>115</v>
      </c>
      <c r="BS7" s="488" t="s">
        <v>342</v>
      </c>
      <c r="BT7" s="215" t="s">
        <v>343</v>
      </c>
      <c r="BU7" s="215" t="s">
        <v>344</v>
      </c>
      <c r="BV7" s="215" t="s">
        <v>345</v>
      </c>
      <c r="BW7" s="215" t="s">
        <v>346</v>
      </c>
      <c r="BX7" s="215" t="s">
        <v>347</v>
      </c>
      <c r="BY7" s="1145" t="s">
        <v>41</v>
      </c>
      <c r="BZ7" s="488" t="s">
        <v>116</v>
      </c>
      <c r="CA7" s="493" t="s">
        <v>117</v>
      </c>
      <c r="CB7" s="215" t="s">
        <v>360</v>
      </c>
      <c r="CC7" s="215" t="s">
        <v>361</v>
      </c>
      <c r="CD7" s="215" t="s">
        <v>118</v>
      </c>
      <c r="CE7" s="215" t="s">
        <v>119</v>
      </c>
      <c r="CF7" s="62" t="s">
        <v>120</v>
      </c>
      <c r="CI7" s="893" t="s">
        <v>362</v>
      </c>
    </row>
    <row r="8" spans="2:162" ht="134.44999999999999" customHeight="1">
      <c r="B8" s="1134"/>
      <c r="C8" s="471" t="s">
        <v>363</v>
      </c>
      <c r="D8" s="220" t="s">
        <v>364</v>
      </c>
      <c r="E8" s="479" t="s">
        <v>365</v>
      </c>
      <c r="F8" s="459" t="s">
        <v>366</v>
      </c>
      <c r="G8" s="64" t="s">
        <v>129</v>
      </c>
      <c r="H8" s="63" t="s">
        <v>367</v>
      </c>
      <c r="I8" s="64" t="s">
        <v>123</v>
      </c>
      <c r="J8" s="63" t="s">
        <v>132</v>
      </c>
      <c r="K8" s="63" t="s">
        <v>368</v>
      </c>
      <c r="L8" s="63" t="s">
        <v>369</v>
      </c>
      <c r="M8" s="63" t="s">
        <v>187</v>
      </c>
      <c r="N8" s="497" t="s">
        <v>370</v>
      </c>
      <c r="O8" s="497" t="s">
        <v>371</v>
      </c>
      <c r="P8" s="497" t="s">
        <v>44</v>
      </c>
      <c r="Q8" s="63" t="s">
        <v>368</v>
      </c>
      <c r="R8" s="63" t="s">
        <v>369</v>
      </c>
      <c r="S8" s="63" t="s">
        <v>370</v>
      </c>
      <c r="T8" s="63" t="s">
        <v>371</v>
      </c>
      <c r="U8" s="63" t="s">
        <v>44</v>
      </c>
      <c r="V8" s="63" t="s">
        <v>368</v>
      </c>
      <c r="W8" s="63" t="s">
        <v>369</v>
      </c>
      <c r="X8" s="63" t="s">
        <v>370</v>
      </c>
      <c r="Y8" s="63" t="s">
        <v>371</v>
      </c>
      <c r="Z8" s="63" t="s">
        <v>44</v>
      </c>
      <c r="AA8" s="63" t="s">
        <v>137</v>
      </c>
      <c r="AB8" s="63" t="s">
        <v>44</v>
      </c>
      <c r="AC8" s="63" t="s">
        <v>44</v>
      </c>
      <c r="AD8" s="220" t="s">
        <v>44</v>
      </c>
      <c r="AE8" s="896" t="s">
        <v>372</v>
      </c>
      <c r="AF8" s="222" t="s">
        <v>373</v>
      </c>
      <c r="AG8" s="222" t="s">
        <v>374</v>
      </c>
      <c r="AH8" s="222" t="s">
        <v>373</v>
      </c>
      <c r="AI8" s="222" t="s">
        <v>375</v>
      </c>
      <c r="AJ8" s="902" t="s">
        <v>376</v>
      </c>
      <c r="AK8" s="1144"/>
      <c r="AL8" s="1142"/>
      <c r="AM8" s="518" t="s">
        <v>41</v>
      </c>
      <c r="AN8" s="498" t="s">
        <v>41</v>
      </c>
      <c r="AO8" s="457" t="s">
        <v>41</v>
      </c>
      <c r="AP8" s="484" t="s">
        <v>41</v>
      </c>
      <c r="AQ8" s="484" t="s">
        <v>129</v>
      </c>
      <c r="AR8" s="382" t="s">
        <v>41</v>
      </c>
      <c r="AS8" s="1007" t="s">
        <v>138</v>
      </c>
      <c r="AT8" s="380" t="s">
        <v>41</v>
      </c>
      <c r="AU8" s="456" t="s">
        <v>41</v>
      </c>
      <c r="AV8" s="379" t="s">
        <v>41</v>
      </c>
      <c r="AW8" s="380" t="s">
        <v>41</v>
      </c>
      <c r="AX8" s="499" t="s">
        <v>41</v>
      </c>
      <c r="AY8" s="379" t="s">
        <v>41</v>
      </c>
      <c r="AZ8" s="381" t="s">
        <v>41</v>
      </c>
      <c r="BA8" s="456" t="s">
        <v>41</v>
      </c>
      <c r="BB8" s="379" t="s">
        <v>41</v>
      </c>
      <c r="BC8" s="378" t="s">
        <v>41</v>
      </c>
      <c r="BD8" s="379" t="s">
        <v>41</v>
      </c>
      <c r="BE8" s="380" t="s">
        <v>41</v>
      </c>
      <c r="BF8" s="456" t="s">
        <v>41</v>
      </c>
      <c r="BG8" s="379" t="s">
        <v>41</v>
      </c>
      <c r="BH8" s="500" t="s">
        <v>41</v>
      </c>
      <c r="BI8" s="456" t="s">
        <v>41</v>
      </c>
      <c r="BJ8" s="380" t="s">
        <v>41</v>
      </c>
      <c r="BK8" s="456" t="s">
        <v>41</v>
      </c>
      <c r="BL8" s="456" t="s">
        <v>377</v>
      </c>
      <c r="BM8" s="456" t="s">
        <v>378</v>
      </c>
      <c r="BN8" s="456" t="s">
        <v>378</v>
      </c>
      <c r="BO8" s="456" t="s">
        <v>378</v>
      </c>
      <c r="BP8" s="456" t="s">
        <v>41</v>
      </c>
      <c r="BQ8" s="456" t="s">
        <v>41</v>
      </c>
      <c r="BR8" s="954" t="s">
        <v>379</v>
      </c>
      <c r="BS8" s="379" t="s">
        <v>372</v>
      </c>
      <c r="BT8" s="456" t="s">
        <v>373</v>
      </c>
      <c r="BU8" s="456" t="s">
        <v>374</v>
      </c>
      <c r="BV8" s="456" t="s">
        <v>373</v>
      </c>
      <c r="BW8" s="456" t="s">
        <v>375</v>
      </c>
      <c r="BX8" s="456" t="s">
        <v>376</v>
      </c>
      <c r="BY8" s="1146"/>
      <c r="BZ8" s="379" t="s">
        <v>380</v>
      </c>
      <c r="CA8" s="68" t="s">
        <v>142</v>
      </c>
      <c r="CB8" s="456" t="s">
        <v>43</v>
      </c>
      <c r="CC8" s="495" t="s">
        <v>43</v>
      </c>
      <c r="CD8" s="456" t="s">
        <v>44</v>
      </c>
      <c r="CE8" s="457" t="s">
        <v>44</v>
      </c>
      <c r="CF8" s="519" t="s">
        <v>44</v>
      </c>
      <c r="CI8" s="894" t="s">
        <v>381</v>
      </c>
    </row>
    <row r="9" spans="2:162" s="455" customFormat="1" ht="75.75" thickBot="1">
      <c r="B9" s="472" t="s">
        <v>45</v>
      </c>
      <c r="C9" s="473" t="s">
        <v>248</v>
      </c>
      <c r="D9" s="139" t="s">
        <v>382</v>
      </c>
      <c r="E9" s="480" t="s">
        <v>147</v>
      </c>
      <c r="F9" s="442" t="s">
        <v>148</v>
      </c>
      <c r="G9" s="134" t="s">
        <v>149</v>
      </c>
      <c r="H9" s="444" t="s">
        <v>383</v>
      </c>
      <c r="I9" s="963">
        <v>1</v>
      </c>
      <c r="J9" s="443">
        <v>1</v>
      </c>
      <c r="K9" s="444" t="s">
        <v>384</v>
      </c>
      <c r="L9" s="442" t="s">
        <v>385</v>
      </c>
      <c r="M9" s="445" t="s">
        <v>386</v>
      </c>
      <c r="N9" s="971">
        <v>3100</v>
      </c>
      <c r="O9" s="972">
        <v>100</v>
      </c>
      <c r="P9" s="973">
        <f>IF(OR(N9="", O9=""), "", IFERROR(VALUE(TRIM(SUBSTITUTE(N9,CHAR(160),""))),0) + IFERROR(VALUE(TRIM(SUBSTITUTE(O9,CHAR(160),""))),0))</f>
        <v>3200</v>
      </c>
      <c r="Q9" s="444" t="s">
        <v>384</v>
      </c>
      <c r="R9" s="442" t="s">
        <v>385</v>
      </c>
      <c r="S9" s="447">
        <v>3500</v>
      </c>
      <c r="T9" s="448">
        <v>50</v>
      </c>
      <c r="U9" s="449">
        <v>3550</v>
      </c>
      <c r="V9" s="444" t="s">
        <v>384</v>
      </c>
      <c r="W9" s="442" t="s">
        <v>385</v>
      </c>
      <c r="X9" s="450"/>
      <c r="Y9" s="448"/>
      <c r="Z9" s="451"/>
      <c r="AA9" s="464" t="s">
        <v>151</v>
      </c>
      <c r="AB9" s="469">
        <f>_xlfn.IFS(
    $AA9="Devis 1",
        IF(ISBLANK(N9),"",IFERROR(VALUE(TRIM(SUBSTITUTE(N9,CHAR(160),""))),0)
        * IFERROR(VALUE(TRIM(SUBSTITUTE($I9,CHAR(160),""))),0)),
    $AA9="Devis 2",
        IF(ISBLANK($S9),"",IFERROR(VALUE(TRIM(SUBSTITUTE($S9,CHAR(160),""))),0)
        * IFERROR(VALUE(TRIM(SUBSTITUTE($I9,CHAR(160),""))),0)),
    $AA9="Devis 3",
        IF(ISBLANK($X9),"",IFERROR(VALUE(TRIM(SUBSTITUTE($X9,CHAR(160),""))),0)
        * IFERROR(VALUE(TRIM(SUBSTITUTE($I9,CHAR(160),""))),0)),
    TRUE, 0
)</f>
        <v>3100</v>
      </c>
      <c r="AC9" s="469">
        <f>_xlfn.IFS(
    $AA9="Devis 1",
        IF(ISBLANK(O9),"",IFERROR(VALUE(TRIM(SUBSTITUTE(O9,CHAR(160),""))),0)
        * IFERROR(VALUE(TRIM(SUBSTITUTE($I9,CHAR(160),""))),0)),
    $AA9="Devis 2",
        IF(ISBLANK($S9),"",IFERROR(VALUE(TRIM(SUBSTITUTE($S9,CHAR(160),""))),0)
        * IFERROR(VALUE(TRIM(SUBSTITUTE($I9,CHAR(160),""))),0)),
    $AA9="Devis 3",
        IF(ISBLANK($X9),"",IFERROR(VALUE(TRIM(SUBSTITUTE($X9,CHAR(160),""))),0)
        * IFERROR(VALUE(TRIM(SUBSTITUTE($I9,CHAR(160),""))),0)),
    TRUE, 0
)</f>
        <v>100</v>
      </c>
      <c r="AD9" s="469">
        <v>3200</v>
      </c>
      <c r="AE9" s="897" t="s">
        <v>387</v>
      </c>
      <c r="AF9" s="898">
        <f>IF(AE9="","",_xlfn.IFS(AE9=$CI$5,70,AE9=$CI$6,90,AE9=$CI$7,70,AE9=$CI$8,90,AE9=$CI$9,110))</f>
        <v>110</v>
      </c>
      <c r="AG9" s="899">
        <v>4</v>
      </c>
      <c r="AH9" s="898" cm="1">
        <f t="array" ref="AH9">IF(AE9="","",_xlfn.IFS(AE9=$CI$5,15.75,AE9=$CI$6,21,AE9=$CI$7,15.25,AE9=$CI$8,15.25,AE9=$CI$9,15.25))</f>
        <v>15.25</v>
      </c>
      <c r="AI9" s="899">
        <v>8</v>
      </c>
      <c r="AJ9" s="903">
        <f>IF(AE9="",0,AF9*AG9+AH9*AI9)</f>
        <v>562</v>
      </c>
      <c r="AK9" s="905">
        <v>3592</v>
      </c>
      <c r="AL9" s="452"/>
      <c r="AM9" s="520" t="s">
        <v>248</v>
      </c>
      <c r="AN9" s="134" t="s">
        <v>382</v>
      </c>
      <c r="AO9" s="477" t="s">
        <v>147</v>
      </c>
      <c r="AP9" s="485" t="s">
        <v>148</v>
      </c>
      <c r="AQ9" s="134" t="s">
        <v>149</v>
      </c>
      <c r="AR9" s="475" t="s">
        <v>383</v>
      </c>
      <c r="AS9" s="1008">
        <v>1</v>
      </c>
      <c r="AT9" s="443">
        <v>1</v>
      </c>
      <c r="AU9" s="444" t="s">
        <v>384</v>
      </c>
      <c r="AV9" s="442" t="s">
        <v>385</v>
      </c>
      <c r="AW9" s="445" t="s">
        <v>386</v>
      </c>
      <c r="AX9" s="453">
        <v>3100</v>
      </c>
      <c r="AY9" s="141">
        <v>100</v>
      </c>
      <c r="AZ9" s="141">
        <f>IF(OR(AX9="", AY9=""), "", IFERROR(VALUE(TRIM(SUBSTITUTE(AX9,CHAR(160),""))),0) + IFERROR(VALUE(TRIM(SUBSTITUTE(AY9,CHAR(160),""))),0))</f>
        <v>3200</v>
      </c>
      <c r="BA9" s="444" t="s">
        <v>384</v>
      </c>
      <c r="BB9" s="442" t="s">
        <v>385</v>
      </c>
      <c r="BC9" s="447">
        <v>3500</v>
      </c>
      <c r="BD9" s="448">
        <v>50</v>
      </c>
      <c r="BE9" s="141">
        <f>IF(OR(BC9="", BD9=""), "", IFERROR(VALUE(TRIM(SUBSTITUTE(BC9,CHAR(160),""))),0) + IFERROR(VALUE(TRIM(SUBSTITUTE(BD9,CHAR(160),""))),0))</f>
        <v>3550</v>
      </c>
      <c r="BF9" s="444" t="s">
        <v>384</v>
      </c>
      <c r="BG9" s="442" t="s">
        <v>385</v>
      </c>
      <c r="BH9" s="450" t="s">
        <v>388</v>
      </c>
      <c r="BI9" s="448" t="s">
        <v>388</v>
      </c>
      <c r="BJ9" s="451" t="s">
        <v>388</v>
      </c>
      <c r="BK9" s="359" t="s">
        <v>151</v>
      </c>
      <c r="BL9" s="454" t="s">
        <v>147</v>
      </c>
      <c r="BM9" s="550">
        <f t="shared" ref="BM9:BM49" si="0">IF(AM9="","",
IF(
AND(
IFERROR(VALUE(TRIM(SUBSTITUTE(AX9,CHAR(160),""))),0)=0,
IFERROR(VALUE(TRIM(SUBSTITUTE(BC9,CHAR(160),""))),0)=0,
IFERROR(VALUE(TRIM(SUBSTITUTE(BH9,CHAR(160),""))),0)=0
),
0,
IF(
1.15*
MIN(
IF(IFERROR(VALUE(TRIM(SUBSTITUTE(AX9,CHAR(160),""))),0)=0,1E+30,IFERROR(VALUE(TRIM(SUBSTITUTE(AX9,CHAR(160),""))),0)),
IF(IFERROR(VALUE(TRIM(SUBSTITUTE(BC9,CHAR(160),""))),0)=0,1E+30,IFERROR(VALUE(TRIM(SUBSTITUTE(BC9,CHAR(160),""))),0)),
IF(IFERROR(VALUE(TRIM(SUBSTITUTE(BH9,CHAR(160),""))),0)=0,1E+30,IFERROR(VALUE(TRIM(SUBSTITUTE(BH9,CHAR(160),""))),0))
)
=0,
0,
1.15*
MIN(
IF(IFERROR(VALUE(TRIM(SUBSTITUTE(AX9,CHAR(160),""))),0)=0,1E+30,IFERROR(VALUE(TRIM(SUBSTITUTE(AX9,CHAR(160),""))),0)),
IF(IFERROR(VALUE(TRIM(SUBSTITUTE(BC9,CHAR(160),""))),0)=0,1E+30,IFERROR(VALUE(TRIM(SUBSTITUTE(BC9,CHAR(160),""))),0)),
IF(IFERROR(VALUE(TRIM(SUBSTITUTE(BH9,CHAR(160),""))),0)=0,1E+30,IFERROR(VALUE(TRIM(SUBSTITUTE(BH9,CHAR(160),""))),0))
)
)
)
)</f>
        <v>3564.9999999999995</v>
      </c>
      <c r="BN9" s="550">
        <f t="shared" ref="BN9:BN49" si="1">IF(AM9="","",
IF(
AND(
IFERROR(VALUE(TRIM(SUBSTITUTE(AY9,CHAR(160),""))),0)=0,
IFERROR(VALUE(TRIM(SUBSTITUTE(BD9,CHAR(160),""))),0)=0,
IFERROR(VALUE(TRIM(SUBSTITUTE(BI9,CHAR(160),""))),0)=0
),
0,
IF(
1.15*
MIN(
IF(IFERROR(VALUE(TRIM(SUBSTITUTE(AY9,CHAR(160),""))),0)=0,1E+30,IFERROR(VALUE(TRIM(SUBSTITUTE(AY9,CHAR(160),""))),0)),
IF(IFERROR(VALUE(TRIM(SUBSTITUTE(BD9,CHAR(160),""))),0)=0,1E+30,IFERROR(VALUE(TRIM(SUBSTITUTE(BD9,CHAR(160),""))),0)),
IF(IFERROR(VALUE(TRIM(SUBSTITUTE(BI9,CHAR(160),""))),0)=0,1E+30,IFERROR(VALUE(TRIM(SUBSTITUTE(BI9,CHAR(160),""))),0))
)
=0,
0,
1.15*
MIN(
IF(IFERROR(VALUE(TRIM(SUBSTITUTE(AY9,CHAR(160),""))),0)=0,1E+30,IFERROR(VALUE(TRIM(SUBSTITUTE(AY9,CHAR(160),""))),0)),
IF(IFERROR(VALUE(TRIM(SUBSTITUTE(BD9,CHAR(160),""))),0)=0,1E+30,IFERROR(VALUE(TRIM(SUBSTITUTE(BD9,CHAR(160),""))),0)),
IF(IFERROR(VALUE(TRIM(SUBSTITUTE(BI9,CHAR(160),""))),0)=0,1E+30,IFERROR(VALUE(TRIM(SUBSTITUTE(BI9,CHAR(160),""))),0))
)
)
)
)</f>
        <v>57.499999999999993</v>
      </c>
      <c r="BO9" s="550">
        <f>IF(BM9="","",BM9+BN9)</f>
        <v>3622.4999999999995</v>
      </c>
      <c r="BP9" s="550" cm="1">
        <f t="array" ref="BP9">IF($AM9="","",
_xlfn.IFS(
$BK9="Devis 1",
IF(ISBLANK(AX9),"",IFERROR(VALUE(TRIM(SUBSTITUTE(AX9,CHAR(160),""))),0)*IFERROR(VALUE(TRIM(SUBSTITUTE(AS9,CHAR(160),""))),0)),
$BK9="Devis 2",
IF(ISBLANK(BC9),"",IFERROR(VALUE(TRIM(SUBSTITUTE(BC9,CHAR(160),""))),0)*IFERROR(VALUE(TRIM(SUBSTITUTE(AS9,CHAR(160),""))),0)),
$BK9="Devis 3",
IF(ISBLANK(BH9),"",IFERROR(VALUE(TRIM(SUBSTITUTE(BH9,CHAR(160),""))),0)*IFERROR(VALUE(TRIM(SUBSTITUTE(AS9,CHAR(160),""))),0)),
TRUE,0
)
)</f>
        <v>3100</v>
      </c>
      <c r="BQ9" s="550" cm="1">
        <f t="array" ref="BQ9">IF($AM9="","",
_xlfn.IFS(
$BK9="Devis 1",
IF(ISBLANK(AY9),"",IFERROR(VALUE(TRIM(SUBSTITUTE(AY9,CHAR(160),""))),0)),
$BK9="Devis 2",
IF(ISBLANK(BD9),"",IFERROR(VALUE(TRIM(SUBSTITUTE(BD9,CHAR(160),""))),0)),
$BK9="Devis 3",
IF(ISBLANK(BI9),"",IFERROR(VALUE(TRIM(SUBSTITUTE(BI9,CHAR(160),""))),0)),
TRUE,0
)
)</f>
        <v>100</v>
      </c>
      <c r="BR9" s="550">
        <f>IF(BP9="","",BP9+BQ9)</f>
        <v>3200</v>
      </c>
      <c r="BS9" s="897" t="s">
        <v>387</v>
      </c>
      <c r="BT9" s="898" cm="1">
        <f t="array" ref="BT9">IF(BS9="","",_xlfn.IFS(BS9=$CI$5,70,BS9=$CI$6,90,BS9=$CI$7,70,BS9=$CI$8,90,BS9=$CI$9,110))</f>
        <v>110</v>
      </c>
      <c r="BU9" s="899">
        <v>4</v>
      </c>
      <c r="BV9" s="898" cm="1">
        <f t="array" ref="BV9">IF(BS9="","",_xlfn.IFS(BS9=$CI$5,15.75,BS9=$CI$6,21,BS9=$CI$7,15.25,BS9=$CI$8,15.25,BS9=$CI$9,15.25))</f>
        <v>15.25</v>
      </c>
      <c r="BW9" s="899">
        <v>8</v>
      </c>
      <c r="BX9" s="903">
        <f>IF(BS9="",0,BT9*BU9+BV9*BW9)</f>
        <v>562</v>
      </c>
      <c r="BY9" s="491">
        <v>3592</v>
      </c>
      <c r="BZ9" s="489"/>
      <c r="CA9" s="955" t="str" cm="1">
        <f t="array" ref="CA9">IF(
    OR(
        BR9="",BO9="",BP9="",BM9="",BQ9="",BN9=""
    ),
    "",
    _xlfn.IFS(
        ROUND(IFERROR(VALUE(TRIM(SUBSTITUTE(BR9,CHAR(160),""))),0),2) &gt;
        ROUND(IFERROR(VALUE(TRIM(SUBSTITUTE(BO9,CHAR(160),""))),0),2),
        "KO : Le montant retenu TTC est supérieur au montant raisonnable TTC. Merci de revoir la ligne de dépense ou plafonner son montant.",
        ROUND(IFERROR(VALUE(TRIM(SUBSTITUTE(BP9,CHAR(160),""))),0),2) &gt;
        ROUND(IFERROR(VALUE(TRIM(SUBSTITUTE(BM9,CHAR(160),""))),0),2),
        "Attention : Le montant retenu HT est supérieur au montant HT raisonnable. Merci de revoir la ligne de dépense, plafonner son montant, ou justifier la reventillation HT / TVA.",
        ROUND(IFERROR(VALUE(TRIM(SUBSTITUTE(BQ9,CHAR(160),""))),0),2) &gt;
        ROUND(IFERROR(VALUE(TRIM(SUBSTITUTE(BN9,CHAR(160),""))),0),2),
        "Attention : Le montant TVA retenu est supérieur au montant TVA raisonnable. Merci de revoir la ligne de dépense, plafonner son montant, ou justifier la reventillation HT / TVA.",
        ROUND(IFERROR(VALUE(TRIM(SUBSTITUTE(BR9,CHAR(160),""))),0),2) &gt;
        ROUND(IFERROR(VALUE(TRIM(SUBSTITUTE(MIN(AZ9,BE9,BJ9),CHAR(160),""))),0),2),
        "Attention : Le devis retenu n'est pas le moins cher. Une justification de la part du porteur est nécessaire.",
        ROUND(IFERROR(VALUE(TRIM(SUBSTITUTE(BR9,CHAR(160),""))),0),2) = 0,
        "Attention : montant présenté entièrement écarté",
        ROUND(IFERROR(VALUE(TRIM(SUBSTITUTE(BO9,CHAR(160),""))),0),2) =
        ROUND(IFERROR(VALUE(TRIM(SUBSTITUTE(BR9,CHAR(160),""))),0),2),
        "OK",
        ROUND(IFERROR(VALUE(TRIM(SUBSTITUTE(BO9,CHAR(160),""))),0),2) &gt;
        ROUND(IFERROR(VALUE(TRIM(SUBSTITUTE(BR9,CHAR(160),""))),0),2),
        "OK : Montant instruit inférieur au montant raisonnable.",
        TRUE,""
    )
)</f>
        <v>Attention : Le montant TVA retenu est supérieur au montant TVA raisonnable. Merci de revoir la ligne de dépense, plafonner son montant, ou justifier la reventillation HT / TVA.</v>
      </c>
      <c r="CB9" s="392" t="str">
        <f>IF(OR(BR9="", AD9="", BP9="", AB9="", BQ9="", AC9=""),
  "",
  _xlfn.IFS(ROUND(IFERROR(VALUE(TRIM(SUBSTITUTE(BR9,CHAR(160),""))),0),2)=0,
    "Attention : montant présenté entièrement écarté",
    ROUND(IFERROR(VALUE(TRIM(SUBSTITUTE(BR9,CHAR(160),""))),0),2)&gt;
    ROUND(IFERROR(VALUE(TRIM(SUBSTITUTE(AD9,CHAR(160),""))),0),2),
    "KO : Le montant retenu TTC est supérieur au montant présenté TTC. Merci de revoir la ligne de dépense ou plafonner son montant.",
    ROUND(IFERROR(VALUE(TRIM(SUBSTITUTE(BP9,CHAR(160),""))),0),2)&gt;
    ROUND(IFERROR(VALUE(TRIM(SUBSTITUTE(AB9,CHAR(160),""))),0),2),
    "Attention : Le montant retenu HT est supérieur au montant HT présenté. Merci de revoir la ligne de dépense,plafonner son montant,ou justifier la reventillation HT/TVA.",
    ROUND(IFERROR(VALUE(TRIM(SUBSTITUTE(BQ9,CHAR(160),""))),0),2)&gt;
    ROUND(IFERROR(VALUE(TRIM(SUBSTITUTE(AC9,CHAR(160),""))),0),2),
    "Attention : Le montant TVA retenu est supérieur au montant TVA présenté. Merci de revoir la ligne de dépense,plafonner son montant,ou justifier la reventillation HT/TVA.",
    ROUND(IFERROR(VALUE(TRIM(SUBSTITUTE(AD9,CHAR(160),""))),0),2)=0,
    "Attention : montant présenté entièrement écarté",
    ROUND(IFERROR(VALUE(TRIM(SUBSTITUTE(BR9,CHAR(160),""))),0),2)=ROUND(IFERROR(VALUE(TRIM(SUBSTITUTE(AD9,CHAR(160),""))),0),2),
    "OK",
    AND(ROUND(IFERROR(VALUE(TRIM(SUBSTITUTE(BR9,CHAR(160),""))),0),2)&lt;
       ROUND(IFERROR(VALUE(TRIM(SUBSTITUTE(AD9,CHAR(160),""))),0),2),
       ROUND(ROUND(IFERROR(VALUE(TRIM(SUBSTITUTE(AD9,CHAR(160),""))),0),2)-ROUND(IFERROR(VALUE(TRIM(SUBSTITUTE(BR9,CHAR(160),""))),0),2),
       2)&lt; 0.01),
    "OK",
    ROUND(IFERROR(VALUE(TRIM(SUBSTITUTE(BR9,CHAR(160),""))),0),2)&lt;
    ROUND(IFERROR(VALUE(TRIM(SUBSTITUTE(AD9,CHAR(160),""))),0),2),
    "Attention : Montant présenté partiellement écarté.",
    TRUE,
    ""))</f>
        <v>OK</v>
      </c>
      <c r="CC9" s="505" t="str">
        <f t="shared" ref="CC9:CC49" si="2">IF(OR(AJ9="", BX9=""),
  "",
  _xlfn.IFS(ROUND(IFERROR(VALUE(TRIM(SUBSTITUTE(BX9,CHAR(160),""))),0),2)&gt; ROUND(IFERROR(VALUE(TRIM(SUBSTITUTE(AJ9,CHAR(160),""))),0),2),
    "KO : Le montant retenu est supérieur au montant présenté. Merci de revoir la ligne de contribution ou plafonner son montant.",
    IFERROR(VALUE(TRIM(SUBSTITUTE(AJ9,CHAR(160),""))),0)=0,
    "Attention : montant présenté entièrement écarté",
    ROUND(IFERROR(VALUE(TRIM(SUBSTITUTE(BX9,CHAR(160),""))),0),2)=ROUND(IFERROR(VALUE(TRIM(SUBSTITUTE(AJ9,CHAR(160),""))),0),2),
    "OK",
    ROUND(IFERROR(VALUE(TRIM(SUBSTITUTE(BX9,CHAR(160),""))),0),2)&lt; ROUND(IFERROR(VALUE(TRIM(SUBSTITUTE(AJ9,CHAR(160),""))),0),2),
    "Attention : montant présenté partiellement écarté.",
    TRUE, ""))</f>
        <v>OK</v>
      </c>
      <c r="CD9" s="510">
        <v>0</v>
      </c>
      <c r="CE9" s="446">
        <v>0</v>
      </c>
      <c r="CF9" s="521">
        <v>0</v>
      </c>
      <c r="CG9" s="494"/>
      <c r="CH9" s="494"/>
      <c r="CI9" s="893" t="s">
        <v>387</v>
      </c>
      <c r="CJ9" s="494"/>
      <c r="CK9" s="494"/>
      <c r="CL9" s="494"/>
      <c r="CM9" s="494"/>
      <c r="CN9" s="494"/>
      <c r="CO9" s="494"/>
      <c r="CP9" s="494"/>
      <c r="CQ9" s="494"/>
      <c r="CR9" s="494"/>
      <c r="CS9" s="494"/>
      <c r="CT9" s="494"/>
      <c r="CU9" s="494"/>
      <c r="CV9" s="494"/>
      <c r="CW9" s="494"/>
      <c r="CX9" s="494"/>
      <c r="CY9" s="494"/>
      <c r="CZ9" s="494"/>
      <c r="DA9" s="494"/>
      <c r="DB9" s="494"/>
      <c r="DC9" s="494"/>
      <c r="DD9" s="494"/>
      <c r="DE9" s="494"/>
      <c r="DF9" s="494"/>
      <c r="DG9" s="494"/>
      <c r="DH9" s="494"/>
      <c r="DI9" s="494"/>
      <c r="DJ9" s="494"/>
      <c r="DK9" s="494"/>
      <c r="DL9" s="494"/>
      <c r="DM9" s="494"/>
      <c r="DN9" s="494"/>
      <c r="DO9" s="494"/>
      <c r="DP9" s="494"/>
      <c r="DQ9" s="494"/>
      <c r="DR9" s="494"/>
      <c r="DS9" s="494"/>
      <c r="DT9" s="494"/>
      <c r="DU9" s="494"/>
      <c r="DV9" s="494"/>
      <c r="DW9" s="494"/>
      <c r="DX9" s="494"/>
      <c r="DY9" s="494"/>
      <c r="DZ9" s="494"/>
      <c r="EA9" s="494"/>
      <c r="EB9" s="494"/>
      <c r="EC9" s="494"/>
      <c r="ED9" s="494"/>
      <c r="EE9" s="494"/>
      <c r="EF9" s="494"/>
      <c r="EG9" s="494"/>
      <c r="EH9" s="494"/>
      <c r="EI9" s="494"/>
      <c r="EJ9" s="494"/>
      <c r="EK9" s="494"/>
      <c r="EL9" s="494"/>
      <c r="EM9" s="494"/>
      <c r="EN9" s="494"/>
      <c r="EO9" s="494"/>
      <c r="EP9" s="494"/>
      <c r="EQ9" s="494"/>
      <c r="ER9" s="494"/>
      <c r="ES9" s="494"/>
      <c r="ET9" s="494"/>
      <c r="EU9" s="494"/>
      <c r="EV9" s="494"/>
      <c r="EW9" s="494"/>
      <c r="EX9" s="494"/>
      <c r="EY9" s="494"/>
      <c r="EZ9" s="494"/>
      <c r="FA9" s="494"/>
      <c r="FB9" s="494"/>
      <c r="FC9" s="494"/>
      <c r="FD9" s="494"/>
      <c r="FE9" s="494"/>
      <c r="FF9" s="494"/>
    </row>
    <row r="10" spans="2:162" ht="71.099999999999994" customHeight="1" thickBot="1">
      <c r="B10" s="466">
        <v>1</v>
      </c>
      <c r="C10" s="80" t="s">
        <v>57</v>
      </c>
      <c r="D10" s="383" t="s">
        <v>382</v>
      </c>
      <c r="E10" s="965" t="s">
        <v>147</v>
      </c>
      <c r="F10" s="974" t="s">
        <v>148</v>
      </c>
      <c r="G10" s="975" t="s">
        <v>144</v>
      </c>
      <c r="H10" s="976" t="s">
        <v>383</v>
      </c>
      <c r="I10" s="977">
        <v>1</v>
      </c>
      <c r="J10" s="978">
        <v>1</v>
      </c>
      <c r="K10" s="976" t="s">
        <v>389</v>
      </c>
      <c r="L10" s="976" t="s">
        <v>390</v>
      </c>
      <c r="M10" s="979" t="s">
        <v>391</v>
      </c>
      <c r="N10" s="980">
        <v>3100</v>
      </c>
      <c r="O10" s="981">
        <v>100</v>
      </c>
      <c r="P10" s="982">
        <f>IF(OR(N10="", O10=""), "", IFERROR(VALUE(TRIM(SUBSTITUTE(N10,CHAR(160),""))),0) + IFERROR(VALUE(TRIM(SUBSTITUTE(O10,CHAR(160),""))),0))</f>
        <v>3200</v>
      </c>
      <c r="Q10" s="976" t="s">
        <v>389</v>
      </c>
      <c r="R10" s="976" t="s">
        <v>390</v>
      </c>
      <c r="S10" s="983">
        <v>3500</v>
      </c>
      <c r="T10" s="981">
        <v>50</v>
      </c>
      <c r="U10" s="984">
        <f t="shared" ref="U10:U49" si="3">IF(OR(S10="", T10=""), "", IFERROR(VALUE(TRIM(SUBSTITUTE(S10,CHAR(160),""))),0) + IFERROR(VALUE(TRIM(SUBSTITUTE(T10,CHAR(160),""))),0))</f>
        <v>3550</v>
      </c>
      <c r="V10" s="976" t="s">
        <v>389</v>
      </c>
      <c r="W10" s="976" t="s">
        <v>390</v>
      </c>
      <c r="X10" s="985"/>
      <c r="Y10" s="981"/>
      <c r="Z10" s="984" t="str">
        <f t="shared" ref="Z10:Z48" si="4">IF(OR(X10="", Y10=""), "", IFERROR(VALUE(TRIM(SUBSTITUTE(X10,CHAR(160),""))),0) + IFERROR(VALUE(TRIM(SUBSTITUTE(Y10,CHAR(160),""))),0))</f>
        <v/>
      </c>
      <c r="AA10" s="986" t="s">
        <v>151</v>
      </c>
      <c r="AB10" s="940">
        <f>_xlfn.IFS(
    $AA10="Devis 1",
        IF(ISBLANK(N10),"",IFERROR(VALUE(TRIM(SUBSTITUTE(N10,CHAR(160),""))),0)
        * IFERROR(VALUE(TRIM(SUBSTITUTE($I10,CHAR(160),""))),0)),
    $AA10="Devis 2",
        IF(ISBLANK($S10),"",IFERROR(VALUE(TRIM(SUBSTITUTE($S10,CHAR(160),""))),0)
        * IFERROR(VALUE(TRIM(SUBSTITUTE($I10,CHAR(160),""))),0)),
    $AA10="Devis 3",
        IF(ISBLANK($X10),"",IFERROR(VALUE(TRIM(SUBSTITUTE($X10,CHAR(160),""))),0)
        * IFERROR(VALUE(TRIM(SUBSTITUTE($I10,CHAR(160),""))),0)),
    TRUE, 0
)</f>
        <v>3100</v>
      </c>
      <c r="AC10" s="940">
        <f>_xlfn.IFS(
    $AA10="Devis 1",
        IF(ISBLANK(O10),"",IFERROR(VALUE(TRIM(SUBSTITUTE(O10,CHAR(160),""))),0)
        * IFERROR(VALUE(TRIM(SUBSTITUTE($I10,CHAR(160),""))),0)),
    $AA10="Devis 2",
        IF(ISBLANK($S10),"",IFERROR(VALUE(TRIM(SUBSTITUTE($S10,CHAR(160),""))),0)
        * IFERROR(VALUE(TRIM(SUBSTITUTE($I10,CHAR(160),""))),0)),
    $AA10="Devis 3",
        IF(ISBLANK($X10),"",IFERROR(VALUE(TRIM(SUBSTITUTE($X10,CHAR(160),""))),0)
        * IFERROR(VALUE(TRIM(SUBSTITUTE($I10,CHAR(160),""))),0)),
    TRUE, 0
)</f>
        <v>100</v>
      </c>
      <c r="AD10" s="987" cm="1">
        <f t="array" ref="AD10">IF((_xlfn.IFS(TRIM(SUBSTITUTE(AA10,CHAR(160),""))="Devis 1",IFERROR(VALUE(TRIM(SUBSTITUTE(P10,CHAR(160),""))),0),TRIM(SUBSTITUTE(AA10,CHAR(160),""))="Devis 2",IFERROR(VALUE(TRIM(SUBSTITUTE(U10,CHAR(160),""))),0),TRIM(SUBSTITUTE(AA10,CHAR(160),""))="Devis 3",IFERROR(VALUE(TRIM(SUBSTITUTE(Z10,CHAR(160),""))),0),TRUE,0))=0,"",_xlfn.IFS(TRIM(SUBSTITUTE(AA10,CHAR(160),""))="Devis 1",IFERROR(VALUE(TRIM(SUBSTITUTE(P10,CHAR(160),""))),0),TRIM(SUBSTITUTE(AA10,CHAR(160),""))="Devis 2",IFERROR(VALUE(TRIM(SUBSTITUTE(U10,CHAR(160),""))),0),TRIM(SUBSTITUTE(AA10,CHAR(160),""))="Devis 3",IFERROR(VALUE(TRIM(SUBSTITUTE(Z10,CHAR(160),""))),0),TRUE,0))</f>
        <v>3200</v>
      </c>
      <c r="AE10" s="968" t="s">
        <v>323</v>
      </c>
      <c r="AF10" s="889" cm="1">
        <f t="array" ref="AF10">IF(AE10="","",_xlfn.IFS(AE10=$CI$6,70,AE10=$CI$7,90,AE10=$CI$8,70,AE10=$CI$9,90,AE10=$CI$10,110))</f>
        <v>70</v>
      </c>
      <c r="AG10" s="890">
        <v>2</v>
      </c>
      <c r="AH10" s="889" cm="1">
        <f t="array" ref="AH10">IF(AE10="","",_xlfn.IFS(AE10=$CI$6,15.75,AE10=$CI$7,21,AE10=$CI$8,15.25,AE10=$CI$9,15.25,AE10=$CI$10,15.25))</f>
        <v>15.75</v>
      </c>
      <c r="AI10" s="891">
        <v>4</v>
      </c>
      <c r="AJ10" s="900">
        <f>IF(AE10="",0,AF10*AG10+AH10*AI10)</f>
        <v>203</v>
      </c>
      <c r="AK10" s="906">
        <f>IF(D10="","",AD10+AJ10)</f>
        <v>3403</v>
      </c>
      <c r="AL10" s="513"/>
      <c r="AM10" s="522" t="str">
        <f t="shared" ref="AM10:AM49" si="5">IF(C10="","",C10)</f>
        <v>Mise en œuvre de la stratégie</v>
      </c>
      <c r="AN10" s="385" t="str">
        <f t="shared" ref="AN10:AN25" si="6">IF(D10="","",D10)</f>
        <v xml:space="preserve">Voyage d'étude à Point-à-Pitre en avion aller/retour, 2 nuits et 6 repas. </v>
      </c>
      <c r="AO10" s="482" t="str">
        <f t="shared" ref="AO10:AO49" si="7">IF(E10="","",E10)</f>
        <v>Oui</v>
      </c>
      <c r="AP10" s="384" t="str">
        <f t="shared" ref="AP10:AP49" si="8">IF(F10="","",F10)</f>
        <v xml:space="preserve">Pas de marché public </v>
      </c>
      <c r="AQ10" s="384" t="str">
        <f t="shared" ref="AQ10:AQ49" si="9">IF(G10="","",G10)</f>
        <v>Non</v>
      </c>
      <c r="AR10" s="474" t="str">
        <f t="shared" ref="AR10:AY10" si="10">IF(H10="","",H10)</f>
        <v>Non Concerné</v>
      </c>
      <c r="AS10" s="1011">
        <f t="shared" si="10"/>
        <v>1</v>
      </c>
      <c r="AT10" s="385">
        <f t="shared" si="10"/>
        <v>1</v>
      </c>
      <c r="AU10" s="385" t="str">
        <f t="shared" si="10"/>
        <v>TEST 1</v>
      </c>
      <c r="AV10" s="385" t="str">
        <f t="shared" si="10"/>
        <v>TEST 2</v>
      </c>
      <c r="AW10" s="385" t="str">
        <f t="shared" si="10"/>
        <v>TEST 3</v>
      </c>
      <c r="AX10" s="386">
        <f t="shared" si="10"/>
        <v>3100</v>
      </c>
      <c r="AY10" s="387">
        <f t="shared" si="10"/>
        <v>100</v>
      </c>
      <c r="AZ10" s="388">
        <f>IF(OR(AX10="", AY10=""), "", IFERROR(VALUE(TRIM(SUBSTITUTE(AX10,CHAR(160),""))),0) + IFERROR(VALUE(TRIM(SUBSTITUTE(AY10,CHAR(160),""))),0))</f>
        <v>3200</v>
      </c>
      <c r="BA10" s="385" t="str">
        <f t="shared" ref="BA10:BA25" si="11">IF(Q10="","",Q10)</f>
        <v>TEST 1</v>
      </c>
      <c r="BB10" s="385" t="str">
        <f t="shared" ref="BB10:BB25" si="12">IF(R10="","",R10)</f>
        <v>TEST 2</v>
      </c>
      <c r="BC10" s="387">
        <f t="shared" ref="BC10:BC25" si="13">IF(S10="","",S10)</f>
        <v>3500</v>
      </c>
      <c r="BD10" s="387">
        <f t="shared" ref="BD10:BD25" si="14">IF(T10="","",T10)</f>
        <v>50</v>
      </c>
      <c r="BE10" s="389">
        <f>IF(OR(BC10="", BD10=""), "", IFERROR(VALUE(TRIM(SUBSTITUTE(BC10,CHAR(160),""))),0) + IFERROR(VALUE(TRIM(SUBSTITUTE(BD10,CHAR(160),""))),0))</f>
        <v>3550</v>
      </c>
      <c r="BF10" s="385" t="str">
        <f t="shared" ref="BF10:BF25" si="15">IF(V10="","",V10)</f>
        <v>TEST 1</v>
      </c>
      <c r="BG10" s="385" t="str">
        <f t="shared" ref="BG10:BG25" si="16">IF(W10="","",W10)</f>
        <v>TEST 2</v>
      </c>
      <c r="BH10" s="387" t="str">
        <f t="shared" ref="BH10:BH25" si="17">IF(X10="","",X10)</f>
        <v/>
      </c>
      <c r="BI10" s="387" t="str">
        <f t="shared" ref="BI10:BI25" si="18">IF(Y10="","",Y10)</f>
        <v/>
      </c>
      <c r="BJ10" s="389" t="str">
        <f>IF(OR(BH10="", BI10=""), "", IFERROR(VALUE(TRIM(SUBSTITUTE(BH10,CHAR(160),""))),0) + IFERROR(VALUE(TRIM(SUBSTITUTE(BI10,CHAR(160),""))),0))</f>
        <v/>
      </c>
      <c r="BK10" s="390" t="str">
        <f t="shared" ref="BK10:BK49" si="19">IF(AA10="","",AA10)</f>
        <v>Devis 1</v>
      </c>
      <c r="BL10" s="391" t="s">
        <v>147</v>
      </c>
      <c r="BM10" s="177">
        <f t="shared" si="0"/>
        <v>3564.9999999999995</v>
      </c>
      <c r="BN10" s="177">
        <f t="shared" si="1"/>
        <v>57.499999999999993</v>
      </c>
      <c r="BO10" s="549">
        <f>IF(BM10="","",BM10+BN10)</f>
        <v>3622.4999999999995</v>
      </c>
      <c r="BP10" s="940" cm="1">
        <f t="array" ref="BP10">IF($AM10="","",
_xlfn.IFS(
$BK10="Devis 1",
IF(ISBLANK(AX10),"",IFERROR(VALUE(TRIM(SUBSTITUTE(AX10,CHAR(160),""))),0)*IFERROR(VALUE(TRIM(SUBSTITUTE(AS10,CHAR(160),""))),0)),
$BK10="Devis 2",
IF(ISBLANK(BC10),"",IFERROR(VALUE(TRIM(SUBSTITUTE(BC10,CHAR(160),""))),0)*IFERROR(VALUE(TRIM(SUBSTITUTE(AS10,CHAR(160),""))),0)),
$BK10="Devis 3",
IF(ISBLANK(BH10),"",IFERROR(VALUE(TRIM(SUBSTITUTE(BH10,CHAR(160),""))),0)*IFERROR(VALUE(TRIM(SUBSTITUTE(AS10,CHAR(160),""))),0)),
TRUE,0
)
)</f>
        <v>3100</v>
      </c>
      <c r="BQ10" s="940">
        <f>IF($AM10="","",
_xlfn.IFS(
$BK10="Devis 1",
IF(ISBLANK(AY10),"",IFERROR(VALUE(TRIM(SUBSTITUTE(AY10,CHAR(160),""))),0)*IFERROR(VALUE(TRIM(SUBSTITUTE(AS10,CHAR(160),""))),0)),
$BK10="Devis 2",
IF(ISBLANK(BD10),"",IFERROR(VALUE(TRIM(SUBSTITUTE(BD10,CHAR(160),""))),0)*IFERROR(VALUE(TRIM(SUBSTITUTE(AS10,CHAR(160),""))),0)),
$BK10="Devis 3",
IF(ISBLANK(BI10),"",IFERROR(VALUE(TRIM(SUBSTITUTE(BI10,CHAR(160),""))),0)*IFERROR(VALUE(TRIM(SUBSTITUTE(AS10,CHAR(160),""))),0)),
TRUE,0
)
)</f>
        <v>100</v>
      </c>
      <c r="BR10" s="549">
        <f>IF(BP10="","",BP10+BQ10)</f>
        <v>3200</v>
      </c>
      <c r="BS10" s="888" t="s">
        <v>323</v>
      </c>
      <c r="BT10" s="889" cm="1">
        <f t="array" ref="BT10">IF(BS10="","",_xlfn.IFS(BS10=$CI$6,70,BS10=$CI$7,90,BS10=$CI$8,70,BS10=$CI$9,90,BS10=$CI$10,110))</f>
        <v>70</v>
      </c>
      <c r="BU10" s="890">
        <v>2</v>
      </c>
      <c r="BV10" s="889" cm="1">
        <f t="array" ref="BV10">IF(BS10="","",_xlfn.IFS(BS10=$CI$6,15.75,BS10=$CI$7,21,BS10=$CI$8,15.25,BS10=$CI$9,15.25,BS10=$CI$10,15.25))</f>
        <v>15.75</v>
      </c>
      <c r="BW10" s="891">
        <v>4</v>
      </c>
      <c r="BX10" s="900">
        <f>IF(BS10="",0,BT10*BU10+BV10*BW10)</f>
        <v>203</v>
      </c>
      <c r="BY10" s="496">
        <f t="shared" ref="BY10:BY49" si="20">IF(AM10="","",IF(BL10="Non",0,BR10+BX10))</f>
        <v>3403</v>
      </c>
      <c r="BZ10" s="551"/>
      <c r="CA10" s="955" t="str" cm="1">
        <f t="array" ref="CA10">IF(
    OR(
        BR10="",BO10="",BP10="",BM10="",BQ10="",BN10=""
    ),
    "",
    _xlfn.IFS(
        ROUND(IFERROR(VALUE(TRIM(SUBSTITUTE(BR10,CHAR(160),""))),0),2) &gt;
        ROUND(IFERROR(VALUE(TRIM(SUBSTITUTE(BO10,CHAR(160),""))),0),2),
        "KO : Le montant retenu TTC est supérieur au montant raisonnable TTC. Merci de revoir la ligne de dépense ou plafonner son montant.",
        ROUND(IFERROR(VALUE(TRIM(SUBSTITUTE(BP10,CHAR(160),""))),0),2) &gt;
        ROUND(IFERROR(VALUE(TRIM(SUBSTITUTE(BM10,CHAR(160),""))),0),2),
        "Attention : Le montant retenu HT est supérieur au montant HT raisonnable. Merci de revoir la ligne de dépense, plafonner son montant, ou justifier la reventillation HT / TVA.",
        ROUND(IFERROR(VALUE(TRIM(SUBSTITUTE(BQ10,CHAR(160),""))),0),2) &gt;
        ROUND(IFERROR(VALUE(TRIM(SUBSTITUTE(BN10,CHAR(160),""))),0),2),
        "Attention : Le montant TVA retenu est supérieur au montant TVA raisonnable. Merci de revoir la ligne de dépense, plafonner son montant, ou justifier la reventillation HT / TVA.",
        ROUND(IFERROR(VALUE(TRIM(SUBSTITUTE(BR10,CHAR(160),""))),0),2) &gt;
        ROUND(IFERROR(VALUE(TRIM(SUBSTITUTE(MIN(AZ10,BE10,BJ10),CHAR(160),""))),0),2),
        "Attention : Le devis retenu n'est pas le moins cher. Une justification de la part du porteur est nécessaire.",
        ROUND(IFERROR(VALUE(TRIM(SUBSTITUTE(BR10,CHAR(160),""))),0),2) = 0,
        "Attention : montant présenté entièrement écarté",
        ROUND(IFERROR(VALUE(TRIM(SUBSTITUTE(BO10,CHAR(160),""))),0),2) =
        ROUND(IFERROR(VALUE(TRIM(SUBSTITUTE(BR10,CHAR(160),""))),0),2),
        "OK",
        ROUND(IFERROR(VALUE(TRIM(SUBSTITUTE(BO10,CHAR(160),""))),0),2) &gt;
        ROUND(IFERROR(VALUE(TRIM(SUBSTITUTE(BR10,CHAR(160),""))),0),2),
        "OK : Montant instruit inférieur au montant raisonnable.",
        TRUE,""
    )
)</f>
        <v>Attention : Le montant TVA retenu est supérieur au montant TVA raisonnable. Merci de revoir la ligne de dépense, plafonner son montant, ou justifier la reventillation HT / TVA.</v>
      </c>
      <c r="CB10" s="957" t="str">
        <f t="shared" ref="CB10:CB49" si="21">IF(OR(BR10="", AD10="", BP10="", AB10="", BQ10="", AC10=""),
  "",
  _xlfn.IFS(ROUND(IFERROR(VALUE(TRIM(SUBSTITUTE(BR10,CHAR(160),""))),0),2)=0,
    "Attention : montant présenté entièrement écarté",
    ROUND(IFERROR(VALUE(TRIM(SUBSTITUTE(BR10,CHAR(160),""))),0),2)&gt;
    ROUND(IFERROR(VALUE(TRIM(SUBSTITUTE(AD10,CHAR(160),""))),0),2),
    "KO : Le montant retenu TTC est supérieur au montant présenté TTC. Merci de revoir la ligne de dépense ou plafonner son montant.",
    ROUND(IFERROR(VALUE(TRIM(SUBSTITUTE(BP10,CHAR(160),""))),0),2)&gt;
    ROUND(IFERROR(VALUE(TRIM(SUBSTITUTE(AB10,CHAR(160),""))),0),2),
    "Attention : Le montant retenu HT est supérieur au montant HT présenté. Merci de revoir la ligne de dépense,plafonner son montant,ou justifier la reventillation HT/TVA.",
    ROUND(IFERROR(VALUE(TRIM(SUBSTITUTE(BQ10,CHAR(160),""))),0),2)&gt;
    ROUND(IFERROR(VALUE(TRIM(SUBSTITUTE(AC10,CHAR(160),""))),0),2),
    "Attention : Le montant TVA retenu est supérieur au montant TVA présenté. Merci de revoir la ligne de dépense,plafonner son montant,ou justifier la reventillation HT/TVA.",
    ROUND(IFERROR(VALUE(TRIM(SUBSTITUTE(AD10,CHAR(160),""))),0),2)=0,
    "Attention : montant présenté entièrement écarté",
    ROUND(IFERROR(VALUE(TRIM(SUBSTITUTE(BR10,CHAR(160),""))),0),2)=ROUND(IFERROR(VALUE(TRIM(SUBSTITUTE(AD10,CHAR(160),""))),0),2),
    "OK",
    ROUND(IFERROR(VALUE(TRIM(SUBSTITUTE(BR10,CHAR(160),""))),0),2)&lt;
    ROUND(IFERROR(VALUE(TRIM(SUBSTITUTE(AD10,CHAR(160),""))),0),2),
    "Attention : Montant présenté partiellement écarté.",
    TRUE,
    ""))</f>
        <v>OK</v>
      </c>
      <c r="CC10" s="505" t="str">
        <f t="shared" si="2"/>
        <v>OK</v>
      </c>
      <c r="CD10" s="509">
        <f>IF(C10="","",((IFERROR(VALUE(TRIM(SUBSTITUTE(AB10,CHAR(160),""))),0))+(IFERROR(VALUE(TRIM(SUBSTITUTE(AK10,CHAR(160),""))),0)))-((IFERROR(VALUE(TRIM(SUBSTITUTE(BP10,CHAR(160),""))),0))+(IFERROR(VALUE(TRIM(SUBSTITUTE(BX10,CHAR(160),""))),0))))</f>
        <v>3200</v>
      </c>
      <c r="CE10" s="506">
        <f t="shared" ref="CE10:CE49" si="22">IF(OR(AC10="",BQ10=""),"",(IFERROR(VALUE(TRIM(SUBSTITUTE(AC10,CHAR(160),""))),0))-(IFERROR(VALUE(TRIM(SUBSTITUTE(BQ10,CHAR(160),""))),0)))</f>
        <v>0</v>
      </c>
      <c r="CF10" s="523">
        <f t="shared" ref="CF10:CF49" si="23">IF(AM10="","",CD10+CE10)</f>
        <v>3200</v>
      </c>
      <c r="CI10" s="893" t="s">
        <v>392</v>
      </c>
    </row>
    <row r="11" spans="2:162" ht="15.95" customHeight="1" thickBot="1">
      <c r="B11" s="467">
        <v>2</v>
      </c>
      <c r="C11" s="80"/>
      <c r="D11" s="394"/>
      <c r="E11" s="966"/>
      <c r="F11" s="988"/>
      <c r="G11" s="2"/>
      <c r="H11" s="393"/>
      <c r="I11" s="964"/>
      <c r="J11" s="394"/>
      <c r="K11" s="85"/>
      <c r="L11" s="393"/>
      <c r="M11" s="395"/>
      <c r="N11" s="396"/>
      <c r="O11" s="397"/>
      <c r="P11" s="398" t="str">
        <f>IF(OR(N11="", O11=""), "", IFERROR(VALUE(TRIM(SUBSTITUTE(N11,CHAR(160),""))),0) + IFERROR(VALUE(TRIM(SUBSTITUTE(O11,CHAR(160),""))),0))</f>
        <v/>
      </c>
      <c r="Q11" s="85"/>
      <c r="R11" s="393"/>
      <c r="S11" s="399"/>
      <c r="T11" s="397"/>
      <c r="U11" s="400" t="str">
        <f t="shared" si="3"/>
        <v/>
      </c>
      <c r="V11" s="85"/>
      <c r="W11" s="393"/>
      <c r="X11" s="401"/>
      <c r="Y11" s="397"/>
      <c r="Z11" s="400" t="str">
        <f t="shared" si="4"/>
        <v/>
      </c>
      <c r="AA11" s="402"/>
      <c r="AB11" s="940">
        <f t="shared" ref="AB11:AB49" si="24">_xlfn.IFS(
    $AA11="Devis 1",
        IF(ISBLANK(N11),"",IFERROR(VALUE(TRIM(SUBSTITUTE(N11,CHAR(160),""))),0)
        * IFERROR(VALUE(TRIM(SUBSTITUTE($I11,CHAR(160),""))),0)),
    $AA11="Devis 2",
        IF(ISBLANK($S11),"",IFERROR(VALUE(TRIM(SUBSTITUTE($S11,CHAR(160),""))),0)
        * IFERROR(VALUE(TRIM(SUBSTITUTE($I11,CHAR(160),""))),0)),
    $AA11="Devis 3",
        IF(ISBLANK($X11),"",IFERROR(VALUE(TRIM(SUBSTITUTE($X11,CHAR(160),""))),0)
        * IFERROR(VALUE(TRIM(SUBSTITUTE($I11,CHAR(160),""))),0)),
    TRUE, 0
)</f>
        <v>0</v>
      </c>
      <c r="AC11" s="940">
        <f t="shared" ref="AC11:AC49" si="25">_xlfn.IFS(
    $AA11="Devis 1",
        IF(ISBLANK(O11),"",IFERROR(VALUE(TRIM(SUBSTITUTE(O11,CHAR(160),""))),0)
        * IFERROR(VALUE(TRIM(SUBSTITUTE($I11,CHAR(160),""))),0)),
    $AA11="Devis 2",
        IF(ISBLANK($S11),"",IFERROR(VALUE(TRIM(SUBSTITUTE($S11,CHAR(160),""))),0)
        * IFERROR(VALUE(TRIM(SUBSTITUTE($I11,CHAR(160),""))),0)),
    $AA11="Devis 3",
        IF(ISBLANK($X11),"",IFERROR(VALUE(TRIM(SUBSTITUTE($X11,CHAR(160),""))),0)
        * IFERROR(VALUE(TRIM(SUBSTITUTE($I11,CHAR(160),""))),0)),
    TRUE, 0
)</f>
        <v>0</v>
      </c>
      <c r="AD11" s="989" t="str" cm="1">
        <f t="array" ref="AD11">IF((_xlfn.IFS(TRIM(SUBSTITUTE(AA11,CHAR(160),""))="Devis 1",IFERROR(VALUE(TRIM(SUBSTITUTE(P11,CHAR(160),""))),0),TRIM(SUBSTITUTE(AA11,CHAR(160),""))="Devis 2",IFERROR(VALUE(TRIM(SUBSTITUTE(U11,CHAR(160),""))),0),TRIM(SUBSTITUTE(AA11,CHAR(160),""))="Devis 3",IFERROR(VALUE(TRIM(SUBSTITUTE(Z11,CHAR(160),""))),0),TRUE,0))=0,"",_xlfn.IFS(TRIM(SUBSTITUTE(AA11,CHAR(160),""))="Devis 1",IFERROR(VALUE(TRIM(SUBSTITUTE(P11,CHAR(160),""))),0),TRIM(SUBSTITUTE(AA11,CHAR(160),""))="Devis 2",IFERROR(VALUE(TRIM(SUBSTITUTE(U11,CHAR(160),""))),0),TRIM(SUBSTITUTE(AA11,CHAR(160),""))="Devis 3",IFERROR(VALUE(TRIM(SUBSTITUTE(Z11,CHAR(160),""))),0),TRUE,0))</f>
        <v/>
      </c>
      <c r="AE11" s="969"/>
      <c r="AF11" s="889" t="str" cm="1">
        <f t="array" ref="AF11">IF(AE11="","",_xlfn.IFS(AE11=$CI$6,70,AE11=$CI$7,90,AE11=$CI$8,70,AE11=$CI$9,90,AE11=$CI$10,110))</f>
        <v/>
      </c>
      <c r="AG11" s="458"/>
      <c r="AH11" s="889" t="str" cm="1">
        <f t="array" ref="AH11">IF(AE11="","",_xlfn.IFS(AE11=$CI$6,15.75,AE11=$CI$7,21,AE11=$CI$8,15.25,AE11=$CI$9,15.25,AE11=$CI$10,15.25))</f>
        <v/>
      </c>
      <c r="AI11" s="458"/>
      <c r="AJ11" s="900">
        <f t="shared" ref="AJ11:AJ49" si="26">IF(AE11="",0,AF11*AG11+AH11*AI11)</f>
        <v>0</v>
      </c>
      <c r="AK11" s="906" t="str">
        <f t="shared" ref="AK11:AK49" si="27">IF(D11="","",AD11+AJ11)</f>
        <v/>
      </c>
      <c r="AL11" s="514"/>
      <c r="AM11" s="522" t="str">
        <f t="shared" si="5"/>
        <v/>
      </c>
      <c r="AN11" s="403" t="str">
        <f t="shared" si="6"/>
        <v/>
      </c>
      <c r="AO11" s="482" t="str">
        <f t="shared" si="7"/>
        <v/>
      </c>
      <c r="AP11" s="384" t="str">
        <f t="shared" si="8"/>
        <v/>
      </c>
      <c r="AQ11" s="384" t="str">
        <f t="shared" si="9"/>
        <v/>
      </c>
      <c r="AR11" s="474" t="str">
        <f t="shared" ref="AR11:AR49" si="28">IF(H11="","",H11)</f>
        <v/>
      </c>
      <c r="AS11" s="1011" t="str">
        <f t="shared" ref="AS11:AS49" si="29">IF(I11="","",I11)</f>
        <v/>
      </c>
      <c r="AT11" s="403" t="str">
        <f t="shared" ref="AT11:AT25" si="30">IF(J11="","",J11)</f>
        <v/>
      </c>
      <c r="AU11" s="403" t="str">
        <f t="shared" ref="AU11:AU25" si="31">IF(K11="","",K11)</f>
        <v/>
      </c>
      <c r="AV11" s="403" t="str">
        <f t="shared" ref="AV11:AV25" si="32">IF(L11="","",L11)</f>
        <v/>
      </c>
      <c r="AW11" s="403" t="str">
        <f t="shared" ref="AW11:AW25" si="33">IF(M11="","",M11)</f>
        <v/>
      </c>
      <c r="AX11" s="404" t="str">
        <f t="shared" ref="AX11:AX25" si="34">IF(N11="","",N11)</f>
        <v/>
      </c>
      <c r="AY11" s="405" t="str">
        <f t="shared" ref="AY11:AY25" si="35">IF(O11="","",O11)</f>
        <v/>
      </c>
      <c r="AZ11" s="406" t="str">
        <f>IF(OR(AX11="", AY11=""), "", IFERROR(VALUE(TRIM(SUBSTITUTE(AX11,CHAR(160),""))),0) + IFERROR(VALUE(TRIM(SUBSTITUTE(AY11,CHAR(160),""))),0))</f>
        <v/>
      </c>
      <c r="BA11" s="403" t="str">
        <f t="shared" si="11"/>
        <v/>
      </c>
      <c r="BB11" s="403" t="str">
        <f t="shared" si="12"/>
        <v/>
      </c>
      <c r="BC11" s="405" t="str">
        <f t="shared" si="13"/>
        <v/>
      </c>
      <c r="BD11" s="405" t="str">
        <f t="shared" si="14"/>
        <v/>
      </c>
      <c r="BE11" s="407" t="str">
        <f t="shared" ref="BE11:BE49" si="36">IF(OR(BC11="", BD11=""), "", IFERROR(VALUE(TRIM(SUBSTITUTE(BC11,CHAR(160),""))),0) + IFERROR(VALUE(TRIM(SUBSTITUTE(BD11,CHAR(160),""))),0))</f>
        <v/>
      </c>
      <c r="BF11" s="403" t="str">
        <f t="shared" si="15"/>
        <v/>
      </c>
      <c r="BG11" s="403" t="str">
        <f t="shared" si="16"/>
        <v/>
      </c>
      <c r="BH11" s="405" t="str">
        <f t="shared" si="17"/>
        <v/>
      </c>
      <c r="BI11" s="405" t="str">
        <f t="shared" si="18"/>
        <v/>
      </c>
      <c r="BJ11" s="407" t="str">
        <f t="shared" ref="BJ11:BJ49" si="37">IF(OR(BH11="", BI11=""), "", IFERROR(VALUE(TRIM(SUBSTITUTE(BH11,CHAR(160),""))),0) + IFERROR(VALUE(TRIM(SUBSTITUTE(BI11,CHAR(160),""))),0))</f>
        <v/>
      </c>
      <c r="BK11" s="390" t="str">
        <f t="shared" si="19"/>
        <v/>
      </c>
      <c r="BL11" s="409"/>
      <c r="BM11" s="177" t="str">
        <f t="shared" si="0"/>
        <v/>
      </c>
      <c r="BN11" s="177" t="str">
        <f t="shared" si="1"/>
        <v/>
      </c>
      <c r="BO11" s="408" t="str">
        <f>IF(BM11="","",BM11+BN11)</f>
        <v/>
      </c>
      <c r="BP11" s="940" t="str" cm="1">
        <f t="array" ref="BP11">IF($AM11="","",
_xlfn.IFS(
$BK11="Devis 1",
IF(ISBLANK(AX11),"",IFERROR(VALUE(TRIM(SUBSTITUTE(AX11,CHAR(160),""))),0)*IFERROR(VALUE(TRIM(SUBSTITUTE(AS11,CHAR(160),""))),0)),
$BK11="Devis 2",
IF(ISBLANK(BC11),"",IFERROR(VALUE(TRIM(SUBSTITUTE(BC11,CHAR(160),""))),0)*IFERROR(VALUE(TRIM(SUBSTITUTE(AS11,CHAR(160),""))),0)),
$BK11="Devis 3",
IF(ISBLANK(BH11),"",IFERROR(VALUE(TRIM(SUBSTITUTE(BH11,CHAR(160),""))),0)*IFERROR(VALUE(TRIM(SUBSTITUTE(AS11,CHAR(160),""))),0)),
TRUE,0
)
)</f>
        <v/>
      </c>
      <c r="BQ11" s="940" t="str">
        <f t="shared" ref="BQ11:BQ49" si="38">IF($AM11="","",
_xlfn.IFS(
$BK11="Devis 1",
IF(ISBLANK(AY11),"",IFERROR(VALUE(TRIM(SUBSTITUTE(AY11,CHAR(160),""))),0)*IFERROR(VALUE(TRIM(SUBSTITUTE(AS11,CHAR(160),""))),0)),
$BK11="Devis 2",
IF(ISBLANK(BD11),"",IFERROR(VALUE(TRIM(SUBSTITUTE(BD11,CHAR(160),""))),0)*IFERROR(VALUE(TRIM(SUBSTITUTE(AS11,CHAR(160),""))),0)),
$BK11="Devis 3",
IF(ISBLANK(BI11),"",IFERROR(VALUE(TRIM(SUBSTITUTE(BI11,CHAR(160),""))),0)*IFERROR(VALUE(TRIM(SUBSTITUTE(AS11,CHAR(160),""))),0)),
TRUE,0
)
)</f>
        <v/>
      </c>
      <c r="BR11" s="549" t="str">
        <f t="shared" ref="BR11:BR49" si="39">IF(BP11="","",BP11+BQ11)</f>
        <v/>
      </c>
      <c r="BS11" s="486"/>
      <c r="BT11" s="410"/>
      <c r="BU11" s="410"/>
      <c r="BV11" s="410"/>
      <c r="BW11" s="410"/>
      <c r="BX11" s="487" t="str">
        <f>IF(AM11="","",IFERROR(VALUE(TRIM(SUBSTITUTE(BS11,CHAR(160),""))),0)*IFERROR(VALUE(TRIM(SUBSTITUTE(BT11,CHAR(160),""))),0)+IFERROR(VALUE(TRIM(SUBSTITUTE(BU11,CHAR(160),""))),0)*IFERROR(VALUE(TRIM(SUBSTITUTE(BV11,CHAR(160),""))),0)+IFERROR(VALUE(TRIM(SUBSTITUTE(BW11,CHAR(160),""))),0)*IFERROR(VALUE(TRIM(SUBSTITUTE(AK10,CHAR(160),""))),0))</f>
        <v/>
      </c>
      <c r="BY11" s="496" t="str">
        <f t="shared" si="20"/>
        <v/>
      </c>
      <c r="BZ11" s="552"/>
      <c r="CA11" s="955" t="str" cm="1">
        <f t="array" ref="CA11">IF(
    OR(
        BR11="",BO11="",BP11="",BM11="",BQ11="",BN11=""
    ),
    "",
    _xlfn.IFS(
        ROUND(IFERROR(VALUE(TRIM(SUBSTITUTE(BR11,CHAR(160),""))),0),2) &gt;
        ROUND(IFERROR(VALUE(TRIM(SUBSTITUTE(BO11,CHAR(160),""))),0),2),
        "KO : Le montant retenu TTC est supérieur au montant raisonnable TTC. Merci de revoir la ligne de dépense ou plafonner son montant.",
        ROUND(IFERROR(VALUE(TRIM(SUBSTITUTE(BP11,CHAR(160),""))),0),2) &gt;
        ROUND(IFERROR(VALUE(TRIM(SUBSTITUTE(BM11,CHAR(160),""))),0),2),
        "Attention : Le montant retenu HT est supérieur au montant HT raisonnable. Merci de revoir la ligne de dépense, plafonner son montant, ou justifier la reventillation HT / TVA.",
        ROUND(IFERROR(VALUE(TRIM(SUBSTITUTE(BQ11,CHAR(160),""))),0),2) &gt;
        ROUND(IFERROR(VALUE(TRIM(SUBSTITUTE(BN11,CHAR(160),""))),0),2),
        "Attention : Le montant TVA retenu est supérieur au montant TVA raisonnable. Merci de revoir la ligne de dépense, plafonner son montant, ou justifier la reventillation HT / TVA.",
        ROUND(IFERROR(VALUE(TRIM(SUBSTITUTE(BR11,CHAR(160),""))),0),2) &gt;
        ROUND(IFERROR(VALUE(TRIM(SUBSTITUTE(MIN(AZ11,BE11,BJ11),CHAR(160),""))),0),2),
        "Attention : Le devis retenu n'est pas le moins cher. Une justification de la part du porteur est nécessaire.",
        ROUND(IFERROR(VALUE(TRIM(SUBSTITUTE(BR11,CHAR(160),""))),0),2) = 0,
        "Attention : montant présenté entièrement écarté",
        ROUND(IFERROR(VALUE(TRIM(SUBSTITUTE(BO11,CHAR(160),""))),0),2) =
        ROUND(IFERROR(VALUE(TRIM(SUBSTITUTE(BR11,CHAR(160),""))),0),2),
        "OK",
        ROUND(IFERROR(VALUE(TRIM(SUBSTITUTE(BO11,CHAR(160),""))),0),2) &gt;
        ROUND(IFERROR(VALUE(TRIM(SUBSTITUTE(BR11,CHAR(160),""))),0),2),
        "OK : Montant instruit inférieur au montant raisonnable.",
        TRUE,""
    )
)</f>
        <v/>
      </c>
      <c r="CB11" s="78" t="str">
        <f t="shared" si="21"/>
        <v/>
      </c>
      <c r="CC11" s="956" t="str">
        <f t="shared" si="2"/>
        <v/>
      </c>
      <c r="CD11" s="508" t="str">
        <f>IF(C11="","",((IFERROR(VALUE(TRIM(SUBSTITUTE(AB11,CHAR(160),""))),0))+(IFERROR(VALUE(TRIM(SUBSTITUTE(AK10,CHAR(160),""))),0)))-((IFERROR(VALUE(TRIM(SUBSTITUTE(BP11,CHAR(160),""))),0))+(IFERROR(VALUE(TRIM(SUBSTITUTE(BX11,CHAR(160),""))),0))))</f>
        <v/>
      </c>
      <c r="CE11" s="507" t="str">
        <f t="shared" si="22"/>
        <v/>
      </c>
      <c r="CF11" s="523" t="str">
        <f t="shared" si="23"/>
        <v/>
      </c>
    </row>
    <row r="12" spans="2:162" ht="14.1" customHeight="1" thickBot="1">
      <c r="B12" s="467">
        <v>3</v>
      </c>
      <c r="C12" s="80"/>
      <c r="D12" s="394"/>
      <c r="E12" s="966"/>
      <c r="F12" s="988"/>
      <c r="G12" s="2"/>
      <c r="H12" s="393"/>
      <c r="I12" s="964"/>
      <c r="J12" s="394"/>
      <c r="K12" s="85"/>
      <c r="L12" s="393"/>
      <c r="M12" s="395"/>
      <c r="N12" s="396"/>
      <c r="O12" s="397"/>
      <c r="P12" s="398" t="str">
        <f t="shared" ref="P12:P48" si="40">IF(OR(N12="", O12=""), "", IFERROR(VALUE(TRIM(SUBSTITUTE(N12,CHAR(160),""))),0) + IFERROR(VALUE(TRIM(SUBSTITUTE(O12,CHAR(160),""))),0))</f>
        <v/>
      </c>
      <c r="Q12" s="85"/>
      <c r="R12" s="393"/>
      <c r="S12" s="399"/>
      <c r="T12" s="397"/>
      <c r="U12" s="400" t="str">
        <f t="shared" si="3"/>
        <v/>
      </c>
      <c r="V12" s="85"/>
      <c r="W12" s="393"/>
      <c r="X12" s="401"/>
      <c r="Y12" s="397"/>
      <c r="Z12" s="400" t="str">
        <f t="shared" si="4"/>
        <v/>
      </c>
      <c r="AA12" s="402"/>
      <c r="AB12" s="940">
        <f t="shared" si="24"/>
        <v>0</v>
      </c>
      <c r="AC12" s="940">
        <f t="shared" si="25"/>
        <v>0</v>
      </c>
      <c r="AD12" s="989" t="str" cm="1">
        <f t="array" ref="AD12">IF((_xlfn.IFS(TRIM(SUBSTITUTE(AA12,CHAR(160),""))="Devis 1",IFERROR(VALUE(TRIM(SUBSTITUTE(P12,CHAR(160),""))),0),TRIM(SUBSTITUTE(AA12,CHAR(160),""))="Devis 2",IFERROR(VALUE(TRIM(SUBSTITUTE(U12,CHAR(160),""))),0),TRIM(SUBSTITUTE(AA12,CHAR(160),""))="Devis 3",IFERROR(VALUE(TRIM(SUBSTITUTE(Z12,CHAR(160),""))),0),TRUE,0))=0,"",_xlfn.IFS(TRIM(SUBSTITUTE(AA12,CHAR(160),""))="Devis 1",IFERROR(VALUE(TRIM(SUBSTITUTE(P12,CHAR(160),""))),0),TRIM(SUBSTITUTE(AA12,CHAR(160),""))="Devis 2",IFERROR(VALUE(TRIM(SUBSTITUTE(U12,CHAR(160),""))),0),TRIM(SUBSTITUTE(AA12,CHAR(160),""))="Devis 3",IFERROR(VALUE(TRIM(SUBSTITUTE(Z12,CHAR(160),""))),0),TRUE,0))</f>
        <v/>
      </c>
      <c r="AE12" s="969"/>
      <c r="AF12" s="889" t="str" cm="1">
        <f t="array" ref="AF12">IF(AE12="","",_xlfn.IFS(AE12=$CI$6,70,AE12=$CI$7,90,AE12=$CI$8,70,AE12=$CI$9,90,AE12=$CI$10,110))</f>
        <v/>
      </c>
      <c r="AG12" s="458"/>
      <c r="AH12" s="889" t="str" cm="1">
        <f t="array" ref="AH12">IF(AE12="","",_xlfn.IFS(AE12=$CI$6,15.75,AE12=$CI$7,21,AE12=$CI$8,15.25,AE12=$CI$9,15.25,AE12=$CI$10,15.25))</f>
        <v/>
      </c>
      <c r="AI12" s="458"/>
      <c r="AJ12" s="900">
        <f t="shared" si="26"/>
        <v>0</v>
      </c>
      <c r="AK12" s="906" t="str">
        <f t="shared" si="27"/>
        <v/>
      </c>
      <c r="AL12" s="514"/>
      <c r="AM12" s="522" t="str">
        <f t="shared" si="5"/>
        <v/>
      </c>
      <c r="AN12" s="403" t="str">
        <f t="shared" si="6"/>
        <v/>
      </c>
      <c r="AO12" s="482" t="str">
        <f t="shared" si="7"/>
        <v/>
      </c>
      <c r="AP12" s="384" t="str">
        <f t="shared" si="8"/>
        <v/>
      </c>
      <c r="AQ12" s="384" t="str">
        <f t="shared" si="9"/>
        <v/>
      </c>
      <c r="AR12" s="474" t="str">
        <f t="shared" si="28"/>
        <v/>
      </c>
      <c r="AS12" s="1011" t="str">
        <f t="shared" si="29"/>
        <v/>
      </c>
      <c r="AT12" s="403" t="str">
        <f t="shared" si="30"/>
        <v/>
      </c>
      <c r="AU12" s="403" t="str">
        <f t="shared" si="31"/>
        <v/>
      </c>
      <c r="AV12" s="403" t="str">
        <f t="shared" si="32"/>
        <v/>
      </c>
      <c r="AW12" s="403" t="str">
        <f t="shared" si="33"/>
        <v/>
      </c>
      <c r="AX12" s="404" t="str">
        <f t="shared" si="34"/>
        <v/>
      </c>
      <c r="AY12" s="405" t="str">
        <f t="shared" si="35"/>
        <v/>
      </c>
      <c r="AZ12" s="406" t="str">
        <f t="shared" ref="AZ12:AZ49" si="41">IF(OR(AX12="", AY12=""), "", IFERROR(VALUE(TRIM(SUBSTITUTE(AX12,CHAR(160),""))),0) + IFERROR(VALUE(TRIM(SUBSTITUTE(AY12,CHAR(160),""))),0))</f>
        <v/>
      </c>
      <c r="BA12" s="403" t="str">
        <f t="shared" si="11"/>
        <v/>
      </c>
      <c r="BB12" s="403" t="str">
        <f t="shared" si="12"/>
        <v/>
      </c>
      <c r="BC12" s="405" t="str">
        <f t="shared" si="13"/>
        <v/>
      </c>
      <c r="BD12" s="405" t="str">
        <f t="shared" si="14"/>
        <v/>
      </c>
      <c r="BE12" s="407" t="str">
        <f>IF(OR(BC12="", BD12=""), "", IFERROR(VALUE(TRIM(SUBSTITUTE(BC12,CHAR(160),""))),0) + IFERROR(VALUE(TRIM(SUBSTITUTE(BD12,CHAR(160),""))),0))</f>
        <v/>
      </c>
      <c r="BF12" s="403" t="str">
        <f t="shared" si="15"/>
        <v/>
      </c>
      <c r="BG12" s="403" t="str">
        <f t="shared" si="16"/>
        <v/>
      </c>
      <c r="BH12" s="405" t="str">
        <f t="shared" si="17"/>
        <v/>
      </c>
      <c r="BI12" s="405" t="str">
        <f t="shared" si="18"/>
        <v/>
      </c>
      <c r="BJ12" s="407" t="str">
        <f t="shared" si="37"/>
        <v/>
      </c>
      <c r="BK12" s="390" t="str">
        <f t="shared" si="19"/>
        <v/>
      </c>
      <c r="BL12" s="409"/>
      <c r="BM12" s="177" t="str">
        <f t="shared" si="0"/>
        <v/>
      </c>
      <c r="BN12" s="177" t="str">
        <f t="shared" si="1"/>
        <v/>
      </c>
      <c r="BO12" s="408" t="str">
        <f t="shared" ref="BO12:BO49" si="42">IF(BM12="","",BM12+BN12)</f>
        <v/>
      </c>
      <c r="BP12" s="940" t="str" cm="1">
        <f t="array" ref="BP12">IF($AM12="","",
_xlfn.IFS(
$BK12="Devis 1",
IF(ISBLANK(AX12),"",IFERROR(VALUE(TRIM(SUBSTITUTE(AX12,CHAR(160),""))),0)*IFERROR(VALUE(TRIM(SUBSTITUTE(AS12,CHAR(160),""))),0)),
$BK12="Devis 2",
IF(ISBLANK(BC12),"",IFERROR(VALUE(TRIM(SUBSTITUTE(BC12,CHAR(160),""))),0)*IFERROR(VALUE(TRIM(SUBSTITUTE(AS12,CHAR(160),""))),0)),
$BK12="Devis 3",
IF(ISBLANK(BH12),"",IFERROR(VALUE(TRIM(SUBSTITUTE(BH12,CHAR(160),""))),0)*IFERROR(VALUE(TRIM(SUBSTITUTE(AS12,CHAR(160),""))),0)),
TRUE,0
)
)</f>
        <v/>
      </c>
      <c r="BQ12" s="940" t="str">
        <f t="shared" si="38"/>
        <v/>
      </c>
      <c r="BR12" s="549" t="str">
        <f t="shared" si="39"/>
        <v/>
      </c>
      <c r="BS12" s="486"/>
      <c r="BT12" s="410"/>
      <c r="BU12" s="410"/>
      <c r="BV12" s="410"/>
      <c r="BW12" s="410"/>
      <c r="BX12" s="487" t="str">
        <f>IF(AM12="","",IFERROR(VALUE(TRIM(SUBSTITUTE(BS12,CHAR(160),""))),0)*IFERROR(VALUE(TRIM(SUBSTITUTE(BT12,CHAR(160),""))),0)+IFERROR(VALUE(TRIM(SUBSTITUTE(BU12,CHAR(160),""))),0)*IFERROR(VALUE(TRIM(SUBSTITUTE(BV12,CHAR(160),""))),0)+IFERROR(VALUE(TRIM(SUBSTITUTE(BW12,CHAR(160),""))),0)*IFERROR(VALUE(TRIM(SUBSTITUTE(AK10,CHAR(160),""))),0))</f>
        <v/>
      </c>
      <c r="BY12" s="496" t="str">
        <f t="shared" si="20"/>
        <v/>
      </c>
      <c r="BZ12" s="552"/>
      <c r="CA12" s="955" t="str" cm="1">
        <f t="array" ref="CA12">IF(
    OR(
        BR12="",BO12="",BP12="",BM12="",BQ12="",BN12=""
    ),
    "",
    _xlfn.IFS(
        ROUND(IFERROR(VALUE(TRIM(SUBSTITUTE(BR12,CHAR(160),""))),0),2) &gt;
        ROUND(IFERROR(VALUE(TRIM(SUBSTITUTE(BO12,CHAR(160),""))),0),2),
        "KO : Le montant retenu TTC est supérieur au montant raisonnable TTC. Merci de revoir la ligne de dépense ou plafonner son montant.",
        ROUND(IFERROR(VALUE(TRIM(SUBSTITUTE(BP12,CHAR(160),""))),0),2) &gt;
        ROUND(IFERROR(VALUE(TRIM(SUBSTITUTE(BM12,CHAR(160),""))),0),2),
        "Attention : Le montant retenu HT est supérieur au montant HT raisonnable. Merci de revoir la ligne de dépense, plafonner son montant, ou justifier la reventillation HT / TVA.",
        ROUND(IFERROR(VALUE(TRIM(SUBSTITUTE(BQ12,CHAR(160),""))),0),2) &gt;
        ROUND(IFERROR(VALUE(TRIM(SUBSTITUTE(BN12,CHAR(160),""))),0),2),
        "Attention : Le montant TVA retenu est supérieur au montant TVA raisonnable. Merci de revoir la ligne de dépense, plafonner son montant, ou justifier la reventillation HT / TVA.",
        ROUND(IFERROR(VALUE(TRIM(SUBSTITUTE(BR12,CHAR(160),""))),0),2) &gt;
        ROUND(IFERROR(VALUE(TRIM(SUBSTITUTE(MIN(AZ12,BE12,BJ12),CHAR(160),""))),0),2),
        "Attention : Le devis retenu n'est pas le moins cher. Une justification de la part du porteur est nécessaire.",
        ROUND(IFERROR(VALUE(TRIM(SUBSTITUTE(BR12,CHAR(160),""))),0),2) = 0,
        "Attention : montant présenté entièrement écarté",
        ROUND(IFERROR(VALUE(TRIM(SUBSTITUTE(BO12,CHAR(160),""))),0),2) =
        ROUND(IFERROR(VALUE(TRIM(SUBSTITUTE(BR12,CHAR(160),""))),0),2),
        "OK",
        ROUND(IFERROR(VALUE(TRIM(SUBSTITUTE(BO12,CHAR(160),""))),0),2) &gt;
        ROUND(IFERROR(VALUE(TRIM(SUBSTITUTE(BR12,CHAR(160),""))),0),2),
        "OK : Montant instruit inférieur au montant raisonnable.",
        TRUE,""
    )
)</f>
        <v/>
      </c>
      <c r="CB12" s="78" t="str">
        <f t="shared" si="21"/>
        <v/>
      </c>
      <c r="CC12" s="956" t="str">
        <f t="shared" si="2"/>
        <v/>
      </c>
      <c r="CD12" s="508" t="str">
        <f>IF(C12="","",((IFERROR(VALUE(TRIM(SUBSTITUTE(AB12,CHAR(160),""))),0))+(IFERROR(VALUE(TRIM(SUBSTITUTE(AK10,CHAR(160),""))),0)))-((IFERROR(VALUE(TRIM(SUBSTITUTE(BP12,CHAR(160),""))),0))+(IFERROR(VALUE(TRIM(SUBSTITUTE(BX12,CHAR(160),""))),0))))</f>
        <v/>
      </c>
      <c r="CE12" s="507" t="str">
        <f t="shared" si="22"/>
        <v/>
      </c>
      <c r="CF12" s="523" t="str">
        <f t="shared" si="23"/>
        <v/>
      </c>
    </row>
    <row r="13" spans="2:162" ht="14.1" customHeight="1" thickBot="1">
      <c r="B13" s="467">
        <v>4</v>
      </c>
      <c r="C13" s="80"/>
      <c r="D13" s="394"/>
      <c r="E13" s="966"/>
      <c r="F13" s="988"/>
      <c r="G13" s="2"/>
      <c r="H13" s="393"/>
      <c r="I13" s="964"/>
      <c r="J13" s="394"/>
      <c r="K13" s="85"/>
      <c r="L13" s="393"/>
      <c r="M13" s="395"/>
      <c r="N13" s="396"/>
      <c r="O13" s="397"/>
      <c r="P13" s="398" t="str">
        <f t="shared" si="40"/>
        <v/>
      </c>
      <c r="Q13" s="85"/>
      <c r="R13" s="393"/>
      <c r="S13" s="399"/>
      <c r="T13" s="397"/>
      <c r="U13" s="400" t="str">
        <f t="shared" si="3"/>
        <v/>
      </c>
      <c r="V13" s="85"/>
      <c r="W13" s="393"/>
      <c r="X13" s="401"/>
      <c r="Y13" s="397"/>
      <c r="Z13" s="400" t="str">
        <f t="shared" si="4"/>
        <v/>
      </c>
      <c r="AA13" s="402"/>
      <c r="AB13" s="940">
        <f t="shared" si="24"/>
        <v>0</v>
      </c>
      <c r="AC13" s="940">
        <f t="shared" si="25"/>
        <v>0</v>
      </c>
      <c r="AD13" s="989" t="str" cm="1">
        <f t="array" ref="AD13">IF((_xlfn.IFS(TRIM(SUBSTITUTE(AA13,CHAR(160),""))="Devis 1",IFERROR(VALUE(TRIM(SUBSTITUTE(P13,CHAR(160),""))),0),TRIM(SUBSTITUTE(AA13,CHAR(160),""))="Devis 2",IFERROR(VALUE(TRIM(SUBSTITUTE(U13,CHAR(160),""))),0),TRIM(SUBSTITUTE(AA13,CHAR(160),""))="Devis 3",IFERROR(VALUE(TRIM(SUBSTITUTE(Z13,CHAR(160),""))),0),TRUE,0))=0,"",_xlfn.IFS(TRIM(SUBSTITUTE(AA13,CHAR(160),""))="Devis 1",IFERROR(VALUE(TRIM(SUBSTITUTE(P13,CHAR(160),""))),0),TRIM(SUBSTITUTE(AA13,CHAR(160),""))="Devis 2",IFERROR(VALUE(TRIM(SUBSTITUTE(U13,CHAR(160),""))),0),TRIM(SUBSTITUTE(AA13,CHAR(160),""))="Devis 3",IFERROR(VALUE(TRIM(SUBSTITUTE(Z13,CHAR(160),""))),0),TRUE,0))</f>
        <v/>
      </c>
      <c r="AE13" s="969"/>
      <c r="AF13" s="889" t="str" cm="1">
        <f t="array" ref="AF13">IF(AE13="","",_xlfn.IFS(AE13=$CI$6,70,AE13=$CI$7,90,AE13=$CI$8,70,AE13=$CI$9,90,AE13=$CI$10,110))</f>
        <v/>
      </c>
      <c r="AG13" s="458"/>
      <c r="AH13" s="889" t="str" cm="1">
        <f t="array" ref="AH13">IF(AE13="","",_xlfn.IFS(AE13=$CI$6,15.75,AE13=$CI$7,21,AE13=$CI$8,15.25,AE13=$CI$9,15.25,AE13=$CI$10,15.25))</f>
        <v/>
      </c>
      <c r="AI13" s="458"/>
      <c r="AJ13" s="900">
        <f t="shared" si="26"/>
        <v>0</v>
      </c>
      <c r="AK13" s="906" t="str">
        <f t="shared" si="27"/>
        <v/>
      </c>
      <c r="AL13" s="514"/>
      <c r="AM13" s="522" t="str">
        <f t="shared" si="5"/>
        <v/>
      </c>
      <c r="AN13" s="403" t="str">
        <f t="shared" si="6"/>
        <v/>
      </c>
      <c r="AO13" s="482" t="str">
        <f t="shared" si="7"/>
        <v/>
      </c>
      <c r="AP13" s="384" t="str">
        <f t="shared" si="8"/>
        <v/>
      </c>
      <c r="AQ13" s="384" t="str">
        <f t="shared" si="9"/>
        <v/>
      </c>
      <c r="AR13" s="474" t="str">
        <f t="shared" si="28"/>
        <v/>
      </c>
      <c r="AS13" s="1011" t="str">
        <f t="shared" si="29"/>
        <v/>
      </c>
      <c r="AT13" s="403" t="str">
        <f t="shared" si="30"/>
        <v/>
      </c>
      <c r="AU13" s="403" t="str">
        <f t="shared" si="31"/>
        <v/>
      </c>
      <c r="AV13" s="403" t="str">
        <f t="shared" si="32"/>
        <v/>
      </c>
      <c r="AW13" s="403" t="str">
        <f t="shared" si="33"/>
        <v/>
      </c>
      <c r="AX13" s="404" t="str">
        <f t="shared" si="34"/>
        <v/>
      </c>
      <c r="AY13" s="405" t="str">
        <f t="shared" si="35"/>
        <v/>
      </c>
      <c r="AZ13" s="406" t="str">
        <f>IF(OR(AX13="", AY13=""), "", IFERROR(VALUE(TRIM(SUBSTITUTE(AX13,CHAR(160),""))),0) + IFERROR(VALUE(TRIM(SUBSTITUTE(AY13,CHAR(160),""))),0))</f>
        <v/>
      </c>
      <c r="BA13" s="403" t="str">
        <f t="shared" si="11"/>
        <v/>
      </c>
      <c r="BB13" s="403" t="str">
        <f t="shared" si="12"/>
        <v/>
      </c>
      <c r="BC13" s="405" t="str">
        <f t="shared" si="13"/>
        <v/>
      </c>
      <c r="BD13" s="405" t="str">
        <f t="shared" si="14"/>
        <v/>
      </c>
      <c r="BE13" s="407" t="str">
        <f t="shared" si="36"/>
        <v/>
      </c>
      <c r="BF13" s="403" t="str">
        <f t="shared" si="15"/>
        <v/>
      </c>
      <c r="BG13" s="403" t="str">
        <f t="shared" si="16"/>
        <v/>
      </c>
      <c r="BH13" s="405" t="str">
        <f t="shared" si="17"/>
        <v/>
      </c>
      <c r="BI13" s="405" t="str">
        <f t="shared" si="18"/>
        <v/>
      </c>
      <c r="BJ13" s="407" t="str">
        <f>IF(OR(BH13="", BI13=""), "", IFERROR(VALUE(TRIM(SUBSTITUTE(BH13,CHAR(160),""))),0) + IFERROR(VALUE(TRIM(SUBSTITUTE(BI13,CHAR(160),""))),0))</f>
        <v/>
      </c>
      <c r="BK13" s="390" t="str">
        <f t="shared" si="19"/>
        <v/>
      </c>
      <c r="BL13" s="409"/>
      <c r="BM13" s="177" t="str">
        <f t="shared" si="0"/>
        <v/>
      </c>
      <c r="BN13" s="177" t="str">
        <f t="shared" si="1"/>
        <v/>
      </c>
      <c r="BO13" s="408" t="str">
        <f t="shared" si="42"/>
        <v/>
      </c>
      <c r="BP13" s="940" t="str" cm="1">
        <f t="array" ref="BP13">IF($AM13="","",
_xlfn.IFS(
$BK13="Devis 1",
IF(ISBLANK(AX13),"",IFERROR(VALUE(TRIM(SUBSTITUTE(AX13,CHAR(160),""))),0)*IFERROR(VALUE(TRIM(SUBSTITUTE(AS13,CHAR(160),""))),0)),
$BK13="Devis 2",
IF(ISBLANK(BC13),"",IFERROR(VALUE(TRIM(SUBSTITUTE(BC13,CHAR(160),""))),0)*IFERROR(VALUE(TRIM(SUBSTITUTE(AS13,CHAR(160),""))),0)),
$BK13="Devis 3",
IF(ISBLANK(BH13),"",IFERROR(VALUE(TRIM(SUBSTITUTE(BH13,CHAR(160),""))),0)*IFERROR(VALUE(TRIM(SUBSTITUTE(AS13,CHAR(160),""))),0)),
TRUE,0
)
)</f>
        <v/>
      </c>
      <c r="BQ13" s="940" t="str">
        <f t="shared" si="38"/>
        <v/>
      </c>
      <c r="BR13" s="549" t="str">
        <f t="shared" si="39"/>
        <v/>
      </c>
      <c r="BS13" s="486"/>
      <c r="BT13" s="410"/>
      <c r="BU13" s="410"/>
      <c r="BV13" s="410"/>
      <c r="BW13" s="410"/>
      <c r="BX13" s="487" t="str">
        <f>IF(AM13="","",IFERROR(VALUE(TRIM(SUBSTITUTE(BS13,CHAR(160),""))),0)*IFERROR(VALUE(TRIM(SUBSTITUTE(BT13,CHAR(160),""))),0)+IFERROR(VALUE(TRIM(SUBSTITUTE(BU13,CHAR(160),""))),0)*IFERROR(VALUE(TRIM(SUBSTITUTE(BV13,CHAR(160),""))),0)+IFERROR(VALUE(TRIM(SUBSTITUTE(BW13,CHAR(160),""))),0)*IFERROR(VALUE(TRIM(SUBSTITUTE(AK10,CHAR(160),""))),0))</f>
        <v/>
      </c>
      <c r="BY13" s="496" t="str">
        <f t="shared" si="20"/>
        <v/>
      </c>
      <c r="BZ13" s="552"/>
      <c r="CA13" s="955" t="str" cm="1">
        <f t="array" ref="CA13">IF(
    OR(
        BR13="",BO13="",BP13="",BM13="",BQ13="",BN13=""
    ),
    "",
    _xlfn.IFS(
        ROUND(IFERROR(VALUE(TRIM(SUBSTITUTE(BR13,CHAR(160),""))),0),2) &gt;
        ROUND(IFERROR(VALUE(TRIM(SUBSTITUTE(BO13,CHAR(160),""))),0),2),
        "KO : Le montant retenu TTC est supérieur au montant raisonnable TTC. Merci de revoir la ligne de dépense ou plafonner son montant.",
        ROUND(IFERROR(VALUE(TRIM(SUBSTITUTE(BP13,CHAR(160),""))),0),2) &gt;
        ROUND(IFERROR(VALUE(TRIM(SUBSTITUTE(BM13,CHAR(160),""))),0),2),
        "Attention : Le montant retenu HT est supérieur au montant HT raisonnable. Merci de revoir la ligne de dépense, plafonner son montant, ou justifier la reventillation HT / TVA.",
        ROUND(IFERROR(VALUE(TRIM(SUBSTITUTE(BQ13,CHAR(160),""))),0),2) &gt;
        ROUND(IFERROR(VALUE(TRIM(SUBSTITUTE(BN13,CHAR(160),""))),0),2),
        "Attention : Le montant TVA retenu est supérieur au montant TVA raisonnable. Merci de revoir la ligne de dépense, plafonner son montant, ou justifier la reventillation HT / TVA.",
        ROUND(IFERROR(VALUE(TRIM(SUBSTITUTE(BR13,CHAR(160),""))),0),2) &gt;
        ROUND(IFERROR(VALUE(TRIM(SUBSTITUTE(MIN(AZ13,BE13,BJ13),CHAR(160),""))),0),2),
        "Attention : Le devis retenu n'est pas le moins cher. Une justification de la part du porteur est nécessaire.",
        ROUND(IFERROR(VALUE(TRIM(SUBSTITUTE(BR13,CHAR(160),""))),0),2) = 0,
        "Attention : montant présenté entièrement écarté",
        ROUND(IFERROR(VALUE(TRIM(SUBSTITUTE(BO13,CHAR(160),""))),0),2) =
        ROUND(IFERROR(VALUE(TRIM(SUBSTITUTE(BR13,CHAR(160),""))),0),2),
        "OK",
        ROUND(IFERROR(VALUE(TRIM(SUBSTITUTE(BO13,CHAR(160),""))),0),2) &gt;
        ROUND(IFERROR(VALUE(TRIM(SUBSTITUTE(BR13,CHAR(160),""))),0),2),
        "OK : Montant instruit inférieur au montant raisonnable.",
        TRUE,""
    )
)</f>
        <v/>
      </c>
      <c r="CB13" s="78" t="str">
        <f t="shared" si="21"/>
        <v/>
      </c>
      <c r="CC13" s="956" t="str">
        <f t="shared" si="2"/>
        <v/>
      </c>
      <c r="CD13" s="508" t="str">
        <f>IF(C13="","",((IFERROR(VALUE(TRIM(SUBSTITUTE(AB13,CHAR(160),""))),0))+(IFERROR(VALUE(TRIM(SUBSTITUTE(AK10,CHAR(160),""))),0)))-((IFERROR(VALUE(TRIM(SUBSTITUTE(BP13,CHAR(160),""))),0))+(IFERROR(VALUE(TRIM(SUBSTITUTE(BX13,CHAR(160),""))),0))))</f>
        <v/>
      </c>
      <c r="CE13" s="507" t="str">
        <f t="shared" si="22"/>
        <v/>
      </c>
      <c r="CF13" s="523" t="str">
        <f t="shared" si="23"/>
        <v/>
      </c>
    </row>
    <row r="14" spans="2:162" ht="14.1" customHeight="1" thickBot="1">
      <c r="B14" s="467">
        <v>5</v>
      </c>
      <c r="C14" s="80"/>
      <c r="D14" s="394"/>
      <c r="E14" s="966"/>
      <c r="F14" s="988"/>
      <c r="G14" s="2"/>
      <c r="H14" s="393"/>
      <c r="I14" s="964"/>
      <c r="J14" s="412"/>
      <c r="K14" s="413"/>
      <c r="L14" s="414"/>
      <c r="M14" s="415"/>
      <c r="N14" s="416"/>
      <c r="O14" s="417"/>
      <c r="P14" s="398" t="str">
        <f t="shared" si="40"/>
        <v/>
      </c>
      <c r="Q14" s="413"/>
      <c r="R14" s="414"/>
      <c r="S14" s="418"/>
      <c r="T14" s="417"/>
      <c r="U14" s="400" t="str">
        <f t="shared" si="3"/>
        <v/>
      </c>
      <c r="V14" s="413"/>
      <c r="W14" s="414"/>
      <c r="X14" s="419"/>
      <c r="Y14" s="417"/>
      <c r="Z14" s="400" t="str">
        <f t="shared" si="4"/>
        <v/>
      </c>
      <c r="AA14" s="402"/>
      <c r="AB14" s="940">
        <f t="shared" si="24"/>
        <v>0</v>
      </c>
      <c r="AC14" s="940">
        <f t="shared" si="25"/>
        <v>0</v>
      </c>
      <c r="AD14" s="989" t="str" cm="1">
        <f t="array" ref="AD14">IF((_xlfn.IFS(TRIM(SUBSTITUTE(AA14,CHAR(160),""))="Devis 1",IFERROR(VALUE(TRIM(SUBSTITUTE(P14,CHAR(160),""))),0),TRIM(SUBSTITUTE(AA14,CHAR(160),""))="Devis 2",IFERROR(VALUE(TRIM(SUBSTITUTE(U14,CHAR(160),""))),0),TRIM(SUBSTITUTE(AA14,CHAR(160),""))="Devis 3",IFERROR(VALUE(TRIM(SUBSTITUTE(Z14,CHAR(160),""))),0),TRUE,0))=0,"",_xlfn.IFS(TRIM(SUBSTITUTE(AA14,CHAR(160),""))="Devis 1",IFERROR(VALUE(TRIM(SUBSTITUTE(P14,CHAR(160),""))),0),TRIM(SUBSTITUTE(AA14,CHAR(160),""))="Devis 2",IFERROR(VALUE(TRIM(SUBSTITUTE(U14,CHAR(160),""))),0),TRIM(SUBSTITUTE(AA14,CHAR(160),""))="Devis 3",IFERROR(VALUE(TRIM(SUBSTITUTE(Z14,CHAR(160),""))),0),TRUE,0))</f>
        <v/>
      </c>
      <c r="AE14" s="969"/>
      <c r="AF14" s="889" t="str" cm="1">
        <f t="array" ref="AF14">IF(AE14="","",_xlfn.IFS(AE14=$CI$6,70,AE14=$CI$7,90,AE14=$CI$8,70,AE14=$CI$9,90,AE14=$CI$10,110))</f>
        <v/>
      </c>
      <c r="AG14" s="458"/>
      <c r="AH14" s="889" t="str" cm="1">
        <f t="array" ref="AH14">IF(AE14="","",_xlfn.IFS(AE14=$CI$6,15.75,AE14=$CI$7,21,AE14=$CI$8,15.25,AE14=$CI$9,15.25,AE14=$CI$10,15.25))</f>
        <v/>
      </c>
      <c r="AI14" s="458"/>
      <c r="AJ14" s="900">
        <f t="shared" si="26"/>
        <v>0</v>
      </c>
      <c r="AK14" s="906" t="str">
        <f t="shared" si="27"/>
        <v/>
      </c>
      <c r="AL14" s="412"/>
      <c r="AM14" s="522" t="str">
        <f t="shared" si="5"/>
        <v/>
      </c>
      <c r="AN14" s="403" t="str">
        <f t="shared" si="6"/>
        <v/>
      </c>
      <c r="AO14" s="482" t="str">
        <f t="shared" si="7"/>
        <v/>
      </c>
      <c r="AP14" s="384" t="str">
        <f t="shared" si="8"/>
        <v/>
      </c>
      <c r="AQ14" s="384" t="str">
        <f t="shared" si="9"/>
        <v/>
      </c>
      <c r="AR14" s="474" t="str">
        <f t="shared" si="28"/>
        <v/>
      </c>
      <c r="AS14" s="1011" t="str">
        <f t="shared" si="29"/>
        <v/>
      </c>
      <c r="AT14" s="403" t="str">
        <f t="shared" si="30"/>
        <v/>
      </c>
      <c r="AU14" s="403" t="str">
        <f t="shared" si="31"/>
        <v/>
      </c>
      <c r="AV14" s="403" t="str">
        <f t="shared" si="32"/>
        <v/>
      </c>
      <c r="AW14" s="403" t="str">
        <f t="shared" si="33"/>
        <v/>
      </c>
      <c r="AX14" s="404" t="str">
        <f t="shared" si="34"/>
        <v/>
      </c>
      <c r="AY14" s="405" t="str">
        <f t="shared" si="35"/>
        <v/>
      </c>
      <c r="AZ14" s="406" t="str">
        <f t="shared" si="41"/>
        <v/>
      </c>
      <c r="BA14" s="403" t="str">
        <f t="shared" si="11"/>
        <v/>
      </c>
      <c r="BB14" s="403" t="str">
        <f t="shared" si="12"/>
        <v/>
      </c>
      <c r="BC14" s="405" t="str">
        <f t="shared" si="13"/>
        <v/>
      </c>
      <c r="BD14" s="405" t="str">
        <f t="shared" si="14"/>
        <v/>
      </c>
      <c r="BE14" s="407" t="str">
        <f t="shared" si="36"/>
        <v/>
      </c>
      <c r="BF14" s="403" t="str">
        <f t="shared" si="15"/>
        <v/>
      </c>
      <c r="BG14" s="403" t="str">
        <f t="shared" si="16"/>
        <v/>
      </c>
      <c r="BH14" s="405" t="str">
        <f t="shared" si="17"/>
        <v/>
      </c>
      <c r="BI14" s="405" t="str">
        <f t="shared" si="18"/>
        <v/>
      </c>
      <c r="BJ14" s="407" t="str">
        <f t="shared" si="37"/>
        <v/>
      </c>
      <c r="BK14" s="390" t="str">
        <f t="shared" si="19"/>
        <v/>
      </c>
      <c r="BL14" s="409"/>
      <c r="BM14" s="177" t="str">
        <f t="shared" si="0"/>
        <v/>
      </c>
      <c r="BN14" s="177" t="str">
        <f t="shared" si="1"/>
        <v/>
      </c>
      <c r="BO14" s="408" t="str">
        <f t="shared" si="42"/>
        <v/>
      </c>
      <c r="BP14" s="940" t="str" cm="1">
        <f t="array" ref="BP14">IF($AM14="","",
_xlfn.IFS(
$BK14="Devis 1",
IF(ISBLANK(AX14),"",IFERROR(VALUE(TRIM(SUBSTITUTE(AX14,CHAR(160),""))),0)*IFERROR(VALUE(TRIM(SUBSTITUTE(AS14,CHAR(160),""))),0)),
$BK14="Devis 2",
IF(ISBLANK(BC14),"",IFERROR(VALUE(TRIM(SUBSTITUTE(BC14,CHAR(160),""))),0)*IFERROR(VALUE(TRIM(SUBSTITUTE(AS14,CHAR(160),""))),0)),
$BK14="Devis 3",
IF(ISBLANK(BH14),"",IFERROR(VALUE(TRIM(SUBSTITUTE(BH14,CHAR(160),""))),0)*IFERROR(VALUE(TRIM(SUBSTITUTE(AS14,CHAR(160),""))),0)),
TRUE,0
)
)</f>
        <v/>
      </c>
      <c r="BQ14" s="940" t="str">
        <f t="shared" si="38"/>
        <v/>
      </c>
      <c r="BR14" s="549" t="str">
        <f t="shared" si="39"/>
        <v/>
      </c>
      <c r="BS14" s="486"/>
      <c r="BT14" s="410"/>
      <c r="BU14" s="410"/>
      <c r="BV14" s="410"/>
      <c r="BW14" s="410"/>
      <c r="BX14" s="487" t="str">
        <f>IF(AM14="","",IFERROR(VALUE(TRIM(SUBSTITUTE(BS14,CHAR(160),""))),0)*IFERROR(VALUE(TRIM(SUBSTITUTE(BT14,CHAR(160),""))),0)+IFERROR(VALUE(TRIM(SUBSTITUTE(BU14,CHAR(160),""))),0)*IFERROR(VALUE(TRIM(SUBSTITUTE(BV14,CHAR(160),""))),0)+IFERROR(VALUE(TRIM(SUBSTITUTE(BW14,CHAR(160),""))),0)*IFERROR(VALUE(TRIM(SUBSTITUTE(AK10,CHAR(160),""))),0))</f>
        <v/>
      </c>
      <c r="BY14" s="496" t="str">
        <f t="shared" si="20"/>
        <v/>
      </c>
      <c r="BZ14" s="552"/>
      <c r="CA14" s="955" t="str" cm="1">
        <f t="array" ref="CA14">IF(
    OR(
        BR14="",BO14="",BP14="",BM14="",BQ14="",BN14=""
    ),
    "",
    _xlfn.IFS(
        ROUND(IFERROR(VALUE(TRIM(SUBSTITUTE(BR14,CHAR(160),""))),0),2) &gt;
        ROUND(IFERROR(VALUE(TRIM(SUBSTITUTE(BO14,CHAR(160),""))),0),2),
        "KO : Le montant retenu TTC est supérieur au montant raisonnable TTC. Merci de revoir la ligne de dépense ou plafonner son montant.",
        ROUND(IFERROR(VALUE(TRIM(SUBSTITUTE(BP14,CHAR(160),""))),0),2) &gt;
        ROUND(IFERROR(VALUE(TRIM(SUBSTITUTE(BM14,CHAR(160),""))),0),2),
        "Attention : Le montant retenu HT est supérieur au montant HT raisonnable. Merci de revoir la ligne de dépense, plafonner son montant, ou justifier la reventillation HT / TVA.",
        ROUND(IFERROR(VALUE(TRIM(SUBSTITUTE(BQ14,CHAR(160),""))),0),2) &gt;
        ROUND(IFERROR(VALUE(TRIM(SUBSTITUTE(BN14,CHAR(160),""))),0),2),
        "Attention : Le montant TVA retenu est supérieur au montant TVA raisonnable. Merci de revoir la ligne de dépense, plafonner son montant, ou justifier la reventillation HT / TVA.",
        ROUND(IFERROR(VALUE(TRIM(SUBSTITUTE(BR14,CHAR(160),""))),0),2) &gt;
        ROUND(IFERROR(VALUE(TRIM(SUBSTITUTE(MIN(AZ14,BE14,BJ14),CHAR(160),""))),0),2),
        "Attention : Le devis retenu n'est pas le moins cher. Une justification de la part du porteur est nécessaire.",
        ROUND(IFERROR(VALUE(TRIM(SUBSTITUTE(BR14,CHAR(160),""))),0),2) = 0,
        "Attention : montant présenté entièrement écarté",
        ROUND(IFERROR(VALUE(TRIM(SUBSTITUTE(BO14,CHAR(160),""))),0),2) =
        ROUND(IFERROR(VALUE(TRIM(SUBSTITUTE(BR14,CHAR(160),""))),0),2),
        "OK",
        ROUND(IFERROR(VALUE(TRIM(SUBSTITUTE(BO14,CHAR(160),""))),0),2) &gt;
        ROUND(IFERROR(VALUE(TRIM(SUBSTITUTE(BR14,CHAR(160),""))),0),2),
        "OK : Montant instruit inférieur au montant raisonnable.",
        TRUE,""
    )
)</f>
        <v/>
      </c>
      <c r="CB14" s="78" t="str">
        <f t="shared" si="21"/>
        <v/>
      </c>
      <c r="CC14" s="956" t="str">
        <f t="shared" si="2"/>
        <v/>
      </c>
      <c r="CD14" s="508" t="str">
        <f>IF(C14="","",((IFERROR(VALUE(TRIM(SUBSTITUTE(AB14,CHAR(160),""))),0))+(IFERROR(VALUE(TRIM(SUBSTITUTE(AK10,CHAR(160),""))),0)))-((IFERROR(VALUE(TRIM(SUBSTITUTE(BP14,CHAR(160),""))),0))+(IFERROR(VALUE(TRIM(SUBSTITUTE(BX14,CHAR(160),""))),0))))</f>
        <v/>
      </c>
      <c r="CE14" s="507" t="str">
        <f t="shared" si="22"/>
        <v/>
      </c>
      <c r="CF14" s="523" t="str">
        <f t="shared" si="23"/>
        <v/>
      </c>
    </row>
    <row r="15" spans="2:162" ht="14.1" customHeight="1" thickBot="1">
      <c r="B15" s="467">
        <v>6</v>
      </c>
      <c r="C15" s="80"/>
      <c r="D15" s="394"/>
      <c r="E15" s="966"/>
      <c r="F15" s="988"/>
      <c r="G15" s="2"/>
      <c r="H15" s="393"/>
      <c r="I15" s="964"/>
      <c r="J15" s="412"/>
      <c r="K15" s="413"/>
      <c r="L15" s="414"/>
      <c r="M15" s="415"/>
      <c r="N15" s="416"/>
      <c r="O15" s="417"/>
      <c r="P15" s="398" t="str">
        <f t="shared" si="40"/>
        <v/>
      </c>
      <c r="Q15" s="413"/>
      <c r="R15" s="414"/>
      <c r="S15" s="418"/>
      <c r="T15" s="417"/>
      <c r="U15" s="400" t="str">
        <f t="shared" si="3"/>
        <v/>
      </c>
      <c r="V15" s="413"/>
      <c r="W15" s="414"/>
      <c r="X15" s="419"/>
      <c r="Y15" s="417"/>
      <c r="Z15" s="400" t="str">
        <f t="shared" si="4"/>
        <v/>
      </c>
      <c r="AA15" s="402"/>
      <c r="AB15" s="940">
        <f t="shared" si="24"/>
        <v>0</v>
      </c>
      <c r="AC15" s="940">
        <f t="shared" si="25"/>
        <v>0</v>
      </c>
      <c r="AD15" s="989" t="str" cm="1">
        <f t="array" ref="AD15">IF((_xlfn.IFS(TRIM(SUBSTITUTE(AA15,CHAR(160),""))="Devis 1",IFERROR(VALUE(TRIM(SUBSTITUTE(P15,CHAR(160),""))),0),TRIM(SUBSTITUTE(AA15,CHAR(160),""))="Devis 2",IFERROR(VALUE(TRIM(SUBSTITUTE(U15,CHAR(160),""))),0),TRIM(SUBSTITUTE(AA15,CHAR(160),""))="Devis 3",IFERROR(VALUE(TRIM(SUBSTITUTE(Z15,CHAR(160),""))),0),TRUE,0))=0,"",_xlfn.IFS(TRIM(SUBSTITUTE(AA15,CHAR(160),""))="Devis 1",IFERROR(VALUE(TRIM(SUBSTITUTE(P15,CHAR(160),""))),0),TRIM(SUBSTITUTE(AA15,CHAR(160),""))="Devis 2",IFERROR(VALUE(TRIM(SUBSTITUTE(U15,CHAR(160),""))),0),TRIM(SUBSTITUTE(AA15,CHAR(160),""))="Devis 3",IFERROR(VALUE(TRIM(SUBSTITUTE(Z15,CHAR(160),""))),0),TRUE,0))</f>
        <v/>
      </c>
      <c r="AE15" s="969"/>
      <c r="AF15" s="889" t="str" cm="1">
        <f t="array" ref="AF15">IF(AE15="","",_xlfn.IFS(AE15=$CI$6,70,AE15=$CI$7,90,AE15=$CI$8,70,AE15=$CI$9,90,AE15=$CI$10,110))</f>
        <v/>
      </c>
      <c r="AG15" s="458"/>
      <c r="AH15" s="889" t="str" cm="1">
        <f t="array" ref="AH15">IF(AE15="","",_xlfn.IFS(AE15=$CI$6,15.75,AE15=$CI$7,21,AE15=$CI$8,15.25,AE15=$CI$9,15.25,AE15=$CI$10,15.25))</f>
        <v/>
      </c>
      <c r="AI15" s="458"/>
      <c r="AJ15" s="900">
        <f t="shared" si="26"/>
        <v>0</v>
      </c>
      <c r="AK15" s="906" t="str">
        <f t="shared" si="27"/>
        <v/>
      </c>
      <c r="AL15" s="412"/>
      <c r="AM15" s="522" t="str">
        <f t="shared" si="5"/>
        <v/>
      </c>
      <c r="AN15" s="403" t="str">
        <f t="shared" si="6"/>
        <v/>
      </c>
      <c r="AO15" s="482" t="str">
        <f t="shared" si="7"/>
        <v/>
      </c>
      <c r="AP15" s="384" t="str">
        <f t="shared" si="8"/>
        <v/>
      </c>
      <c r="AQ15" s="384" t="str">
        <f t="shared" si="9"/>
        <v/>
      </c>
      <c r="AR15" s="474" t="str">
        <f t="shared" si="28"/>
        <v/>
      </c>
      <c r="AS15" s="1011" t="str">
        <f t="shared" si="29"/>
        <v/>
      </c>
      <c r="AT15" s="403" t="str">
        <f t="shared" si="30"/>
        <v/>
      </c>
      <c r="AU15" s="403" t="str">
        <f t="shared" si="31"/>
        <v/>
      </c>
      <c r="AV15" s="403" t="str">
        <f t="shared" si="32"/>
        <v/>
      </c>
      <c r="AW15" s="403" t="str">
        <f t="shared" si="33"/>
        <v/>
      </c>
      <c r="AX15" s="404" t="str">
        <f t="shared" si="34"/>
        <v/>
      </c>
      <c r="AY15" s="405" t="str">
        <f t="shared" si="35"/>
        <v/>
      </c>
      <c r="AZ15" s="406" t="str">
        <f>IF(OR(AX15="", AY15=""), "", IFERROR(VALUE(TRIM(SUBSTITUTE(AX15,CHAR(160),""))),0) + IFERROR(VALUE(TRIM(SUBSTITUTE(AY15,CHAR(160),""))),0))</f>
        <v/>
      </c>
      <c r="BA15" s="403" t="str">
        <f t="shared" si="11"/>
        <v/>
      </c>
      <c r="BB15" s="403" t="str">
        <f t="shared" si="12"/>
        <v/>
      </c>
      <c r="BC15" s="405" t="str">
        <f t="shared" si="13"/>
        <v/>
      </c>
      <c r="BD15" s="405" t="str">
        <f t="shared" si="14"/>
        <v/>
      </c>
      <c r="BE15" s="407" t="str">
        <f t="shared" si="36"/>
        <v/>
      </c>
      <c r="BF15" s="403" t="str">
        <f t="shared" si="15"/>
        <v/>
      </c>
      <c r="BG15" s="403" t="str">
        <f t="shared" si="16"/>
        <v/>
      </c>
      <c r="BH15" s="405" t="str">
        <f t="shared" si="17"/>
        <v/>
      </c>
      <c r="BI15" s="405" t="str">
        <f t="shared" si="18"/>
        <v/>
      </c>
      <c r="BJ15" s="407" t="str">
        <f t="shared" si="37"/>
        <v/>
      </c>
      <c r="BK15" s="390" t="str">
        <f t="shared" si="19"/>
        <v/>
      </c>
      <c r="BL15" s="409"/>
      <c r="BM15" s="177" t="str">
        <f t="shared" si="0"/>
        <v/>
      </c>
      <c r="BN15" s="177" t="str">
        <f t="shared" si="1"/>
        <v/>
      </c>
      <c r="BO15" s="408" t="str">
        <f t="shared" si="42"/>
        <v/>
      </c>
      <c r="BP15" s="940" t="str" cm="1">
        <f t="array" ref="BP15">IF($AM15="","",
_xlfn.IFS(
$BK15="Devis 1",
IF(ISBLANK(AX15),"",IFERROR(VALUE(TRIM(SUBSTITUTE(AX15,CHAR(160),""))),0)*IFERROR(VALUE(TRIM(SUBSTITUTE(AS15,CHAR(160),""))),0)),
$BK15="Devis 2",
IF(ISBLANK(BC15),"",IFERROR(VALUE(TRIM(SUBSTITUTE(BC15,CHAR(160),""))),0)*IFERROR(VALUE(TRIM(SUBSTITUTE(AS15,CHAR(160),""))),0)),
$BK15="Devis 3",
IF(ISBLANK(BH15),"",IFERROR(VALUE(TRIM(SUBSTITUTE(BH15,CHAR(160),""))),0)*IFERROR(VALUE(TRIM(SUBSTITUTE(AS15,CHAR(160),""))),0)),
TRUE,0
)
)</f>
        <v/>
      </c>
      <c r="BQ15" s="940" t="str">
        <f t="shared" si="38"/>
        <v/>
      </c>
      <c r="BR15" s="549" t="str">
        <f>IF(BP15="","",BP15+BQ15)</f>
        <v/>
      </c>
      <c r="BS15" s="486"/>
      <c r="BT15" s="410"/>
      <c r="BU15" s="410"/>
      <c r="BV15" s="410"/>
      <c r="BW15" s="410"/>
      <c r="BX15" s="487" t="str">
        <f>IF(AM15="","",IFERROR(VALUE(TRIM(SUBSTITUTE(BS15,CHAR(160),""))),0)*IFERROR(VALUE(TRIM(SUBSTITUTE(BT15,CHAR(160),""))),0)+IFERROR(VALUE(TRIM(SUBSTITUTE(BU15,CHAR(160),""))),0)*IFERROR(VALUE(TRIM(SUBSTITUTE(BV15,CHAR(160),""))),0)+IFERROR(VALUE(TRIM(SUBSTITUTE(BW15,CHAR(160),""))),0)*IFERROR(VALUE(TRIM(SUBSTITUTE(AK10,CHAR(160),""))),0))</f>
        <v/>
      </c>
      <c r="BY15" s="496" t="str">
        <f t="shared" si="20"/>
        <v/>
      </c>
      <c r="BZ15" s="552"/>
      <c r="CA15" s="955" t="str" cm="1">
        <f t="array" ref="CA15">IF(
    OR(
        BR15="",BO15="",BP15="",BM15="",BQ15="",BN15=""
    ),
    "",
    _xlfn.IFS(
        ROUND(IFERROR(VALUE(TRIM(SUBSTITUTE(BR15,CHAR(160),""))),0),2) &gt;
        ROUND(IFERROR(VALUE(TRIM(SUBSTITUTE(BO15,CHAR(160),""))),0),2),
        "KO : Le montant retenu TTC est supérieur au montant raisonnable TTC. Merci de revoir la ligne de dépense ou plafonner son montant.",
        ROUND(IFERROR(VALUE(TRIM(SUBSTITUTE(BP15,CHAR(160),""))),0),2) &gt;
        ROUND(IFERROR(VALUE(TRIM(SUBSTITUTE(BM15,CHAR(160),""))),0),2),
        "Attention : Le montant retenu HT est supérieur au montant HT raisonnable. Merci de revoir la ligne de dépense, plafonner son montant, ou justifier la reventillation HT / TVA.",
        ROUND(IFERROR(VALUE(TRIM(SUBSTITUTE(BQ15,CHAR(160),""))),0),2) &gt;
        ROUND(IFERROR(VALUE(TRIM(SUBSTITUTE(BN15,CHAR(160),""))),0),2),
        "Attention : Le montant TVA retenu est supérieur au montant TVA raisonnable. Merci de revoir la ligne de dépense, plafonner son montant, ou justifier la reventillation HT / TVA.",
        ROUND(IFERROR(VALUE(TRIM(SUBSTITUTE(BR15,CHAR(160),""))),0),2) &gt;
        ROUND(IFERROR(VALUE(TRIM(SUBSTITUTE(MIN(AZ15,BE15,BJ15),CHAR(160),""))),0),2),
        "Attention : Le devis retenu n'est pas le moins cher. Une justification de la part du porteur est nécessaire.",
        ROUND(IFERROR(VALUE(TRIM(SUBSTITUTE(BR15,CHAR(160),""))),0),2) = 0,
        "Attention : montant présenté entièrement écarté",
        ROUND(IFERROR(VALUE(TRIM(SUBSTITUTE(BO15,CHAR(160),""))),0),2) =
        ROUND(IFERROR(VALUE(TRIM(SUBSTITUTE(BR15,CHAR(160),""))),0),2),
        "OK",
        ROUND(IFERROR(VALUE(TRIM(SUBSTITUTE(BO15,CHAR(160),""))),0),2) &gt;
        ROUND(IFERROR(VALUE(TRIM(SUBSTITUTE(BR15,CHAR(160),""))),0),2),
        "OK : Montant instruit inférieur au montant raisonnable.",
        TRUE,""
    )
)</f>
        <v/>
      </c>
      <c r="CB15" s="78" t="str">
        <f t="shared" si="21"/>
        <v/>
      </c>
      <c r="CC15" s="956" t="str">
        <f t="shared" si="2"/>
        <v/>
      </c>
      <c r="CD15" s="508" t="str">
        <f>IF(C15="","",((IFERROR(VALUE(TRIM(SUBSTITUTE(AB15,CHAR(160),""))),0))+(IFERROR(VALUE(TRIM(SUBSTITUTE(AK10,CHAR(160),""))),0)))-((IFERROR(VALUE(TRIM(SUBSTITUTE(BP15,CHAR(160),""))),0))+(IFERROR(VALUE(TRIM(SUBSTITUTE(BX15,CHAR(160),""))),0))))</f>
        <v/>
      </c>
      <c r="CE15" s="507" t="str">
        <f t="shared" si="22"/>
        <v/>
      </c>
      <c r="CF15" s="523" t="str">
        <f t="shared" si="23"/>
        <v/>
      </c>
    </row>
    <row r="16" spans="2:162" ht="14.1" customHeight="1" thickBot="1">
      <c r="B16" s="467">
        <v>7</v>
      </c>
      <c r="C16" s="80"/>
      <c r="D16" s="394"/>
      <c r="E16" s="966"/>
      <c r="F16" s="988"/>
      <c r="G16" s="2"/>
      <c r="H16" s="393"/>
      <c r="I16" s="964"/>
      <c r="J16" s="412"/>
      <c r="K16" s="413"/>
      <c r="L16" s="414"/>
      <c r="M16" s="415"/>
      <c r="N16" s="416"/>
      <c r="O16" s="417"/>
      <c r="P16" s="398" t="str">
        <f t="shared" si="40"/>
        <v/>
      </c>
      <c r="Q16" s="413"/>
      <c r="R16" s="414"/>
      <c r="S16" s="418"/>
      <c r="T16" s="417"/>
      <c r="U16" s="400" t="str">
        <f t="shared" si="3"/>
        <v/>
      </c>
      <c r="V16" s="413"/>
      <c r="W16" s="414"/>
      <c r="X16" s="419"/>
      <c r="Y16" s="417"/>
      <c r="Z16" s="400" t="str">
        <f t="shared" si="4"/>
        <v/>
      </c>
      <c r="AA16" s="402"/>
      <c r="AB16" s="940">
        <f t="shared" si="24"/>
        <v>0</v>
      </c>
      <c r="AC16" s="940">
        <f t="shared" si="25"/>
        <v>0</v>
      </c>
      <c r="AD16" s="989" t="str" cm="1">
        <f t="array" ref="AD16">IF((_xlfn.IFS(TRIM(SUBSTITUTE(AA16,CHAR(160),""))="Devis 1",IFERROR(VALUE(TRIM(SUBSTITUTE(P16,CHAR(160),""))),0),TRIM(SUBSTITUTE(AA16,CHAR(160),""))="Devis 2",IFERROR(VALUE(TRIM(SUBSTITUTE(U16,CHAR(160),""))),0),TRIM(SUBSTITUTE(AA16,CHAR(160),""))="Devis 3",IFERROR(VALUE(TRIM(SUBSTITUTE(Z16,CHAR(160),""))),0),TRUE,0))=0,"",_xlfn.IFS(TRIM(SUBSTITUTE(AA16,CHAR(160),""))="Devis 1",IFERROR(VALUE(TRIM(SUBSTITUTE(P16,CHAR(160),""))),0),TRIM(SUBSTITUTE(AA16,CHAR(160),""))="Devis 2",IFERROR(VALUE(TRIM(SUBSTITUTE(U16,CHAR(160),""))),0),TRIM(SUBSTITUTE(AA16,CHAR(160),""))="Devis 3",IFERROR(VALUE(TRIM(SUBSTITUTE(Z16,CHAR(160),""))),0),TRUE,0))</f>
        <v/>
      </c>
      <c r="AE16" s="969"/>
      <c r="AF16" s="889" t="str" cm="1">
        <f t="array" ref="AF16">IF(AE16="","",_xlfn.IFS(AE16=$CI$6,70,AE16=$CI$7,90,AE16=$CI$8,70,AE16=$CI$9,90,AE16=$CI$10,110))</f>
        <v/>
      </c>
      <c r="AG16" s="458"/>
      <c r="AH16" s="889" t="str" cm="1">
        <f t="array" ref="AH16">IF(AE16="","",_xlfn.IFS(AE16=$CI$6,15.75,AE16=$CI$7,21,AE16=$CI$8,15.25,AE16=$CI$9,15.25,AE16=$CI$10,15.25))</f>
        <v/>
      </c>
      <c r="AI16" s="458"/>
      <c r="AJ16" s="900">
        <f t="shared" si="26"/>
        <v>0</v>
      </c>
      <c r="AK16" s="906" t="str">
        <f t="shared" si="27"/>
        <v/>
      </c>
      <c r="AL16" s="412"/>
      <c r="AM16" s="522" t="str">
        <f t="shared" si="5"/>
        <v/>
      </c>
      <c r="AN16" s="403" t="str">
        <f t="shared" si="6"/>
        <v/>
      </c>
      <c r="AO16" s="482" t="str">
        <f t="shared" si="7"/>
        <v/>
      </c>
      <c r="AP16" s="384" t="str">
        <f t="shared" si="8"/>
        <v/>
      </c>
      <c r="AQ16" s="384" t="str">
        <f t="shared" si="9"/>
        <v/>
      </c>
      <c r="AR16" s="474" t="str">
        <f t="shared" si="28"/>
        <v/>
      </c>
      <c r="AS16" s="1011" t="str">
        <f t="shared" si="29"/>
        <v/>
      </c>
      <c r="AT16" s="403" t="str">
        <f t="shared" si="30"/>
        <v/>
      </c>
      <c r="AU16" s="403" t="str">
        <f t="shared" si="31"/>
        <v/>
      </c>
      <c r="AV16" s="403" t="str">
        <f t="shared" si="32"/>
        <v/>
      </c>
      <c r="AW16" s="403" t="str">
        <f t="shared" si="33"/>
        <v/>
      </c>
      <c r="AX16" s="404" t="str">
        <f t="shared" si="34"/>
        <v/>
      </c>
      <c r="AY16" s="405" t="str">
        <f t="shared" si="35"/>
        <v/>
      </c>
      <c r="AZ16" s="406" t="str">
        <f t="shared" si="41"/>
        <v/>
      </c>
      <c r="BA16" s="403" t="str">
        <f t="shared" si="11"/>
        <v/>
      </c>
      <c r="BB16" s="403" t="str">
        <f t="shared" si="12"/>
        <v/>
      </c>
      <c r="BC16" s="405" t="str">
        <f t="shared" si="13"/>
        <v/>
      </c>
      <c r="BD16" s="405" t="str">
        <f t="shared" si="14"/>
        <v/>
      </c>
      <c r="BE16" s="407" t="str">
        <f t="shared" si="36"/>
        <v/>
      </c>
      <c r="BF16" s="403" t="str">
        <f t="shared" si="15"/>
        <v/>
      </c>
      <c r="BG16" s="403" t="str">
        <f t="shared" si="16"/>
        <v/>
      </c>
      <c r="BH16" s="405" t="str">
        <f t="shared" si="17"/>
        <v/>
      </c>
      <c r="BI16" s="405" t="str">
        <f t="shared" si="18"/>
        <v/>
      </c>
      <c r="BJ16" s="407" t="str">
        <f t="shared" si="37"/>
        <v/>
      </c>
      <c r="BK16" s="390" t="str">
        <f t="shared" si="19"/>
        <v/>
      </c>
      <c r="BL16" s="409"/>
      <c r="BM16" s="177" t="str">
        <f t="shared" si="0"/>
        <v/>
      </c>
      <c r="BN16" s="177" t="str">
        <f t="shared" si="1"/>
        <v/>
      </c>
      <c r="BO16" s="408" t="str">
        <f>IF(BM16="","",BM16+BN16)</f>
        <v/>
      </c>
      <c r="BP16" s="940" t="str" cm="1">
        <f t="array" ref="BP16">IF($AM16="","",
_xlfn.IFS(
$BK16="Devis 1",
IF(ISBLANK(AX16),"",IFERROR(VALUE(TRIM(SUBSTITUTE(AX16,CHAR(160),""))),0)*IFERROR(VALUE(TRIM(SUBSTITUTE(AS16,CHAR(160),""))),0)),
$BK16="Devis 2",
IF(ISBLANK(BC16),"",IFERROR(VALUE(TRIM(SUBSTITUTE(BC16,CHAR(160),""))),0)*IFERROR(VALUE(TRIM(SUBSTITUTE(AS16,CHAR(160),""))),0)),
$BK16="Devis 3",
IF(ISBLANK(BH16),"",IFERROR(VALUE(TRIM(SUBSTITUTE(BH16,CHAR(160),""))),0)*IFERROR(VALUE(TRIM(SUBSTITUTE(AS16,CHAR(160),""))),0)),
TRUE,0
)
)</f>
        <v/>
      </c>
      <c r="BQ16" s="940" t="str">
        <f t="shared" si="38"/>
        <v/>
      </c>
      <c r="BR16" s="549" t="str">
        <f t="shared" si="39"/>
        <v/>
      </c>
      <c r="BS16" s="486"/>
      <c r="BT16" s="410"/>
      <c r="BU16" s="410"/>
      <c r="BV16" s="410"/>
      <c r="BW16" s="410"/>
      <c r="BX16" s="487" t="str">
        <f>IF(AM16="","",IFERROR(VALUE(TRIM(SUBSTITUTE(BS16,CHAR(160),""))),0)*IFERROR(VALUE(TRIM(SUBSTITUTE(BT16,CHAR(160),""))),0)+IFERROR(VALUE(TRIM(SUBSTITUTE(BU16,CHAR(160),""))),0)*IFERROR(VALUE(TRIM(SUBSTITUTE(BV16,CHAR(160),""))),0)+IFERROR(VALUE(TRIM(SUBSTITUTE(BW16,CHAR(160),""))),0)*IFERROR(VALUE(TRIM(SUBSTITUTE(AK10,CHAR(160),""))),0))</f>
        <v/>
      </c>
      <c r="BY16" s="496" t="str">
        <f t="shared" si="20"/>
        <v/>
      </c>
      <c r="BZ16" s="552"/>
      <c r="CA16" s="955" t="str" cm="1">
        <f t="array" ref="CA16">IF(
    OR(
        BR16="",BO16="",BP16="",BM16="",BQ16="",BN16=""
    ),
    "",
    _xlfn.IFS(
        ROUND(IFERROR(VALUE(TRIM(SUBSTITUTE(BR16,CHAR(160),""))),0),2) &gt;
        ROUND(IFERROR(VALUE(TRIM(SUBSTITUTE(BO16,CHAR(160),""))),0),2),
        "KO : Le montant retenu TTC est supérieur au montant raisonnable TTC. Merci de revoir la ligne de dépense ou plafonner son montant.",
        ROUND(IFERROR(VALUE(TRIM(SUBSTITUTE(BP16,CHAR(160),""))),0),2) &gt;
        ROUND(IFERROR(VALUE(TRIM(SUBSTITUTE(BM16,CHAR(160),""))),0),2),
        "Attention : Le montant retenu HT est supérieur au montant HT raisonnable. Merci de revoir la ligne de dépense, plafonner son montant, ou justifier la reventillation HT / TVA.",
        ROUND(IFERROR(VALUE(TRIM(SUBSTITUTE(BQ16,CHAR(160),""))),0),2) &gt;
        ROUND(IFERROR(VALUE(TRIM(SUBSTITUTE(BN16,CHAR(160),""))),0),2),
        "Attention : Le montant TVA retenu est supérieur au montant TVA raisonnable. Merci de revoir la ligne de dépense, plafonner son montant, ou justifier la reventillation HT / TVA.",
        ROUND(IFERROR(VALUE(TRIM(SUBSTITUTE(BR16,CHAR(160),""))),0),2) &gt;
        ROUND(IFERROR(VALUE(TRIM(SUBSTITUTE(MIN(AZ16,BE16,BJ16),CHAR(160),""))),0),2),
        "Attention : Le devis retenu n'est pas le moins cher. Une justification de la part du porteur est nécessaire.",
        ROUND(IFERROR(VALUE(TRIM(SUBSTITUTE(BR16,CHAR(160),""))),0),2) = 0,
        "Attention : montant présenté entièrement écarté",
        ROUND(IFERROR(VALUE(TRIM(SUBSTITUTE(BO16,CHAR(160),""))),0),2) =
        ROUND(IFERROR(VALUE(TRIM(SUBSTITUTE(BR16,CHAR(160),""))),0),2),
        "OK",
        ROUND(IFERROR(VALUE(TRIM(SUBSTITUTE(BO16,CHAR(160),""))),0),2) &gt;
        ROUND(IFERROR(VALUE(TRIM(SUBSTITUTE(BR16,CHAR(160),""))),0),2),
        "OK : Montant instruit inférieur au montant raisonnable.",
        TRUE,""
    )
)</f>
        <v/>
      </c>
      <c r="CB16" s="78" t="str">
        <f t="shared" si="21"/>
        <v/>
      </c>
      <c r="CC16" s="956" t="str">
        <f t="shared" si="2"/>
        <v/>
      </c>
      <c r="CD16" s="508" t="str">
        <f>IF(C16="","",((IFERROR(VALUE(TRIM(SUBSTITUTE(AB16,CHAR(160),""))),0))+(IFERROR(VALUE(TRIM(SUBSTITUTE(AK10,CHAR(160),""))),0)))-((IFERROR(VALUE(TRIM(SUBSTITUTE(BP16,CHAR(160),""))),0))+(IFERROR(VALUE(TRIM(SUBSTITUTE(BX16,CHAR(160),""))),0))))</f>
        <v/>
      </c>
      <c r="CE16" s="507" t="str">
        <f t="shared" si="22"/>
        <v/>
      </c>
      <c r="CF16" s="523" t="str">
        <f t="shared" si="23"/>
        <v/>
      </c>
    </row>
    <row r="17" spans="2:84" ht="14.1" customHeight="1" thickBot="1">
      <c r="B17" s="467">
        <v>8</v>
      </c>
      <c r="C17" s="80"/>
      <c r="D17" s="394"/>
      <c r="E17" s="966"/>
      <c r="F17" s="988"/>
      <c r="G17" s="2"/>
      <c r="H17" s="393"/>
      <c r="I17" s="964"/>
      <c r="J17" s="414"/>
      <c r="K17" s="414"/>
      <c r="L17" s="414"/>
      <c r="M17" s="415"/>
      <c r="N17" s="416"/>
      <c r="O17" s="417"/>
      <c r="P17" s="398" t="str">
        <f t="shared" si="40"/>
        <v/>
      </c>
      <c r="Q17" s="414"/>
      <c r="R17" s="414"/>
      <c r="S17" s="418"/>
      <c r="T17" s="417"/>
      <c r="U17" s="400" t="str">
        <f t="shared" si="3"/>
        <v/>
      </c>
      <c r="V17" s="414"/>
      <c r="W17" s="414"/>
      <c r="X17" s="419"/>
      <c r="Y17" s="417"/>
      <c r="Z17" s="400" t="str">
        <f t="shared" si="4"/>
        <v/>
      </c>
      <c r="AA17" s="402"/>
      <c r="AB17" s="940">
        <f t="shared" si="24"/>
        <v>0</v>
      </c>
      <c r="AC17" s="940">
        <f t="shared" si="25"/>
        <v>0</v>
      </c>
      <c r="AD17" s="989" t="str" cm="1">
        <f t="array" ref="AD17">IF((_xlfn.IFS(TRIM(SUBSTITUTE(AA17,CHAR(160),""))="Devis 1",IFERROR(VALUE(TRIM(SUBSTITUTE(P17,CHAR(160),""))),0),TRIM(SUBSTITUTE(AA17,CHAR(160),""))="Devis 2",IFERROR(VALUE(TRIM(SUBSTITUTE(U17,CHAR(160),""))),0),TRIM(SUBSTITUTE(AA17,CHAR(160),""))="Devis 3",IFERROR(VALUE(TRIM(SUBSTITUTE(Z17,CHAR(160),""))),0),TRUE,0))=0,"",_xlfn.IFS(TRIM(SUBSTITUTE(AA17,CHAR(160),""))="Devis 1",IFERROR(VALUE(TRIM(SUBSTITUTE(P17,CHAR(160),""))),0),TRIM(SUBSTITUTE(AA17,CHAR(160),""))="Devis 2",IFERROR(VALUE(TRIM(SUBSTITUTE(U17,CHAR(160),""))),0),TRIM(SUBSTITUTE(AA17,CHAR(160),""))="Devis 3",IFERROR(VALUE(TRIM(SUBSTITUTE(Z17,CHAR(160),""))),0),TRUE,0))</f>
        <v/>
      </c>
      <c r="AE17" s="969"/>
      <c r="AF17" s="889" t="str" cm="1">
        <f t="array" ref="AF17">IF(AE17="","",_xlfn.IFS(AE17=$CI$6,70,AE17=$CI$7,90,AE17=$CI$8,70,AE17=$CI$9,90,AE17=$CI$10,110))</f>
        <v/>
      </c>
      <c r="AG17" s="458"/>
      <c r="AH17" s="889" t="str" cm="1">
        <f t="array" ref="AH17">IF(AE17="","",_xlfn.IFS(AE17=$CI$6,15.75,AE17=$CI$7,21,AE17=$CI$8,15.25,AE17=$CI$9,15.25,AE17=$CI$10,15.25))</f>
        <v/>
      </c>
      <c r="AI17" s="458"/>
      <c r="AJ17" s="900">
        <f t="shared" si="26"/>
        <v>0</v>
      </c>
      <c r="AK17" s="906" t="str">
        <f t="shared" si="27"/>
        <v/>
      </c>
      <c r="AL17" s="412"/>
      <c r="AM17" s="522" t="str">
        <f t="shared" si="5"/>
        <v/>
      </c>
      <c r="AN17" s="403" t="str">
        <f t="shared" si="6"/>
        <v/>
      </c>
      <c r="AO17" s="482" t="str">
        <f t="shared" si="7"/>
        <v/>
      </c>
      <c r="AP17" s="384" t="str">
        <f t="shared" si="8"/>
        <v/>
      </c>
      <c r="AQ17" s="384" t="str">
        <f t="shared" si="9"/>
        <v/>
      </c>
      <c r="AR17" s="474" t="str">
        <f t="shared" si="28"/>
        <v/>
      </c>
      <c r="AS17" s="1011" t="str">
        <f t="shared" si="29"/>
        <v/>
      </c>
      <c r="AT17" s="403" t="str">
        <f t="shared" si="30"/>
        <v/>
      </c>
      <c r="AU17" s="403" t="str">
        <f t="shared" si="31"/>
        <v/>
      </c>
      <c r="AV17" s="403" t="str">
        <f t="shared" si="32"/>
        <v/>
      </c>
      <c r="AW17" s="403" t="str">
        <f t="shared" si="33"/>
        <v/>
      </c>
      <c r="AX17" s="404" t="str">
        <f t="shared" si="34"/>
        <v/>
      </c>
      <c r="AY17" s="405" t="str">
        <f t="shared" si="35"/>
        <v/>
      </c>
      <c r="AZ17" s="406" t="str">
        <f t="shared" si="41"/>
        <v/>
      </c>
      <c r="BA17" s="403" t="str">
        <f t="shared" si="11"/>
        <v/>
      </c>
      <c r="BB17" s="403" t="str">
        <f t="shared" si="12"/>
        <v/>
      </c>
      <c r="BC17" s="405" t="str">
        <f t="shared" si="13"/>
        <v/>
      </c>
      <c r="BD17" s="405" t="str">
        <f t="shared" si="14"/>
        <v/>
      </c>
      <c r="BE17" s="407" t="str">
        <f>IF(OR(BC17="", BD17=""), "", IFERROR(VALUE(TRIM(SUBSTITUTE(BC17,CHAR(160),""))),0) + IFERROR(VALUE(TRIM(SUBSTITUTE(BD17,CHAR(160),""))),0))</f>
        <v/>
      </c>
      <c r="BF17" s="403" t="str">
        <f t="shared" si="15"/>
        <v/>
      </c>
      <c r="BG17" s="403" t="str">
        <f t="shared" si="16"/>
        <v/>
      </c>
      <c r="BH17" s="405" t="str">
        <f t="shared" si="17"/>
        <v/>
      </c>
      <c r="BI17" s="405" t="str">
        <f t="shared" si="18"/>
        <v/>
      </c>
      <c r="BJ17" s="407" t="str">
        <f>IF(OR(BH17="", BI17=""), "", IFERROR(VALUE(TRIM(SUBSTITUTE(BH17,CHAR(160),""))),0) + IFERROR(VALUE(TRIM(SUBSTITUTE(BI17,CHAR(160),""))),0))</f>
        <v/>
      </c>
      <c r="BK17" s="390" t="str">
        <f t="shared" si="19"/>
        <v/>
      </c>
      <c r="BL17" s="409"/>
      <c r="BM17" s="177" t="str">
        <f t="shared" si="0"/>
        <v/>
      </c>
      <c r="BN17" s="177" t="str">
        <f t="shared" si="1"/>
        <v/>
      </c>
      <c r="BO17" s="408" t="str">
        <f t="shared" si="42"/>
        <v/>
      </c>
      <c r="BP17" s="940" t="str" cm="1">
        <f t="array" ref="BP17">IF($AM17="","",
_xlfn.IFS(
$BK17="Devis 1",
IF(ISBLANK(AX17),"",IFERROR(VALUE(TRIM(SUBSTITUTE(AX17,CHAR(160),""))),0)*IFERROR(VALUE(TRIM(SUBSTITUTE(AS17,CHAR(160),""))),0)),
$BK17="Devis 2",
IF(ISBLANK(BC17),"",IFERROR(VALUE(TRIM(SUBSTITUTE(BC17,CHAR(160),""))),0)*IFERROR(VALUE(TRIM(SUBSTITUTE(AS17,CHAR(160),""))),0)),
$BK17="Devis 3",
IF(ISBLANK(BH17),"",IFERROR(VALUE(TRIM(SUBSTITUTE(BH17,CHAR(160),""))),0)*IFERROR(VALUE(TRIM(SUBSTITUTE(AS17,CHAR(160),""))),0)),
TRUE,0
)
)</f>
        <v/>
      </c>
      <c r="BQ17" s="940" t="str">
        <f t="shared" si="38"/>
        <v/>
      </c>
      <c r="BR17" s="549" t="str">
        <f t="shared" si="39"/>
        <v/>
      </c>
      <c r="BS17" s="486"/>
      <c r="BT17" s="410"/>
      <c r="BU17" s="410"/>
      <c r="BV17" s="410"/>
      <c r="BW17" s="410"/>
      <c r="BX17" s="487" t="str">
        <f>IF(AM17="","",IFERROR(VALUE(TRIM(SUBSTITUTE(BS17,CHAR(160),""))),0)*IFERROR(VALUE(TRIM(SUBSTITUTE(BT17,CHAR(160),""))),0)+IFERROR(VALUE(TRIM(SUBSTITUTE(BU17,CHAR(160),""))),0)*IFERROR(VALUE(TRIM(SUBSTITUTE(BV17,CHAR(160),""))),0)+IFERROR(VALUE(TRIM(SUBSTITUTE(BW17,CHAR(160),""))),0)*IFERROR(VALUE(TRIM(SUBSTITUTE(AK10,CHAR(160),""))),0))</f>
        <v/>
      </c>
      <c r="BY17" s="496" t="str">
        <f t="shared" si="20"/>
        <v/>
      </c>
      <c r="BZ17" s="552"/>
      <c r="CA17" s="955" t="str" cm="1">
        <f t="array" ref="CA17">IF(
    OR(
        BR17="",BO17="",BP17="",BM17="",BQ17="",BN17=""
    ),
    "",
    _xlfn.IFS(
        ROUND(IFERROR(VALUE(TRIM(SUBSTITUTE(BR17,CHAR(160),""))),0),2) &gt;
        ROUND(IFERROR(VALUE(TRIM(SUBSTITUTE(BO17,CHAR(160),""))),0),2),
        "KO : Le montant retenu TTC est supérieur au montant raisonnable TTC. Merci de revoir la ligne de dépense ou plafonner son montant.",
        ROUND(IFERROR(VALUE(TRIM(SUBSTITUTE(BP17,CHAR(160),""))),0),2) &gt;
        ROUND(IFERROR(VALUE(TRIM(SUBSTITUTE(BM17,CHAR(160),""))),0),2),
        "Attention : Le montant retenu HT est supérieur au montant HT raisonnable. Merci de revoir la ligne de dépense, plafonner son montant, ou justifier la reventillation HT / TVA.",
        ROUND(IFERROR(VALUE(TRIM(SUBSTITUTE(BQ17,CHAR(160),""))),0),2) &gt;
        ROUND(IFERROR(VALUE(TRIM(SUBSTITUTE(BN17,CHAR(160),""))),0),2),
        "Attention : Le montant TVA retenu est supérieur au montant TVA raisonnable. Merci de revoir la ligne de dépense, plafonner son montant, ou justifier la reventillation HT / TVA.",
        ROUND(IFERROR(VALUE(TRIM(SUBSTITUTE(BR17,CHAR(160),""))),0),2) &gt;
        ROUND(IFERROR(VALUE(TRIM(SUBSTITUTE(MIN(AZ17,BE17,BJ17),CHAR(160),""))),0),2),
        "Attention : Le devis retenu n'est pas le moins cher. Une justification de la part du porteur est nécessaire.",
        ROUND(IFERROR(VALUE(TRIM(SUBSTITUTE(BR17,CHAR(160),""))),0),2) = 0,
        "Attention : montant présenté entièrement écarté",
        ROUND(IFERROR(VALUE(TRIM(SUBSTITUTE(BO17,CHAR(160),""))),0),2) =
        ROUND(IFERROR(VALUE(TRIM(SUBSTITUTE(BR17,CHAR(160),""))),0),2),
        "OK",
        ROUND(IFERROR(VALUE(TRIM(SUBSTITUTE(BO17,CHAR(160),""))),0),2) &gt;
        ROUND(IFERROR(VALUE(TRIM(SUBSTITUTE(BR17,CHAR(160),""))),0),2),
        "OK : Montant instruit inférieur au montant raisonnable.",
        TRUE,""
    )
)</f>
        <v/>
      </c>
      <c r="CB17" s="78" t="str">
        <f t="shared" si="21"/>
        <v/>
      </c>
      <c r="CC17" s="956" t="str">
        <f t="shared" si="2"/>
        <v/>
      </c>
      <c r="CD17" s="508" t="str">
        <f>IF(C17="","",((IFERROR(VALUE(TRIM(SUBSTITUTE(AB17,CHAR(160),""))),0))+(IFERROR(VALUE(TRIM(SUBSTITUTE(AK10,CHAR(160),""))),0)))-((IFERROR(VALUE(TRIM(SUBSTITUTE(BP17,CHAR(160),""))),0))+(IFERROR(VALUE(TRIM(SUBSTITUTE(BX17,CHAR(160),""))),0))))</f>
        <v/>
      </c>
      <c r="CE17" s="507" t="str">
        <f t="shared" si="22"/>
        <v/>
      </c>
      <c r="CF17" s="523" t="str">
        <f t="shared" si="23"/>
        <v/>
      </c>
    </row>
    <row r="18" spans="2:84" ht="14.1" customHeight="1" thickBot="1">
      <c r="B18" s="467">
        <v>9</v>
      </c>
      <c r="C18" s="80"/>
      <c r="D18" s="394"/>
      <c r="E18" s="966"/>
      <c r="F18" s="988"/>
      <c r="G18" s="2"/>
      <c r="H18" s="393"/>
      <c r="I18" s="964"/>
      <c r="J18" s="414"/>
      <c r="K18" s="414"/>
      <c r="L18" s="414"/>
      <c r="M18" s="415"/>
      <c r="N18" s="416"/>
      <c r="O18" s="417"/>
      <c r="P18" s="398" t="str">
        <f t="shared" si="40"/>
        <v/>
      </c>
      <c r="Q18" s="414"/>
      <c r="R18" s="414"/>
      <c r="S18" s="418"/>
      <c r="T18" s="417"/>
      <c r="U18" s="400" t="str">
        <f t="shared" si="3"/>
        <v/>
      </c>
      <c r="V18" s="414"/>
      <c r="W18" s="414"/>
      <c r="X18" s="419"/>
      <c r="Y18" s="417"/>
      <c r="Z18" s="400" t="str">
        <f t="shared" si="4"/>
        <v/>
      </c>
      <c r="AA18" s="402"/>
      <c r="AB18" s="940">
        <f t="shared" si="24"/>
        <v>0</v>
      </c>
      <c r="AC18" s="940">
        <f t="shared" si="25"/>
        <v>0</v>
      </c>
      <c r="AD18" s="989" t="str" cm="1">
        <f t="array" ref="AD18">IF((_xlfn.IFS(TRIM(SUBSTITUTE(AA18,CHAR(160),""))="Devis 1",IFERROR(VALUE(TRIM(SUBSTITUTE(P18,CHAR(160),""))),0),TRIM(SUBSTITUTE(AA18,CHAR(160),""))="Devis 2",IFERROR(VALUE(TRIM(SUBSTITUTE(U18,CHAR(160),""))),0),TRIM(SUBSTITUTE(AA18,CHAR(160),""))="Devis 3",IFERROR(VALUE(TRIM(SUBSTITUTE(Z18,CHAR(160),""))),0),TRUE,0))=0,"",_xlfn.IFS(TRIM(SUBSTITUTE(AA18,CHAR(160),""))="Devis 1",IFERROR(VALUE(TRIM(SUBSTITUTE(P18,CHAR(160),""))),0),TRIM(SUBSTITUTE(AA18,CHAR(160),""))="Devis 2",IFERROR(VALUE(TRIM(SUBSTITUTE(U18,CHAR(160),""))),0),TRIM(SUBSTITUTE(AA18,CHAR(160),""))="Devis 3",IFERROR(VALUE(TRIM(SUBSTITUTE(Z18,CHAR(160),""))),0),TRUE,0))</f>
        <v/>
      </c>
      <c r="AE18" s="969"/>
      <c r="AF18" s="889" t="str" cm="1">
        <f t="array" ref="AF18">IF(AE18="","",_xlfn.IFS(AE18=$CI$6,70,AE18=$CI$7,90,AE18=$CI$8,70,AE18=$CI$9,90,AE18=$CI$10,110))</f>
        <v/>
      </c>
      <c r="AG18" s="458"/>
      <c r="AH18" s="889" t="str" cm="1">
        <f t="array" ref="AH18">IF(AE18="","",_xlfn.IFS(AE18=$CI$6,15.75,AE18=$CI$7,21,AE18=$CI$8,15.25,AE18=$CI$9,15.25,AE18=$CI$10,15.25))</f>
        <v/>
      </c>
      <c r="AI18" s="458"/>
      <c r="AJ18" s="900">
        <f t="shared" si="26"/>
        <v>0</v>
      </c>
      <c r="AK18" s="906" t="str">
        <f t="shared" si="27"/>
        <v/>
      </c>
      <c r="AL18" s="412"/>
      <c r="AM18" s="522" t="str">
        <f t="shared" si="5"/>
        <v/>
      </c>
      <c r="AN18" s="403" t="str">
        <f t="shared" si="6"/>
        <v/>
      </c>
      <c r="AO18" s="482" t="str">
        <f t="shared" si="7"/>
        <v/>
      </c>
      <c r="AP18" s="384" t="str">
        <f t="shared" si="8"/>
        <v/>
      </c>
      <c r="AQ18" s="384" t="str">
        <f t="shared" si="9"/>
        <v/>
      </c>
      <c r="AR18" s="474" t="str">
        <f t="shared" si="28"/>
        <v/>
      </c>
      <c r="AS18" s="1011" t="str">
        <f t="shared" si="29"/>
        <v/>
      </c>
      <c r="AT18" s="403" t="str">
        <f t="shared" si="30"/>
        <v/>
      </c>
      <c r="AU18" s="403" t="str">
        <f t="shared" si="31"/>
        <v/>
      </c>
      <c r="AV18" s="403" t="str">
        <f t="shared" si="32"/>
        <v/>
      </c>
      <c r="AW18" s="403" t="str">
        <f t="shared" si="33"/>
        <v/>
      </c>
      <c r="AX18" s="404" t="str">
        <f t="shared" si="34"/>
        <v/>
      </c>
      <c r="AY18" s="405" t="str">
        <f t="shared" si="35"/>
        <v/>
      </c>
      <c r="AZ18" s="406" t="str">
        <f t="shared" si="41"/>
        <v/>
      </c>
      <c r="BA18" s="403" t="str">
        <f t="shared" si="11"/>
        <v/>
      </c>
      <c r="BB18" s="403" t="str">
        <f t="shared" si="12"/>
        <v/>
      </c>
      <c r="BC18" s="405" t="str">
        <f t="shared" si="13"/>
        <v/>
      </c>
      <c r="BD18" s="405" t="str">
        <f t="shared" si="14"/>
        <v/>
      </c>
      <c r="BE18" s="407" t="str">
        <f t="shared" si="36"/>
        <v/>
      </c>
      <c r="BF18" s="403" t="str">
        <f t="shared" si="15"/>
        <v/>
      </c>
      <c r="BG18" s="403" t="str">
        <f t="shared" si="16"/>
        <v/>
      </c>
      <c r="BH18" s="405" t="str">
        <f t="shared" si="17"/>
        <v/>
      </c>
      <c r="BI18" s="405" t="str">
        <f t="shared" si="18"/>
        <v/>
      </c>
      <c r="BJ18" s="407" t="str">
        <f t="shared" si="37"/>
        <v/>
      </c>
      <c r="BK18" s="390" t="str">
        <f t="shared" si="19"/>
        <v/>
      </c>
      <c r="BL18" s="409"/>
      <c r="BM18" s="177" t="str">
        <f t="shared" si="0"/>
        <v/>
      </c>
      <c r="BN18" s="177" t="str">
        <f t="shared" si="1"/>
        <v/>
      </c>
      <c r="BO18" s="408" t="str">
        <f t="shared" si="42"/>
        <v/>
      </c>
      <c r="BP18" s="940" t="str" cm="1">
        <f t="array" ref="BP18">IF($AM18="","",
_xlfn.IFS(
$BK18="Devis 1",
IF(ISBLANK(AX18),"",IFERROR(VALUE(TRIM(SUBSTITUTE(AX18,CHAR(160),""))),0)*IFERROR(VALUE(TRIM(SUBSTITUTE(AS18,CHAR(160),""))),0)),
$BK18="Devis 2",
IF(ISBLANK(BC18),"",IFERROR(VALUE(TRIM(SUBSTITUTE(BC18,CHAR(160),""))),0)*IFERROR(VALUE(TRIM(SUBSTITUTE(AS18,CHAR(160),""))),0)),
$BK18="Devis 3",
IF(ISBLANK(BH18),"",IFERROR(VALUE(TRIM(SUBSTITUTE(BH18,CHAR(160),""))),0)*IFERROR(VALUE(TRIM(SUBSTITUTE(AS18,CHAR(160),""))),0)),
TRUE,0
)
)</f>
        <v/>
      </c>
      <c r="BQ18" s="940" t="str">
        <f t="shared" si="38"/>
        <v/>
      </c>
      <c r="BR18" s="549" t="str">
        <f t="shared" si="39"/>
        <v/>
      </c>
      <c r="BS18" s="486"/>
      <c r="BT18" s="410"/>
      <c r="BU18" s="410"/>
      <c r="BV18" s="410"/>
      <c r="BW18" s="410"/>
      <c r="BX18" s="487" t="str">
        <f>IF(AM18="","",IFERROR(VALUE(TRIM(SUBSTITUTE(BS18,CHAR(160),""))),0)*IFERROR(VALUE(TRIM(SUBSTITUTE(BT18,CHAR(160),""))),0)+IFERROR(VALUE(TRIM(SUBSTITUTE(BU18,CHAR(160),""))),0)*IFERROR(VALUE(TRIM(SUBSTITUTE(BV18,CHAR(160),""))),0)+IFERROR(VALUE(TRIM(SUBSTITUTE(BW18,CHAR(160),""))),0)*IFERROR(VALUE(TRIM(SUBSTITUTE(AK10,CHAR(160),""))),0))</f>
        <v/>
      </c>
      <c r="BY18" s="496" t="str">
        <f t="shared" si="20"/>
        <v/>
      </c>
      <c r="BZ18" s="552"/>
      <c r="CA18" s="955" t="str" cm="1">
        <f t="array" ref="CA18">IF(
    OR(
        BR18="",BO18="",BP18="",BM18="",BQ18="",BN18=""
    ),
    "",
    _xlfn.IFS(
        ROUND(IFERROR(VALUE(TRIM(SUBSTITUTE(BR18,CHAR(160),""))),0),2) &gt;
        ROUND(IFERROR(VALUE(TRIM(SUBSTITUTE(BO18,CHAR(160),""))),0),2),
        "KO : Le montant retenu TTC est supérieur au montant raisonnable TTC. Merci de revoir la ligne de dépense ou plafonner son montant.",
        ROUND(IFERROR(VALUE(TRIM(SUBSTITUTE(BP18,CHAR(160),""))),0),2) &gt;
        ROUND(IFERROR(VALUE(TRIM(SUBSTITUTE(BM18,CHAR(160),""))),0),2),
        "Attention : Le montant retenu HT est supérieur au montant HT raisonnable. Merci de revoir la ligne de dépense, plafonner son montant, ou justifier la reventillation HT / TVA.",
        ROUND(IFERROR(VALUE(TRIM(SUBSTITUTE(BQ18,CHAR(160),""))),0),2) &gt;
        ROUND(IFERROR(VALUE(TRIM(SUBSTITUTE(BN18,CHAR(160),""))),0),2),
        "Attention : Le montant TVA retenu est supérieur au montant TVA raisonnable. Merci de revoir la ligne de dépense, plafonner son montant, ou justifier la reventillation HT / TVA.",
        ROUND(IFERROR(VALUE(TRIM(SUBSTITUTE(BR18,CHAR(160),""))),0),2) &gt;
        ROUND(IFERROR(VALUE(TRIM(SUBSTITUTE(MIN(AZ18,BE18,BJ18),CHAR(160),""))),0),2),
        "Attention : Le devis retenu n'est pas le moins cher. Une justification de la part du porteur est nécessaire.",
        ROUND(IFERROR(VALUE(TRIM(SUBSTITUTE(BR18,CHAR(160),""))),0),2) = 0,
        "Attention : montant présenté entièrement écarté",
        ROUND(IFERROR(VALUE(TRIM(SUBSTITUTE(BO18,CHAR(160),""))),0),2) =
        ROUND(IFERROR(VALUE(TRIM(SUBSTITUTE(BR18,CHAR(160),""))),0),2),
        "OK",
        ROUND(IFERROR(VALUE(TRIM(SUBSTITUTE(BO18,CHAR(160),""))),0),2) &gt;
        ROUND(IFERROR(VALUE(TRIM(SUBSTITUTE(BR18,CHAR(160),""))),0),2),
        "OK : Montant instruit inférieur au montant raisonnable.",
        TRUE,""
    )
)</f>
        <v/>
      </c>
      <c r="CB18" s="78" t="str">
        <f t="shared" si="21"/>
        <v/>
      </c>
      <c r="CC18" s="956" t="str">
        <f t="shared" si="2"/>
        <v/>
      </c>
      <c r="CD18" s="508" t="str">
        <f>IF(C18="","",((IFERROR(VALUE(TRIM(SUBSTITUTE(AB18,CHAR(160),""))),0))+(IFERROR(VALUE(TRIM(SUBSTITUTE(AK10,CHAR(160),""))),0)))-((IFERROR(VALUE(TRIM(SUBSTITUTE(BP18,CHAR(160),""))),0))+(IFERROR(VALUE(TRIM(SUBSTITUTE(BX18,CHAR(160),""))),0))))</f>
        <v/>
      </c>
      <c r="CE18" s="507" t="str">
        <f t="shared" si="22"/>
        <v/>
      </c>
      <c r="CF18" s="523" t="str">
        <f t="shared" si="23"/>
        <v/>
      </c>
    </row>
    <row r="19" spans="2:84" ht="14.1" customHeight="1" thickBot="1">
      <c r="B19" s="467">
        <v>10</v>
      </c>
      <c r="C19" s="80"/>
      <c r="D19" s="394"/>
      <c r="E19" s="966"/>
      <c r="F19" s="988"/>
      <c r="G19" s="2"/>
      <c r="H19" s="393"/>
      <c r="I19" s="964"/>
      <c r="J19" s="414"/>
      <c r="K19" s="414"/>
      <c r="L19" s="414"/>
      <c r="M19" s="415"/>
      <c r="N19" s="416"/>
      <c r="O19" s="417"/>
      <c r="P19" s="398" t="str">
        <f t="shared" si="40"/>
        <v/>
      </c>
      <c r="Q19" s="414"/>
      <c r="R19" s="414"/>
      <c r="S19" s="418"/>
      <c r="T19" s="417"/>
      <c r="U19" s="400" t="str">
        <f t="shared" si="3"/>
        <v/>
      </c>
      <c r="V19" s="414"/>
      <c r="W19" s="414"/>
      <c r="X19" s="419"/>
      <c r="Y19" s="417"/>
      <c r="Z19" s="400" t="str">
        <f t="shared" si="4"/>
        <v/>
      </c>
      <c r="AA19" s="402"/>
      <c r="AB19" s="940">
        <f t="shared" si="24"/>
        <v>0</v>
      </c>
      <c r="AC19" s="940">
        <f t="shared" si="25"/>
        <v>0</v>
      </c>
      <c r="AD19" s="989" t="str" cm="1">
        <f t="array" ref="AD19">IF((_xlfn.IFS(TRIM(SUBSTITUTE(AA19,CHAR(160),""))="Devis 1",IFERROR(VALUE(TRIM(SUBSTITUTE(P19,CHAR(160),""))),0),TRIM(SUBSTITUTE(AA19,CHAR(160),""))="Devis 2",IFERROR(VALUE(TRIM(SUBSTITUTE(U19,CHAR(160),""))),0),TRIM(SUBSTITUTE(AA19,CHAR(160),""))="Devis 3",IFERROR(VALUE(TRIM(SUBSTITUTE(Z19,CHAR(160),""))),0),TRUE,0))=0,"",_xlfn.IFS(TRIM(SUBSTITUTE(AA19,CHAR(160),""))="Devis 1",IFERROR(VALUE(TRIM(SUBSTITUTE(P19,CHAR(160),""))),0),TRIM(SUBSTITUTE(AA19,CHAR(160),""))="Devis 2",IFERROR(VALUE(TRIM(SUBSTITUTE(U19,CHAR(160),""))),0),TRIM(SUBSTITUTE(AA19,CHAR(160),""))="Devis 3",IFERROR(VALUE(TRIM(SUBSTITUTE(Z19,CHAR(160),""))),0),TRUE,0))</f>
        <v/>
      </c>
      <c r="AE19" s="969"/>
      <c r="AF19" s="889" t="str" cm="1">
        <f t="array" ref="AF19">IF(AE19="","",_xlfn.IFS(AE19=$CI$6,70,AE19=$CI$7,90,AE19=$CI$8,70,AE19=$CI$9,90,AE19=$CI$10,110))</f>
        <v/>
      </c>
      <c r="AG19" s="458"/>
      <c r="AH19" s="889" t="str" cm="1">
        <f t="array" ref="AH19">IF(AE19="","",_xlfn.IFS(AE19=$CI$6,15.75,AE19=$CI$7,21,AE19=$CI$8,15.25,AE19=$CI$9,15.25,AE19=$CI$10,15.25))</f>
        <v/>
      </c>
      <c r="AI19" s="458"/>
      <c r="AJ19" s="900">
        <f t="shared" si="26"/>
        <v>0</v>
      </c>
      <c r="AK19" s="906" t="str">
        <f t="shared" si="27"/>
        <v/>
      </c>
      <c r="AL19" s="412"/>
      <c r="AM19" s="522" t="str">
        <f t="shared" si="5"/>
        <v/>
      </c>
      <c r="AN19" s="403" t="str">
        <f t="shared" si="6"/>
        <v/>
      </c>
      <c r="AO19" s="482" t="str">
        <f t="shared" si="7"/>
        <v/>
      </c>
      <c r="AP19" s="384" t="str">
        <f t="shared" si="8"/>
        <v/>
      </c>
      <c r="AQ19" s="384" t="str">
        <f t="shared" si="9"/>
        <v/>
      </c>
      <c r="AR19" s="474" t="str">
        <f t="shared" si="28"/>
        <v/>
      </c>
      <c r="AS19" s="1011" t="str">
        <f t="shared" si="29"/>
        <v/>
      </c>
      <c r="AT19" s="403" t="str">
        <f t="shared" si="30"/>
        <v/>
      </c>
      <c r="AU19" s="403" t="str">
        <f t="shared" si="31"/>
        <v/>
      </c>
      <c r="AV19" s="403" t="str">
        <f t="shared" si="32"/>
        <v/>
      </c>
      <c r="AW19" s="403" t="str">
        <f t="shared" si="33"/>
        <v/>
      </c>
      <c r="AX19" s="404" t="str">
        <f t="shared" si="34"/>
        <v/>
      </c>
      <c r="AY19" s="405" t="str">
        <f t="shared" si="35"/>
        <v/>
      </c>
      <c r="AZ19" s="406" t="str">
        <f t="shared" si="41"/>
        <v/>
      </c>
      <c r="BA19" s="403" t="str">
        <f t="shared" si="11"/>
        <v/>
      </c>
      <c r="BB19" s="403" t="str">
        <f t="shared" si="12"/>
        <v/>
      </c>
      <c r="BC19" s="405" t="str">
        <f t="shared" si="13"/>
        <v/>
      </c>
      <c r="BD19" s="405" t="str">
        <f t="shared" si="14"/>
        <v/>
      </c>
      <c r="BE19" s="407" t="str">
        <f t="shared" si="36"/>
        <v/>
      </c>
      <c r="BF19" s="403" t="str">
        <f t="shared" si="15"/>
        <v/>
      </c>
      <c r="BG19" s="403" t="str">
        <f t="shared" si="16"/>
        <v/>
      </c>
      <c r="BH19" s="405" t="str">
        <f t="shared" si="17"/>
        <v/>
      </c>
      <c r="BI19" s="405" t="str">
        <f t="shared" si="18"/>
        <v/>
      </c>
      <c r="BJ19" s="407" t="str">
        <f t="shared" si="37"/>
        <v/>
      </c>
      <c r="BK19" s="390" t="str">
        <f t="shared" si="19"/>
        <v/>
      </c>
      <c r="BL19" s="409"/>
      <c r="BM19" s="177" t="str">
        <f t="shared" si="0"/>
        <v/>
      </c>
      <c r="BN19" s="177" t="str">
        <f t="shared" si="1"/>
        <v/>
      </c>
      <c r="BO19" s="408" t="str">
        <f t="shared" si="42"/>
        <v/>
      </c>
      <c r="BP19" s="940" t="str" cm="1">
        <f t="array" ref="BP19">IF($AM19="","",
_xlfn.IFS(
$BK19="Devis 1",
IF(ISBLANK(AX19),"",IFERROR(VALUE(TRIM(SUBSTITUTE(AX19,CHAR(160),""))),0)*IFERROR(VALUE(TRIM(SUBSTITUTE(AS19,CHAR(160),""))),0)),
$BK19="Devis 2",
IF(ISBLANK(BC19),"",IFERROR(VALUE(TRIM(SUBSTITUTE(BC19,CHAR(160),""))),0)*IFERROR(VALUE(TRIM(SUBSTITUTE(AS19,CHAR(160),""))),0)),
$BK19="Devis 3",
IF(ISBLANK(BH19),"",IFERROR(VALUE(TRIM(SUBSTITUTE(BH19,CHAR(160),""))),0)*IFERROR(VALUE(TRIM(SUBSTITUTE(AS19,CHAR(160),""))),0)),
TRUE,0
)
)</f>
        <v/>
      </c>
      <c r="BQ19" s="940" t="str">
        <f t="shared" si="38"/>
        <v/>
      </c>
      <c r="BR19" s="549" t="str">
        <f t="shared" si="39"/>
        <v/>
      </c>
      <c r="BS19" s="486"/>
      <c r="BT19" s="410"/>
      <c r="BU19" s="410"/>
      <c r="BV19" s="410"/>
      <c r="BW19" s="410"/>
      <c r="BX19" s="487" t="str">
        <f>IF(AM19="","",IFERROR(VALUE(TRIM(SUBSTITUTE(BS19,CHAR(160),""))),0)*IFERROR(VALUE(TRIM(SUBSTITUTE(BT19,CHAR(160),""))),0)+IFERROR(VALUE(TRIM(SUBSTITUTE(BU19,CHAR(160),""))),0)*IFERROR(VALUE(TRIM(SUBSTITUTE(BV19,CHAR(160),""))),0)+IFERROR(VALUE(TRIM(SUBSTITUTE(BW19,CHAR(160),""))),0)*IFERROR(VALUE(TRIM(SUBSTITUTE(AK10,CHAR(160),""))),0))</f>
        <v/>
      </c>
      <c r="BY19" s="496" t="str">
        <f t="shared" si="20"/>
        <v/>
      </c>
      <c r="BZ19" s="552"/>
      <c r="CA19" s="955" t="str" cm="1">
        <f t="array" ref="CA19">IF(
    OR(
        BR19="",BO19="",BP19="",BM19="",BQ19="",BN19=""
    ),
    "",
    _xlfn.IFS(
        ROUND(IFERROR(VALUE(TRIM(SUBSTITUTE(BR19,CHAR(160),""))),0),2) &gt;
        ROUND(IFERROR(VALUE(TRIM(SUBSTITUTE(BO19,CHAR(160),""))),0),2),
        "KO : Le montant retenu TTC est supérieur au montant raisonnable TTC. Merci de revoir la ligne de dépense ou plafonner son montant.",
        ROUND(IFERROR(VALUE(TRIM(SUBSTITUTE(BP19,CHAR(160),""))),0),2) &gt;
        ROUND(IFERROR(VALUE(TRIM(SUBSTITUTE(BM19,CHAR(160),""))),0),2),
        "Attention : Le montant retenu HT est supérieur au montant HT raisonnable. Merci de revoir la ligne de dépense, plafonner son montant, ou justifier la reventillation HT / TVA.",
        ROUND(IFERROR(VALUE(TRIM(SUBSTITUTE(BQ19,CHAR(160),""))),0),2) &gt;
        ROUND(IFERROR(VALUE(TRIM(SUBSTITUTE(BN19,CHAR(160),""))),0),2),
        "Attention : Le montant TVA retenu est supérieur au montant TVA raisonnable. Merci de revoir la ligne de dépense, plafonner son montant, ou justifier la reventillation HT / TVA.",
        ROUND(IFERROR(VALUE(TRIM(SUBSTITUTE(BR19,CHAR(160),""))),0),2) &gt;
        ROUND(IFERROR(VALUE(TRIM(SUBSTITUTE(MIN(AZ19,BE19,BJ19),CHAR(160),""))),0),2),
        "Attention : Le devis retenu n'est pas le moins cher. Une justification de la part du porteur est nécessaire.",
        ROUND(IFERROR(VALUE(TRIM(SUBSTITUTE(BR19,CHAR(160),""))),0),2) = 0,
        "Attention : montant présenté entièrement écarté",
        ROUND(IFERROR(VALUE(TRIM(SUBSTITUTE(BO19,CHAR(160),""))),0),2) =
        ROUND(IFERROR(VALUE(TRIM(SUBSTITUTE(BR19,CHAR(160),""))),0),2),
        "OK",
        ROUND(IFERROR(VALUE(TRIM(SUBSTITUTE(BO19,CHAR(160),""))),0),2) &gt;
        ROUND(IFERROR(VALUE(TRIM(SUBSTITUTE(BR19,CHAR(160),""))),0),2),
        "OK : Montant instruit inférieur au montant raisonnable.",
        TRUE,""
    )
)</f>
        <v/>
      </c>
      <c r="CB19" s="78" t="str">
        <f t="shared" si="21"/>
        <v/>
      </c>
      <c r="CC19" s="956" t="str">
        <f t="shared" si="2"/>
        <v/>
      </c>
      <c r="CD19" s="508" t="str">
        <f>IF(C19="","",((IFERROR(VALUE(TRIM(SUBSTITUTE(AB19,CHAR(160),""))),0))+(IFERROR(VALUE(TRIM(SUBSTITUTE(AK10,CHAR(160),""))),0)))-((IFERROR(VALUE(TRIM(SUBSTITUTE(BP19,CHAR(160),""))),0))+(IFERROR(VALUE(TRIM(SUBSTITUTE(BX19,CHAR(160),""))),0))))</f>
        <v/>
      </c>
      <c r="CE19" s="507" t="str">
        <f t="shared" si="22"/>
        <v/>
      </c>
      <c r="CF19" s="523" t="str">
        <f t="shared" si="23"/>
        <v/>
      </c>
    </row>
    <row r="20" spans="2:84" ht="14.1" customHeight="1" thickBot="1">
      <c r="B20" s="467">
        <v>11</v>
      </c>
      <c r="C20" s="80"/>
      <c r="D20" s="394"/>
      <c r="E20" s="966"/>
      <c r="F20" s="988"/>
      <c r="G20" s="2"/>
      <c r="H20" s="393"/>
      <c r="I20" s="964"/>
      <c r="J20" s="414"/>
      <c r="K20" s="414"/>
      <c r="L20" s="414"/>
      <c r="M20" s="415"/>
      <c r="N20" s="416"/>
      <c r="O20" s="417"/>
      <c r="P20" s="398" t="str">
        <f t="shared" si="40"/>
        <v/>
      </c>
      <c r="Q20" s="414"/>
      <c r="R20" s="414"/>
      <c r="S20" s="418"/>
      <c r="T20" s="417"/>
      <c r="U20" s="400" t="str">
        <f t="shared" si="3"/>
        <v/>
      </c>
      <c r="V20" s="414"/>
      <c r="W20" s="414"/>
      <c r="X20" s="419"/>
      <c r="Y20" s="417"/>
      <c r="Z20" s="400" t="str">
        <f t="shared" si="4"/>
        <v/>
      </c>
      <c r="AA20" s="402"/>
      <c r="AB20" s="940">
        <f t="shared" si="24"/>
        <v>0</v>
      </c>
      <c r="AC20" s="940">
        <f t="shared" si="25"/>
        <v>0</v>
      </c>
      <c r="AD20" s="989" t="str" cm="1">
        <f t="array" ref="AD20">IF((_xlfn.IFS(TRIM(SUBSTITUTE(AA20,CHAR(160),""))="Devis 1",IFERROR(VALUE(TRIM(SUBSTITUTE(P20,CHAR(160),""))),0),TRIM(SUBSTITUTE(AA20,CHAR(160),""))="Devis 2",IFERROR(VALUE(TRIM(SUBSTITUTE(U20,CHAR(160),""))),0),TRIM(SUBSTITUTE(AA20,CHAR(160),""))="Devis 3",IFERROR(VALUE(TRIM(SUBSTITUTE(Z20,CHAR(160),""))),0),TRUE,0))=0,"",_xlfn.IFS(TRIM(SUBSTITUTE(AA20,CHAR(160),""))="Devis 1",IFERROR(VALUE(TRIM(SUBSTITUTE(P20,CHAR(160),""))),0),TRIM(SUBSTITUTE(AA20,CHAR(160),""))="Devis 2",IFERROR(VALUE(TRIM(SUBSTITUTE(U20,CHAR(160),""))),0),TRIM(SUBSTITUTE(AA20,CHAR(160),""))="Devis 3",IFERROR(VALUE(TRIM(SUBSTITUTE(Z20,CHAR(160),""))),0),TRUE,0))</f>
        <v/>
      </c>
      <c r="AE20" s="969"/>
      <c r="AF20" s="889" t="str" cm="1">
        <f t="array" ref="AF20">IF(AE20="","",_xlfn.IFS(AE20=$CI$6,70,AE20=$CI$7,90,AE20=$CI$8,70,AE20=$CI$9,90,AE20=$CI$10,110))</f>
        <v/>
      </c>
      <c r="AG20" s="458"/>
      <c r="AH20" s="889" t="str" cm="1">
        <f t="array" ref="AH20">IF(AE20="","",_xlfn.IFS(AE20=$CI$6,15.75,AE20=$CI$7,21,AE20=$CI$8,15.25,AE20=$CI$9,15.25,AE20=$CI$10,15.25))</f>
        <v/>
      </c>
      <c r="AI20" s="458"/>
      <c r="AJ20" s="900">
        <f t="shared" si="26"/>
        <v>0</v>
      </c>
      <c r="AK20" s="906" t="str">
        <f t="shared" si="27"/>
        <v/>
      </c>
      <c r="AL20" s="412"/>
      <c r="AM20" s="522" t="str">
        <f t="shared" si="5"/>
        <v/>
      </c>
      <c r="AN20" s="403" t="str">
        <f t="shared" si="6"/>
        <v/>
      </c>
      <c r="AO20" s="482" t="str">
        <f t="shared" si="7"/>
        <v/>
      </c>
      <c r="AP20" s="384" t="str">
        <f t="shared" si="8"/>
        <v/>
      </c>
      <c r="AQ20" s="384" t="str">
        <f t="shared" si="9"/>
        <v/>
      </c>
      <c r="AR20" s="474" t="str">
        <f t="shared" si="28"/>
        <v/>
      </c>
      <c r="AS20" s="1011" t="str">
        <f t="shared" si="29"/>
        <v/>
      </c>
      <c r="AT20" s="403" t="str">
        <f t="shared" si="30"/>
        <v/>
      </c>
      <c r="AU20" s="403" t="str">
        <f t="shared" si="31"/>
        <v/>
      </c>
      <c r="AV20" s="403" t="str">
        <f t="shared" si="32"/>
        <v/>
      </c>
      <c r="AW20" s="403" t="str">
        <f t="shared" si="33"/>
        <v/>
      </c>
      <c r="AX20" s="404" t="str">
        <f t="shared" si="34"/>
        <v/>
      </c>
      <c r="AY20" s="405" t="str">
        <f t="shared" si="35"/>
        <v/>
      </c>
      <c r="AZ20" s="406" t="str">
        <f t="shared" si="41"/>
        <v/>
      </c>
      <c r="BA20" s="403" t="str">
        <f t="shared" si="11"/>
        <v/>
      </c>
      <c r="BB20" s="403" t="str">
        <f t="shared" si="12"/>
        <v/>
      </c>
      <c r="BC20" s="405" t="str">
        <f t="shared" si="13"/>
        <v/>
      </c>
      <c r="BD20" s="405" t="str">
        <f t="shared" si="14"/>
        <v/>
      </c>
      <c r="BE20" s="407" t="str">
        <f t="shared" si="36"/>
        <v/>
      </c>
      <c r="BF20" s="403" t="str">
        <f t="shared" si="15"/>
        <v/>
      </c>
      <c r="BG20" s="403" t="str">
        <f t="shared" si="16"/>
        <v/>
      </c>
      <c r="BH20" s="405" t="str">
        <f t="shared" si="17"/>
        <v/>
      </c>
      <c r="BI20" s="405" t="str">
        <f t="shared" si="18"/>
        <v/>
      </c>
      <c r="BJ20" s="407" t="str">
        <f t="shared" si="37"/>
        <v/>
      </c>
      <c r="BK20" s="390" t="str">
        <f t="shared" si="19"/>
        <v/>
      </c>
      <c r="BL20" s="409"/>
      <c r="BM20" s="177" t="str">
        <f t="shared" si="0"/>
        <v/>
      </c>
      <c r="BN20" s="177" t="str">
        <f t="shared" si="1"/>
        <v/>
      </c>
      <c r="BO20" s="408" t="str">
        <f t="shared" si="42"/>
        <v/>
      </c>
      <c r="BP20" s="940" t="str" cm="1">
        <f t="array" ref="BP20">IF($AM20="","",
_xlfn.IFS(
$BK20="Devis 1",
IF(ISBLANK(AX20),"",IFERROR(VALUE(TRIM(SUBSTITUTE(AX20,CHAR(160),""))),0)*IFERROR(VALUE(TRIM(SUBSTITUTE(AS20,CHAR(160),""))),0)),
$BK20="Devis 2",
IF(ISBLANK(BC20),"",IFERROR(VALUE(TRIM(SUBSTITUTE(BC20,CHAR(160),""))),0)*IFERROR(VALUE(TRIM(SUBSTITUTE(AS20,CHAR(160),""))),0)),
$BK20="Devis 3",
IF(ISBLANK(BH20),"",IFERROR(VALUE(TRIM(SUBSTITUTE(BH20,CHAR(160),""))),0)*IFERROR(VALUE(TRIM(SUBSTITUTE(AS20,CHAR(160),""))),0)),
TRUE,0
)
)</f>
        <v/>
      </c>
      <c r="BQ20" s="940" t="str">
        <f t="shared" si="38"/>
        <v/>
      </c>
      <c r="BR20" s="549" t="str">
        <f t="shared" si="39"/>
        <v/>
      </c>
      <c r="BS20" s="486"/>
      <c r="BT20" s="410"/>
      <c r="BU20" s="410"/>
      <c r="BV20" s="410"/>
      <c r="BW20" s="410"/>
      <c r="BX20" s="487" t="str">
        <f>IF(AM20="","",IFERROR(VALUE(TRIM(SUBSTITUTE(BS20,CHAR(160),""))),0)*IFERROR(VALUE(TRIM(SUBSTITUTE(BT20,CHAR(160),""))),0)+IFERROR(VALUE(TRIM(SUBSTITUTE(BU20,CHAR(160),""))),0)*IFERROR(VALUE(TRIM(SUBSTITUTE(BV20,CHAR(160),""))),0)+IFERROR(VALUE(TRIM(SUBSTITUTE(BW20,CHAR(160),""))),0)*IFERROR(VALUE(TRIM(SUBSTITUTE(AK10,CHAR(160),""))),0))</f>
        <v/>
      </c>
      <c r="BY20" s="496" t="str">
        <f t="shared" si="20"/>
        <v/>
      </c>
      <c r="BZ20" s="552"/>
      <c r="CA20" s="955" t="str" cm="1">
        <f t="array" ref="CA20">IF(
    OR(
        BR20="",BO20="",BP20="",BM20="",BQ20="",BN20=""
    ),
    "",
    _xlfn.IFS(
        ROUND(IFERROR(VALUE(TRIM(SUBSTITUTE(BR20,CHAR(160),""))),0),2) &gt;
        ROUND(IFERROR(VALUE(TRIM(SUBSTITUTE(BO20,CHAR(160),""))),0),2),
        "KO : Le montant retenu TTC est supérieur au montant raisonnable TTC. Merci de revoir la ligne de dépense ou plafonner son montant.",
        ROUND(IFERROR(VALUE(TRIM(SUBSTITUTE(BP20,CHAR(160),""))),0),2) &gt;
        ROUND(IFERROR(VALUE(TRIM(SUBSTITUTE(BM20,CHAR(160),""))),0),2),
        "Attention : Le montant retenu HT est supérieur au montant HT raisonnable. Merci de revoir la ligne de dépense, plafonner son montant, ou justifier la reventillation HT / TVA.",
        ROUND(IFERROR(VALUE(TRIM(SUBSTITUTE(BQ20,CHAR(160),""))),0),2) &gt;
        ROUND(IFERROR(VALUE(TRIM(SUBSTITUTE(BN20,CHAR(160),""))),0),2),
        "Attention : Le montant TVA retenu est supérieur au montant TVA raisonnable. Merci de revoir la ligne de dépense, plafonner son montant, ou justifier la reventillation HT / TVA.",
        ROUND(IFERROR(VALUE(TRIM(SUBSTITUTE(BR20,CHAR(160),""))),0),2) &gt;
        ROUND(IFERROR(VALUE(TRIM(SUBSTITUTE(MIN(AZ20,BE20,BJ20),CHAR(160),""))),0),2),
        "Attention : Le devis retenu n'est pas le moins cher. Une justification de la part du porteur est nécessaire.",
        ROUND(IFERROR(VALUE(TRIM(SUBSTITUTE(BR20,CHAR(160),""))),0),2) = 0,
        "Attention : montant présenté entièrement écarté",
        ROUND(IFERROR(VALUE(TRIM(SUBSTITUTE(BO20,CHAR(160),""))),0),2) =
        ROUND(IFERROR(VALUE(TRIM(SUBSTITUTE(BR20,CHAR(160),""))),0),2),
        "OK",
        ROUND(IFERROR(VALUE(TRIM(SUBSTITUTE(BO20,CHAR(160),""))),0),2) &gt;
        ROUND(IFERROR(VALUE(TRIM(SUBSTITUTE(BR20,CHAR(160),""))),0),2),
        "OK : Montant instruit inférieur au montant raisonnable.",
        TRUE,""
    )
)</f>
        <v/>
      </c>
      <c r="CB20" s="78" t="str">
        <f t="shared" si="21"/>
        <v/>
      </c>
      <c r="CC20" s="956" t="str">
        <f t="shared" si="2"/>
        <v/>
      </c>
      <c r="CD20" s="508" t="str">
        <f>IF(C20="","",((IFERROR(VALUE(TRIM(SUBSTITUTE(AB20,CHAR(160),""))),0))+(IFERROR(VALUE(TRIM(SUBSTITUTE(AK10,CHAR(160),""))),0)))-((IFERROR(VALUE(TRIM(SUBSTITUTE(BP20,CHAR(160),""))),0))+(IFERROR(VALUE(TRIM(SUBSTITUTE(BX20,CHAR(160),""))),0))))</f>
        <v/>
      </c>
      <c r="CE20" s="507" t="str">
        <f t="shared" si="22"/>
        <v/>
      </c>
      <c r="CF20" s="523" t="str">
        <f t="shared" si="23"/>
        <v/>
      </c>
    </row>
    <row r="21" spans="2:84" ht="14.1" customHeight="1" thickBot="1">
      <c r="B21" s="467">
        <v>12</v>
      </c>
      <c r="C21" s="80"/>
      <c r="D21" s="394"/>
      <c r="E21" s="966"/>
      <c r="F21" s="988"/>
      <c r="G21" s="2"/>
      <c r="H21" s="393"/>
      <c r="I21" s="964"/>
      <c r="J21" s="414"/>
      <c r="K21" s="414"/>
      <c r="L21" s="414"/>
      <c r="M21" s="415"/>
      <c r="N21" s="416"/>
      <c r="O21" s="417"/>
      <c r="P21" s="398" t="str">
        <f t="shared" si="40"/>
        <v/>
      </c>
      <c r="Q21" s="414"/>
      <c r="R21" s="414"/>
      <c r="S21" s="418"/>
      <c r="T21" s="417"/>
      <c r="U21" s="400" t="str">
        <f t="shared" si="3"/>
        <v/>
      </c>
      <c r="V21" s="414"/>
      <c r="W21" s="414"/>
      <c r="X21" s="419"/>
      <c r="Y21" s="417"/>
      <c r="Z21" s="400" t="str">
        <f t="shared" si="4"/>
        <v/>
      </c>
      <c r="AA21" s="402"/>
      <c r="AB21" s="940">
        <f t="shared" si="24"/>
        <v>0</v>
      </c>
      <c r="AC21" s="940">
        <f t="shared" si="25"/>
        <v>0</v>
      </c>
      <c r="AD21" s="989" t="str" cm="1">
        <f t="array" ref="AD21">IF((_xlfn.IFS(TRIM(SUBSTITUTE(AA21,CHAR(160),""))="Devis 1",IFERROR(VALUE(TRIM(SUBSTITUTE(P21,CHAR(160),""))),0),TRIM(SUBSTITUTE(AA21,CHAR(160),""))="Devis 2",IFERROR(VALUE(TRIM(SUBSTITUTE(U21,CHAR(160),""))),0),TRIM(SUBSTITUTE(AA21,CHAR(160),""))="Devis 3",IFERROR(VALUE(TRIM(SUBSTITUTE(Z21,CHAR(160),""))),0),TRUE,0))=0,"",_xlfn.IFS(TRIM(SUBSTITUTE(AA21,CHAR(160),""))="Devis 1",IFERROR(VALUE(TRIM(SUBSTITUTE(P21,CHAR(160),""))),0),TRIM(SUBSTITUTE(AA21,CHAR(160),""))="Devis 2",IFERROR(VALUE(TRIM(SUBSTITUTE(U21,CHAR(160),""))),0),TRIM(SUBSTITUTE(AA21,CHAR(160),""))="Devis 3",IFERROR(VALUE(TRIM(SUBSTITUTE(Z21,CHAR(160),""))),0),TRUE,0))</f>
        <v/>
      </c>
      <c r="AE21" s="969"/>
      <c r="AF21" s="889" t="str" cm="1">
        <f t="array" ref="AF21">IF(AE21="","",_xlfn.IFS(AE21=$CI$6,70,AE21=$CI$7,90,AE21=$CI$8,70,AE21=$CI$9,90,AE21=$CI$10,110))</f>
        <v/>
      </c>
      <c r="AG21" s="458"/>
      <c r="AH21" s="889" t="str" cm="1">
        <f t="array" ref="AH21">IF(AE21="","",_xlfn.IFS(AE21=$CI$6,15.75,AE21=$CI$7,21,AE21=$CI$8,15.25,AE21=$CI$9,15.25,AE21=$CI$10,15.25))</f>
        <v/>
      </c>
      <c r="AI21" s="458"/>
      <c r="AJ21" s="900">
        <f t="shared" si="26"/>
        <v>0</v>
      </c>
      <c r="AK21" s="906" t="str">
        <f t="shared" si="27"/>
        <v/>
      </c>
      <c r="AL21" s="412"/>
      <c r="AM21" s="522" t="str">
        <f t="shared" si="5"/>
        <v/>
      </c>
      <c r="AN21" s="403" t="str">
        <f t="shared" si="6"/>
        <v/>
      </c>
      <c r="AO21" s="482" t="str">
        <f t="shared" si="7"/>
        <v/>
      </c>
      <c r="AP21" s="384" t="str">
        <f t="shared" si="8"/>
        <v/>
      </c>
      <c r="AQ21" s="384" t="str">
        <f t="shared" si="9"/>
        <v/>
      </c>
      <c r="AR21" s="474" t="str">
        <f t="shared" si="28"/>
        <v/>
      </c>
      <c r="AS21" s="1011" t="str">
        <f t="shared" si="29"/>
        <v/>
      </c>
      <c r="AT21" s="403" t="str">
        <f t="shared" si="30"/>
        <v/>
      </c>
      <c r="AU21" s="403" t="str">
        <f t="shared" si="31"/>
        <v/>
      </c>
      <c r="AV21" s="403" t="str">
        <f t="shared" si="32"/>
        <v/>
      </c>
      <c r="AW21" s="403" t="str">
        <f t="shared" si="33"/>
        <v/>
      </c>
      <c r="AX21" s="404" t="str">
        <f t="shared" si="34"/>
        <v/>
      </c>
      <c r="AY21" s="405" t="str">
        <f t="shared" si="35"/>
        <v/>
      </c>
      <c r="AZ21" s="406" t="str">
        <f t="shared" si="41"/>
        <v/>
      </c>
      <c r="BA21" s="403" t="str">
        <f t="shared" si="11"/>
        <v/>
      </c>
      <c r="BB21" s="403" t="str">
        <f t="shared" si="12"/>
        <v/>
      </c>
      <c r="BC21" s="405" t="str">
        <f t="shared" si="13"/>
        <v/>
      </c>
      <c r="BD21" s="405" t="str">
        <f t="shared" si="14"/>
        <v/>
      </c>
      <c r="BE21" s="407" t="str">
        <f t="shared" si="36"/>
        <v/>
      </c>
      <c r="BF21" s="403" t="str">
        <f t="shared" si="15"/>
        <v/>
      </c>
      <c r="BG21" s="403" t="str">
        <f t="shared" si="16"/>
        <v/>
      </c>
      <c r="BH21" s="405" t="str">
        <f t="shared" si="17"/>
        <v/>
      </c>
      <c r="BI21" s="405" t="str">
        <f t="shared" si="18"/>
        <v/>
      </c>
      <c r="BJ21" s="407" t="str">
        <f t="shared" si="37"/>
        <v/>
      </c>
      <c r="BK21" s="390" t="str">
        <f t="shared" si="19"/>
        <v/>
      </c>
      <c r="BL21" s="409"/>
      <c r="BM21" s="177" t="str">
        <f t="shared" si="0"/>
        <v/>
      </c>
      <c r="BN21" s="177" t="str">
        <f t="shared" si="1"/>
        <v/>
      </c>
      <c r="BO21" s="408" t="str">
        <f t="shared" si="42"/>
        <v/>
      </c>
      <c r="BP21" s="940" t="str" cm="1">
        <f t="array" ref="BP21">IF($AM21="","",
_xlfn.IFS(
$BK21="Devis 1",
IF(ISBLANK(AX21),"",IFERROR(VALUE(TRIM(SUBSTITUTE(AX21,CHAR(160),""))),0)*IFERROR(VALUE(TRIM(SUBSTITUTE(AS21,CHAR(160),""))),0)),
$BK21="Devis 2",
IF(ISBLANK(BC21),"",IFERROR(VALUE(TRIM(SUBSTITUTE(BC21,CHAR(160),""))),0)*IFERROR(VALUE(TRIM(SUBSTITUTE(AS21,CHAR(160),""))),0)),
$BK21="Devis 3",
IF(ISBLANK(BH21),"",IFERROR(VALUE(TRIM(SUBSTITUTE(BH21,CHAR(160),""))),0)*IFERROR(VALUE(TRIM(SUBSTITUTE(AS21,CHAR(160),""))),0)),
TRUE,0
)
)</f>
        <v/>
      </c>
      <c r="BQ21" s="940" t="str">
        <f t="shared" si="38"/>
        <v/>
      </c>
      <c r="BR21" s="549" t="str">
        <f t="shared" si="39"/>
        <v/>
      </c>
      <c r="BS21" s="486"/>
      <c r="BT21" s="410"/>
      <c r="BU21" s="410"/>
      <c r="BV21" s="410"/>
      <c r="BW21" s="410"/>
      <c r="BX21" s="487" t="str">
        <f>IF(AM21="","",IFERROR(VALUE(TRIM(SUBSTITUTE(BS21,CHAR(160),""))),0)*IFERROR(VALUE(TRIM(SUBSTITUTE(BT21,CHAR(160),""))),0)+IFERROR(VALUE(TRIM(SUBSTITUTE(BU21,CHAR(160),""))),0)*IFERROR(VALUE(TRIM(SUBSTITUTE(BV21,CHAR(160),""))),0)+IFERROR(VALUE(TRIM(SUBSTITUTE(BW21,CHAR(160),""))),0)*IFERROR(VALUE(TRIM(SUBSTITUTE(AK10,CHAR(160),""))),0))</f>
        <v/>
      </c>
      <c r="BY21" s="496" t="str">
        <f t="shared" si="20"/>
        <v/>
      </c>
      <c r="BZ21" s="552"/>
      <c r="CA21" s="955" t="str" cm="1">
        <f t="array" ref="CA21">IF(
    OR(
        BR21="",BO21="",BP21="",BM21="",BQ21="",BN21=""
    ),
    "",
    _xlfn.IFS(
        ROUND(IFERROR(VALUE(TRIM(SUBSTITUTE(BR21,CHAR(160),""))),0),2) &gt;
        ROUND(IFERROR(VALUE(TRIM(SUBSTITUTE(BO21,CHAR(160),""))),0),2),
        "KO : Le montant retenu TTC est supérieur au montant raisonnable TTC. Merci de revoir la ligne de dépense ou plafonner son montant.",
        ROUND(IFERROR(VALUE(TRIM(SUBSTITUTE(BP21,CHAR(160),""))),0),2) &gt;
        ROUND(IFERROR(VALUE(TRIM(SUBSTITUTE(BM21,CHAR(160),""))),0),2),
        "Attention : Le montant retenu HT est supérieur au montant HT raisonnable. Merci de revoir la ligne de dépense, plafonner son montant, ou justifier la reventillation HT / TVA.",
        ROUND(IFERROR(VALUE(TRIM(SUBSTITUTE(BQ21,CHAR(160),""))),0),2) &gt;
        ROUND(IFERROR(VALUE(TRIM(SUBSTITUTE(BN21,CHAR(160),""))),0),2),
        "Attention : Le montant TVA retenu est supérieur au montant TVA raisonnable. Merci de revoir la ligne de dépense, plafonner son montant, ou justifier la reventillation HT / TVA.",
        ROUND(IFERROR(VALUE(TRIM(SUBSTITUTE(BR21,CHAR(160),""))),0),2) &gt;
        ROUND(IFERROR(VALUE(TRIM(SUBSTITUTE(MIN(AZ21,BE21,BJ21),CHAR(160),""))),0),2),
        "Attention : Le devis retenu n'est pas le moins cher. Une justification de la part du porteur est nécessaire.",
        ROUND(IFERROR(VALUE(TRIM(SUBSTITUTE(BR21,CHAR(160),""))),0),2) = 0,
        "Attention : montant présenté entièrement écarté",
        ROUND(IFERROR(VALUE(TRIM(SUBSTITUTE(BO21,CHAR(160),""))),0),2) =
        ROUND(IFERROR(VALUE(TRIM(SUBSTITUTE(BR21,CHAR(160),""))),0),2),
        "OK",
        ROUND(IFERROR(VALUE(TRIM(SUBSTITUTE(BO21,CHAR(160),""))),0),2) &gt;
        ROUND(IFERROR(VALUE(TRIM(SUBSTITUTE(BR21,CHAR(160),""))),0),2),
        "OK : Montant instruit inférieur au montant raisonnable.",
        TRUE,""
    )
)</f>
        <v/>
      </c>
      <c r="CB21" s="78" t="str">
        <f t="shared" si="21"/>
        <v/>
      </c>
      <c r="CC21" s="956" t="str">
        <f t="shared" si="2"/>
        <v/>
      </c>
      <c r="CD21" s="508" t="str">
        <f>IF(C21="","",((IFERROR(VALUE(TRIM(SUBSTITUTE(AB21,CHAR(160),""))),0))+(IFERROR(VALUE(TRIM(SUBSTITUTE(AK10,CHAR(160),""))),0)))-((IFERROR(VALUE(TRIM(SUBSTITUTE(BP21,CHAR(160),""))),0))+(IFERROR(VALUE(TRIM(SUBSTITUTE(BX21,CHAR(160),""))),0))))</f>
        <v/>
      </c>
      <c r="CE21" s="507" t="str">
        <f t="shared" si="22"/>
        <v/>
      </c>
      <c r="CF21" s="523" t="str">
        <f t="shared" si="23"/>
        <v/>
      </c>
    </row>
    <row r="22" spans="2:84" ht="14.1" customHeight="1" thickBot="1">
      <c r="B22" s="467">
        <v>13</v>
      </c>
      <c r="C22" s="80"/>
      <c r="D22" s="394"/>
      <c r="E22" s="966"/>
      <c r="F22" s="988"/>
      <c r="G22" s="2"/>
      <c r="H22" s="393"/>
      <c r="I22" s="964"/>
      <c r="J22" s="414"/>
      <c r="K22" s="414"/>
      <c r="L22" s="414"/>
      <c r="M22" s="415"/>
      <c r="N22" s="416"/>
      <c r="O22" s="417"/>
      <c r="P22" s="398" t="str">
        <f t="shared" si="40"/>
        <v/>
      </c>
      <c r="Q22" s="414"/>
      <c r="R22" s="414"/>
      <c r="S22" s="418"/>
      <c r="T22" s="417"/>
      <c r="U22" s="400" t="str">
        <f t="shared" si="3"/>
        <v/>
      </c>
      <c r="V22" s="414"/>
      <c r="W22" s="414"/>
      <c r="X22" s="419"/>
      <c r="Y22" s="417"/>
      <c r="Z22" s="400" t="str">
        <f t="shared" si="4"/>
        <v/>
      </c>
      <c r="AA22" s="402"/>
      <c r="AB22" s="940">
        <f t="shared" si="24"/>
        <v>0</v>
      </c>
      <c r="AC22" s="940">
        <f t="shared" si="25"/>
        <v>0</v>
      </c>
      <c r="AD22" s="989" t="str" cm="1">
        <f t="array" ref="AD22">IF((_xlfn.IFS(TRIM(SUBSTITUTE(AA22,CHAR(160),""))="Devis 1",IFERROR(VALUE(TRIM(SUBSTITUTE(P22,CHAR(160),""))),0),TRIM(SUBSTITUTE(AA22,CHAR(160),""))="Devis 2",IFERROR(VALUE(TRIM(SUBSTITUTE(U22,CHAR(160),""))),0),TRIM(SUBSTITUTE(AA22,CHAR(160),""))="Devis 3",IFERROR(VALUE(TRIM(SUBSTITUTE(Z22,CHAR(160),""))),0),TRUE,0))=0,"",_xlfn.IFS(TRIM(SUBSTITUTE(AA22,CHAR(160),""))="Devis 1",IFERROR(VALUE(TRIM(SUBSTITUTE(P22,CHAR(160),""))),0),TRIM(SUBSTITUTE(AA22,CHAR(160),""))="Devis 2",IFERROR(VALUE(TRIM(SUBSTITUTE(U22,CHAR(160),""))),0),TRIM(SUBSTITUTE(AA22,CHAR(160),""))="Devis 3",IFERROR(VALUE(TRIM(SUBSTITUTE(Z22,CHAR(160),""))),0),TRUE,0))</f>
        <v/>
      </c>
      <c r="AE22" s="969"/>
      <c r="AF22" s="889" t="str" cm="1">
        <f t="array" ref="AF22">IF(AE22="","",_xlfn.IFS(AE22=$CI$6,70,AE22=$CI$7,90,AE22=$CI$8,70,AE22=$CI$9,90,AE22=$CI$10,110))</f>
        <v/>
      </c>
      <c r="AG22" s="458"/>
      <c r="AH22" s="889" t="str" cm="1">
        <f t="array" ref="AH22">IF(AE22="","",_xlfn.IFS(AE22=$CI$6,15.75,AE22=$CI$7,21,AE22=$CI$8,15.25,AE22=$CI$9,15.25,AE22=$CI$10,15.25))</f>
        <v/>
      </c>
      <c r="AI22" s="458"/>
      <c r="AJ22" s="900">
        <f t="shared" si="26"/>
        <v>0</v>
      </c>
      <c r="AK22" s="906" t="str">
        <f t="shared" si="27"/>
        <v/>
      </c>
      <c r="AL22" s="412"/>
      <c r="AM22" s="522" t="str">
        <f t="shared" si="5"/>
        <v/>
      </c>
      <c r="AN22" s="403" t="str">
        <f t="shared" si="6"/>
        <v/>
      </c>
      <c r="AO22" s="482" t="str">
        <f t="shared" si="7"/>
        <v/>
      </c>
      <c r="AP22" s="384" t="str">
        <f t="shared" si="8"/>
        <v/>
      </c>
      <c r="AQ22" s="384" t="str">
        <f t="shared" si="9"/>
        <v/>
      </c>
      <c r="AR22" s="474" t="str">
        <f t="shared" si="28"/>
        <v/>
      </c>
      <c r="AS22" s="1011" t="str">
        <f t="shared" si="29"/>
        <v/>
      </c>
      <c r="AT22" s="403" t="str">
        <f t="shared" si="30"/>
        <v/>
      </c>
      <c r="AU22" s="403" t="str">
        <f t="shared" si="31"/>
        <v/>
      </c>
      <c r="AV22" s="403" t="str">
        <f t="shared" si="32"/>
        <v/>
      </c>
      <c r="AW22" s="403" t="str">
        <f t="shared" si="33"/>
        <v/>
      </c>
      <c r="AX22" s="404" t="str">
        <f t="shared" si="34"/>
        <v/>
      </c>
      <c r="AY22" s="405" t="str">
        <f t="shared" si="35"/>
        <v/>
      </c>
      <c r="AZ22" s="406" t="str">
        <f t="shared" si="41"/>
        <v/>
      </c>
      <c r="BA22" s="403" t="str">
        <f t="shared" si="11"/>
        <v/>
      </c>
      <c r="BB22" s="403" t="str">
        <f t="shared" si="12"/>
        <v/>
      </c>
      <c r="BC22" s="405" t="str">
        <f t="shared" si="13"/>
        <v/>
      </c>
      <c r="BD22" s="405" t="str">
        <f t="shared" si="14"/>
        <v/>
      </c>
      <c r="BE22" s="407" t="str">
        <f t="shared" si="36"/>
        <v/>
      </c>
      <c r="BF22" s="403" t="str">
        <f t="shared" si="15"/>
        <v/>
      </c>
      <c r="BG22" s="403" t="str">
        <f t="shared" si="16"/>
        <v/>
      </c>
      <c r="BH22" s="405" t="str">
        <f t="shared" si="17"/>
        <v/>
      </c>
      <c r="BI22" s="405" t="str">
        <f t="shared" si="18"/>
        <v/>
      </c>
      <c r="BJ22" s="407" t="str">
        <f t="shared" si="37"/>
        <v/>
      </c>
      <c r="BK22" s="390" t="str">
        <f t="shared" si="19"/>
        <v/>
      </c>
      <c r="BL22" s="409"/>
      <c r="BM22" s="177" t="str">
        <f t="shared" si="0"/>
        <v/>
      </c>
      <c r="BN22" s="177" t="str">
        <f t="shared" si="1"/>
        <v/>
      </c>
      <c r="BO22" s="408" t="str">
        <f t="shared" si="42"/>
        <v/>
      </c>
      <c r="BP22" s="940" t="str" cm="1">
        <f t="array" ref="BP22">IF($AM22="","",
_xlfn.IFS(
$BK22="Devis 1",
IF(ISBLANK(AX22),"",IFERROR(VALUE(TRIM(SUBSTITUTE(AX22,CHAR(160),""))),0)*IFERROR(VALUE(TRIM(SUBSTITUTE(AS22,CHAR(160),""))),0)),
$BK22="Devis 2",
IF(ISBLANK(BC22),"",IFERROR(VALUE(TRIM(SUBSTITUTE(BC22,CHAR(160),""))),0)*IFERROR(VALUE(TRIM(SUBSTITUTE(AS22,CHAR(160),""))),0)),
$BK22="Devis 3",
IF(ISBLANK(BH22),"",IFERROR(VALUE(TRIM(SUBSTITUTE(BH22,CHAR(160),""))),0)*IFERROR(VALUE(TRIM(SUBSTITUTE(AS22,CHAR(160),""))),0)),
TRUE,0
)
)</f>
        <v/>
      </c>
      <c r="BQ22" s="940" t="str">
        <f t="shared" si="38"/>
        <v/>
      </c>
      <c r="BR22" s="549" t="str">
        <f t="shared" si="39"/>
        <v/>
      </c>
      <c r="BS22" s="486"/>
      <c r="BT22" s="410"/>
      <c r="BU22" s="410"/>
      <c r="BV22" s="410"/>
      <c r="BW22" s="410"/>
      <c r="BX22" s="487" t="str">
        <f>IF(AM22="","",IFERROR(VALUE(TRIM(SUBSTITUTE(BS22,CHAR(160),""))),0)*IFERROR(VALUE(TRIM(SUBSTITUTE(BT22,CHAR(160),""))),0)+IFERROR(VALUE(TRIM(SUBSTITUTE(BU22,CHAR(160),""))),0)*IFERROR(VALUE(TRIM(SUBSTITUTE(BV22,CHAR(160),""))),0)+IFERROR(VALUE(TRIM(SUBSTITUTE(BW22,CHAR(160),""))),0)*IFERROR(VALUE(TRIM(SUBSTITUTE(AK10,CHAR(160),""))),0))</f>
        <v/>
      </c>
      <c r="BY22" s="496" t="str">
        <f t="shared" si="20"/>
        <v/>
      </c>
      <c r="BZ22" s="552"/>
      <c r="CA22" s="955" t="str" cm="1">
        <f t="array" ref="CA22">IF(
    OR(
        BR22="",BO22="",BP22="",BM22="",BQ22="",BN22=""
    ),
    "",
    _xlfn.IFS(
        ROUND(IFERROR(VALUE(TRIM(SUBSTITUTE(BR22,CHAR(160),""))),0),2) &gt;
        ROUND(IFERROR(VALUE(TRIM(SUBSTITUTE(BO22,CHAR(160),""))),0),2),
        "KO : Le montant retenu TTC est supérieur au montant raisonnable TTC. Merci de revoir la ligne de dépense ou plafonner son montant.",
        ROUND(IFERROR(VALUE(TRIM(SUBSTITUTE(BP22,CHAR(160),""))),0),2) &gt;
        ROUND(IFERROR(VALUE(TRIM(SUBSTITUTE(BM22,CHAR(160),""))),0),2),
        "Attention : Le montant retenu HT est supérieur au montant HT raisonnable. Merci de revoir la ligne de dépense, plafonner son montant, ou justifier la reventillation HT / TVA.",
        ROUND(IFERROR(VALUE(TRIM(SUBSTITUTE(BQ22,CHAR(160),""))),0),2) &gt;
        ROUND(IFERROR(VALUE(TRIM(SUBSTITUTE(BN22,CHAR(160),""))),0),2),
        "Attention : Le montant TVA retenu est supérieur au montant TVA raisonnable. Merci de revoir la ligne de dépense, plafonner son montant, ou justifier la reventillation HT / TVA.",
        ROUND(IFERROR(VALUE(TRIM(SUBSTITUTE(BR22,CHAR(160),""))),0),2) &gt;
        ROUND(IFERROR(VALUE(TRIM(SUBSTITUTE(MIN(AZ22,BE22,BJ22),CHAR(160),""))),0),2),
        "Attention : Le devis retenu n'est pas le moins cher. Une justification de la part du porteur est nécessaire.",
        ROUND(IFERROR(VALUE(TRIM(SUBSTITUTE(BR22,CHAR(160),""))),0),2) = 0,
        "Attention : montant présenté entièrement écarté",
        ROUND(IFERROR(VALUE(TRIM(SUBSTITUTE(BO22,CHAR(160),""))),0),2) =
        ROUND(IFERROR(VALUE(TRIM(SUBSTITUTE(BR22,CHAR(160),""))),0),2),
        "OK",
        ROUND(IFERROR(VALUE(TRIM(SUBSTITUTE(BO22,CHAR(160),""))),0),2) &gt;
        ROUND(IFERROR(VALUE(TRIM(SUBSTITUTE(BR22,CHAR(160),""))),0),2),
        "OK : Montant instruit inférieur au montant raisonnable.",
        TRUE,""
    )
)</f>
        <v/>
      </c>
      <c r="CB22" s="78" t="str">
        <f t="shared" si="21"/>
        <v/>
      </c>
      <c r="CC22" s="956" t="str">
        <f t="shared" si="2"/>
        <v/>
      </c>
      <c r="CD22" s="508" t="str">
        <f>IF(C22="","",((IFERROR(VALUE(TRIM(SUBSTITUTE(AB22,CHAR(160),""))),0))+(IFERROR(VALUE(TRIM(SUBSTITUTE(AK10,CHAR(160),""))),0)))-((IFERROR(VALUE(TRIM(SUBSTITUTE(BP22,CHAR(160),""))),0))+(IFERROR(VALUE(TRIM(SUBSTITUTE(BX22,CHAR(160),""))),0))))</f>
        <v/>
      </c>
      <c r="CE22" s="507" t="str">
        <f t="shared" si="22"/>
        <v/>
      </c>
      <c r="CF22" s="523" t="str">
        <f t="shared" si="23"/>
        <v/>
      </c>
    </row>
    <row r="23" spans="2:84" ht="14.1" customHeight="1" thickBot="1">
      <c r="B23" s="467">
        <v>14</v>
      </c>
      <c r="C23" s="80"/>
      <c r="D23" s="394"/>
      <c r="E23" s="966"/>
      <c r="F23" s="988"/>
      <c r="G23" s="2"/>
      <c r="H23" s="393"/>
      <c r="I23" s="964"/>
      <c r="J23" s="414"/>
      <c r="K23" s="414"/>
      <c r="L23" s="414"/>
      <c r="M23" s="415"/>
      <c r="N23" s="416"/>
      <c r="O23" s="417"/>
      <c r="P23" s="398" t="str">
        <f t="shared" si="40"/>
        <v/>
      </c>
      <c r="Q23" s="414"/>
      <c r="R23" s="414"/>
      <c r="S23" s="418"/>
      <c r="T23" s="417"/>
      <c r="U23" s="400" t="str">
        <f t="shared" si="3"/>
        <v/>
      </c>
      <c r="V23" s="414"/>
      <c r="W23" s="414"/>
      <c r="X23" s="419"/>
      <c r="Y23" s="417"/>
      <c r="Z23" s="400" t="str">
        <f t="shared" si="4"/>
        <v/>
      </c>
      <c r="AA23" s="402"/>
      <c r="AB23" s="940">
        <f t="shared" si="24"/>
        <v>0</v>
      </c>
      <c r="AC23" s="940">
        <f t="shared" si="25"/>
        <v>0</v>
      </c>
      <c r="AD23" s="989" t="str" cm="1">
        <f t="array" ref="AD23">IF((_xlfn.IFS(TRIM(SUBSTITUTE(AA23,CHAR(160),""))="Devis 1",IFERROR(VALUE(TRIM(SUBSTITUTE(P23,CHAR(160),""))),0),TRIM(SUBSTITUTE(AA23,CHAR(160),""))="Devis 2",IFERROR(VALUE(TRIM(SUBSTITUTE(U23,CHAR(160),""))),0),TRIM(SUBSTITUTE(AA23,CHAR(160),""))="Devis 3",IFERROR(VALUE(TRIM(SUBSTITUTE(Z23,CHAR(160),""))),0),TRUE,0))=0,"",_xlfn.IFS(TRIM(SUBSTITUTE(AA23,CHAR(160),""))="Devis 1",IFERROR(VALUE(TRIM(SUBSTITUTE(P23,CHAR(160),""))),0),TRIM(SUBSTITUTE(AA23,CHAR(160),""))="Devis 2",IFERROR(VALUE(TRIM(SUBSTITUTE(U23,CHAR(160),""))),0),TRIM(SUBSTITUTE(AA23,CHAR(160),""))="Devis 3",IFERROR(VALUE(TRIM(SUBSTITUTE(Z23,CHAR(160),""))),0),TRUE,0))</f>
        <v/>
      </c>
      <c r="AE23" s="969"/>
      <c r="AF23" s="889" t="str" cm="1">
        <f t="array" ref="AF23">IF(AE23="","",_xlfn.IFS(AE23=$CI$6,70,AE23=$CI$7,90,AE23=$CI$8,70,AE23=$CI$9,90,AE23=$CI$10,110))</f>
        <v/>
      </c>
      <c r="AG23" s="458"/>
      <c r="AH23" s="889" t="str" cm="1">
        <f t="array" ref="AH23">IF(AE23="","",_xlfn.IFS(AE23=$CI$6,15.75,AE23=$CI$7,21,AE23=$CI$8,15.25,AE23=$CI$9,15.25,AE23=$CI$10,15.25))</f>
        <v/>
      </c>
      <c r="AI23" s="458"/>
      <c r="AJ23" s="900">
        <f t="shared" si="26"/>
        <v>0</v>
      </c>
      <c r="AK23" s="906" t="str">
        <f t="shared" si="27"/>
        <v/>
      </c>
      <c r="AL23" s="412"/>
      <c r="AM23" s="522" t="str">
        <f t="shared" si="5"/>
        <v/>
      </c>
      <c r="AN23" s="403" t="str">
        <f t="shared" si="6"/>
        <v/>
      </c>
      <c r="AO23" s="482" t="str">
        <f t="shared" si="7"/>
        <v/>
      </c>
      <c r="AP23" s="384" t="str">
        <f t="shared" si="8"/>
        <v/>
      </c>
      <c r="AQ23" s="384" t="str">
        <f t="shared" si="9"/>
        <v/>
      </c>
      <c r="AR23" s="474" t="str">
        <f t="shared" si="28"/>
        <v/>
      </c>
      <c r="AS23" s="1011" t="str">
        <f t="shared" si="29"/>
        <v/>
      </c>
      <c r="AT23" s="403" t="str">
        <f t="shared" si="30"/>
        <v/>
      </c>
      <c r="AU23" s="403" t="str">
        <f t="shared" si="31"/>
        <v/>
      </c>
      <c r="AV23" s="403" t="str">
        <f t="shared" si="32"/>
        <v/>
      </c>
      <c r="AW23" s="403" t="str">
        <f t="shared" si="33"/>
        <v/>
      </c>
      <c r="AX23" s="404" t="str">
        <f t="shared" si="34"/>
        <v/>
      </c>
      <c r="AY23" s="405" t="str">
        <f t="shared" si="35"/>
        <v/>
      </c>
      <c r="AZ23" s="406" t="str">
        <f t="shared" si="41"/>
        <v/>
      </c>
      <c r="BA23" s="403" t="str">
        <f t="shared" si="11"/>
        <v/>
      </c>
      <c r="BB23" s="403" t="str">
        <f t="shared" si="12"/>
        <v/>
      </c>
      <c r="BC23" s="405" t="str">
        <f t="shared" si="13"/>
        <v/>
      </c>
      <c r="BD23" s="405" t="str">
        <f t="shared" si="14"/>
        <v/>
      </c>
      <c r="BE23" s="407" t="str">
        <f t="shared" si="36"/>
        <v/>
      </c>
      <c r="BF23" s="403" t="str">
        <f t="shared" si="15"/>
        <v/>
      </c>
      <c r="BG23" s="403" t="str">
        <f t="shared" si="16"/>
        <v/>
      </c>
      <c r="BH23" s="405" t="str">
        <f t="shared" si="17"/>
        <v/>
      </c>
      <c r="BI23" s="405" t="str">
        <f t="shared" si="18"/>
        <v/>
      </c>
      <c r="BJ23" s="407" t="str">
        <f t="shared" si="37"/>
        <v/>
      </c>
      <c r="BK23" s="390" t="str">
        <f t="shared" si="19"/>
        <v/>
      </c>
      <c r="BL23" s="409"/>
      <c r="BM23" s="177" t="str">
        <f t="shared" si="0"/>
        <v/>
      </c>
      <c r="BN23" s="177" t="str">
        <f t="shared" si="1"/>
        <v/>
      </c>
      <c r="BO23" s="408" t="str">
        <f t="shared" si="42"/>
        <v/>
      </c>
      <c r="BP23" s="940" t="str" cm="1">
        <f t="array" ref="BP23">IF($AM23="","",
_xlfn.IFS(
$BK23="Devis 1",
IF(ISBLANK(AX23),"",IFERROR(VALUE(TRIM(SUBSTITUTE(AX23,CHAR(160),""))),0)*IFERROR(VALUE(TRIM(SUBSTITUTE(AS23,CHAR(160),""))),0)),
$BK23="Devis 2",
IF(ISBLANK(BC23),"",IFERROR(VALUE(TRIM(SUBSTITUTE(BC23,CHAR(160),""))),0)*IFERROR(VALUE(TRIM(SUBSTITUTE(AS23,CHAR(160),""))),0)),
$BK23="Devis 3",
IF(ISBLANK(BH23),"",IFERROR(VALUE(TRIM(SUBSTITUTE(BH23,CHAR(160),""))),0)*IFERROR(VALUE(TRIM(SUBSTITUTE(AS23,CHAR(160),""))),0)),
TRUE,0
)
)</f>
        <v/>
      </c>
      <c r="BQ23" s="940" t="str">
        <f t="shared" si="38"/>
        <v/>
      </c>
      <c r="BR23" s="549" t="str">
        <f t="shared" si="39"/>
        <v/>
      </c>
      <c r="BS23" s="486"/>
      <c r="BT23" s="410"/>
      <c r="BU23" s="410"/>
      <c r="BV23" s="410"/>
      <c r="BW23" s="410"/>
      <c r="BX23" s="487" t="str">
        <f>IF(AM23="","",IFERROR(VALUE(TRIM(SUBSTITUTE(BS23,CHAR(160),""))),0)*IFERROR(VALUE(TRIM(SUBSTITUTE(BT23,CHAR(160),""))),0)+IFERROR(VALUE(TRIM(SUBSTITUTE(BU23,CHAR(160),""))),0)*IFERROR(VALUE(TRIM(SUBSTITUTE(BV23,CHAR(160),""))),0)+IFERROR(VALUE(TRIM(SUBSTITUTE(BW23,CHAR(160),""))),0)*IFERROR(VALUE(TRIM(SUBSTITUTE(AK10,CHAR(160),""))),0))</f>
        <v/>
      </c>
      <c r="BY23" s="496" t="str">
        <f t="shared" si="20"/>
        <v/>
      </c>
      <c r="BZ23" s="552"/>
      <c r="CA23" s="955" t="str" cm="1">
        <f t="array" ref="CA23">IF(
    OR(
        BR23="",BO23="",BP23="",BM23="",BQ23="",BN23=""
    ),
    "",
    _xlfn.IFS(
        ROUND(IFERROR(VALUE(TRIM(SUBSTITUTE(BR23,CHAR(160),""))),0),2) &gt;
        ROUND(IFERROR(VALUE(TRIM(SUBSTITUTE(BO23,CHAR(160),""))),0),2),
        "KO : Le montant retenu TTC est supérieur au montant raisonnable TTC. Merci de revoir la ligne de dépense ou plafonner son montant.",
        ROUND(IFERROR(VALUE(TRIM(SUBSTITUTE(BP23,CHAR(160),""))),0),2) &gt;
        ROUND(IFERROR(VALUE(TRIM(SUBSTITUTE(BM23,CHAR(160),""))),0),2),
        "Attention : Le montant retenu HT est supérieur au montant HT raisonnable. Merci de revoir la ligne de dépense, plafonner son montant, ou justifier la reventillation HT / TVA.",
        ROUND(IFERROR(VALUE(TRIM(SUBSTITUTE(BQ23,CHAR(160),""))),0),2) &gt;
        ROUND(IFERROR(VALUE(TRIM(SUBSTITUTE(BN23,CHAR(160),""))),0),2),
        "Attention : Le montant TVA retenu est supérieur au montant TVA raisonnable. Merci de revoir la ligne de dépense, plafonner son montant, ou justifier la reventillation HT / TVA.",
        ROUND(IFERROR(VALUE(TRIM(SUBSTITUTE(BR23,CHAR(160),""))),0),2) &gt;
        ROUND(IFERROR(VALUE(TRIM(SUBSTITUTE(MIN(AZ23,BE23,BJ23),CHAR(160),""))),0),2),
        "Attention : Le devis retenu n'est pas le moins cher. Une justification de la part du porteur est nécessaire.",
        ROUND(IFERROR(VALUE(TRIM(SUBSTITUTE(BR23,CHAR(160),""))),0),2) = 0,
        "Attention : montant présenté entièrement écarté",
        ROUND(IFERROR(VALUE(TRIM(SUBSTITUTE(BO23,CHAR(160),""))),0),2) =
        ROUND(IFERROR(VALUE(TRIM(SUBSTITUTE(BR23,CHAR(160),""))),0),2),
        "OK",
        ROUND(IFERROR(VALUE(TRIM(SUBSTITUTE(BO23,CHAR(160),""))),0),2) &gt;
        ROUND(IFERROR(VALUE(TRIM(SUBSTITUTE(BR23,CHAR(160),""))),0),2),
        "OK : Montant instruit inférieur au montant raisonnable.",
        TRUE,""
    )
)</f>
        <v/>
      </c>
      <c r="CB23" s="78" t="str">
        <f t="shared" si="21"/>
        <v/>
      </c>
      <c r="CC23" s="956" t="str">
        <f t="shared" si="2"/>
        <v/>
      </c>
      <c r="CD23" s="508" t="str">
        <f>IF(C23="","",((IFERROR(VALUE(TRIM(SUBSTITUTE(AB23,CHAR(160),""))),0))+(IFERROR(VALUE(TRIM(SUBSTITUTE(AK10,CHAR(160),""))),0)))-((IFERROR(VALUE(TRIM(SUBSTITUTE(BP23,CHAR(160),""))),0))+(IFERROR(VALUE(TRIM(SUBSTITUTE(BX23,CHAR(160),""))),0))))</f>
        <v/>
      </c>
      <c r="CE23" s="507" t="str">
        <f t="shared" si="22"/>
        <v/>
      </c>
      <c r="CF23" s="523" t="str">
        <f t="shared" si="23"/>
        <v/>
      </c>
    </row>
    <row r="24" spans="2:84" ht="14.1" customHeight="1" thickBot="1">
      <c r="B24" s="467">
        <v>15</v>
      </c>
      <c r="C24" s="80"/>
      <c r="D24" s="394"/>
      <c r="E24" s="966"/>
      <c r="F24" s="988"/>
      <c r="G24" s="2"/>
      <c r="H24" s="393"/>
      <c r="I24" s="964"/>
      <c r="J24" s="414"/>
      <c r="K24" s="414"/>
      <c r="L24" s="414"/>
      <c r="M24" s="415"/>
      <c r="N24" s="416"/>
      <c r="O24" s="417"/>
      <c r="P24" s="398" t="str">
        <f t="shared" si="40"/>
        <v/>
      </c>
      <c r="Q24" s="414"/>
      <c r="R24" s="414"/>
      <c r="S24" s="418"/>
      <c r="T24" s="417"/>
      <c r="U24" s="400" t="str">
        <f t="shared" si="3"/>
        <v/>
      </c>
      <c r="V24" s="414"/>
      <c r="W24" s="414"/>
      <c r="X24" s="419"/>
      <c r="Y24" s="417"/>
      <c r="Z24" s="400" t="str">
        <f t="shared" si="4"/>
        <v/>
      </c>
      <c r="AA24" s="402"/>
      <c r="AB24" s="940">
        <f t="shared" si="24"/>
        <v>0</v>
      </c>
      <c r="AC24" s="940">
        <f t="shared" si="25"/>
        <v>0</v>
      </c>
      <c r="AD24" s="989" t="str" cm="1">
        <f t="array" ref="AD24">IF((_xlfn.IFS(TRIM(SUBSTITUTE(AA24,CHAR(160),""))="Devis 1",IFERROR(VALUE(TRIM(SUBSTITUTE(P24,CHAR(160),""))),0),TRIM(SUBSTITUTE(AA24,CHAR(160),""))="Devis 2",IFERROR(VALUE(TRIM(SUBSTITUTE(U24,CHAR(160),""))),0),TRIM(SUBSTITUTE(AA24,CHAR(160),""))="Devis 3",IFERROR(VALUE(TRIM(SUBSTITUTE(Z24,CHAR(160),""))),0),TRUE,0))=0,"",_xlfn.IFS(TRIM(SUBSTITUTE(AA24,CHAR(160),""))="Devis 1",IFERROR(VALUE(TRIM(SUBSTITUTE(P24,CHAR(160),""))),0),TRIM(SUBSTITUTE(AA24,CHAR(160),""))="Devis 2",IFERROR(VALUE(TRIM(SUBSTITUTE(U24,CHAR(160),""))),0),TRIM(SUBSTITUTE(AA24,CHAR(160),""))="Devis 3",IFERROR(VALUE(TRIM(SUBSTITUTE(Z24,CHAR(160),""))),0),TRUE,0))</f>
        <v/>
      </c>
      <c r="AE24" s="969"/>
      <c r="AF24" s="889" t="str" cm="1">
        <f t="array" ref="AF24">IF(AE24="","",_xlfn.IFS(AE24=$CI$6,70,AE24=$CI$7,90,AE24=$CI$8,70,AE24=$CI$9,90,AE24=$CI$10,110))</f>
        <v/>
      </c>
      <c r="AG24" s="458"/>
      <c r="AH24" s="889" t="str" cm="1">
        <f t="array" ref="AH24">IF(AE24="","",_xlfn.IFS(AE24=$CI$6,15.75,AE24=$CI$7,21,AE24=$CI$8,15.25,AE24=$CI$9,15.25,AE24=$CI$10,15.25))</f>
        <v/>
      </c>
      <c r="AI24" s="458"/>
      <c r="AJ24" s="900">
        <f t="shared" si="26"/>
        <v>0</v>
      </c>
      <c r="AK24" s="906" t="str">
        <f t="shared" si="27"/>
        <v/>
      </c>
      <c r="AL24" s="412"/>
      <c r="AM24" s="522" t="str">
        <f t="shared" si="5"/>
        <v/>
      </c>
      <c r="AN24" s="403" t="str">
        <f t="shared" si="6"/>
        <v/>
      </c>
      <c r="AO24" s="482" t="str">
        <f t="shared" si="7"/>
        <v/>
      </c>
      <c r="AP24" s="384" t="str">
        <f t="shared" si="8"/>
        <v/>
      </c>
      <c r="AQ24" s="384" t="str">
        <f t="shared" si="9"/>
        <v/>
      </c>
      <c r="AR24" s="474" t="str">
        <f t="shared" si="28"/>
        <v/>
      </c>
      <c r="AS24" s="1011" t="str">
        <f t="shared" si="29"/>
        <v/>
      </c>
      <c r="AT24" s="403" t="str">
        <f t="shared" si="30"/>
        <v/>
      </c>
      <c r="AU24" s="403" t="str">
        <f t="shared" si="31"/>
        <v/>
      </c>
      <c r="AV24" s="403" t="str">
        <f t="shared" si="32"/>
        <v/>
      </c>
      <c r="AW24" s="403" t="str">
        <f t="shared" si="33"/>
        <v/>
      </c>
      <c r="AX24" s="404" t="str">
        <f t="shared" si="34"/>
        <v/>
      </c>
      <c r="AY24" s="405" t="str">
        <f t="shared" si="35"/>
        <v/>
      </c>
      <c r="AZ24" s="406" t="str">
        <f t="shared" si="41"/>
        <v/>
      </c>
      <c r="BA24" s="403" t="str">
        <f t="shared" si="11"/>
        <v/>
      </c>
      <c r="BB24" s="403" t="str">
        <f t="shared" si="12"/>
        <v/>
      </c>
      <c r="BC24" s="405" t="str">
        <f t="shared" si="13"/>
        <v/>
      </c>
      <c r="BD24" s="405" t="str">
        <f t="shared" si="14"/>
        <v/>
      </c>
      <c r="BE24" s="407" t="str">
        <f t="shared" si="36"/>
        <v/>
      </c>
      <c r="BF24" s="403" t="str">
        <f t="shared" si="15"/>
        <v/>
      </c>
      <c r="BG24" s="403" t="str">
        <f t="shared" si="16"/>
        <v/>
      </c>
      <c r="BH24" s="405" t="str">
        <f t="shared" si="17"/>
        <v/>
      </c>
      <c r="BI24" s="405" t="str">
        <f t="shared" si="18"/>
        <v/>
      </c>
      <c r="BJ24" s="407" t="str">
        <f t="shared" si="37"/>
        <v/>
      </c>
      <c r="BK24" s="390" t="str">
        <f t="shared" si="19"/>
        <v/>
      </c>
      <c r="BL24" s="409"/>
      <c r="BM24" s="177" t="str">
        <f t="shared" si="0"/>
        <v/>
      </c>
      <c r="BN24" s="177" t="str">
        <f t="shared" si="1"/>
        <v/>
      </c>
      <c r="BO24" s="408" t="str">
        <f t="shared" si="42"/>
        <v/>
      </c>
      <c r="BP24" s="940" t="str" cm="1">
        <f t="array" ref="BP24">IF($AM24="","",
_xlfn.IFS(
$BK24="Devis 1",
IF(ISBLANK(AX24),"",IFERROR(VALUE(TRIM(SUBSTITUTE(AX24,CHAR(160),""))),0)*IFERROR(VALUE(TRIM(SUBSTITUTE(AS24,CHAR(160),""))),0)),
$BK24="Devis 2",
IF(ISBLANK(BC24),"",IFERROR(VALUE(TRIM(SUBSTITUTE(BC24,CHAR(160),""))),0)*IFERROR(VALUE(TRIM(SUBSTITUTE(AS24,CHAR(160),""))),0)),
$BK24="Devis 3",
IF(ISBLANK(BH24),"",IFERROR(VALUE(TRIM(SUBSTITUTE(BH24,CHAR(160),""))),0)*IFERROR(VALUE(TRIM(SUBSTITUTE(AS24,CHAR(160),""))),0)),
TRUE,0
)
)</f>
        <v/>
      </c>
      <c r="BQ24" s="940" t="str">
        <f t="shared" si="38"/>
        <v/>
      </c>
      <c r="BR24" s="549" t="str">
        <f t="shared" si="39"/>
        <v/>
      </c>
      <c r="BS24" s="486"/>
      <c r="BT24" s="410"/>
      <c r="BU24" s="410"/>
      <c r="BV24" s="410"/>
      <c r="BW24" s="410"/>
      <c r="BX24" s="487" t="str">
        <f>IF(AM24="","",IFERROR(VALUE(TRIM(SUBSTITUTE(BS24,CHAR(160),""))),0)*IFERROR(VALUE(TRIM(SUBSTITUTE(BT24,CHAR(160),""))),0)+IFERROR(VALUE(TRIM(SUBSTITUTE(BU24,CHAR(160),""))),0)*IFERROR(VALUE(TRIM(SUBSTITUTE(BV24,CHAR(160),""))),0)+IFERROR(VALUE(TRIM(SUBSTITUTE(BW24,CHAR(160),""))),0)*IFERROR(VALUE(TRIM(SUBSTITUTE(AK10,CHAR(160),""))),0))</f>
        <v/>
      </c>
      <c r="BY24" s="496" t="str">
        <f t="shared" si="20"/>
        <v/>
      </c>
      <c r="BZ24" s="552"/>
      <c r="CA24" s="955" t="str" cm="1">
        <f t="array" ref="CA24">IF(
    OR(
        BR24="",BO24="",BP24="",BM24="",BQ24="",BN24=""
    ),
    "",
    _xlfn.IFS(
        ROUND(IFERROR(VALUE(TRIM(SUBSTITUTE(BR24,CHAR(160),""))),0),2) &gt;
        ROUND(IFERROR(VALUE(TRIM(SUBSTITUTE(BO24,CHAR(160),""))),0),2),
        "KO : Le montant retenu TTC est supérieur au montant raisonnable TTC. Merci de revoir la ligne de dépense ou plafonner son montant.",
        ROUND(IFERROR(VALUE(TRIM(SUBSTITUTE(BP24,CHAR(160),""))),0),2) &gt;
        ROUND(IFERROR(VALUE(TRIM(SUBSTITUTE(BM24,CHAR(160),""))),0),2),
        "Attention : Le montant retenu HT est supérieur au montant HT raisonnable. Merci de revoir la ligne de dépense, plafonner son montant, ou justifier la reventillation HT / TVA.",
        ROUND(IFERROR(VALUE(TRIM(SUBSTITUTE(BQ24,CHAR(160),""))),0),2) &gt;
        ROUND(IFERROR(VALUE(TRIM(SUBSTITUTE(BN24,CHAR(160),""))),0),2),
        "Attention : Le montant TVA retenu est supérieur au montant TVA raisonnable. Merci de revoir la ligne de dépense, plafonner son montant, ou justifier la reventillation HT / TVA.",
        ROUND(IFERROR(VALUE(TRIM(SUBSTITUTE(BR24,CHAR(160),""))),0),2) &gt;
        ROUND(IFERROR(VALUE(TRIM(SUBSTITUTE(MIN(AZ24,BE24,BJ24),CHAR(160),""))),0),2),
        "Attention : Le devis retenu n'est pas le moins cher. Une justification de la part du porteur est nécessaire.",
        ROUND(IFERROR(VALUE(TRIM(SUBSTITUTE(BR24,CHAR(160),""))),0),2) = 0,
        "Attention : montant présenté entièrement écarté",
        ROUND(IFERROR(VALUE(TRIM(SUBSTITUTE(BO24,CHAR(160),""))),0),2) =
        ROUND(IFERROR(VALUE(TRIM(SUBSTITUTE(BR24,CHAR(160),""))),0),2),
        "OK",
        ROUND(IFERROR(VALUE(TRIM(SUBSTITUTE(BO24,CHAR(160),""))),0),2) &gt;
        ROUND(IFERROR(VALUE(TRIM(SUBSTITUTE(BR24,CHAR(160),""))),0),2),
        "OK : Montant instruit inférieur au montant raisonnable.",
        TRUE,""
    )
)</f>
        <v/>
      </c>
      <c r="CB24" s="78" t="str">
        <f t="shared" si="21"/>
        <v/>
      </c>
      <c r="CC24" s="956" t="str">
        <f t="shared" si="2"/>
        <v/>
      </c>
      <c r="CD24" s="508" t="str">
        <f>IF(C24="","",((IFERROR(VALUE(TRIM(SUBSTITUTE(AB24,CHAR(160),""))),0))+(IFERROR(VALUE(TRIM(SUBSTITUTE(AK10,CHAR(160),""))),0)))-((IFERROR(VALUE(TRIM(SUBSTITUTE(BP24,CHAR(160),""))),0))+(IFERROR(VALUE(TRIM(SUBSTITUTE(BX24,CHAR(160),""))),0))))</f>
        <v/>
      </c>
      <c r="CE24" s="507" t="str">
        <f t="shared" si="22"/>
        <v/>
      </c>
      <c r="CF24" s="523" t="str">
        <f t="shared" si="23"/>
        <v/>
      </c>
    </row>
    <row r="25" spans="2:84" ht="14.1" customHeight="1" thickBot="1">
      <c r="B25" s="467">
        <v>16</v>
      </c>
      <c r="C25" s="80"/>
      <c r="D25" s="394"/>
      <c r="E25" s="966"/>
      <c r="F25" s="988"/>
      <c r="G25" s="2"/>
      <c r="H25" s="393"/>
      <c r="I25" s="964"/>
      <c r="J25" s="414"/>
      <c r="K25" s="414"/>
      <c r="L25" s="414"/>
      <c r="M25" s="415"/>
      <c r="N25" s="416"/>
      <c r="O25" s="417"/>
      <c r="P25" s="398" t="str">
        <f t="shared" si="40"/>
        <v/>
      </c>
      <c r="Q25" s="414"/>
      <c r="R25" s="414"/>
      <c r="S25" s="418"/>
      <c r="T25" s="417"/>
      <c r="U25" s="400" t="str">
        <f t="shared" si="3"/>
        <v/>
      </c>
      <c r="V25" s="414"/>
      <c r="W25" s="414"/>
      <c r="X25" s="419"/>
      <c r="Y25" s="417"/>
      <c r="Z25" s="400" t="str">
        <f t="shared" si="4"/>
        <v/>
      </c>
      <c r="AA25" s="402"/>
      <c r="AB25" s="940">
        <f t="shared" si="24"/>
        <v>0</v>
      </c>
      <c r="AC25" s="940">
        <f t="shared" si="25"/>
        <v>0</v>
      </c>
      <c r="AD25" s="989" t="str" cm="1">
        <f t="array" ref="AD25">IF((_xlfn.IFS(TRIM(SUBSTITUTE(AA25,CHAR(160),""))="Devis 1",IFERROR(VALUE(TRIM(SUBSTITUTE(P25,CHAR(160),""))),0),TRIM(SUBSTITUTE(AA25,CHAR(160),""))="Devis 2",IFERROR(VALUE(TRIM(SUBSTITUTE(U25,CHAR(160),""))),0),TRIM(SUBSTITUTE(AA25,CHAR(160),""))="Devis 3",IFERROR(VALUE(TRIM(SUBSTITUTE(Z25,CHAR(160),""))),0),TRUE,0))=0,"",_xlfn.IFS(TRIM(SUBSTITUTE(AA25,CHAR(160),""))="Devis 1",IFERROR(VALUE(TRIM(SUBSTITUTE(P25,CHAR(160),""))),0),TRIM(SUBSTITUTE(AA25,CHAR(160),""))="Devis 2",IFERROR(VALUE(TRIM(SUBSTITUTE(U25,CHAR(160),""))),0),TRIM(SUBSTITUTE(AA25,CHAR(160),""))="Devis 3",IFERROR(VALUE(TRIM(SUBSTITUTE(Z25,CHAR(160),""))),0),TRUE,0))</f>
        <v/>
      </c>
      <c r="AE25" s="969"/>
      <c r="AF25" s="889" t="str" cm="1">
        <f t="array" ref="AF25">IF(AE25="","",_xlfn.IFS(AE25=$CI$6,70,AE25=$CI$7,90,AE25=$CI$8,70,AE25=$CI$9,90,AE25=$CI$10,110))</f>
        <v/>
      </c>
      <c r="AG25" s="458"/>
      <c r="AH25" s="889" t="str" cm="1">
        <f t="array" ref="AH25">IF(AE25="","",_xlfn.IFS(AE25=$CI$6,15.75,AE25=$CI$7,21,AE25=$CI$8,15.25,AE25=$CI$9,15.25,AE25=$CI$10,15.25))</f>
        <v/>
      </c>
      <c r="AI25" s="458"/>
      <c r="AJ25" s="900">
        <f t="shared" si="26"/>
        <v>0</v>
      </c>
      <c r="AK25" s="906" t="str">
        <f t="shared" si="27"/>
        <v/>
      </c>
      <c r="AL25" s="412"/>
      <c r="AM25" s="522" t="str">
        <f t="shared" si="5"/>
        <v/>
      </c>
      <c r="AN25" s="403" t="str">
        <f t="shared" si="6"/>
        <v/>
      </c>
      <c r="AO25" s="482" t="str">
        <f t="shared" si="7"/>
        <v/>
      </c>
      <c r="AP25" s="384" t="str">
        <f t="shared" si="8"/>
        <v/>
      </c>
      <c r="AQ25" s="384" t="str">
        <f t="shared" si="9"/>
        <v/>
      </c>
      <c r="AR25" s="474" t="str">
        <f t="shared" si="28"/>
        <v/>
      </c>
      <c r="AS25" s="1011" t="str">
        <f t="shared" si="29"/>
        <v/>
      </c>
      <c r="AT25" s="403" t="str">
        <f t="shared" si="30"/>
        <v/>
      </c>
      <c r="AU25" s="403" t="str">
        <f t="shared" si="31"/>
        <v/>
      </c>
      <c r="AV25" s="403" t="str">
        <f t="shared" si="32"/>
        <v/>
      </c>
      <c r="AW25" s="403" t="str">
        <f t="shared" si="33"/>
        <v/>
      </c>
      <c r="AX25" s="404" t="str">
        <f t="shared" si="34"/>
        <v/>
      </c>
      <c r="AY25" s="405" t="str">
        <f t="shared" si="35"/>
        <v/>
      </c>
      <c r="AZ25" s="406" t="str">
        <f t="shared" si="41"/>
        <v/>
      </c>
      <c r="BA25" s="403" t="str">
        <f t="shared" si="11"/>
        <v/>
      </c>
      <c r="BB25" s="403" t="str">
        <f t="shared" si="12"/>
        <v/>
      </c>
      <c r="BC25" s="405" t="str">
        <f t="shared" si="13"/>
        <v/>
      </c>
      <c r="BD25" s="405" t="str">
        <f t="shared" si="14"/>
        <v/>
      </c>
      <c r="BE25" s="407" t="str">
        <f t="shared" si="36"/>
        <v/>
      </c>
      <c r="BF25" s="403" t="str">
        <f t="shared" si="15"/>
        <v/>
      </c>
      <c r="BG25" s="403" t="str">
        <f t="shared" si="16"/>
        <v/>
      </c>
      <c r="BH25" s="405" t="str">
        <f t="shared" si="17"/>
        <v/>
      </c>
      <c r="BI25" s="405" t="str">
        <f t="shared" si="18"/>
        <v/>
      </c>
      <c r="BJ25" s="407" t="str">
        <f t="shared" si="37"/>
        <v/>
      </c>
      <c r="BK25" s="390" t="str">
        <f t="shared" si="19"/>
        <v/>
      </c>
      <c r="BL25" s="409"/>
      <c r="BM25" s="177" t="str">
        <f t="shared" si="0"/>
        <v/>
      </c>
      <c r="BN25" s="177" t="str">
        <f t="shared" si="1"/>
        <v/>
      </c>
      <c r="BO25" s="408" t="str">
        <f t="shared" si="42"/>
        <v/>
      </c>
      <c r="BP25" s="940" t="str" cm="1">
        <f t="array" ref="BP25">IF($AM25="","",
_xlfn.IFS(
$BK25="Devis 1",
IF(ISBLANK(AX25),"",IFERROR(VALUE(TRIM(SUBSTITUTE(AX25,CHAR(160),""))),0)*IFERROR(VALUE(TRIM(SUBSTITUTE(AS25,CHAR(160),""))),0)),
$BK25="Devis 2",
IF(ISBLANK(BC25),"",IFERROR(VALUE(TRIM(SUBSTITUTE(BC25,CHAR(160),""))),0)*IFERROR(VALUE(TRIM(SUBSTITUTE(AS25,CHAR(160),""))),0)),
$BK25="Devis 3",
IF(ISBLANK(BH25),"",IFERROR(VALUE(TRIM(SUBSTITUTE(BH25,CHAR(160),""))),0)*IFERROR(VALUE(TRIM(SUBSTITUTE(AS25,CHAR(160),""))),0)),
TRUE,0
)
)</f>
        <v/>
      </c>
      <c r="BQ25" s="940" t="str">
        <f t="shared" si="38"/>
        <v/>
      </c>
      <c r="BR25" s="549" t="str">
        <f t="shared" si="39"/>
        <v/>
      </c>
      <c r="BS25" s="486"/>
      <c r="BT25" s="410"/>
      <c r="BU25" s="410"/>
      <c r="BV25" s="410"/>
      <c r="BW25" s="410"/>
      <c r="BX25" s="487" t="str">
        <f>IF(AM25="","",IFERROR(VALUE(TRIM(SUBSTITUTE(BS25,CHAR(160),""))),0)*IFERROR(VALUE(TRIM(SUBSTITUTE(BT25,CHAR(160),""))),0)+IFERROR(VALUE(TRIM(SUBSTITUTE(BU25,CHAR(160),""))),0)*IFERROR(VALUE(TRIM(SUBSTITUTE(BV25,CHAR(160),""))),0)+IFERROR(VALUE(TRIM(SUBSTITUTE(BW25,CHAR(160),""))),0)*IFERROR(VALUE(TRIM(SUBSTITUTE(AK10,CHAR(160),""))),0))</f>
        <v/>
      </c>
      <c r="BY25" s="496" t="str">
        <f t="shared" si="20"/>
        <v/>
      </c>
      <c r="BZ25" s="552"/>
      <c r="CA25" s="955" t="str" cm="1">
        <f t="array" ref="CA25">IF(
    OR(
        BR25="",BO25="",BP25="",BM25="",BQ25="",BN25=""
    ),
    "",
    _xlfn.IFS(
        ROUND(IFERROR(VALUE(TRIM(SUBSTITUTE(BR25,CHAR(160),""))),0),2) &gt;
        ROUND(IFERROR(VALUE(TRIM(SUBSTITUTE(BO25,CHAR(160),""))),0),2),
        "KO : Le montant retenu TTC est supérieur au montant raisonnable TTC. Merci de revoir la ligne de dépense ou plafonner son montant.",
        ROUND(IFERROR(VALUE(TRIM(SUBSTITUTE(BP25,CHAR(160),""))),0),2) &gt;
        ROUND(IFERROR(VALUE(TRIM(SUBSTITUTE(BM25,CHAR(160),""))),0),2),
        "Attention : Le montant retenu HT est supérieur au montant HT raisonnable. Merci de revoir la ligne de dépense, plafonner son montant, ou justifier la reventillation HT / TVA.",
        ROUND(IFERROR(VALUE(TRIM(SUBSTITUTE(BQ25,CHAR(160),""))),0),2) &gt;
        ROUND(IFERROR(VALUE(TRIM(SUBSTITUTE(BN25,CHAR(160),""))),0),2),
        "Attention : Le montant TVA retenu est supérieur au montant TVA raisonnable. Merci de revoir la ligne de dépense, plafonner son montant, ou justifier la reventillation HT / TVA.",
        ROUND(IFERROR(VALUE(TRIM(SUBSTITUTE(BR25,CHAR(160),""))),0),2) &gt;
        ROUND(IFERROR(VALUE(TRIM(SUBSTITUTE(MIN(AZ25,BE25,BJ25),CHAR(160),""))),0),2),
        "Attention : Le devis retenu n'est pas le moins cher. Une justification de la part du porteur est nécessaire.",
        ROUND(IFERROR(VALUE(TRIM(SUBSTITUTE(BR25,CHAR(160),""))),0),2) = 0,
        "Attention : montant présenté entièrement écarté",
        ROUND(IFERROR(VALUE(TRIM(SUBSTITUTE(BO25,CHAR(160),""))),0),2) =
        ROUND(IFERROR(VALUE(TRIM(SUBSTITUTE(BR25,CHAR(160),""))),0),2),
        "OK",
        ROUND(IFERROR(VALUE(TRIM(SUBSTITUTE(BO25,CHAR(160),""))),0),2) &gt;
        ROUND(IFERROR(VALUE(TRIM(SUBSTITUTE(BR25,CHAR(160),""))),0),2),
        "OK : Montant instruit inférieur au montant raisonnable.",
        TRUE,""
    )
)</f>
        <v/>
      </c>
      <c r="CB25" s="78" t="str">
        <f t="shared" si="21"/>
        <v/>
      </c>
      <c r="CC25" s="956" t="str">
        <f t="shared" si="2"/>
        <v/>
      </c>
      <c r="CD25" s="508" t="str">
        <f>IF(C25="","",((IFERROR(VALUE(TRIM(SUBSTITUTE(AB25,CHAR(160),""))),0))+(IFERROR(VALUE(TRIM(SUBSTITUTE(AK10,CHAR(160),""))),0)))-((IFERROR(VALUE(TRIM(SUBSTITUTE(BP25,CHAR(160),""))),0))+(IFERROR(VALUE(TRIM(SUBSTITUTE(BX25,CHAR(160),""))),0))))</f>
        <v/>
      </c>
      <c r="CE25" s="507" t="str">
        <f t="shared" si="22"/>
        <v/>
      </c>
      <c r="CF25" s="523" t="str">
        <f t="shared" si="23"/>
        <v/>
      </c>
    </row>
    <row r="26" spans="2:84" ht="14.1" customHeight="1" thickBot="1">
      <c r="B26" s="467">
        <v>17</v>
      </c>
      <c r="C26" s="80"/>
      <c r="D26" s="394"/>
      <c r="E26" s="966"/>
      <c r="F26" s="988"/>
      <c r="G26" s="2"/>
      <c r="H26" s="393"/>
      <c r="I26" s="964"/>
      <c r="J26" s="414"/>
      <c r="K26" s="414"/>
      <c r="L26" s="414"/>
      <c r="M26" s="415"/>
      <c r="N26" s="416"/>
      <c r="O26" s="417"/>
      <c r="P26" s="398" t="str">
        <f t="shared" si="40"/>
        <v/>
      </c>
      <c r="Q26" s="414"/>
      <c r="R26" s="414"/>
      <c r="S26" s="418"/>
      <c r="T26" s="417"/>
      <c r="U26" s="400" t="str">
        <f t="shared" si="3"/>
        <v/>
      </c>
      <c r="V26" s="414"/>
      <c r="W26" s="414"/>
      <c r="X26" s="419"/>
      <c r="Y26" s="417"/>
      <c r="Z26" s="400" t="str">
        <f t="shared" si="4"/>
        <v/>
      </c>
      <c r="AA26" s="402"/>
      <c r="AB26" s="940">
        <f t="shared" si="24"/>
        <v>0</v>
      </c>
      <c r="AC26" s="940">
        <f t="shared" si="25"/>
        <v>0</v>
      </c>
      <c r="AD26" s="989" t="str" cm="1">
        <f t="array" ref="AD26">IF((_xlfn.IFS(TRIM(SUBSTITUTE(AA26,CHAR(160),""))="Devis 1",IFERROR(VALUE(TRIM(SUBSTITUTE(P26,CHAR(160),""))),0),TRIM(SUBSTITUTE(AA26,CHAR(160),""))="Devis 2",IFERROR(VALUE(TRIM(SUBSTITUTE(U26,CHAR(160),""))),0),TRIM(SUBSTITUTE(AA26,CHAR(160),""))="Devis 3",IFERROR(VALUE(TRIM(SUBSTITUTE(Z26,CHAR(160),""))),0),TRUE,0))=0,"",_xlfn.IFS(TRIM(SUBSTITUTE(AA26,CHAR(160),""))="Devis 1",IFERROR(VALUE(TRIM(SUBSTITUTE(P26,CHAR(160),""))),0),TRIM(SUBSTITUTE(AA26,CHAR(160),""))="Devis 2",IFERROR(VALUE(TRIM(SUBSTITUTE(U26,CHAR(160),""))),0),TRIM(SUBSTITUTE(AA26,CHAR(160),""))="Devis 3",IFERROR(VALUE(TRIM(SUBSTITUTE(Z26,CHAR(160),""))),0),TRUE,0))</f>
        <v/>
      </c>
      <c r="AE26" s="969"/>
      <c r="AF26" s="889" t="str" cm="1">
        <f t="array" ref="AF26">IF(AE26="","",_xlfn.IFS(AE26=$CI$6,70,AE26=$CI$7,90,AE26=$CI$8,70,AE26=$CI$9,90,AE26=$CI$10,110))</f>
        <v/>
      </c>
      <c r="AG26" s="458"/>
      <c r="AH26" s="889" t="str" cm="1">
        <f t="array" ref="AH26">IF(AE26="","",_xlfn.IFS(AE26=$CI$6,15.75,AE26=$CI$7,21,AE26=$CI$8,15.25,AE26=$CI$9,15.25,AE26=$CI$10,15.25))</f>
        <v/>
      </c>
      <c r="AI26" s="458"/>
      <c r="AJ26" s="900">
        <f t="shared" si="26"/>
        <v>0</v>
      </c>
      <c r="AK26" s="906" t="str">
        <f t="shared" si="27"/>
        <v/>
      </c>
      <c r="AL26" s="412"/>
      <c r="AM26" s="522" t="str">
        <f t="shared" si="5"/>
        <v/>
      </c>
      <c r="AN26" s="403" t="str">
        <f t="shared" ref="AN26:AN49" si="43">IF(D26="","",D26)</f>
        <v/>
      </c>
      <c r="AO26" s="482" t="str">
        <f t="shared" si="7"/>
        <v/>
      </c>
      <c r="AP26" s="384" t="str">
        <f t="shared" si="8"/>
        <v/>
      </c>
      <c r="AQ26" s="384" t="str">
        <f t="shared" si="9"/>
        <v/>
      </c>
      <c r="AR26" s="474" t="str">
        <f t="shared" si="28"/>
        <v/>
      </c>
      <c r="AS26" s="1011" t="str">
        <f t="shared" si="29"/>
        <v/>
      </c>
      <c r="AT26" s="403" t="str">
        <f t="shared" ref="AT26:AT49" si="44">IF(J26="","",J26)</f>
        <v/>
      </c>
      <c r="AU26" s="403" t="str">
        <f t="shared" ref="AU26:AU49" si="45">IF(K26="","",K26)</f>
        <v/>
      </c>
      <c r="AV26" s="403" t="str">
        <f t="shared" ref="AV26:AV49" si="46">IF(L26="","",L26)</f>
        <v/>
      </c>
      <c r="AW26" s="403" t="str">
        <f t="shared" ref="AW26:AW49" si="47">IF(M26="","",M26)</f>
        <v/>
      </c>
      <c r="AX26" s="404" t="str">
        <f t="shared" ref="AX26:AX49" si="48">IF(N26="","",N26)</f>
        <v/>
      </c>
      <c r="AY26" s="405" t="str">
        <f t="shared" ref="AY26:AY49" si="49">IF(O26="","",O26)</f>
        <v/>
      </c>
      <c r="AZ26" s="406" t="str">
        <f t="shared" si="41"/>
        <v/>
      </c>
      <c r="BA26" s="403" t="str">
        <f t="shared" ref="BA26:BA49" si="50">IF(Q26="","",Q26)</f>
        <v/>
      </c>
      <c r="BB26" s="403" t="str">
        <f t="shared" ref="BB26:BB49" si="51">IF(R26="","",R26)</f>
        <v/>
      </c>
      <c r="BC26" s="405" t="str">
        <f t="shared" ref="BC26:BC49" si="52">IF(S26="","",S26)</f>
        <v/>
      </c>
      <c r="BD26" s="405" t="str">
        <f t="shared" ref="BD26:BD49" si="53">IF(T26="","",T26)</f>
        <v/>
      </c>
      <c r="BE26" s="407" t="str">
        <f t="shared" si="36"/>
        <v/>
      </c>
      <c r="BF26" s="403" t="str">
        <f t="shared" ref="BF26:BF49" si="54">IF(V26="","",V26)</f>
        <v/>
      </c>
      <c r="BG26" s="403" t="str">
        <f t="shared" ref="BG26:BG49" si="55">IF(W26="","",W26)</f>
        <v/>
      </c>
      <c r="BH26" s="405" t="str">
        <f t="shared" ref="BH26:BH49" si="56">IF(X26="","",X26)</f>
        <v/>
      </c>
      <c r="BI26" s="405" t="str">
        <f t="shared" ref="BI26:BI49" si="57">IF(Y26="","",Y26)</f>
        <v/>
      </c>
      <c r="BJ26" s="407" t="str">
        <f t="shared" si="37"/>
        <v/>
      </c>
      <c r="BK26" s="390" t="str">
        <f t="shared" si="19"/>
        <v/>
      </c>
      <c r="BL26" s="409"/>
      <c r="BM26" s="177" t="str">
        <f t="shared" si="0"/>
        <v/>
      </c>
      <c r="BN26" s="177" t="str">
        <f t="shared" si="1"/>
        <v/>
      </c>
      <c r="BO26" s="408" t="str">
        <f t="shared" si="42"/>
        <v/>
      </c>
      <c r="BP26" s="940" t="str" cm="1">
        <f t="array" ref="BP26">IF($AM26="","",
_xlfn.IFS(
$BK26="Devis 1",
IF(ISBLANK(AX26),"",IFERROR(VALUE(TRIM(SUBSTITUTE(AX26,CHAR(160),""))),0)*IFERROR(VALUE(TRIM(SUBSTITUTE(AS26,CHAR(160),""))),0)),
$BK26="Devis 2",
IF(ISBLANK(BC26),"",IFERROR(VALUE(TRIM(SUBSTITUTE(BC26,CHAR(160),""))),0)*IFERROR(VALUE(TRIM(SUBSTITUTE(AS26,CHAR(160),""))),0)),
$BK26="Devis 3",
IF(ISBLANK(BH26),"",IFERROR(VALUE(TRIM(SUBSTITUTE(BH26,CHAR(160),""))),0)*IFERROR(VALUE(TRIM(SUBSTITUTE(AS26,CHAR(160),""))),0)),
TRUE,0
)
)</f>
        <v/>
      </c>
      <c r="BQ26" s="940" t="str">
        <f t="shared" si="38"/>
        <v/>
      </c>
      <c r="BR26" s="549" t="str">
        <f t="shared" si="39"/>
        <v/>
      </c>
      <c r="BS26" s="486"/>
      <c r="BT26" s="410"/>
      <c r="BU26" s="410"/>
      <c r="BV26" s="410"/>
      <c r="BW26" s="410"/>
      <c r="BX26" s="487" t="str">
        <f>IF(AM26="","",IFERROR(VALUE(TRIM(SUBSTITUTE(BS26,CHAR(160),""))),0)*IFERROR(VALUE(TRIM(SUBSTITUTE(BT26,CHAR(160),""))),0)+IFERROR(VALUE(TRIM(SUBSTITUTE(BU26,CHAR(160),""))),0)*IFERROR(VALUE(TRIM(SUBSTITUTE(BV26,CHAR(160),""))),0)+IFERROR(VALUE(TRIM(SUBSTITUTE(BW26,CHAR(160),""))),0)*IFERROR(VALUE(TRIM(SUBSTITUTE(AK10,CHAR(160),""))),0))</f>
        <v/>
      </c>
      <c r="BY26" s="496" t="str">
        <f t="shared" si="20"/>
        <v/>
      </c>
      <c r="BZ26" s="552"/>
      <c r="CA26" s="955" t="str" cm="1">
        <f t="array" ref="CA26">IF(
    OR(
        BR26="",BO26="",BP26="",BM26="",BQ26="",BN26=""
    ),
    "",
    _xlfn.IFS(
        ROUND(IFERROR(VALUE(TRIM(SUBSTITUTE(BR26,CHAR(160),""))),0),2) &gt;
        ROUND(IFERROR(VALUE(TRIM(SUBSTITUTE(BO26,CHAR(160),""))),0),2),
        "KO : Le montant retenu TTC est supérieur au montant raisonnable TTC. Merci de revoir la ligne de dépense ou plafonner son montant.",
        ROUND(IFERROR(VALUE(TRIM(SUBSTITUTE(BP26,CHAR(160),""))),0),2) &gt;
        ROUND(IFERROR(VALUE(TRIM(SUBSTITUTE(BM26,CHAR(160),""))),0),2),
        "Attention : Le montant retenu HT est supérieur au montant HT raisonnable. Merci de revoir la ligne de dépense, plafonner son montant, ou justifier la reventillation HT / TVA.",
        ROUND(IFERROR(VALUE(TRIM(SUBSTITUTE(BQ26,CHAR(160),""))),0),2) &gt;
        ROUND(IFERROR(VALUE(TRIM(SUBSTITUTE(BN26,CHAR(160),""))),0),2),
        "Attention : Le montant TVA retenu est supérieur au montant TVA raisonnable. Merci de revoir la ligne de dépense, plafonner son montant, ou justifier la reventillation HT / TVA.",
        ROUND(IFERROR(VALUE(TRIM(SUBSTITUTE(BR26,CHAR(160),""))),0),2) &gt;
        ROUND(IFERROR(VALUE(TRIM(SUBSTITUTE(MIN(AZ26,BE26,BJ26),CHAR(160),""))),0),2),
        "Attention : Le devis retenu n'est pas le moins cher. Une justification de la part du porteur est nécessaire.",
        ROUND(IFERROR(VALUE(TRIM(SUBSTITUTE(BR26,CHAR(160),""))),0),2) = 0,
        "Attention : montant présenté entièrement écarté",
        ROUND(IFERROR(VALUE(TRIM(SUBSTITUTE(BO26,CHAR(160),""))),0),2) =
        ROUND(IFERROR(VALUE(TRIM(SUBSTITUTE(BR26,CHAR(160),""))),0),2),
        "OK",
        ROUND(IFERROR(VALUE(TRIM(SUBSTITUTE(BO26,CHAR(160),""))),0),2) &gt;
        ROUND(IFERROR(VALUE(TRIM(SUBSTITUTE(BR26,CHAR(160),""))),0),2),
        "OK : Montant instruit inférieur au montant raisonnable.",
        TRUE,""
    )
)</f>
        <v/>
      </c>
      <c r="CB26" s="78" t="str">
        <f t="shared" si="21"/>
        <v/>
      </c>
      <c r="CC26" s="956" t="str">
        <f t="shared" si="2"/>
        <v/>
      </c>
      <c r="CD26" s="508" t="str">
        <f>IF(C26="","",((IFERROR(VALUE(TRIM(SUBSTITUTE(AB26,CHAR(160),""))),0))+(IFERROR(VALUE(TRIM(SUBSTITUTE(AK10,CHAR(160),""))),0)))-((IFERROR(VALUE(TRIM(SUBSTITUTE(BP26,CHAR(160),""))),0))+(IFERROR(VALUE(TRIM(SUBSTITUTE(BX26,CHAR(160),""))),0))))</f>
        <v/>
      </c>
      <c r="CE26" s="507" t="str">
        <f t="shared" si="22"/>
        <v/>
      </c>
      <c r="CF26" s="523" t="str">
        <f t="shared" si="23"/>
        <v/>
      </c>
    </row>
    <row r="27" spans="2:84" ht="14.1" customHeight="1" thickBot="1">
      <c r="B27" s="467">
        <v>18</v>
      </c>
      <c r="C27" s="80"/>
      <c r="D27" s="394"/>
      <c r="E27" s="966"/>
      <c r="F27" s="988"/>
      <c r="G27" s="2"/>
      <c r="H27" s="393"/>
      <c r="I27" s="964"/>
      <c r="J27" s="414"/>
      <c r="K27" s="414"/>
      <c r="L27" s="414"/>
      <c r="M27" s="415"/>
      <c r="N27" s="416"/>
      <c r="O27" s="417"/>
      <c r="P27" s="398" t="str">
        <f t="shared" si="40"/>
        <v/>
      </c>
      <c r="Q27" s="414"/>
      <c r="R27" s="414"/>
      <c r="S27" s="418"/>
      <c r="T27" s="417"/>
      <c r="U27" s="400" t="str">
        <f t="shared" si="3"/>
        <v/>
      </c>
      <c r="V27" s="414"/>
      <c r="W27" s="414"/>
      <c r="X27" s="419"/>
      <c r="Y27" s="417"/>
      <c r="Z27" s="400" t="str">
        <f t="shared" si="4"/>
        <v/>
      </c>
      <c r="AA27" s="402"/>
      <c r="AB27" s="940">
        <f t="shared" si="24"/>
        <v>0</v>
      </c>
      <c r="AC27" s="940">
        <f t="shared" si="25"/>
        <v>0</v>
      </c>
      <c r="AD27" s="989" t="str" cm="1">
        <f t="array" ref="AD27">IF((_xlfn.IFS(TRIM(SUBSTITUTE(AA27,CHAR(160),""))="Devis 1",IFERROR(VALUE(TRIM(SUBSTITUTE(P27,CHAR(160),""))),0),TRIM(SUBSTITUTE(AA27,CHAR(160),""))="Devis 2",IFERROR(VALUE(TRIM(SUBSTITUTE(U27,CHAR(160),""))),0),TRIM(SUBSTITUTE(AA27,CHAR(160),""))="Devis 3",IFERROR(VALUE(TRIM(SUBSTITUTE(Z27,CHAR(160),""))),0),TRUE,0))=0,"",_xlfn.IFS(TRIM(SUBSTITUTE(AA27,CHAR(160),""))="Devis 1",IFERROR(VALUE(TRIM(SUBSTITUTE(P27,CHAR(160),""))),0),TRIM(SUBSTITUTE(AA27,CHAR(160),""))="Devis 2",IFERROR(VALUE(TRIM(SUBSTITUTE(U27,CHAR(160),""))),0),TRIM(SUBSTITUTE(AA27,CHAR(160),""))="Devis 3",IFERROR(VALUE(TRIM(SUBSTITUTE(Z27,CHAR(160),""))),0),TRUE,0))</f>
        <v/>
      </c>
      <c r="AE27" s="969"/>
      <c r="AF27" s="889" t="str" cm="1">
        <f t="array" ref="AF27">IF(AE27="","",_xlfn.IFS(AE27=$CI$6,70,AE27=$CI$7,90,AE27=$CI$8,70,AE27=$CI$9,90,AE27=$CI$10,110))</f>
        <v/>
      </c>
      <c r="AG27" s="458"/>
      <c r="AH27" s="889" t="str" cm="1">
        <f t="array" ref="AH27">IF(AE27="","",_xlfn.IFS(AE27=$CI$6,15.75,AE27=$CI$7,21,AE27=$CI$8,15.25,AE27=$CI$9,15.25,AE27=$CI$10,15.25))</f>
        <v/>
      </c>
      <c r="AI27" s="458"/>
      <c r="AJ27" s="900">
        <f t="shared" si="26"/>
        <v>0</v>
      </c>
      <c r="AK27" s="906" t="str">
        <f t="shared" si="27"/>
        <v/>
      </c>
      <c r="AL27" s="412"/>
      <c r="AM27" s="522" t="str">
        <f t="shared" si="5"/>
        <v/>
      </c>
      <c r="AN27" s="403" t="str">
        <f t="shared" si="43"/>
        <v/>
      </c>
      <c r="AO27" s="482" t="str">
        <f t="shared" si="7"/>
        <v/>
      </c>
      <c r="AP27" s="384" t="str">
        <f t="shared" si="8"/>
        <v/>
      </c>
      <c r="AQ27" s="384" t="str">
        <f t="shared" si="9"/>
        <v/>
      </c>
      <c r="AR27" s="474" t="str">
        <f t="shared" si="28"/>
        <v/>
      </c>
      <c r="AS27" s="1011" t="str">
        <f t="shared" si="29"/>
        <v/>
      </c>
      <c r="AT27" s="403" t="str">
        <f t="shared" si="44"/>
        <v/>
      </c>
      <c r="AU27" s="403" t="str">
        <f t="shared" si="45"/>
        <v/>
      </c>
      <c r="AV27" s="403" t="str">
        <f t="shared" si="46"/>
        <v/>
      </c>
      <c r="AW27" s="403" t="str">
        <f t="shared" si="47"/>
        <v/>
      </c>
      <c r="AX27" s="404" t="str">
        <f t="shared" si="48"/>
        <v/>
      </c>
      <c r="AY27" s="405" t="str">
        <f t="shared" si="49"/>
        <v/>
      </c>
      <c r="AZ27" s="406" t="str">
        <f t="shared" si="41"/>
        <v/>
      </c>
      <c r="BA27" s="403" t="str">
        <f t="shared" si="50"/>
        <v/>
      </c>
      <c r="BB27" s="403" t="str">
        <f t="shared" si="51"/>
        <v/>
      </c>
      <c r="BC27" s="405" t="str">
        <f t="shared" si="52"/>
        <v/>
      </c>
      <c r="BD27" s="405" t="str">
        <f t="shared" si="53"/>
        <v/>
      </c>
      <c r="BE27" s="407" t="str">
        <f t="shared" si="36"/>
        <v/>
      </c>
      <c r="BF27" s="403" t="str">
        <f t="shared" si="54"/>
        <v/>
      </c>
      <c r="BG27" s="403" t="str">
        <f t="shared" si="55"/>
        <v/>
      </c>
      <c r="BH27" s="405" t="str">
        <f t="shared" si="56"/>
        <v/>
      </c>
      <c r="BI27" s="405" t="str">
        <f t="shared" si="57"/>
        <v/>
      </c>
      <c r="BJ27" s="407" t="str">
        <f t="shared" si="37"/>
        <v/>
      </c>
      <c r="BK27" s="390" t="str">
        <f t="shared" si="19"/>
        <v/>
      </c>
      <c r="BL27" s="409"/>
      <c r="BM27" s="177" t="str">
        <f t="shared" si="0"/>
        <v/>
      </c>
      <c r="BN27" s="177" t="str">
        <f t="shared" si="1"/>
        <v/>
      </c>
      <c r="BO27" s="408" t="str">
        <f t="shared" si="42"/>
        <v/>
      </c>
      <c r="BP27" s="940" t="str" cm="1">
        <f t="array" ref="BP27">IF($AM27="","",
_xlfn.IFS(
$BK27="Devis 1",
IF(ISBLANK(AX27),"",IFERROR(VALUE(TRIM(SUBSTITUTE(AX27,CHAR(160),""))),0)*IFERROR(VALUE(TRIM(SUBSTITUTE(AS27,CHAR(160),""))),0)),
$BK27="Devis 2",
IF(ISBLANK(BC27),"",IFERROR(VALUE(TRIM(SUBSTITUTE(BC27,CHAR(160),""))),0)*IFERROR(VALUE(TRIM(SUBSTITUTE(AS27,CHAR(160),""))),0)),
$BK27="Devis 3",
IF(ISBLANK(BH27),"",IFERROR(VALUE(TRIM(SUBSTITUTE(BH27,CHAR(160),""))),0)*IFERROR(VALUE(TRIM(SUBSTITUTE(AS27,CHAR(160),""))),0)),
TRUE,0
)
)</f>
        <v/>
      </c>
      <c r="BQ27" s="940" t="str">
        <f t="shared" si="38"/>
        <v/>
      </c>
      <c r="BR27" s="549" t="str">
        <f t="shared" si="39"/>
        <v/>
      </c>
      <c r="BS27" s="486"/>
      <c r="BT27" s="410"/>
      <c r="BU27" s="410"/>
      <c r="BV27" s="410"/>
      <c r="BW27" s="410"/>
      <c r="BX27" s="487" t="str">
        <f>IF(AM27="","",IFERROR(VALUE(TRIM(SUBSTITUTE(BS27,CHAR(160),""))),0)*IFERROR(VALUE(TRIM(SUBSTITUTE(BT27,CHAR(160),""))),0)+IFERROR(VALUE(TRIM(SUBSTITUTE(BU27,CHAR(160),""))),0)*IFERROR(VALUE(TRIM(SUBSTITUTE(BV27,CHAR(160),""))),0)+IFERROR(VALUE(TRIM(SUBSTITUTE(BW27,CHAR(160),""))),0)*IFERROR(VALUE(TRIM(SUBSTITUTE(AK10,CHAR(160),""))),0))</f>
        <v/>
      </c>
      <c r="BY27" s="496" t="str">
        <f t="shared" si="20"/>
        <v/>
      </c>
      <c r="BZ27" s="552"/>
      <c r="CA27" s="955" t="str" cm="1">
        <f t="array" ref="CA27">IF(
    OR(
        BR27="",BO27="",BP27="",BM27="",BQ27="",BN27=""
    ),
    "",
    _xlfn.IFS(
        ROUND(IFERROR(VALUE(TRIM(SUBSTITUTE(BR27,CHAR(160),""))),0),2) &gt;
        ROUND(IFERROR(VALUE(TRIM(SUBSTITUTE(BO27,CHAR(160),""))),0),2),
        "KO : Le montant retenu TTC est supérieur au montant raisonnable TTC. Merci de revoir la ligne de dépense ou plafonner son montant.",
        ROUND(IFERROR(VALUE(TRIM(SUBSTITUTE(BP27,CHAR(160),""))),0),2) &gt;
        ROUND(IFERROR(VALUE(TRIM(SUBSTITUTE(BM27,CHAR(160),""))),0),2),
        "Attention : Le montant retenu HT est supérieur au montant HT raisonnable. Merci de revoir la ligne de dépense, plafonner son montant, ou justifier la reventillation HT / TVA.",
        ROUND(IFERROR(VALUE(TRIM(SUBSTITUTE(BQ27,CHAR(160),""))),0),2) &gt;
        ROUND(IFERROR(VALUE(TRIM(SUBSTITUTE(BN27,CHAR(160),""))),0),2),
        "Attention : Le montant TVA retenu est supérieur au montant TVA raisonnable. Merci de revoir la ligne de dépense, plafonner son montant, ou justifier la reventillation HT / TVA.",
        ROUND(IFERROR(VALUE(TRIM(SUBSTITUTE(BR27,CHAR(160),""))),0),2) &gt;
        ROUND(IFERROR(VALUE(TRIM(SUBSTITUTE(MIN(AZ27,BE27,BJ27),CHAR(160),""))),0),2),
        "Attention : Le devis retenu n'est pas le moins cher. Une justification de la part du porteur est nécessaire.",
        ROUND(IFERROR(VALUE(TRIM(SUBSTITUTE(BR27,CHAR(160),""))),0),2) = 0,
        "Attention : montant présenté entièrement écarté",
        ROUND(IFERROR(VALUE(TRIM(SUBSTITUTE(BO27,CHAR(160),""))),0),2) =
        ROUND(IFERROR(VALUE(TRIM(SUBSTITUTE(BR27,CHAR(160),""))),0),2),
        "OK",
        ROUND(IFERROR(VALUE(TRIM(SUBSTITUTE(BO27,CHAR(160),""))),0),2) &gt;
        ROUND(IFERROR(VALUE(TRIM(SUBSTITUTE(BR27,CHAR(160),""))),0),2),
        "OK : Montant instruit inférieur au montant raisonnable.",
        TRUE,""
    )
)</f>
        <v/>
      </c>
      <c r="CB27" s="78" t="str">
        <f t="shared" si="21"/>
        <v/>
      </c>
      <c r="CC27" s="956" t="str">
        <f t="shared" si="2"/>
        <v/>
      </c>
      <c r="CD27" s="508" t="str">
        <f>IF(C27="","",((IFERROR(VALUE(TRIM(SUBSTITUTE(AB27,CHAR(160),""))),0))+(IFERROR(VALUE(TRIM(SUBSTITUTE(AK10,CHAR(160),""))),0)))-((IFERROR(VALUE(TRIM(SUBSTITUTE(BP27,CHAR(160),""))),0))+(IFERROR(VALUE(TRIM(SUBSTITUTE(BX27,CHAR(160),""))),0))))</f>
        <v/>
      </c>
      <c r="CE27" s="507" t="str">
        <f t="shared" si="22"/>
        <v/>
      </c>
      <c r="CF27" s="523" t="str">
        <f t="shared" si="23"/>
        <v/>
      </c>
    </row>
    <row r="28" spans="2:84" ht="14.1" customHeight="1" thickBot="1">
      <c r="B28" s="467">
        <v>19</v>
      </c>
      <c r="C28" s="80"/>
      <c r="D28" s="394"/>
      <c r="E28" s="966"/>
      <c r="F28" s="988"/>
      <c r="G28" s="2"/>
      <c r="H28" s="393"/>
      <c r="I28" s="964"/>
      <c r="J28" s="414"/>
      <c r="K28" s="414"/>
      <c r="L28" s="414"/>
      <c r="M28" s="415"/>
      <c r="N28" s="416"/>
      <c r="O28" s="417"/>
      <c r="P28" s="398" t="str">
        <f t="shared" si="40"/>
        <v/>
      </c>
      <c r="Q28" s="414"/>
      <c r="R28" s="414"/>
      <c r="S28" s="418"/>
      <c r="T28" s="417"/>
      <c r="U28" s="400" t="str">
        <f t="shared" si="3"/>
        <v/>
      </c>
      <c r="V28" s="414"/>
      <c r="W28" s="414"/>
      <c r="X28" s="419"/>
      <c r="Y28" s="417"/>
      <c r="Z28" s="400" t="str">
        <f t="shared" si="4"/>
        <v/>
      </c>
      <c r="AA28" s="402"/>
      <c r="AB28" s="940">
        <f t="shared" si="24"/>
        <v>0</v>
      </c>
      <c r="AC28" s="940">
        <f t="shared" si="25"/>
        <v>0</v>
      </c>
      <c r="AD28" s="989" t="str" cm="1">
        <f t="array" ref="AD28">IF((_xlfn.IFS(TRIM(SUBSTITUTE(AA28,CHAR(160),""))="Devis 1",IFERROR(VALUE(TRIM(SUBSTITUTE(P28,CHAR(160),""))),0),TRIM(SUBSTITUTE(AA28,CHAR(160),""))="Devis 2",IFERROR(VALUE(TRIM(SUBSTITUTE(U28,CHAR(160),""))),0),TRIM(SUBSTITUTE(AA28,CHAR(160),""))="Devis 3",IFERROR(VALUE(TRIM(SUBSTITUTE(Z28,CHAR(160),""))),0),TRUE,0))=0,"",_xlfn.IFS(TRIM(SUBSTITUTE(AA28,CHAR(160),""))="Devis 1",IFERROR(VALUE(TRIM(SUBSTITUTE(P28,CHAR(160),""))),0),TRIM(SUBSTITUTE(AA28,CHAR(160),""))="Devis 2",IFERROR(VALUE(TRIM(SUBSTITUTE(U28,CHAR(160),""))),0),TRIM(SUBSTITUTE(AA28,CHAR(160),""))="Devis 3",IFERROR(VALUE(TRIM(SUBSTITUTE(Z28,CHAR(160),""))),0),TRUE,0))</f>
        <v/>
      </c>
      <c r="AE28" s="969"/>
      <c r="AF28" s="889" t="str" cm="1">
        <f t="array" ref="AF28">IF(AE28="","",_xlfn.IFS(AE28=$CI$6,70,AE28=$CI$7,90,AE28=$CI$8,70,AE28=$CI$9,90,AE28=$CI$10,110))</f>
        <v/>
      </c>
      <c r="AG28" s="458"/>
      <c r="AH28" s="889" t="str" cm="1">
        <f t="array" ref="AH28">IF(AE28="","",_xlfn.IFS(AE28=$CI$6,15.75,AE28=$CI$7,21,AE28=$CI$8,15.25,AE28=$CI$9,15.25,AE28=$CI$10,15.25))</f>
        <v/>
      </c>
      <c r="AI28" s="458"/>
      <c r="AJ28" s="900">
        <f t="shared" si="26"/>
        <v>0</v>
      </c>
      <c r="AK28" s="906" t="str">
        <f t="shared" si="27"/>
        <v/>
      </c>
      <c r="AL28" s="412"/>
      <c r="AM28" s="522" t="str">
        <f t="shared" si="5"/>
        <v/>
      </c>
      <c r="AN28" s="403" t="str">
        <f t="shared" si="43"/>
        <v/>
      </c>
      <c r="AO28" s="482" t="str">
        <f t="shared" si="7"/>
        <v/>
      </c>
      <c r="AP28" s="384" t="str">
        <f t="shared" si="8"/>
        <v/>
      </c>
      <c r="AQ28" s="384" t="str">
        <f t="shared" si="9"/>
        <v/>
      </c>
      <c r="AR28" s="474" t="str">
        <f t="shared" si="28"/>
        <v/>
      </c>
      <c r="AS28" s="1011" t="str">
        <f t="shared" si="29"/>
        <v/>
      </c>
      <c r="AT28" s="403" t="str">
        <f t="shared" si="44"/>
        <v/>
      </c>
      <c r="AU28" s="403" t="str">
        <f t="shared" si="45"/>
        <v/>
      </c>
      <c r="AV28" s="403" t="str">
        <f t="shared" si="46"/>
        <v/>
      </c>
      <c r="AW28" s="403" t="str">
        <f t="shared" si="47"/>
        <v/>
      </c>
      <c r="AX28" s="404" t="str">
        <f t="shared" si="48"/>
        <v/>
      </c>
      <c r="AY28" s="405" t="str">
        <f t="shared" si="49"/>
        <v/>
      </c>
      <c r="AZ28" s="406" t="str">
        <f t="shared" si="41"/>
        <v/>
      </c>
      <c r="BA28" s="403" t="str">
        <f t="shared" si="50"/>
        <v/>
      </c>
      <c r="BB28" s="403" t="str">
        <f t="shared" si="51"/>
        <v/>
      </c>
      <c r="BC28" s="405" t="str">
        <f t="shared" si="52"/>
        <v/>
      </c>
      <c r="BD28" s="405" t="str">
        <f t="shared" si="53"/>
        <v/>
      </c>
      <c r="BE28" s="407" t="str">
        <f t="shared" si="36"/>
        <v/>
      </c>
      <c r="BF28" s="403" t="str">
        <f t="shared" si="54"/>
        <v/>
      </c>
      <c r="BG28" s="403" t="str">
        <f t="shared" si="55"/>
        <v/>
      </c>
      <c r="BH28" s="405" t="str">
        <f t="shared" si="56"/>
        <v/>
      </c>
      <c r="BI28" s="405" t="str">
        <f t="shared" si="57"/>
        <v/>
      </c>
      <c r="BJ28" s="407" t="str">
        <f t="shared" si="37"/>
        <v/>
      </c>
      <c r="BK28" s="390" t="str">
        <f t="shared" si="19"/>
        <v/>
      </c>
      <c r="BL28" s="409"/>
      <c r="BM28" s="177" t="str">
        <f t="shared" si="0"/>
        <v/>
      </c>
      <c r="BN28" s="177" t="str">
        <f t="shared" si="1"/>
        <v/>
      </c>
      <c r="BO28" s="408" t="str">
        <f t="shared" si="42"/>
        <v/>
      </c>
      <c r="BP28" s="940" t="str" cm="1">
        <f t="array" ref="BP28">IF($AM28="","",
_xlfn.IFS(
$BK28="Devis 1",
IF(ISBLANK(AX28),"",IFERROR(VALUE(TRIM(SUBSTITUTE(AX28,CHAR(160),""))),0)*IFERROR(VALUE(TRIM(SUBSTITUTE(AS28,CHAR(160),""))),0)),
$BK28="Devis 2",
IF(ISBLANK(BC28),"",IFERROR(VALUE(TRIM(SUBSTITUTE(BC28,CHAR(160),""))),0)*IFERROR(VALUE(TRIM(SUBSTITUTE(AS28,CHAR(160),""))),0)),
$BK28="Devis 3",
IF(ISBLANK(BH28),"",IFERROR(VALUE(TRIM(SUBSTITUTE(BH28,CHAR(160),""))),0)*IFERROR(VALUE(TRIM(SUBSTITUTE(AS28,CHAR(160),""))),0)),
TRUE,0
)
)</f>
        <v/>
      </c>
      <c r="BQ28" s="940" t="str">
        <f t="shared" si="38"/>
        <v/>
      </c>
      <c r="BR28" s="549" t="str">
        <f t="shared" si="39"/>
        <v/>
      </c>
      <c r="BS28" s="486"/>
      <c r="BT28" s="410"/>
      <c r="BU28" s="410"/>
      <c r="BV28" s="410"/>
      <c r="BW28" s="410"/>
      <c r="BX28" s="487" t="str">
        <f>IF(AM28="","",IFERROR(VALUE(TRIM(SUBSTITUTE(BS28,CHAR(160),""))),0)*IFERROR(VALUE(TRIM(SUBSTITUTE(BT28,CHAR(160),""))),0)+IFERROR(VALUE(TRIM(SUBSTITUTE(BU28,CHAR(160),""))),0)*IFERROR(VALUE(TRIM(SUBSTITUTE(BV28,CHAR(160),""))),0)+IFERROR(VALUE(TRIM(SUBSTITUTE(BW28,CHAR(160),""))),0)*IFERROR(VALUE(TRIM(SUBSTITUTE(AK10,CHAR(160),""))),0))</f>
        <v/>
      </c>
      <c r="BY28" s="496" t="str">
        <f t="shared" si="20"/>
        <v/>
      </c>
      <c r="BZ28" s="552"/>
      <c r="CA28" s="955" t="str" cm="1">
        <f t="array" ref="CA28">IF(
    OR(
        BR28="",BO28="",BP28="",BM28="",BQ28="",BN28=""
    ),
    "",
    _xlfn.IFS(
        ROUND(IFERROR(VALUE(TRIM(SUBSTITUTE(BR28,CHAR(160),""))),0),2) &gt;
        ROUND(IFERROR(VALUE(TRIM(SUBSTITUTE(BO28,CHAR(160),""))),0),2),
        "KO : Le montant retenu TTC est supérieur au montant raisonnable TTC. Merci de revoir la ligne de dépense ou plafonner son montant.",
        ROUND(IFERROR(VALUE(TRIM(SUBSTITUTE(BP28,CHAR(160),""))),0),2) &gt;
        ROUND(IFERROR(VALUE(TRIM(SUBSTITUTE(BM28,CHAR(160),""))),0),2),
        "Attention : Le montant retenu HT est supérieur au montant HT raisonnable. Merci de revoir la ligne de dépense, plafonner son montant, ou justifier la reventillation HT / TVA.",
        ROUND(IFERROR(VALUE(TRIM(SUBSTITUTE(BQ28,CHAR(160),""))),0),2) &gt;
        ROUND(IFERROR(VALUE(TRIM(SUBSTITUTE(BN28,CHAR(160),""))),0),2),
        "Attention : Le montant TVA retenu est supérieur au montant TVA raisonnable. Merci de revoir la ligne de dépense, plafonner son montant, ou justifier la reventillation HT / TVA.",
        ROUND(IFERROR(VALUE(TRIM(SUBSTITUTE(BR28,CHAR(160),""))),0),2) &gt;
        ROUND(IFERROR(VALUE(TRIM(SUBSTITUTE(MIN(AZ28,BE28,BJ28),CHAR(160),""))),0),2),
        "Attention : Le devis retenu n'est pas le moins cher. Une justification de la part du porteur est nécessaire.",
        ROUND(IFERROR(VALUE(TRIM(SUBSTITUTE(BR28,CHAR(160),""))),0),2) = 0,
        "Attention : montant présenté entièrement écarté",
        ROUND(IFERROR(VALUE(TRIM(SUBSTITUTE(BO28,CHAR(160),""))),0),2) =
        ROUND(IFERROR(VALUE(TRIM(SUBSTITUTE(BR28,CHAR(160),""))),0),2),
        "OK",
        ROUND(IFERROR(VALUE(TRIM(SUBSTITUTE(BO28,CHAR(160),""))),0),2) &gt;
        ROUND(IFERROR(VALUE(TRIM(SUBSTITUTE(BR28,CHAR(160),""))),0),2),
        "OK : Montant instruit inférieur au montant raisonnable.",
        TRUE,""
    )
)</f>
        <v/>
      </c>
      <c r="CB28" s="78" t="str">
        <f t="shared" si="21"/>
        <v/>
      </c>
      <c r="CC28" s="956" t="str">
        <f t="shared" si="2"/>
        <v/>
      </c>
      <c r="CD28" s="508" t="str">
        <f>IF(C28="","",((IFERROR(VALUE(TRIM(SUBSTITUTE(AB28,CHAR(160),""))),0))+(IFERROR(VALUE(TRIM(SUBSTITUTE(AK10,CHAR(160),""))),0)))-((IFERROR(VALUE(TRIM(SUBSTITUTE(BP28,CHAR(160),""))),0))+(IFERROR(VALUE(TRIM(SUBSTITUTE(BX28,CHAR(160),""))),0))))</f>
        <v/>
      </c>
      <c r="CE28" s="507" t="str">
        <f t="shared" si="22"/>
        <v/>
      </c>
      <c r="CF28" s="523" t="str">
        <f t="shared" si="23"/>
        <v/>
      </c>
    </row>
    <row r="29" spans="2:84" ht="14.1" customHeight="1" thickBot="1">
      <c r="B29" s="467">
        <v>20</v>
      </c>
      <c r="C29" s="80"/>
      <c r="D29" s="394"/>
      <c r="E29" s="966"/>
      <c r="F29" s="988"/>
      <c r="G29" s="2"/>
      <c r="H29" s="393"/>
      <c r="I29" s="964"/>
      <c r="J29" s="414"/>
      <c r="K29" s="414"/>
      <c r="L29" s="414"/>
      <c r="M29" s="415"/>
      <c r="N29" s="416"/>
      <c r="O29" s="417"/>
      <c r="P29" s="398" t="str">
        <f t="shared" si="40"/>
        <v/>
      </c>
      <c r="Q29" s="414"/>
      <c r="R29" s="414"/>
      <c r="S29" s="418"/>
      <c r="T29" s="417"/>
      <c r="U29" s="400" t="str">
        <f t="shared" si="3"/>
        <v/>
      </c>
      <c r="V29" s="414"/>
      <c r="W29" s="414"/>
      <c r="X29" s="419"/>
      <c r="Y29" s="417"/>
      <c r="Z29" s="400" t="str">
        <f t="shared" si="4"/>
        <v/>
      </c>
      <c r="AA29" s="402"/>
      <c r="AB29" s="940">
        <f t="shared" si="24"/>
        <v>0</v>
      </c>
      <c r="AC29" s="940">
        <f t="shared" si="25"/>
        <v>0</v>
      </c>
      <c r="AD29" s="989" t="str" cm="1">
        <f t="array" ref="AD29">IF((_xlfn.IFS(TRIM(SUBSTITUTE(AA29,CHAR(160),""))="Devis 1",IFERROR(VALUE(TRIM(SUBSTITUTE(P29,CHAR(160),""))),0),TRIM(SUBSTITUTE(AA29,CHAR(160),""))="Devis 2",IFERROR(VALUE(TRIM(SUBSTITUTE(U29,CHAR(160),""))),0),TRIM(SUBSTITUTE(AA29,CHAR(160),""))="Devis 3",IFERROR(VALUE(TRIM(SUBSTITUTE(Z29,CHAR(160),""))),0),TRUE,0))=0,"",_xlfn.IFS(TRIM(SUBSTITUTE(AA29,CHAR(160),""))="Devis 1",IFERROR(VALUE(TRIM(SUBSTITUTE(P29,CHAR(160),""))),0),TRIM(SUBSTITUTE(AA29,CHAR(160),""))="Devis 2",IFERROR(VALUE(TRIM(SUBSTITUTE(U29,CHAR(160),""))),0),TRIM(SUBSTITUTE(AA29,CHAR(160),""))="Devis 3",IFERROR(VALUE(TRIM(SUBSTITUTE(Z29,CHAR(160),""))),0),TRUE,0))</f>
        <v/>
      </c>
      <c r="AE29" s="969"/>
      <c r="AF29" s="889" t="str" cm="1">
        <f t="array" ref="AF29">IF(AE29="","",_xlfn.IFS(AE29=$CI$6,70,AE29=$CI$7,90,AE29=$CI$8,70,AE29=$CI$9,90,AE29=$CI$10,110))</f>
        <v/>
      </c>
      <c r="AG29" s="458"/>
      <c r="AH29" s="889" t="str" cm="1">
        <f t="array" ref="AH29">IF(AE29="","",_xlfn.IFS(AE29=$CI$6,15.75,AE29=$CI$7,21,AE29=$CI$8,15.25,AE29=$CI$9,15.25,AE29=$CI$10,15.25))</f>
        <v/>
      </c>
      <c r="AI29" s="458"/>
      <c r="AJ29" s="900">
        <f t="shared" si="26"/>
        <v>0</v>
      </c>
      <c r="AK29" s="906" t="str">
        <f t="shared" si="27"/>
        <v/>
      </c>
      <c r="AL29" s="412"/>
      <c r="AM29" s="522" t="str">
        <f t="shared" si="5"/>
        <v/>
      </c>
      <c r="AN29" s="403" t="str">
        <f t="shared" si="43"/>
        <v/>
      </c>
      <c r="AO29" s="482" t="str">
        <f t="shared" si="7"/>
        <v/>
      </c>
      <c r="AP29" s="384" t="str">
        <f t="shared" si="8"/>
        <v/>
      </c>
      <c r="AQ29" s="384" t="str">
        <f t="shared" si="9"/>
        <v/>
      </c>
      <c r="AR29" s="474" t="str">
        <f t="shared" si="28"/>
        <v/>
      </c>
      <c r="AS29" s="1011" t="str">
        <f t="shared" si="29"/>
        <v/>
      </c>
      <c r="AT29" s="403" t="str">
        <f t="shared" si="44"/>
        <v/>
      </c>
      <c r="AU29" s="403" t="str">
        <f t="shared" si="45"/>
        <v/>
      </c>
      <c r="AV29" s="403" t="str">
        <f t="shared" si="46"/>
        <v/>
      </c>
      <c r="AW29" s="403" t="str">
        <f t="shared" si="47"/>
        <v/>
      </c>
      <c r="AX29" s="404" t="str">
        <f t="shared" si="48"/>
        <v/>
      </c>
      <c r="AY29" s="405" t="str">
        <f t="shared" si="49"/>
        <v/>
      </c>
      <c r="AZ29" s="406" t="str">
        <f t="shared" si="41"/>
        <v/>
      </c>
      <c r="BA29" s="403" t="str">
        <f t="shared" si="50"/>
        <v/>
      </c>
      <c r="BB29" s="403" t="str">
        <f t="shared" si="51"/>
        <v/>
      </c>
      <c r="BC29" s="405" t="str">
        <f t="shared" si="52"/>
        <v/>
      </c>
      <c r="BD29" s="405" t="str">
        <f t="shared" si="53"/>
        <v/>
      </c>
      <c r="BE29" s="407" t="str">
        <f t="shared" si="36"/>
        <v/>
      </c>
      <c r="BF29" s="403" t="str">
        <f t="shared" si="54"/>
        <v/>
      </c>
      <c r="BG29" s="403" t="str">
        <f t="shared" si="55"/>
        <v/>
      </c>
      <c r="BH29" s="405" t="str">
        <f t="shared" si="56"/>
        <v/>
      </c>
      <c r="BI29" s="405" t="str">
        <f t="shared" si="57"/>
        <v/>
      </c>
      <c r="BJ29" s="407" t="str">
        <f t="shared" si="37"/>
        <v/>
      </c>
      <c r="BK29" s="390" t="str">
        <f t="shared" si="19"/>
        <v/>
      </c>
      <c r="BL29" s="409"/>
      <c r="BM29" s="177" t="str">
        <f t="shared" si="0"/>
        <v/>
      </c>
      <c r="BN29" s="177" t="str">
        <f t="shared" si="1"/>
        <v/>
      </c>
      <c r="BO29" s="408" t="str">
        <f t="shared" si="42"/>
        <v/>
      </c>
      <c r="BP29" s="940" t="str" cm="1">
        <f t="array" ref="BP29">IF($AM29="","",
_xlfn.IFS(
$BK29="Devis 1",
IF(ISBLANK(AX29),"",IFERROR(VALUE(TRIM(SUBSTITUTE(AX29,CHAR(160),""))),0)*IFERROR(VALUE(TRIM(SUBSTITUTE(AS29,CHAR(160),""))),0)),
$BK29="Devis 2",
IF(ISBLANK(BC29),"",IFERROR(VALUE(TRIM(SUBSTITUTE(BC29,CHAR(160),""))),0)*IFERROR(VALUE(TRIM(SUBSTITUTE(AS29,CHAR(160),""))),0)),
$BK29="Devis 3",
IF(ISBLANK(BH29),"",IFERROR(VALUE(TRIM(SUBSTITUTE(BH29,CHAR(160),""))),0)*IFERROR(VALUE(TRIM(SUBSTITUTE(AS29,CHAR(160),""))),0)),
TRUE,0
)
)</f>
        <v/>
      </c>
      <c r="BQ29" s="940" t="str">
        <f t="shared" si="38"/>
        <v/>
      </c>
      <c r="BR29" s="549" t="str">
        <f t="shared" si="39"/>
        <v/>
      </c>
      <c r="BS29" s="486"/>
      <c r="BT29" s="410"/>
      <c r="BU29" s="410"/>
      <c r="BV29" s="410"/>
      <c r="BW29" s="410"/>
      <c r="BX29" s="487" t="str">
        <f>IF(AM29="","",IFERROR(VALUE(TRIM(SUBSTITUTE(BS29,CHAR(160),""))),0)*IFERROR(VALUE(TRIM(SUBSTITUTE(BT29,CHAR(160),""))),0)+IFERROR(VALUE(TRIM(SUBSTITUTE(BU29,CHAR(160),""))),0)*IFERROR(VALUE(TRIM(SUBSTITUTE(BV29,CHAR(160),""))),0)+IFERROR(VALUE(TRIM(SUBSTITUTE(BW29,CHAR(160),""))),0)*IFERROR(VALUE(TRIM(SUBSTITUTE(AK10,CHAR(160),""))),0))</f>
        <v/>
      </c>
      <c r="BY29" s="496" t="str">
        <f t="shared" si="20"/>
        <v/>
      </c>
      <c r="BZ29" s="552"/>
      <c r="CA29" s="955" t="str" cm="1">
        <f t="array" ref="CA29">IF(
    OR(
        BR29="",BO29="",BP29="",BM29="",BQ29="",BN29=""
    ),
    "",
    _xlfn.IFS(
        ROUND(IFERROR(VALUE(TRIM(SUBSTITUTE(BR29,CHAR(160),""))),0),2) &gt;
        ROUND(IFERROR(VALUE(TRIM(SUBSTITUTE(BO29,CHAR(160),""))),0),2),
        "KO : Le montant retenu TTC est supérieur au montant raisonnable TTC. Merci de revoir la ligne de dépense ou plafonner son montant.",
        ROUND(IFERROR(VALUE(TRIM(SUBSTITUTE(BP29,CHAR(160),""))),0),2) &gt;
        ROUND(IFERROR(VALUE(TRIM(SUBSTITUTE(BM29,CHAR(160),""))),0),2),
        "Attention : Le montant retenu HT est supérieur au montant HT raisonnable. Merci de revoir la ligne de dépense, plafonner son montant, ou justifier la reventillation HT / TVA.",
        ROUND(IFERROR(VALUE(TRIM(SUBSTITUTE(BQ29,CHAR(160),""))),0),2) &gt;
        ROUND(IFERROR(VALUE(TRIM(SUBSTITUTE(BN29,CHAR(160),""))),0),2),
        "Attention : Le montant TVA retenu est supérieur au montant TVA raisonnable. Merci de revoir la ligne de dépense, plafonner son montant, ou justifier la reventillation HT / TVA.",
        ROUND(IFERROR(VALUE(TRIM(SUBSTITUTE(BR29,CHAR(160),""))),0),2) &gt;
        ROUND(IFERROR(VALUE(TRIM(SUBSTITUTE(MIN(AZ29,BE29,BJ29),CHAR(160),""))),0),2),
        "Attention : Le devis retenu n'est pas le moins cher. Une justification de la part du porteur est nécessaire.",
        ROUND(IFERROR(VALUE(TRIM(SUBSTITUTE(BR29,CHAR(160),""))),0),2) = 0,
        "Attention : montant présenté entièrement écarté",
        ROUND(IFERROR(VALUE(TRIM(SUBSTITUTE(BO29,CHAR(160),""))),0),2) =
        ROUND(IFERROR(VALUE(TRIM(SUBSTITUTE(BR29,CHAR(160),""))),0),2),
        "OK",
        ROUND(IFERROR(VALUE(TRIM(SUBSTITUTE(BO29,CHAR(160),""))),0),2) &gt;
        ROUND(IFERROR(VALUE(TRIM(SUBSTITUTE(BR29,CHAR(160),""))),0),2),
        "OK : Montant instruit inférieur au montant raisonnable.",
        TRUE,""
    )
)</f>
        <v/>
      </c>
      <c r="CB29" s="78" t="str">
        <f t="shared" si="21"/>
        <v/>
      </c>
      <c r="CC29" s="956" t="str">
        <f t="shared" si="2"/>
        <v/>
      </c>
      <c r="CD29" s="508" t="str">
        <f>IF(C29="","",((IFERROR(VALUE(TRIM(SUBSTITUTE(AB29,CHAR(160),""))),0))+(IFERROR(VALUE(TRIM(SUBSTITUTE(AK10,CHAR(160),""))),0)))-((IFERROR(VALUE(TRIM(SUBSTITUTE(BP29,CHAR(160),""))),0))+(IFERROR(VALUE(TRIM(SUBSTITUTE(BX29,CHAR(160),""))),0))))</f>
        <v/>
      </c>
      <c r="CE29" s="507" t="str">
        <f t="shared" si="22"/>
        <v/>
      </c>
      <c r="CF29" s="523" t="str">
        <f t="shared" si="23"/>
        <v/>
      </c>
    </row>
    <row r="30" spans="2:84" ht="14.1" customHeight="1" thickBot="1">
      <c r="B30" s="467">
        <v>21</v>
      </c>
      <c r="C30" s="80"/>
      <c r="D30" s="394"/>
      <c r="E30" s="966"/>
      <c r="F30" s="988"/>
      <c r="G30" s="2"/>
      <c r="H30" s="393"/>
      <c r="I30" s="964"/>
      <c r="J30" s="414"/>
      <c r="K30" s="414"/>
      <c r="L30" s="414"/>
      <c r="M30" s="415"/>
      <c r="N30" s="416"/>
      <c r="O30" s="417"/>
      <c r="P30" s="398" t="str">
        <f t="shared" si="40"/>
        <v/>
      </c>
      <c r="Q30" s="414"/>
      <c r="R30" s="414"/>
      <c r="S30" s="418"/>
      <c r="T30" s="417"/>
      <c r="U30" s="400" t="str">
        <f t="shared" si="3"/>
        <v/>
      </c>
      <c r="V30" s="414"/>
      <c r="W30" s="414"/>
      <c r="X30" s="419"/>
      <c r="Y30" s="417"/>
      <c r="Z30" s="400" t="str">
        <f t="shared" si="4"/>
        <v/>
      </c>
      <c r="AA30" s="402"/>
      <c r="AB30" s="940">
        <f t="shared" si="24"/>
        <v>0</v>
      </c>
      <c r="AC30" s="940">
        <f t="shared" si="25"/>
        <v>0</v>
      </c>
      <c r="AD30" s="989" t="str" cm="1">
        <f t="array" ref="AD30">IF((_xlfn.IFS(TRIM(SUBSTITUTE(AA30,CHAR(160),""))="Devis 1",IFERROR(VALUE(TRIM(SUBSTITUTE(P30,CHAR(160),""))),0),TRIM(SUBSTITUTE(AA30,CHAR(160),""))="Devis 2",IFERROR(VALUE(TRIM(SUBSTITUTE(U30,CHAR(160),""))),0),TRIM(SUBSTITUTE(AA30,CHAR(160),""))="Devis 3",IFERROR(VALUE(TRIM(SUBSTITUTE(Z30,CHAR(160),""))),0),TRUE,0))=0,"",_xlfn.IFS(TRIM(SUBSTITUTE(AA30,CHAR(160),""))="Devis 1",IFERROR(VALUE(TRIM(SUBSTITUTE(P30,CHAR(160),""))),0),TRIM(SUBSTITUTE(AA30,CHAR(160),""))="Devis 2",IFERROR(VALUE(TRIM(SUBSTITUTE(U30,CHAR(160),""))),0),TRIM(SUBSTITUTE(AA30,CHAR(160),""))="Devis 3",IFERROR(VALUE(TRIM(SUBSTITUTE(Z30,CHAR(160),""))),0),TRUE,0))</f>
        <v/>
      </c>
      <c r="AE30" s="969"/>
      <c r="AF30" s="889" t="str" cm="1">
        <f t="array" ref="AF30">IF(AE30="","",_xlfn.IFS(AE30=$CI$6,70,AE30=$CI$7,90,AE30=$CI$8,70,AE30=$CI$9,90,AE30=$CI$10,110))</f>
        <v/>
      </c>
      <c r="AG30" s="458"/>
      <c r="AH30" s="889" t="str" cm="1">
        <f t="array" ref="AH30">IF(AE30="","",_xlfn.IFS(AE30=$CI$6,15.75,AE30=$CI$7,21,AE30=$CI$8,15.25,AE30=$CI$9,15.25,AE30=$CI$10,15.25))</f>
        <v/>
      </c>
      <c r="AI30" s="458"/>
      <c r="AJ30" s="900">
        <f t="shared" si="26"/>
        <v>0</v>
      </c>
      <c r="AK30" s="906" t="str">
        <f t="shared" si="27"/>
        <v/>
      </c>
      <c r="AL30" s="412"/>
      <c r="AM30" s="522" t="str">
        <f t="shared" si="5"/>
        <v/>
      </c>
      <c r="AN30" s="403" t="str">
        <f t="shared" si="43"/>
        <v/>
      </c>
      <c r="AO30" s="482" t="str">
        <f t="shared" si="7"/>
        <v/>
      </c>
      <c r="AP30" s="384" t="str">
        <f t="shared" si="8"/>
        <v/>
      </c>
      <c r="AQ30" s="384" t="str">
        <f t="shared" si="9"/>
        <v/>
      </c>
      <c r="AR30" s="474" t="str">
        <f t="shared" si="28"/>
        <v/>
      </c>
      <c r="AS30" s="1011" t="str">
        <f t="shared" si="29"/>
        <v/>
      </c>
      <c r="AT30" s="403" t="str">
        <f t="shared" si="44"/>
        <v/>
      </c>
      <c r="AU30" s="403" t="str">
        <f t="shared" si="45"/>
        <v/>
      </c>
      <c r="AV30" s="403" t="str">
        <f t="shared" si="46"/>
        <v/>
      </c>
      <c r="AW30" s="403" t="str">
        <f t="shared" si="47"/>
        <v/>
      </c>
      <c r="AX30" s="404" t="str">
        <f t="shared" si="48"/>
        <v/>
      </c>
      <c r="AY30" s="405" t="str">
        <f t="shared" si="49"/>
        <v/>
      </c>
      <c r="AZ30" s="406" t="str">
        <f t="shared" si="41"/>
        <v/>
      </c>
      <c r="BA30" s="403" t="str">
        <f t="shared" si="50"/>
        <v/>
      </c>
      <c r="BB30" s="403" t="str">
        <f t="shared" si="51"/>
        <v/>
      </c>
      <c r="BC30" s="405" t="str">
        <f t="shared" si="52"/>
        <v/>
      </c>
      <c r="BD30" s="405" t="str">
        <f t="shared" si="53"/>
        <v/>
      </c>
      <c r="BE30" s="407" t="str">
        <f t="shared" si="36"/>
        <v/>
      </c>
      <c r="BF30" s="403" t="str">
        <f t="shared" si="54"/>
        <v/>
      </c>
      <c r="BG30" s="403" t="str">
        <f t="shared" si="55"/>
        <v/>
      </c>
      <c r="BH30" s="405" t="str">
        <f t="shared" si="56"/>
        <v/>
      </c>
      <c r="BI30" s="405" t="str">
        <f t="shared" si="57"/>
        <v/>
      </c>
      <c r="BJ30" s="407" t="str">
        <f t="shared" si="37"/>
        <v/>
      </c>
      <c r="BK30" s="390" t="str">
        <f t="shared" si="19"/>
        <v/>
      </c>
      <c r="BL30" s="409"/>
      <c r="BM30" s="177" t="str">
        <f t="shared" si="0"/>
        <v/>
      </c>
      <c r="BN30" s="177" t="str">
        <f t="shared" si="1"/>
        <v/>
      </c>
      <c r="BO30" s="408" t="str">
        <f t="shared" si="42"/>
        <v/>
      </c>
      <c r="BP30" s="940" t="str" cm="1">
        <f t="array" ref="BP30">IF($AM30="","",
_xlfn.IFS(
$BK30="Devis 1",
IF(ISBLANK(AX30),"",IFERROR(VALUE(TRIM(SUBSTITUTE(AX30,CHAR(160),""))),0)*IFERROR(VALUE(TRIM(SUBSTITUTE(AS30,CHAR(160),""))),0)),
$BK30="Devis 2",
IF(ISBLANK(BC30),"",IFERROR(VALUE(TRIM(SUBSTITUTE(BC30,CHAR(160),""))),0)*IFERROR(VALUE(TRIM(SUBSTITUTE(AS30,CHAR(160),""))),0)),
$BK30="Devis 3",
IF(ISBLANK(BH30),"",IFERROR(VALUE(TRIM(SUBSTITUTE(BH30,CHAR(160),""))),0)*IFERROR(VALUE(TRIM(SUBSTITUTE(AS30,CHAR(160),""))),0)),
TRUE,0
)
)</f>
        <v/>
      </c>
      <c r="BQ30" s="940" t="str">
        <f t="shared" si="38"/>
        <v/>
      </c>
      <c r="BR30" s="549" t="str">
        <f t="shared" si="39"/>
        <v/>
      </c>
      <c r="BS30" s="486"/>
      <c r="BT30" s="410"/>
      <c r="BU30" s="410"/>
      <c r="BV30" s="410"/>
      <c r="BW30" s="410"/>
      <c r="BX30" s="487" t="str">
        <f>IF(AM30="","",IFERROR(VALUE(TRIM(SUBSTITUTE(BS30,CHAR(160),""))),0)*IFERROR(VALUE(TRIM(SUBSTITUTE(BT30,CHAR(160),""))),0)+IFERROR(VALUE(TRIM(SUBSTITUTE(BU30,CHAR(160),""))),0)*IFERROR(VALUE(TRIM(SUBSTITUTE(BV30,CHAR(160),""))),0)+IFERROR(VALUE(TRIM(SUBSTITUTE(BW30,CHAR(160),""))),0)*IFERROR(VALUE(TRIM(SUBSTITUTE(AK10,CHAR(160),""))),0))</f>
        <v/>
      </c>
      <c r="BY30" s="496" t="str">
        <f t="shared" si="20"/>
        <v/>
      </c>
      <c r="BZ30" s="552"/>
      <c r="CA30" s="955" t="str" cm="1">
        <f t="array" ref="CA30">IF(
    OR(
        BR30="",BO30="",BP30="",BM30="",BQ30="",BN30=""
    ),
    "",
    _xlfn.IFS(
        ROUND(IFERROR(VALUE(TRIM(SUBSTITUTE(BR30,CHAR(160),""))),0),2) &gt;
        ROUND(IFERROR(VALUE(TRIM(SUBSTITUTE(BO30,CHAR(160),""))),0),2),
        "KO : Le montant retenu TTC est supérieur au montant raisonnable TTC. Merci de revoir la ligne de dépense ou plafonner son montant.",
        ROUND(IFERROR(VALUE(TRIM(SUBSTITUTE(BP30,CHAR(160),""))),0),2) &gt;
        ROUND(IFERROR(VALUE(TRIM(SUBSTITUTE(BM30,CHAR(160),""))),0),2),
        "Attention : Le montant retenu HT est supérieur au montant HT raisonnable. Merci de revoir la ligne de dépense, plafonner son montant, ou justifier la reventillation HT / TVA.",
        ROUND(IFERROR(VALUE(TRIM(SUBSTITUTE(BQ30,CHAR(160),""))),0),2) &gt;
        ROUND(IFERROR(VALUE(TRIM(SUBSTITUTE(BN30,CHAR(160),""))),0),2),
        "Attention : Le montant TVA retenu est supérieur au montant TVA raisonnable. Merci de revoir la ligne de dépense, plafonner son montant, ou justifier la reventillation HT / TVA.",
        ROUND(IFERROR(VALUE(TRIM(SUBSTITUTE(BR30,CHAR(160),""))),0),2) &gt;
        ROUND(IFERROR(VALUE(TRIM(SUBSTITUTE(MIN(AZ30,BE30,BJ30),CHAR(160),""))),0),2),
        "Attention : Le devis retenu n'est pas le moins cher. Une justification de la part du porteur est nécessaire.",
        ROUND(IFERROR(VALUE(TRIM(SUBSTITUTE(BR30,CHAR(160),""))),0),2) = 0,
        "Attention : montant présenté entièrement écarté",
        ROUND(IFERROR(VALUE(TRIM(SUBSTITUTE(BO30,CHAR(160),""))),0),2) =
        ROUND(IFERROR(VALUE(TRIM(SUBSTITUTE(BR30,CHAR(160),""))),0),2),
        "OK",
        ROUND(IFERROR(VALUE(TRIM(SUBSTITUTE(BO30,CHAR(160),""))),0),2) &gt;
        ROUND(IFERROR(VALUE(TRIM(SUBSTITUTE(BR30,CHAR(160),""))),0),2),
        "OK : Montant instruit inférieur au montant raisonnable.",
        TRUE,""
    )
)</f>
        <v/>
      </c>
      <c r="CB30" s="78" t="str">
        <f t="shared" si="21"/>
        <v/>
      </c>
      <c r="CC30" s="956" t="str">
        <f t="shared" si="2"/>
        <v/>
      </c>
      <c r="CD30" s="508" t="str">
        <f>IF(C30="","",((IFERROR(VALUE(TRIM(SUBSTITUTE(AB30,CHAR(160),""))),0))+(IFERROR(VALUE(TRIM(SUBSTITUTE(AK10,CHAR(160),""))),0)))-((IFERROR(VALUE(TRIM(SUBSTITUTE(BP30,CHAR(160),""))),0))+(IFERROR(VALUE(TRIM(SUBSTITUTE(BX30,CHAR(160),""))),0))))</f>
        <v/>
      </c>
      <c r="CE30" s="507" t="str">
        <f t="shared" si="22"/>
        <v/>
      </c>
      <c r="CF30" s="523" t="str">
        <f t="shared" si="23"/>
        <v/>
      </c>
    </row>
    <row r="31" spans="2:84" ht="14.1" customHeight="1" thickBot="1">
      <c r="B31" s="467">
        <v>22</v>
      </c>
      <c r="C31" s="80"/>
      <c r="D31" s="394"/>
      <c r="E31" s="966"/>
      <c r="F31" s="988"/>
      <c r="G31" s="2"/>
      <c r="H31" s="393"/>
      <c r="I31" s="964"/>
      <c r="J31" s="414"/>
      <c r="K31" s="414"/>
      <c r="L31" s="414"/>
      <c r="M31" s="415"/>
      <c r="N31" s="416"/>
      <c r="O31" s="417"/>
      <c r="P31" s="398" t="str">
        <f t="shared" si="40"/>
        <v/>
      </c>
      <c r="Q31" s="414"/>
      <c r="R31" s="414"/>
      <c r="S31" s="418"/>
      <c r="T31" s="417"/>
      <c r="U31" s="400" t="str">
        <f t="shared" si="3"/>
        <v/>
      </c>
      <c r="V31" s="414"/>
      <c r="W31" s="414"/>
      <c r="X31" s="419"/>
      <c r="Y31" s="417"/>
      <c r="Z31" s="400" t="str">
        <f t="shared" si="4"/>
        <v/>
      </c>
      <c r="AA31" s="402"/>
      <c r="AB31" s="940">
        <f t="shared" si="24"/>
        <v>0</v>
      </c>
      <c r="AC31" s="940">
        <f t="shared" si="25"/>
        <v>0</v>
      </c>
      <c r="AD31" s="989" t="str" cm="1">
        <f t="array" ref="AD31">IF((_xlfn.IFS(TRIM(SUBSTITUTE(AA31,CHAR(160),""))="Devis 1",IFERROR(VALUE(TRIM(SUBSTITUTE(P31,CHAR(160),""))),0),TRIM(SUBSTITUTE(AA31,CHAR(160),""))="Devis 2",IFERROR(VALUE(TRIM(SUBSTITUTE(U31,CHAR(160),""))),0),TRIM(SUBSTITUTE(AA31,CHAR(160),""))="Devis 3",IFERROR(VALUE(TRIM(SUBSTITUTE(Z31,CHAR(160),""))),0),TRUE,0))=0,"",_xlfn.IFS(TRIM(SUBSTITUTE(AA31,CHAR(160),""))="Devis 1",IFERROR(VALUE(TRIM(SUBSTITUTE(P31,CHAR(160),""))),0),TRIM(SUBSTITUTE(AA31,CHAR(160),""))="Devis 2",IFERROR(VALUE(TRIM(SUBSTITUTE(U31,CHAR(160),""))),0),TRIM(SUBSTITUTE(AA31,CHAR(160),""))="Devis 3",IFERROR(VALUE(TRIM(SUBSTITUTE(Z31,CHAR(160),""))),0),TRUE,0))</f>
        <v/>
      </c>
      <c r="AE31" s="969"/>
      <c r="AF31" s="889" t="str" cm="1">
        <f t="array" ref="AF31">IF(AE31="","",_xlfn.IFS(AE31=$CI$6,70,AE31=$CI$7,90,AE31=$CI$8,70,AE31=$CI$9,90,AE31=$CI$10,110))</f>
        <v/>
      </c>
      <c r="AG31" s="458"/>
      <c r="AH31" s="889" t="str" cm="1">
        <f t="array" ref="AH31">IF(AE31="","",_xlfn.IFS(AE31=$CI$6,15.75,AE31=$CI$7,21,AE31=$CI$8,15.25,AE31=$CI$9,15.25,AE31=$CI$10,15.25))</f>
        <v/>
      </c>
      <c r="AI31" s="458"/>
      <c r="AJ31" s="900">
        <f t="shared" si="26"/>
        <v>0</v>
      </c>
      <c r="AK31" s="906" t="str">
        <f t="shared" si="27"/>
        <v/>
      </c>
      <c r="AL31" s="412"/>
      <c r="AM31" s="522" t="str">
        <f t="shared" si="5"/>
        <v/>
      </c>
      <c r="AN31" s="403" t="str">
        <f t="shared" si="43"/>
        <v/>
      </c>
      <c r="AO31" s="482" t="str">
        <f t="shared" si="7"/>
        <v/>
      </c>
      <c r="AP31" s="384" t="str">
        <f t="shared" si="8"/>
        <v/>
      </c>
      <c r="AQ31" s="384" t="str">
        <f t="shared" si="9"/>
        <v/>
      </c>
      <c r="AR31" s="474" t="str">
        <f t="shared" si="28"/>
        <v/>
      </c>
      <c r="AS31" s="1011" t="str">
        <f t="shared" si="29"/>
        <v/>
      </c>
      <c r="AT31" s="403" t="str">
        <f t="shared" si="44"/>
        <v/>
      </c>
      <c r="AU31" s="403" t="str">
        <f t="shared" si="45"/>
        <v/>
      </c>
      <c r="AV31" s="403" t="str">
        <f t="shared" si="46"/>
        <v/>
      </c>
      <c r="AW31" s="403" t="str">
        <f t="shared" si="47"/>
        <v/>
      </c>
      <c r="AX31" s="404" t="str">
        <f t="shared" si="48"/>
        <v/>
      </c>
      <c r="AY31" s="405" t="str">
        <f t="shared" si="49"/>
        <v/>
      </c>
      <c r="AZ31" s="406" t="str">
        <f t="shared" si="41"/>
        <v/>
      </c>
      <c r="BA31" s="403" t="str">
        <f t="shared" si="50"/>
        <v/>
      </c>
      <c r="BB31" s="403" t="str">
        <f t="shared" si="51"/>
        <v/>
      </c>
      <c r="BC31" s="405" t="str">
        <f t="shared" si="52"/>
        <v/>
      </c>
      <c r="BD31" s="405" t="str">
        <f t="shared" si="53"/>
        <v/>
      </c>
      <c r="BE31" s="407" t="str">
        <f t="shared" si="36"/>
        <v/>
      </c>
      <c r="BF31" s="403" t="str">
        <f t="shared" si="54"/>
        <v/>
      </c>
      <c r="BG31" s="403" t="str">
        <f t="shared" si="55"/>
        <v/>
      </c>
      <c r="BH31" s="405" t="str">
        <f t="shared" si="56"/>
        <v/>
      </c>
      <c r="BI31" s="405" t="str">
        <f t="shared" si="57"/>
        <v/>
      </c>
      <c r="BJ31" s="407" t="str">
        <f t="shared" si="37"/>
        <v/>
      </c>
      <c r="BK31" s="390" t="str">
        <f t="shared" si="19"/>
        <v/>
      </c>
      <c r="BL31" s="409"/>
      <c r="BM31" s="177" t="str">
        <f t="shared" si="0"/>
        <v/>
      </c>
      <c r="BN31" s="177" t="str">
        <f t="shared" si="1"/>
        <v/>
      </c>
      <c r="BO31" s="408" t="str">
        <f t="shared" si="42"/>
        <v/>
      </c>
      <c r="BP31" s="940" t="str" cm="1">
        <f t="array" ref="BP31">IF($AM31="","",
_xlfn.IFS(
$BK31="Devis 1",
IF(ISBLANK(AX31),"",IFERROR(VALUE(TRIM(SUBSTITUTE(AX31,CHAR(160),""))),0)*IFERROR(VALUE(TRIM(SUBSTITUTE(AS31,CHAR(160),""))),0)),
$BK31="Devis 2",
IF(ISBLANK(BC31),"",IFERROR(VALUE(TRIM(SUBSTITUTE(BC31,CHAR(160),""))),0)*IFERROR(VALUE(TRIM(SUBSTITUTE(AS31,CHAR(160),""))),0)),
$BK31="Devis 3",
IF(ISBLANK(BH31),"",IFERROR(VALUE(TRIM(SUBSTITUTE(BH31,CHAR(160),""))),0)*IFERROR(VALUE(TRIM(SUBSTITUTE(AS31,CHAR(160),""))),0)),
TRUE,0
)
)</f>
        <v/>
      </c>
      <c r="BQ31" s="940" t="str">
        <f t="shared" si="38"/>
        <v/>
      </c>
      <c r="BR31" s="549" t="str">
        <f t="shared" si="39"/>
        <v/>
      </c>
      <c r="BS31" s="486"/>
      <c r="BT31" s="410"/>
      <c r="BU31" s="410"/>
      <c r="BV31" s="410"/>
      <c r="BW31" s="410"/>
      <c r="BX31" s="487" t="str">
        <f>IF(AM31="","",IFERROR(VALUE(TRIM(SUBSTITUTE(BS31,CHAR(160),""))),0)*IFERROR(VALUE(TRIM(SUBSTITUTE(BT31,CHAR(160),""))),0)+IFERROR(VALUE(TRIM(SUBSTITUTE(BU31,CHAR(160),""))),0)*IFERROR(VALUE(TRIM(SUBSTITUTE(BV31,CHAR(160),""))),0)+IFERROR(VALUE(TRIM(SUBSTITUTE(BW31,CHAR(160),""))),0)*IFERROR(VALUE(TRIM(SUBSTITUTE(AK10,CHAR(160),""))),0))</f>
        <v/>
      </c>
      <c r="BY31" s="496" t="str">
        <f t="shared" si="20"/>
        <v/>
      </c>
      <c r="BZ31" s="552"/>
      <c r="CA31" s="955" t="str" cm="1">
        <f t="array" ref="CA31">IF(
    OR(
        BR31="",BO31="",BP31="",BM31="",BQ31="",BN31=""
    ),
    "",
    _xlfn.IFS(
        ROUND(IFERROR(VALUE(TRIM(SUBSTITUTE(BR31,CHAR(160),""))),0),2) &gt;
        ROUND(IFERROR(VALUE(TRIM(SUBSTITUTE(BO31,CHAR(160),""))),0),2),
        "KO : Le montant retenu TTC est supérieur au montant raisonnable TTC. Merci de revoir la ligne de dépense ou plafonner son montant.",
        ROUND(IFERROR(VALUE(TRIM(SUBSTITUTE(BP31,CHAR(160),""))),0),2) &gt;
        ROUND(IFERROR(VALUE(TRIM(SUBSTITUTE(BM31,CHAR(160),""))),0),2),
        "Attention : Le montant retenu HT est supérieur au montant HT raisonnable. Merci de revoir la ligne de dépense, plafonner son montant, ou justifier la reventillation HT / TVA.",
        ROUND(IFERROR(VALUE(TRIM(SUBSTITUTE(BQ31,CHAR(160),""))),0),2) &gt;
        ROUND(IFERROR(VALUE(TRIM(SUBSTITUTE(BN31,CHAR(160),""))),0),2),
        "Attention : Le montant TVA retenu est supérieur au montant TVA raisonnable. Merci de revoir la ligne de dépense, plafonner son montant, ou justifier la reventillation HT / TVA.",
        ROUND(IFERROR(VALUE(TRIM(SUBSTITUTE(BR31,CHAR(160),""))),0),2) &gt;
        ROUND(IFERROR(VALUE(TRIM(SUBSTITUTE(MIN(AZ31,BE31,BJ31),CHAR(160),""))),0),2),
        "Attention : Le devis retenu n'est pas le moins cher. Une justification de la part du porteur est nécessaire.",
        ROUND(IFERROR(VALUE(TRIM(SUBSTITUTE(BR31,CHAR(160),""))),0),2) = 0,
        "Attention : montant présenté entièrement écarté",
        ROUND(IFERROR(VALUE(TRIM(SUBSTITUTE(BO31,CHAR(160),""))),0),2) =
        ROUND(IFERROR(VALUE(TRIM(SUBSTITUTE(BR31,CHAR(160),""))),0),2),
        "OK",
        ROUND(IFERROR(VALUE(TRIM(SUBSTITUTE(BO31,CHAR(160),""))),0),2) &gt;
        ROUND(IFERROR(VALUE(TRIM(SUBSTITUTE(BR31,CHAR(160),""))),0),2),
        "OK : Montant instruit inférieur au montant raisonnable.",
        TRUE,""
    )
)</f>
        <v/>
      </c>
      <c r="CB31" s="78" t="str">
        <f t="shared" si="21"/>
        <v/>
      </c>
      <c r="CC31" s="956" t="str">
        <f t="shared" si="2"/>
        <v/>
      </c>
      <c r="CD31" s="508" t="str">
        <f>IF(C31="","",((IFERROR(VALUE(TRIM(SUBSTITUTE(AB31,CHAR(160),""))),0))+(IFERROR(VALUE(TRIM(SUBSTITUTE(AK10,CHAR(160),""))),0)))-((IFERROR(VALUE(TRIM(SUBSTITUTE(BP31,CHAR(160),""))),0))+(IFERROR(VALUE(TRIM(SUBSTITUTE(BX31,CHAR(160),""))),0))))</f>
        <v/>
      </c>
      <c r="CE31" s="507" t="str">
        <f t="shared" si="22"/>
        <v/>
      </c>
      <c r="CF31" s="523" t="str">
        <f t="shared" si="23"/>
        <v/>
      </c>
    </row>
    <row r="32" spans="2:84" ht="14.1" customHeight="1" thickBot="1">
      <c r="B32" s="467">
        <v>23</v>
      </c>
      <c r="C32" s="80"/>
      <c r="D32" s="394"/>
      <c r="E32" s="966"/>
      <c r="F32" s="988"/>
      <c r="G32" s="2"/>
      <c r="H32" s="393"/>
      <c r="I32" s="964"/>
      <c r="J32" s="414"/>
      <c r="K32" s="414"/>
      <c r="L32" s="414"/>
      <c r="M32" s="415"/>
      <c r="N32" s="416"/>
      <c r="O32" s="417"/>
      <c r="P32" s="398" t="str">
        <f t="shared" si="40"/>
        <v/>
      </c>
      <c r="Q32" s="414"/>
      <c r="R32" s="414"/>
      <c r="S32" s="418"/>
      <c r="T32" s="417"/>
      <c r="U32" s="400" t="str">
        <f t="shared" si="3"/>
        <v/>
      </c>
      <c r="V32" s="414"/>
      <c r="W32" s="414"/>
      <c r="X32" s="419"/>
      <c r="Y32" s="417"/>
      <c r="Z32" s="400" t="str">
        <f t="shared" si="4"/>
        <v/>
      </c>
      <c r="AA32" s="402"/>
      <c r="AB32" s="940">
        <f t="shared" si="24"/>
        <v>0</v>
      </c>
      <c r="AC32" s="940">
        <f t="shared" si="25"/>
        <v>0</v>
      </c>
      <c r="AD32" s="989" t="str" cm="1">
        <f t="array" ref="AD32">IF((_xlfn.IFS(TRIM(SUBSTITUTE(AA32,CHAR(160),""))="Devis 1",IFERROR(VALUE(TRIM(SUBSTITUTE(P32,CHAR(160),""))),0),TRIM(SUBSTITUTE(AA32,CHAR(160),""))="Devis 2",IFERROR(VALUE(TRIM(SUBSTITUTE(U32,CHAR(160),""))),0),TRIM(SUBSTITUTE(AA32,CHAR(160),""))="Devis 3",IFERROR(VALUE(TRIM(SUBSTITUTE(Z32,CHAR(160),""))),0),TRUE,0))=0,"",_xlfn.IFS(TRIM(SUBSTITUTE(AA32,CHAR(160),""))="Devis 1",IFERROR(VALUE(TRIM(SUBSTITUTE(P32,CHAR(160),""))),0),TRIM(SUBSTITUTE(AA32,CHAR(160),""))="Devis 2",IFERROR(VALUE(TRIM(SUBSTITUTE(U32,CHAR(160),""))),0),TRIM(SUBSTITUTE(AA32,CHAR(160),""))="Devis 3",IFERROR(VALUE(TRIM(SUBSTITUTE(Z32,CHAR(160),""))),0),TRUE,0))</f>
        <v/>
      </c>
      <c r="AE32" s="969"/>
      <c r="AF32" s="889" t="str" cm="1">
        <f t="array" ref="AF32">IF(AE32="","",_xlfn.IFS(AE32=$CI$6,70,AE32=$CI$7,90,AE32=$CI$8,70,AE32=$CI$9,90,AE32=$CI$10,110))</f>
        <v/>
      </c>
      <c r="AG32" s="458"/>
      <c r="AH32" s="889" t="str" cm="1">
        <f t="array" ref="AH32">IF(AE32="","",_xlfn.IFS(AE32=$CI$6,15.75,AE32=$CI$7,21,AE32=$CI$8,15.25,AE32=$CI$9,15.25,AE32=$CI$10,15.25))</f>
        <v/>
      </c>
      <c r="AI32" s="458"/>
      <c r="AJ32" s="900">
        <f t="shared" si="26"/>
        <v>0</v>
      </c>
      <c r="AK32" s="906" t="str">
        <f t="shared" si="27"/>
        <v/>
      </c>
      <c r="AL32" s="412"/>
      <c r="AM32" s="522" t="str">
        <f t="shared" si="5"/>
        <v/>
      </c>
      <c r="AN32" s="403" t="str">
        <f t="shared" si="43"/>
        <v/>
      </c>
      <c r="AO32" s="482" t="str">
        <f t="shared" si="7"/>
        <v/>
      </c>
      <c r="AP32" s="384" t="str">
        <f t="shared" si="8"/>
        <v/>
      </c>
      <c r="AQ32" s="384" t="str">
        <f t="shared" si="9"/>
        <v/>
      </c>
      <c r="AR32" s="474" t="str">
        <f t="shared" si="28"/>
        <v/>
      </c>
      <c r="AS32" s="1011" t="str">
        <f t="shared" si="29"/>
        <v/>
      </c>
      <c r="AT32" s="403" t="str">
        <f t="shared" si="44"/>
        <v/>
      </c>
      <c r="AU32" s="403" t="str">
        <f t="shared" si="45"/>
        <v/>
      </c>
      <c r="AV32" s="403" t="str">
        <f t="shared" si="46"/>
        <v/>
      </c>
      <c r="AW32" s="403" t="str">
        <f t="shared" si="47"/>
        <v/>
      </c>
      <c r="AX32" s="404" t="str">
        <f t="shared" si="48"/>
        <v/>
      </c>
      <c r="AY32" s="405" t="str">
        <f t="shared" si="49"/>
        <v/>
      </c>
      <c r="AZ32" s="406" t="str">
        <f t="shared" si="41"/>
        <v/>
      </c>
      <c r="BA32" s="403" t="str">
        <f t="shared" si="50"/>
        <v/>
      </c>
      <c r="BB32" s="403" t="str">
        <f t="shared" si="51"/>
        <v/>
      </c>
      <c r="BC32" s="405" t="str">
        <f t="shared" si="52"/>
        <v/>
      </c>
      <c r="BD32" s="405" t="str">
        <f t="shared" si="53"/>
        <v/>
      </c>
      <c r="BE32" s="407" t="str">
        <f t="shared" si="36"/>
        <v/>
      </c>
      <c r="BF32" s="403" t="str">
        <f t="shared" si="54"/>
        <v/>
      </c>
      <c r="BG32" s="403" t="str">
        <f t="shared" si="55"/>
        <v/>
      </c>
      <c r="BH32" s="405" t="str">
        <f t="shared" si="56"/>
        <v/>
      </c>
      <c r="BI32" s="405" t="str">
        <f t="shared" si="57"/>
        <v/>
      </c>
      <c r="BJ32" s="407" t="str">
        <f t="shared" si="37"/>
        <v/>
      </c>
      <c r="BK32" s="390" t="str">
        <f t="shared" si="19"/>
        <v/>
      </c>
      <c r="BL32" s="409"/>
      <c r="BM32" s="177" t="str">
        <f t="shared" si="0"/>
        <v/>
      </c>
      <c r="BN32" s="177" t="str">
        <f t="shared" si="1"/>
        <v/>
      </c>
      <c r="BO32" s="408" t="str">
        <f t="shared" si="42"/>
        <v/>
      </c>
      <c r="BP32" s="940" t="str" cm="1">
        <f t="array" ref="BP32">IF($AM32="","",
_xlfn.IFS(
$BK32="Devis 1",
IF(ISBLANK(AX32),"",IFERROR(VALUE(TRIM(SUBSTITUTE(AX32,CHAR(160),""))),0)*IFERROR(VALUE(TRIM(SUBSTITUTE(AS32,CHAR(160),""))),0)),
$BK32="Devis 2",
IF(ISBLANK(BC32),"",IFERROR(VALUE(TRIM(SUBSTITUTE(BC32,CHAR(160),""))),0)*IFERROR(VALUE(TRIM(SUBSTITUTE(AS32,CHAR(160),""))),0)),
$BK32="Devis 3",
IF(ISBLANK(BH32),"",IFERROR(VALUE(TRIM(SUBSTITUTE(BH32,CHAR(160),""))),0)*IFERROR(VALUE(TRIM(SUBSTITUTE(AS32,CHAR(160),""))),0)),
TRUE,0
)
)</f>
        <v/>
      </c>
      <c r="BQ32" s="940" t="str">
        <f t="shared" si="38"/>
        <v/>
      </c>
      <c r="BR32" s="549" t="str">
        <f t="shared" si="39"/>
        <v/>
      </c>
      <c r="BS32" s="486"/>
      <c r="BT32" s="410"/>
      <c r="BU32" s="410"/>
      <c r="BV32" s="410"/>
      <c r="BW32" s="410"/>
      <c r="BX32" s="487" t="str">
        <f>IF(AM32="","",IFERROR(VALUE(TRIM(SUBSTITUTE(BS32,CHAR(160),""))),0)*IFERROR(VALUE(TRIM(SUBSTITUTE(BT32,CHAR(160),""))),0)+IFERROR(VALUE(TRIM(SUBSTITUTE(BU32,CHAR(160),""))),0)*IFERROR(VALUE(TRIM(SUBSTITUTE(BV32,CHAR(160),""))),0)+IFERROR(VALUE(TRIM(SUBSTITUTE(BW32,CHAR(160),""))),0)*IFERROR(VALUE(TRIM(SUBSTITUTE(AK10,CHAR(160),""))),0))</f>
        <v/>
      </c>
      <c r="BY32" s="496" t="str">
        <f t="shared" si="20"/>
        <v/>
      </c>
      <c r="BZ32" s="552"/>
      <c r="CA32" s="955" t="str" cm="1">
        <f t="array" ref="CA32">IF(
    OR(
        BR32="",BO32="",BP32="",BM32="",BQ32="",BN32=""
    ),
    "",
    _xlfn.IFS(
        ROUND(IFERROR(VALUE(TRIM(SUBSTITUTE(BR32,CHAR(160),""))),0),2) &gt;
        ROUND(IFERROR(VALUE(TRIM(SUBSTITUTE(BO32,CHAR(160),""))),0),2),
        "KO : Le montant retenu TTC est supérieur au montant raisonnable TTC. Merci de revoir la ligne de dépense ou plafonner son montant.",
        ROUND(IFERROR(VALUE(TRIM(SUBSTITUTE(BP32,CHAR(160),""))),0),2) &gt;
        ROUND(IFERROR(VALUE(TRIM(SUBSTITUTE(BM32,CHAR(160),""))),0),2),
        "Attention : Le montant retenu HT est supérieur au montant HT raisonnable. Merci de revoir la ligne de dépense, plafonner son montant, ou justifier la reventillation HT / TVA.",
        ROUND(IFERROR(VALUE(TRIM(SUBSTITUTE(BQ32,CHAR(160),""))),0),2) &gt;
        ROUND(IFERROR(VALUE(TRIM(SUBSTITUTE(BN32,CHAR(160),""))),0),2),
        "Attention : Le montant TVA retenu est supérieur au montant TVA raisonnable. Merci de revoir la ligne de dépense, plafonner son montant, ou justifier la reventillation HT / TVA.",
        ROUND(IFERROR(VALUE(TRIM(SUBSTITUTE(BR32,CHAR(160),""))),0),2) &gt;
        ROUND(IFERROR(VALUE(TRIM(SUBSTITUTE(MIN(AZ32,BE32,BJ32),CHAR(160),""))),0),2),
        "Attention : Le devis retenu n'est pas le moins cher. Une justification de la part du porteur est nécessaire.",
        ROUND(IFERROR(VALUE(TRIM(SUBSTITUTE(BR32,CHAR(160),""))),0),2) = 0,
        "Attention : montant présenté entièrement écarté",
        ROUND(IFERROR(VALUE(TRIM(SUBSTITUTE(BO32,CHAR(160),""))),0),2) =
        ROUND(IFERROR(VALUE(TRIM(SUBSTITUTE(BR32,CHAR(160),""))),0),2),
        "OK",
        ROUND(IFERROR(VALUE(TRIM(SUBSTITUTE(BO32,CHAR(160),""))),0),2) &gt;
        ROUND(IFERROR(VALUE(TRIM(SUBSTITUTE(BR32,CHAR(160),""))),0),2),
        "OK : Montant instruit inférieur au montant raisonnable.",
        TRUE,""
    )
)</f>
        <v/>
      </c>
      <c r="CB32" s="78" t="str">
        <f t="shared" si="21"/>
        <v/>
      </c>
      <c r="CC32" s="956" t="str">
        <f t="shared" si="2"/>
        <v/>
      </c>
      <c r="CD32" s="508" t="str">
        <f>IF(C32="","",((IFERROR(VALUE(TRIM(SUBSTITUTE(AB32,CHAR(160),""))),0))+(IFERROR(VALUE(TRIM(SUBSTITUTE(AK10,CHAR(160),""))),0)))-((IFERROR(VALUE(TRIM(SUBSTITUTE(BP32,CHAR(160),""))),0))+(IFERROR(VALUE(TRIM(SUBSTITUTE(BX32,CHAR(160),""))),0))))</f>
        <v/>
      </c>
      <c r="CE32" s="507" t="str">
        <f t="shared" si="22"/>
        <v/>
      </c>
      <c r="CF32" s="523" t="str">
        <f t="shared" si="23"/>
        <v/>
      </c>
    </row>
    <row r="33" spans="2:84" ht="14.1" customHeight="1" thickBot="1">
      <c r="B33" s="467">
        <v>24</v>
      </c>
      <c r="C33" s="80"/>
      <c r="D33" s="394"/>
      <c r="E33" s="966"/>
      <c r="F33" s="988"/>
      <c r="G33" s="2"/>
      <c r="H33" s="393"/>
      <c r="I33" s="964"/>
      <c r="J33" s="414"/>
      <c r="K33" s="414"/>
      <c r="L33" s="414"/>
      <c r="M33" s="415"/>
      <c r="N33" s="416"/>
      <c r="O33" s="417"/>
      <c r="P33" s="398" t="str">
        <f t="shared" si="40"/>
        <v/>
      </c>
      <c r="Q33" s="414"/>
      <c r="R33" s="414"/>
      <c r="S33" s="418"/>
      <c r="T33" s="417"/>
      <c r="U33" s="400" t="str">
        <f t="shared" si="3"/>
        <v/>
      </c>
      <c r="V33" s="414"/>
      <c r="W33" s="414"/>
      <c r="X33" s="419"/>
      <c r="Y33" s="417"/>
      <c r="Z33" s="400" t="str">
        <f t="shared" si="4"/>
        <v/>
      </c>
      <c r="AA33" s="402"/>
      <c r="AB33" s="940">
        <f t="shared" si="24"/>
        <v>0</v>
      </c>
      <c r="AC33" s="940">
        <f t="shared" si="25"/>
        <v>0</v>
      </c>
      <c r="AD33" s="989" t="str" cm="1">
        <f t="array" ref="AD33">IF((_xlfn.IFS(TRIM(SUBSTITUTE(AA33,CHAR(160),""))="Devis 1",IFERROR(VALUE(TRIM(SUBSTITUTE(P33,CHAR(160),""))),0),TRIM(SUBSTITUTE(AA33,CHAR(160),""))="Devis 2",IFERROR(VALUE(TRIM(SUBSTITUTE(U33,CHAR(160),""))),0),TRIM(SUBSTITUTE(AA33,CHAR(160),""))="Devis 3",IFERROR(VALUE(TRIM(SUBSTITUTE(Z33,CHAR(160),""))),0),TRUE,0))=0,"",_xlfn.IFS(TRIM(SUBSTITUTE(AA33,CHAR(160),""))="Devis 1",IFERROR(VALUE(TRIM(SUBSTITUTE(P33,CHAR(160),""))),0),TRIM(SUBSTITUTE(AA33,CHAR(160),""))="Devis 2",IFERROR(VALUE(TRIM(SUBSTITUTE(U33,CHAR(160),""))),0),TRIM(SUBSTITUTE(AA33,CHAR(160),""))="Devis 3",IFERROR(VALUE(TRIM(SUBSTITUTE(Z33,CHAR(160),""))),0),TRUE,0))</f>
        <v/>
      </c>
      <c r="AE33" s="969"/>
      <c r="AF33" s="889" t="str" cm="1">
        <f t="array" ref="AF33">IF(AE33="","",_xlfn.IFS(AE33=$CI$6,70,AE33=$CI$7,90,AE33=$CI$8,70,AE33=$CI$9,90,AE33=$CI$10,110))</f>
        <v/>
      </c>
      <c r="AG33" s="458"/>
      <c r="AH33" s="889" t="str" cm="1">
        <f t="array" ref="AH33">IF(AE33="","",_xlfn.IFS(AE33=$CI$6,15.75,AE33=$CI$7,21,AE33=$CI$8,15.25,AE33=$CI$9,15.25,AE33=$CI$10,15.25))</f>
        <v/>
      </c>
      <c r="AI33" s="458"/>
      <c r="AJ33" s="900">
        <f t="shared" si="26"/>
        <v>0</v>
      </c>
      <c r="AK33" s="906" t="str">
        <f t="shared" si="27"/>
        <v/>
      </c>
      <c r="AL33" s="412"/>
      <c r="AM33" s="522" t="str">
        <f t="shared" si="5"/>
        <v/>
      </c>
      <c r="AN33" s="403" t="str">
        <f t="shared" si="43"/>
        <v/>
      </c>
      <c r="AO33" s="482" t="str">
        <f t="shared" si="7"/>
        <v/>
      </c>
      <c r="AP33" s="384" t="str">
        <f t="shared" si="8"/>
        <v/>
      </c>
      <c r="AQ33" s="384" t="str">
        <f t="shared" si="9"/>
        <v/>
      </c>
      <c r="AR33" s="474" t="str">
        <f t="shared" si="28"/>
        <v/>
      </c>
      <c r="AS33" s="1011" t="str">
        <f t="shared" si="29"/>
        <v/>
      </c>
      <c r="AT33" s="403" t="str">
        <f t="shared" si="44"/>
        <v/>
      </c>
      <c r="AU33" s="403" t="str">
        <f t="shared" si="45"/>
        <v/>
      </c>
      <c r="AV33" s="403" t="str">
        <f t="shared" si="46"/>
        <v/>
      </c>
      <c r="AW33" s="403" t="str">
        <f t="shared" si="47"/>
        <v/>
      </c>
      <c r="AX33" s="404" t="str">
        <f t="shared" si="48"/>
        <v/>
      </c>
      <c r="AY33" s="405" t="str">
        <f t="shared" si="49"/>
        <v/>
      </c>
      <c r="AZ33" s="406" t="str">
        <f t="shared" si="41"/>
        <v/>
      </c>
      <c r="BA33" s="403" t="str">
        <f t="shared" si="50"/>
        <v/>
      </c>
      <c r="BB33" s="403" t="str">
        <f t="shared" si="51"/>
        <v/>
      </c>
      <c r="BC33" s="405" t="str">
        <f t="shared" si="52"/>
        <v/>
      </c>
      <c r="BD33" s="405" t="str">
        <f t="shared" si="53"/>
        <v/>
      </c>
      <c r="BE33" s="407" t="str">
        <f t="shared" si="36"/>
        <v/>
      </c>
      <c r="BF33" s="403" t="str">
        <f t="shared" si="54"/>
        <v/>
      </c>
      <c r="BG33" s="403" t="str">
        <f t="shared" si="55"/>
        <v/>
      </c>
      <c r="BH33" s="405" t="str">
        <f t="shared" si="56"/>
        <v/>
      </c>
      <c r="BI33" s="405" t="str">
        <f t="shared" si="57"/>
        <v/>
      </c>
      <c r="BJ33" s="407" t="str">
        <f t="shared" si="37"/>
        <v/>
      </c>
      <c r="BK33" s="390" t="str">
        <f t="shared" si="19"/>
        <v/>
      </c>
      <c r="BL33" s="409"/>
      <c r="BM33" s="177" t="str">
        <f t="shared" si="0"/>
        <v/>
      </c>
      <c r="BN33" s="177" t="str">
        <f t="shared" si="1"/>
        <v/>
      </c>
      <c r="BO33" s="408" t="str">
        <f t="shared" si="42"/>
        <v/>
      </c>
      <c r="BP33" s="940" t="str" cm="1">
        <f t="array" ref="BP33">IF($AM33="","",
_xlfn.IFS(
$BK33="Devis 1",
IF(ISBLANK(AX33),"",IFERROR(VALUE(TRIM(SUBSTITUTE(AX33,CHAR(160),""))),0)*IFERROR(VALUE(TRIM(SUBSTITUTE(AS33,CHAR(160),""))),0)),
$BK33="Devis 2",
IF(ISBLANK(BC33),"",IFERROR(VALUE(TRIM(SUBSTITUTE(BC33,CHAR(160),""))),0)*IFERROR(VALUE(TRIM(SUBSTITUTE(AS33,CHAR(160),""))),0)),
$BK33="Devis 3",
IF(ISBLANK(BH33),"",IFERROR(VALUE(TRIM(SUBSTITUTE(BH33,CHAR(160),""))),0)*IFERROR(VALUE(TRIM(SUBSTITUTE(AS33,CHAR(160),""))),0)),
TRUE,0
)
)</f>
        <v/>
      </c>
      <c r="BQ33" s="940" t="str">
        <f t="shared" si="38"/>
        <v/>
      </c>
      <c r="BR33" s="549" t="str">
        <f t="shared" si="39"/>
        <v/>
      </c>
      <c r="BS33" s="486"/>
      <c r="BT33" s="410"/>
      <c r="BU33" s="410"/>
      <c r="BV33" s="410"/>
      <c r="BW33" s="410"/>
      <c r="BX33" s="487" t="str">
        <f>IF(AM33="","",IFERROR(VALUE(TRIM(SUBSTITUTE(BS33,CHAR(160),""))),0)*IFERROR(VALUE(TRIM(SUBSTITUTE(BT33,CHAR(160),""))),0)+IFERROR(VALUE(TRIM(SUBSTITUTE(BU33,CHAR(160),""))),0)*IFERROR(VALUE(TRIM(SUBSTITUTE(BV33,CHAR(160),""))),0)+IFERROR(VALUE(TRIM(SUBSTITUTE(BW33,CHAR(160),""))),0)*IFERROR(VALUE(TRIM(SUBSTITUTE(AK10,CHAR(160),""))),0))</f>
        <v/>
      </c>
      <c r="BY33" s="496" t="str">
        <f t="shared" si="20"/>
        <v/>
      </c>
      <c r="BZ33" s="552"/>
      <c r="CA33" s="955" t="str" cm="1">
        <f t="array" ref="CA33">IF(
    OR(
        BR33="",BO33="",BP33="",BM33="",BQ33="",BN33=""
    ),
    "",
    _xlfn.IFS(
        ROUND(IFERROR(VALUE(TRIM(SUBSTITUTE(BR33,CHAR(160),""))),0),2) &gt;
        ROUND(IFERROR(VALUE(TRIM(SUBSTITUTE(BO33,CHAR(160),""))),0),2),
        "KO : Le montant retenu TTC est supérieur au montant raisonnable TTC. Merci de revoir la ligne de dépense ou plafonner son montant.",
        ROUND(IFERROR(VALUE(TRIM(SUBSTITUTE(BP33,CHAR(160),""))),0),2) &gt;
        ROUND(IFERROR(VALUE(TRIM(SUBSTITUTE(BM33,CHAR(160),""))),0),2),
        "Attention : Le montant retenu HT est supérieur au montant HT raisonnable. Merci de revoir la ligne de dépense, plafonner son montant, ou justifier la reventillation HT / TVA.",
        ROUND(IFERROR(VALUE(TRIM(SUBSTITUTE(BQ33,CHAR(160),""))),0),2) &gt;
        ROUND(IFERROR(VALUE(TRIM(SUBSTITUTE(BN33,CHAR(160),""))),0),2),
        "Attention : Le montant TVA retenu est supérieur au montant TVA raisonnable. Merci de revoir la ligne de dépense, plafonner son montant, ou justifier la reventillation HT / TVA.",
        ROUND(IFERROR(VALUE(TRIM(SUBSTITUTE(BR33,CHAR(160),""))),0),2) &gt;
        ROUND(IFERROR(VALUE(TRIM(SUBSTITUTE(MIN(AZ33,BE33,BJ33),CHAR(160),""))),0),2),
        "Attention : Le devis retenu n'est pas le moins cher. Une justification de la part du porteur est nécessaire.",
        ROUND(IFERROR(VALUE(TRIM(SUBSTITUTE(BR33,CHAR(160),""))),0),2) = 0,
        "Attention : montant présenté entièrement écarté",
        ROUND(IFERROR(VALUE(TRIM(SUBSTITUTE(BO33,CHAR(160),""))),0),2) =
        ROUND(IFERROR(VALUE(TRIM(SUBSTITUTE(BR33,CHAR(160),""))),0),2),
        "OK",
        ROUND(IFERROR(VALUE(TRIM(SUBSTITUTE(BO33,CHAR(160),""))),0),2) &gt;
        ROUND(IFERROR(VALUE(TRIM(SUBSTITUTE(BR33,CHAR(160),""))),0),2),
        "OK : Montant instruit inférieur au montant raisonnable.",
        TRUE,""
    )
)</f>
        <v/>
      </c>
      <c r="CB33" s="78" t="str">
        <f t="shared" si="21"/>
        <v/>
      </c>
      <c r="CC33" s="956" t="str">
        <f t="shared" si="2"/>
        <v/>
      </c>
      <c r="CD33" s="508" t="str">
        <f>IF(C33="","",((IFERROR(VALUE(TRIM(SUBSTITUTE(AB33,CHAR(160),""))),0))+(IFERROR(VALUE(TRIM(SUBSTITUTE(AK10,CHAR(160),""))),0)))-((IFERROR(VALUE(TRIM(SUBSTITUTE(BP33,CHAR(160),""))),0))+(IFERROR(VALUE(TRIM(SUBSTITUTE(BX33,CHAR(160),""))),0))))</f>
        <v/>
      </c>
      <c r="CE33" s="507" t="str">
        <f t="shared" si="22"/>
        <v/>
      </c>
      <c r="CF33" s="523" t="str">
        <f t="shared" si="23"/>
        <v/>
      </c>
    </row>
    <row r="34" spans="2:84" ht="14.1" customHeight="1" thickBot="1">
      <c r="B34" s="467">
        <v>25</v>
      </c>
      <c r="C34" s="80"/>
      <c r="D34" s="394"/>
      <c r="E34" s="966"/>
      <c r="F34" s="988"/>
      <c r="G34" s="2"/>
      <c r="H34" s="393"/>
      <c r="I34" s="964"/>
      <c r="J34" s="414"/>
      <c r="K34" s="414"/>
      <c r="L34" s="414"/>
      <c r="M34" s="415"/>
      <c r="N34" s="416"/>
      <c r="O34" s="417"/>
      <c r="P34" s="398" t="str">
        <f t="shared" si="40"/>
        <v/>
      </c>
      <c r="Q34" s="414"/>
      <c r="R34" s="414"/>
      <c r="S34" s="418"/>
      <c r="T34" s="417"/>
      <c r="U34" s="400" t="str">
        <f t="shared" si="3"/>
        <v/>
      </c>
      <c r="V34" s="414"/>
      <c r="W34" s="414"/>
      <c r="X34" s="419"/>
      <c r="Y34" s="417"/>
      <c r="Z34" s="400" t="str">
        <f t="shared" si="4"/>
        <v/>
      </c>
      <c r="AA34" s="402"/>
      <c r="AB34" s="940">
        <f t="shared" si="24"/>
        <v>0</v>
      </c>
      <c r="AC34" s="940">
        <f t="shared" si="25"/>
        <v>0</v>
      </c>
      <c r="AD34" s="989" t="str" cm="1">
        <f t="array" ref="AD34">IF((_xlfn.IFS(TRIM(SUBSTITUTE(AA34,CHAR(160),""))="Devis 1",IFERROR(VALUE(TRIM(SUBSTITUTE(P34,CHAR(160),""))),0),TRIM(SUBSTITUTE(AA34,CHAR(160),""))="Devis 2",IFERROR(VALUE(TRIM(SUBSTITUTE(U34,CHAR(160),""))),0),TRIM(SUBSTITUTE(AA34,CHAR(160),""))="Devis 3",IFERROR(VALUE(TRIM(SUBSTITUTE(Z34,CHAR(160),""))),0),TRUE,0))=0,"",_xlfn.IFS(TRIM(SUBSTITUTE(AA34,CHAR(160),""))="Devis 1",IFERROR(VALUE(TRIM(SUBSTITUTE(P34,CHAR(160),""))),0),TRIM(SUBSTITUTE(AA34,CHAR(160),""))="Devis 2",IFERROR(VALUE(TRIM(SUBSTITUTE(U34,CHAR(160),""))),0),TRIM(SUBSTITUTE(AA34,CHAR(160),""))="Devis 3",IFERROR(VALUE(TRIM(SUBSTITUTE(Z34,CHAR(160),""))),0),TRUE,0))</f>
        <v/>
      </c>
      <c r="AE34" s="969"/>
      <c r="AF34" s="889" t="str" cm="1">
        <f t="array" ref="AF34">IF(AE34="","",_xlfn.IFS(AE34=$CI$6,70,AE34=$CI$7,90,AE34=$CI$8,70,AE34=$CI$9,90,AE34=$CI$10,110))</f>
        <v/>
      </c>
      <c r="AG34" s="458"/>
      <c r="AH34" s="889" t="str" cm="1">
        <f t="array" ref="AH34">IF(AE34="","",_xlfn.IFS(AE34=$CI$6,15.75,AE34=$CI$7,21,AE34=$CI$8,15.25,AE34=$CI$9,15.25,AE34=$CI$10,15.25))</f>
        <v/>
      </c>
      <c r="AI34" s="458"/>
      <c r="AJ34" s="900">
        <f t="shared" si="26"/>
        <v>0</v>
      </c>
      <c r="AK34" s="906" t="str">
        <f t="shared" si="27"/>
        <v/>
      </c>
      <c r="AL34" s="412"/>
      <c r="AM34" s="522" t="str">
        <f t="shared" si="5"/>
        <v/>
      </c>
      <c r="AN34" s="403" t="str">
        <f t="shared" si="43"/>
        <v/>
      </c>
      <c r="AO34" s="482" t="str">
        <f t="shared" si="7"/>
        <v/>
      </c>
      <c r="AP34" s="384" t="str">
        <f t="shared" si="8"/>
        <v/>
      </c>
      <c r="AQ34" s="384" t="str">
        <f t="shared" si="9"/>
        <v/>
      </c>
      <c r="AR34" s="474" t="str">
        <f t="shared" si="28"/>
        <v/>
      </c>
      <c r="AS34" s="1011" t="str">
        <f t="shared" si="29"/>
        <v/>
      </c>
      <c r="AT34" s="403" t="str">
        <f t="shared" si="44"/>
        <v/>
      </c>
      <c r="AU34" s="403" t="str">
        <f t="shared" si="45"/>
        <v/>
      </c>
      <c r="AV34" s="403" t="str">
        <f t="shared" si="46"/>
        <v/>
      </c>
      <c r="AW34" s="403" t="str">
        <f t="shared" si="47"/>
        <v/>
      </c>
      <c r="AX34" s="404" t="str">
        <f t="shared" si="48"/>
        <v/>
      </c>
      <c r="AY34" s="405" t="str">
        <f t="shared" si="49"/>
        <v/>
      </c>
      <c r="AZ34" s="406" t="str">
        <f t="shared" si="41"/>
        <v/>
      </c>
      <c r="BA34" s="403" t="str">
        <f t="shared" si="50"/>
        <v/>
      </c>
      <c r="BB34" s="403" t="str">
        <f t="shared" si="51"/>
        <v/>
      </c>
      <c r="BC34" s="405" t="str">
        <f t="shared" si="52"/>
        <v/>
      </c>
      <c r="BD34" s="405" t="str">
        <f t="shared" si="53"/>
        <v/>
      </c>
      <c r="BE34" s="407" t="str">
        <f t="shared" si="36"/>
        <v/>
      </c>
      <c r="BF34" s="403" t="str">
        <f t="shared" si="54"/>
        <v/>
      </c>
      <c r="BG34" s="403" t="str">
        <f t="shared" si="55"/>
        <v/>
      </c>
      <c r="BH34" s="405" t="str">
        <f t="shared" si="56"/>
        <v/>
      </c>
      <c r="BI34" s="405" t="str">
        <f t="shared" si="57"/>
        <v/>
      </c>
      <c r="BJ34" s="407" t="str">
        <f t="shared" si="37"/>
        <v/>
      </c>
      <c r="BK34" s="390" t="str">
        <f t="shared" si="19"/>
        <v/>
      </c>
      <c r="BL34" s="409"/>
      <c r="BM34" s="177" t="str">
        <f t="shared" si="0"/>
        <v/>
      </c>
      <c r="BN34" s="177" t="str">
        <f t="shared" si="1"/>
        <v/>
      </c>
      <c r="BO34" s="408" t="str">
        <f t="shared" si="42"/>
        <v/>
      </c>
      <c r="BP34" s="940" t="str" cm="1">
        <f t="array" ref="BP34">IF($AM34="","",
_xlfn.IFS(
$BK34="Devis 1",
IF(ISBLANK(AX34),"",IFERROR(VALUE(TRIM(SUBSTITUTE(AX34,CHAR(160),""))),0)*IFERROR(VALUE(TRIM(SUBSTITUTE(AS34,CHAR(160),""))),0)),
$BK34="Devis 2",
IF(ISBLANK(BC34),"",IFERROR(VALUE(TRIM(SUBSTITUTE(BC34,CHAR(160),""))),0)*IFERROR(VALUE(TRIM(SUBSTITUTE(AS34,CHAR(160),""))),0)),
$BK34="Devis 3",
IF(ISBLANK(BH34),"",IFERROR(VALUE(TRIM(SUBSTITUTE(BH34,CHAR(160),""))),0)*IFERROR(VALUE(TRIM(SUBSTITUTE(AS34,CHAR(160),""))),0)),
TRUE,0
)
)</f>
        <v/>
      </c>
      <c r="BQ34" s="940" t="str">
        <f t="shared" si="38"/>
        <v/>
      </c>
      <c r="BR34" s="549" t="str">
        <f t="shared" si="39"/>
        <v/>
      </c>
      <c r="BS34" s="486"/>
      <c r="BT34" s="410"/>
      <c r="BU34" s="410"/>
      <c r="BV34" s="410"/>
      <c r="BW34" s="410"/>
      <c r="BX34" s="487" t="str">
        <f>IF(AM34="","",IFERROR(VALUE(TRIM(SUBSTITUTE(BS34,CHAR(160),""))),0)*IFERROR(VALUE(TRIM(SUBSTITUTE(BT34,CHAR(160),""))),0)+IFERROR(VALUE(TRIM(SUBSTITUTE(BU34,CHAR(160),""))),0)*IFERROR(VALUE(TRIM(SUBSTITUTE(BV34,CHAR(160),""))),0)+IFERROR(VALUE(TRIM(SUBSTITUTE(BW34,CHAR(160),""))),0)*IFERROR(VALUE(TRIM(SUBSTITUTE(AK10,CHAR(160),""))),0))</f>
        <v/>
      </c>
      <c r="BY34" s="496" t="str">
        <f t="shared" si="20"/>
        <v/>
      </c>
      <c r="BZ34" s="552"/>
      <c r="CA34" s="955" t="str" cm="1">
        <f t="array" ref="CA34">IF(
    OR(
        BR34="",BO34="",BP34="",BM34="",BQ34="",BN34=""
    ),
    "",
    _xlfn.IFS(
        ROUND(IFERROR(VALUE(TRIM(SUBSTITUTE(BR34,CHAR(160),""))),0),2) &gt;
        ROUND(IFERROR(VALUE(TRIM(SUBSTITUTE(BO34,CHAR(160),""))),0),2),
        "KO : Le montant retenu TTC est supérieur au montant raisonnable TTC. Merci de revoir la ligne de dépense ou plafonner son montant.",
        ROUND(IFERROR(VALUE(TRIM(SUBSTITUTE(BP34,CHAR(160),""))),0),2) &gt;
        ROUND(IFERROR(VALUE(TRIM(SUBSTITUTE(BM34,CHAR(160),""))),0),2),
        "Attention : Le montant retenu HT est supérieur au montant HT raisonnable. Merci de revoir la ligne de dépense, plafonner son montant, ou justifier la reventillation HT / TVA.",
        ROUND(IFERROR(VALUE(TRIM(SUBSTITUTE(BQ34,CHAR(160),""))),0),2) &gt;
        ROUND(IFERROR(VALUE(TRIM(SUBSTITUTE(BN34,CHAR(160),""))),0),2),
        "Attention : Le montant TVA retenu est supérieur au montant TVA raisonnable. Merci de revoir la ligne de dépense, plafonner son montant, ou justifier la reventillation HT / TVA.",
        ROUND(IFERROR(VALUE(TRIM(SUBSTITUTE(BR34,CHAR(160),""))),0),2) &gt;
        ROUND(IFERROR(VALUE(TRIM(SUBSTITUTE(MIN(AZ34,BE34,BJ34),CHAR(160),""))),0),2),
        "Attention : Le devis retenu n'est pas le moins cher. Une justification de la part du porteur est nécessaire.",
        ROUND(IFERROR(VALUE(TRIM(SUBSTITUTE(BR34,CHAR(160),""))),0),2) = 0,
        "Attention : montant présenté entièrement écarté",
        ROUND(IFERROR(VALUE(TRIM(SUBSTITUTE(BO34,CHAR(160),""))),0),2) =
        ROUND(IFERROR(VALUE(TRIM(SUBSTITUTE(BR34,CHAR(160),""))),0),2),
        "OK",
        ROUND(IFERROR(VALUE(TRIM(SUBSTITUTE(BO34,CHAR(160),""))),0),2) &gt;
        ROUND(IFERROR(VALUE(TRIM(SUBSTITUTE(BR34,CHAR(160),""))),0),2),
        "OK : Montant instruit inférieur au montant raisonnable.",
        TRUE,""
    )
)</f>
        <v/>
      </c>
      <c r="CB34" s="78" t="str">
        <f t="shared" si="21"/>
        <v/>
      </c>
      <c r="CC34" s="956" t="str">
        <f t="shared" si="2"/>
        <v/>
      </c>
      <c r="CD34" s="508" t="str">
        <f>IF(C34="","",((IFERROR(VALUE(TRIM(SUBSTITUTE(AB34,CHAR(160),""))),0))+(IFERROR(VALUE(TRIM(SUBSTITUTE(AK10,CHAR(160),""))),0)))-((IFERROR(VALUE(TRIM(SUBSTITUTE(BP34,CHAR(160),""))),0))+(IFERROR(VALUE(TRIM(SUBSTITUTE(BX34,CHAR(160),""))),0))))</f>
        <v/>
      </c>
      <c r="CE34" s="507" t="str">
        <f t="shared" si="22"/>
        <v/>
      </c>
      <c r="CF34" s="523" t="str">
        <f t="shared" si="23"/>
        <v/>
      </c>
    </row>
    <row r="35" spans="2:84" ht="14.1" customHeight="1" thickBot="1">
      <c r="B35" s="467">
        <v>26</v>
      </c>
      <c r="C35" s="80"/>
      <c r="D35" s="394"/>
      <c r="E35" s="966"/>
      <c r="F35" s="988"/>
      <c r="G35" s="2"/>
      <c r="H35" s="393"/>
      <c r="I35" s="964"/>
      <c r="J35" s="414"/>
      <c r="K35" s="414"/>
      <c r="L35" s="414"/>
      <c r="M35" s="415"/>
      <c r="N35" s="416"/>
      <c r="O35" s="417"/>
      <c r="P35" s="398" t="str">
        <f t="shared" si="40"/>
        <v/>
      </c>
      <c r="Q35" s="414"/>
      <c r="R35" s="414"/>
      <c r="S35" s="418"/>
      <c r="T35" s="417"/>
      <c r="U35" s="400" t="str">
        <f t="shared" si="3"/>
        <v/>
      </c>
      <c r="V35" s="414"/>
      <c r="W35" s="414"/>
      <c r="X35" s="419"/>
      <c r="Y35" s="417"/>
      <c r="Z35" s="400" t="str">
        <f t="shared" si="4"/>
        <v/>
      </c>
      <c r="AA35" s="402"/>
      <c r="AB35" s="940">
        <f t="shared" si="24"/>
        <v>0</v>
      </c>
      <c r="AC35" s="940">
        <f t="shared" si="25"/>
        <v>0</v>
      </c>
      <c r="AD35" s="989" t="str" cm="1">
        <f t="array" ref="AD35">IF((_xlfn.IFS(TRIM(SUBSTITUTE(AA35,CHAR(160),""))="Devis 1",IFERROR(VALUE(TRIM(SUBSTITUTE(P35,CHAR(160),""))),0),TRIM(SUBSTITUTE(AA35,CHAR(160),""))="Devis 2",IFERROR(VALUE(TRIM(SUBSTITUTE(U35,CHAR(160),""))),0),TRIM(SUBSTITUTE(AA35,CHAR(160),""))="Devis 3",IFERROR(VALUE(TRIM(SUBSTITUTE(Z35,CHAR(160),""))),0),TRUE,0))=0,"",_xlfn.IFS(TRIM(SUBSTITUTE(AA35,CHAR(160),""))="Devis 1",IFERROR(VALUE(TRIM(SUBSTITUTE(P35,CHAR(160),""))),0),TRIM(SUBSTITUTE(AA35,CHAR(160),""))="Devis 2",IFERROR(VALUE(TRIM(SUBSTITUTE(U35,CHAR(160),""))),0),TRIM(SUBSTITUTE(AA35,CHAR(160),""))="Devis 3",IFERROR(VALUE(TRIM(SUBSTITUTE(Z35,CHAR(160),""))),0),TRUE,0))</f>
        <v/>
      </c>
      <c r="AE35" s="969"/>
      <c r="AF35" s="889" t="str" cm="1">
        <f t="array" ref="AF35">IF(AE35="","",_xlfn.IFS(AE35=$CI$6,70,AE35=$CI$7,90,AE35=$CI$8,70,AE35=$CI$9,90,AE35=$CI$10,110))</f>
        <v/>
      </c>
      <c r="AG35" s="458"/>
      <c r="AH35" s="889" t="str" cm="1">
        <f t="array" ref="AH35">IF(AE35="","",_xlfn.IFS(AE35=$CI$6,15.75,AE35=$CI$7,21,AE35=$CI$8,15.25,AE35=$CI$9,15.25,AE35=$CI$10,15.25))</f>
        <v/>
      </c>
      <c r="AI35" s="458"/>
      <c r="AJ35" s="900">
        <f t="shared" si="26"/>
        <v>0</v>
      </c>
      <c r="AK35" s="906" t="str">
        <f t="shared" si="27"/>
        <v/>
      </c>
      <c r="AL35" s="412"/>
      <c r="AM35" s="522" t="str">
        <f t="shared" si="5"/>
        <v/>
      </c>
      <c r="AN35" s="403" t="str">
        <f t="shared" si="43"/>
        <v/>
      </c>
      <c r="AO35" s="482" t="str">
        <f t="shared" si="7"/>
        <v/>
      </c>
      <c r="AP35" s="384" t="str">
        <f t="shared" si="8"/>
        <v/>
      </c>
      <c r="AQ35" s="384" t="str">
        <f t="shared" si="9"/>
        <v/>
      </c>
      <c r="AR35" s="474" t="str">
        <f t="shared" si="28"/>
        <v/>
      </c>
      <c r="AS35" s="1011" t="str">
        <f t="shared" si="29"/>
        <v/>
      </c>
      <c r="AT35" s="403" t="str">
        <f t="shared" si="44"/>
        <v/>
      </c>
      <c r="AU35" s="403" t="str">
        <f t="shared" si="45"/>
        <v/>
      </c>
      <c r="AV35" s="403" t="str">
        <f t="shared" si="46"/>
        <v/>
      </c>
      <c r="AW35" s="403" t="str">
        <f t="shared" si="47"/>
        <v/>
      </c>
      <c r="AX35" s="404" t="str">
        <f t="shared" si="48"/>
        <v/>
      </c>
      <c r="AY35" s="405" t="str">
        <f t="shared" si="49"/>
        <v/>
      </c>
      <c r="AZ35" s="406" t="str">
        <f t="shared" si="41"/>
        <v/>
      </c>
      <c r="BA35" s="403" t="str">
        <f t="shared" si="50"/>
        <v/>
      </c>
      <c r="BB35" s="403" t="str">
        <f t="shared" si="51"/>
        <v/>
      </c>
      <c r="BC35" s="405" t="str">
        <f t="shared" si="52"/>
        <v/>
      </c>
      <c r="BD35" s="405" t="str">
        <f t="shared" si="53"/>
        <v/>
      </c>
      <c r="BE35" s="407" t="str">
        <f t="shared" si="36"/>
        <v/>
      </c>
      <c r="BF35" s="403" t="str">
        <f t="shared" si="54"/>
        <v/>
      </c>
      <c r="BG35" s="403" t="str">
        <f t="shared" si="55"/>
        <v/>
      </c>
      <c r="BH35" s="405" t="str">
        <f t="shared" si="56"/>
        <v/>
      </c>
      <c r="BI35" s="405" t="str">
        <f t="shared" si="57"/>
        <v/>
      </c>
      <c r="BJ35" s="407" t="str">
        <f t="shared" si="37"/>
        <v/>
      </c>
      <c r="BK35" s="390" t="str">
        <f t="shared" si="19"/>
        <v/>
      </c>
      <c r="BL35" s="409"/>
      <c r="BM35" s="177" t="str">
        <f t="shared" si="0"/>
        <v/>
      </c>
      <c r="BN35" s="177" t="str">
        <f t="shared" si="1"/>
        <v/>
      </c>
      <c r="BO35" s="408" t="str">
        <f t="shared" si="42"/>
        <v/>
      </c>
      <c r="BP35" s="940" t="str" cm="1">
        <f t="array" ref="BP35">IF($AM35="","",
_xlfn.IFS(
$BK35="Devis 1",
IF(ISBLANK(AX35),"",IFERROR(VALUE(TRIM(SUBSTITUTE(AX35,CHAR(160),""))),0)*IFERROR(VALUE(TRIM(SUBSTITUTE(AS35,CHAR(160),""))),0)),
$BK35="Devis 2",
IF(ISBLANK(BC35),"",IFERROR(VALUE(TRIM(SUBSTITUTE(BC35,CHAR(160),""))),0)*IFERROR(VALUE(TRIM(SUBSTITUTE(AS35,CHAR(160),""))),0)),
$BK35="Devis 3",
IF(ISBLANK(BH35),"",IFERROR(VALUE(TRIM(SUBSTITUTE(BH35,CHAR(160),""))),0)*IFERROR(VALUE(TRIM(SUBSTITUTE(AS35,CHAR(160),""))),0)),
TRUE,0
)
)</f>
        <v/>
      </c>
      <c r="BQ35" s="940" t="str">
        <f t="shared" si="38"/>
        <v/>
      </c>
      <c r="BR35" s="549" t="str">
        <f t="shared" si="39"/>
        <v/>
      </c>
      <c r="BS35" s="486"/>
      <c r="BT35" s="410"/>
      <c r="BU35" s="410"/>
      <c r="BV35" s="410"/>
      <c r="BW35" s="410"/>
      <c r="BX35" s="487" t="str">
        <f>IF(AM35="","",IFERROR(VALUE(TRIM(SUBSTITUTE(BS35,CHAR(160),""))),0)*IFERROR(VALUE(TRIM(SUBSTITUTE(BT35,CHAR(160),""))),0)+IFERROR(VALUE(TRIM(SUBSTITUTE(BU35,CHAR(160),""))),0)*IFERROR(VALUE(TRIM(SUBSTITUTE(BV35,CHAR(160),""))),0)+IFERROR(VALUE(TRIM(SUBSTITUTE(BW35,CHAR(160),""))),0)*IFERROR(VALUE(TRIM(SUBSTITUTE(AK10,CHAR(160),""))),0))</f>
        <v/>
      </c>
      <c r="BY35" s="496" t="str">
        <f t="shared" si="20"/>
        <v/>
      </c>
      <c r="BZ35" s="552"/>
      <c r="CA35" s="955" t="str" cm="1">
        <f t="array" ref="CA35">IF(
    OR(
        BR35="",BO35="",BP35="",BM35="",BQ35="",BN35=""
    ),
    "",
    _xlfn.IFS(
        ROUND(IFERROR(VALUE(TRIM(SUBSTITUTE(BR35,CHAR(160),""))),0),2) &gt;
        ROUND(IFERROR(VALUE(TRIM(SUBSTITUTE(BO35,CHAR(160),""))),0),2),
        "KO : Le montant retenu TTC est supérieur au montant raisonnable TTC. Merci de revoir la ligne de dépense ou plafonner son montant.",
        ROUND(IFERROR(VALUE(TRIM(SUBSTITUTE(BP35,CHAR(160),""))),0),2) &gt;
        ROUND(IFERROR(VALUE(TRIM(SUBSTITUTE(BM35,CHAR(160),""))),0),2),
        "Attention : Le montant retenu HT est supérieur au montant HT raisonnable. Merci de revoir la ligne de dépense, plafonner son montant, ou justifier la reventillation HT / TVA.",
        ROUND(IFERROR(VALUE(TRIM(SUBSTITUTE(BQ35,CHAR(160),""))),0),2) &gt;
        ROUND(IFERROR(VALUE(TRIM(SUBSTITUTE(BN35,CHAR(160),""))),0),2),
        "Attention : Le montant TVA retenu est supérieur au montant TVA raisonnable. Merci de revoir la ligne de dépense, plafonner son montant, ou justifier la reventillation HT / TVA.",
        ROUND(IFERROR(VALUE(TRIM(SUBSTITUTE(BR35,CHAR(160),""))),0),2) &gt;
        ROUND(IFERROR(VALUE(TRIM(SUBSTITUTE(MIN(AZ35,BE35,BJ35),CHAR(160),""))),0),2),
        "Attention : Le devis retenu n'est pas le moins cher. Une justification de la part du porteur est nécessaire.",
        ROUND(IFERROR(VALUE(TRIM(SUBSTITUTE(BR35,CHAR(160),""))),0),2) = 0,
        "Attention : montant présenté entièrement écarté",
        ROUND(IFERROR(VALUE(TRIM(SUBSTITUTE(BO35,CHAR(160),""))),0),2) =
        ROUND(IFERROR(VALUE(TRIM(SUBSTITUTE(BR35,CHAR(160),""))),0),2),
        "OK",
        ROUND(IFERROR(VALUE(TRIM(SUBSTITUTE(BO35,CHAR(160),""))),0),2) &gt;
        ROUND(IFERROR(VALUE(TRIM(SUBSTITUTE(BR35,CHAR(160),""))),0),2),
        "OK : Montant instruit inférieur au montant raisonnable.",
        TRUE,""
    )
)</f>
        <v/>
      </c>
      <c r="CB35" s="78" t="str">
        <f t="shared" si="21"/>
        <v/>
      </c>
      <c r="CC35" s="956" t="str">
        <f t="shared" si="2"/>
        <v/>
      </c>
      <c r="CD35" s="508" t="str">
        <f>IF(C35="","",((IFERROR(VALUE(TRIM(SUBSTITUTE(AB35,CHAR(160),""))),0))+(IFERROR(VALUE(TRIM(SUBSTITUTE(AK10,CHAR(160),""))),0)))-((IFERROR(VALUE(TRIM(SUBSTITUTE(BP35,CHAR(160),""))),0))+(IFERROR(VALUE(TRIM(SUBSTITUTE(BX35,CHAR(160),""))),0))))</f>
        <v/>
      </c>
      <c r="CE35" s="507" t="str">
        <f t="shared" si="22"/>
        <v/>
      </c>
      <c r="CF35" s="523" t="str">
        <f t="shared" si="23"/>
        <v/>
      </c>
    </row>
    <row r="36" spans="2:84" ht="14.1" customHeight="1" thickBot="1">
      <c r="B36" s="467">
        <v>27</v>
      </c>
      <c r="C36" s="80"/>
      <c r="D36" s="394"/>
      <c r="E36" s="966"/>
      <c r="F36" s="988"/>
      <c r="G36" s="2"/>
      <c r="H36" s="393"/>
      <c r="I36" s="964"/>
      <c r="J36" s="414"/>
      <c r="K36" s="414"/>
      <c r="L36" s="414"/>
      <c r="M36" s="415"/>
      <c r="N36" s="416"/>
      <c r="O36" s="417"/>
      <c r="P36" s="398" t="str">
        <f t="shared" si="40"/>
        <v/>
      </c>
      <c r="Q36" s="414"/>
      <c r="R36" s="414"/>
      <c r="S36" s="418"/>
      <c r="T36" s="417"/>
      <c r="U36" s="400" t="str">
        <f t="shared" si="3"/>
        <v/>
      </c>
      <c r="V36" s="414"/>
      <c r="W36" s="414"/>
      <c r="X36" s="419"/>
      <c r="Y36" s="417"/>
      <c r="Z36" s="400" t="str">
        <f t="shared" si="4"/>
        <v/>
      </c>
      <c r="AA36" s="402"/>
      <c r="AB36" s="940">
        <f t="shared" si="24"/>
        <v>0</v>
      </c>
      <c r="AC36" s="940">
        <f t="shared" si="25"/>
        <v>0</v>
      </c>
      <c r="AD36" s="989" t="str" cm="1">
        <f t="array" ref="AD36">IF((_xlfn.IFS(TRIM(SUBSTITUTE(AA36,CHAR(160),""))="Devis 1",IFERROR(VALUE(TRIM(SUBSTITUTE(P36,CHAR(160),""))),0),TRIM(SUBSTITUTE(AA36,CHAR(160),""))="Devis 2",IFERROR(VALUE(TRIM(SUBSTITUTE(U36,CHAR(160),""))),0),TRIM(SUBSTITUTE(AA36,CHAR(160),""))="Devis 3",IFERROR(VALUE(TRIM(SUBSTITUTE(Z36,CHAR(160),""))),0),TRUE,0))=0,"",_xlfn.IFS(TRIM(SUBSTITUTE(AA36,CHAR(160),""))="Devis 1",IFERROR(VALUE(TRIM(SUBSTITUTE(P36,CHAR(160),""))),0),TRIM(SUBSTITUTE(AA36,CHAR(160),""))="Devis 2",IFERROR(VALUE(TRIM(SUBSTITUTE(U36,CHAR(160),""))),0),TRIM(SUBSTITUTE(AA36,CHAR(160),""))="Devis 3",IFERROR(VALUE(TRIM(SUBSTITUTE(Z36,CHAR(160),""))),0),TRUE,0))</f>
        <v/>
      </c>
      <c r="AE36" s="969"/>
      <c r="AF36" s="889" t="str" cm="1">
        <f t="array" ref="AF36">IF(AE36="","",_xlfn.IFS(AE36=$CI$6,70,AE36=$CI$7,90,AE36=$CI$8,70,AE36=$CI$9,90,AE36=$CI$10,110))</f>
        <v/>
      </c>
      <c r="AG36" s="458"/>
      <c r="AH36" s="889" t="str" cm="1">
        <f t="array" ref="AH36">IF(AE36="","",_xlfn.IFS(AE36=$CI$6,15.75,AE36=$CI$7,21,AE36=$CI$8,15.25,AE36=$CI$9,15.25,AE36=$CI$10,15.25))</f>
        <v/>
      </c>
      <c r="AI36" s="458"/>
      <c r="AJ36" s="900">
        <f t="shared" si="26"/>
        <v>0</v>
      </c>
      <c r="AK36" s="906" t="str">
        <f t="shared" si="27"/>
        <v/>
      </c>
      <c r="AL36" s="412"/>
      <c r="AM36" s="522" t="str">
        <f t="shared" si="5"/>
        <v/>
      </c>
      <c r="AN36" s="403" t="str">
        <f t="shared" si="43"/>
        <v/>
      </c>
      <c r="AO36" s="482" t="str">
        <f t="shared" si="7"/>
        <v/>
      </c>
      <c r="AP36" s="384" t="str">
        <f t="shared" si="8"/>
        <v/>
      </c>
      <c r="AQ36" s="384" t="str">
        <f t="shared" si="9"/>
        <v/>
      </c>
      <c r="AR36" s="474" t="str">
        <f t="shared" si="28"/>
        <v/>
      </c>
      <c r="AS36" s="1011" t="str">
        <f t="shared" si="29"/>
        <v/>
      </c>
      <c r="AT36" s="403" t="str">
        <f t="shared" si="44"/>
        <v/>
      </c>
      <c r="AU36" s="403" t="str">
        <f t="shared" si="45"/>
        <v/>
      </c>
      <c r="AV36" s="403" t="str">
        <f t="shared" si="46"/>
        <v/>
      </c>
      <c r="AW36" s="403" t="str">
        <f t="shared" si="47"/>
        <v/>
      </c>
      <c r="AX36" s="404" t="str">
        <f t="shared" si="48"/>
        <v/>
      </c>
      <c r="AY36" s="405" t="str">
        <f t="shared" si="49"/>
        <v/>
      </c>
      <c r="AZ36" s="406" t="str">
        <f t="shared" si="41"/>
        <v/>
      </c>
      <c r="BA36" s="403" t="str">
        <f t="shared" si="50"/>
        <v/>
      </c>
      <c r="BB36" s="403" t="str">
        <f t="shared" si="51"/>
        <v/>
      </c>
      <c r="BC36" s="405" t="str">
        <f t="shared" si="52"/>
        <v/>
      </c>
      <c r="BD36" s="405" t="str">
        <f t="shared" si="53"/>
        <v/>
      </c>
      <c r="BE36" s="407" t="str">
        <f t="shared" si="36"/>
        <v/>
      </c>
      <c r="BF36" s="403" t="str">
        <f t="shared" si="54"/>
        <v/>
      </c>
      <c r="BG36" s="403" t="str">
        <f t="shared" si="55"/>
        <v/>
      </c>
      <c r="BH36" s="405" t="str">
        <f t="shared" si="56"/>
        <v/>
      </c>
      <c r="BI36" s="405" t="str">
        <f t="shared" si="57"/>
        <v/>
      </c>
      <c r="BJ36" s="407" t="str">
        <f t="shared" si="37"/>
        <v/>
      </c>
      <c r="BK36" s="390" t="str">
        <f t="shared" si="19"/>
        <v/>
      </c>
      <c r="BL36" s="409"/>
      <c r="BM36" s="177" t="str">
        <f t="shared" si="0"/>
        <v/>
      </c>
      <c r="BN36" s="177" t="str">
        <f t="shared" si="1"/>
        <v/>
      </c>
      <c r="BO36" s="408" t="str">
        <f t="shared" si="42"/>
        <v/>
      </c>
      <c r="BP36" s="940" t="str" cm="1">
        <f t="array" ref="BP36">IF($AM36="","",
_xlfn.IFS(
$BK36="Devis 1",
IF(ISBLANK(AX36),"",IFERROR(VALUE(TRIM(SUBSTITUTE(AX36,CHAR(160),""))),0)*IFERROR(VALUE(TRIM(SUBSTITUTE(AS36,CHAR(160),""))),0)),
$BK36="Devis 2",
IF(ISBLANK(BC36),"",IFERROR(VALUE(TRIM(SUBSTITUTE(BC36,CHAR(160),""))),0)*IFERROR(VALUE(TRIM(SUBSTITUTE(AS36,CHAR(160),""))),0)),
$BK36="Devis 3",
IF(ISBLANK(BH36),"",IFERROR(VALUE(TRIM(SUBSTITUTE(BH36,CHAR(160),""))),0)*IFERROR(VALUE(TRIM(SUBSTITUTE(AS36,CHAR(160),""))),0)),
TRUE,0
)
)</f>
        <v/>
      </c>
      <c r="BQ36" s="940" t="str">
        <f t="shared" si="38"/>
        <v/>
      </c>
      <c r="BR36" s="549" t="str">
        <f t="shared" si="39"/>
        <v/>
      </c>
      <c r="BS36" s="486"/>
      <c r="BT36" s="410"/>
      <c r="BU36" s="410"/>
      <c r="BV36" s="410"/>
      <c r="BW36" s="410"/>
      <c r="BX36" s="487" t="str">
        <f>IF(AM36="","",IFERROR(VALUE(TRIM(SUBSTITUTE(BS36,CHAR(160),""))),0)*IFERROR(VALUE(TRIM(SUBSTITUTE(BT36,CHAR(160),""))),0)+IFERROR(VALUE(TRIM(SUBSTITUTE(BU36,CHAR(160),""))),0)*IFERROR(VALUE(TRIM(SUBSTITUTE(BV36,CHAR(160),""))),0)+IFERROR(VALUE(TRIM(SUBSTITUTE(BW36,CHAR(160),""))),0)*IFERROR(VALUE(TRIM(SUBSTITUTE(AK10,CHAR(160),""))),0))</f>
        <v/>
      </c>
      <c r="BY36" s="496" t="str">
        <f t="shared" si="20"/>
        <v/>
      </c>
      <c r="BZ36" s="552"/>
      <c r="CA36" s="955" t="str" cm="1">
        <f t="array" ref="CA36">IF(
    OR(
        BR36="",BO36="",BP36="",BM36="",BQ36="",BN36=""
    ),
    "",
    _xlfn.IFS(
        ROUND(IFERROR(VALUE(TRIM(SUBSTITUTE(BR36,CHAR(160),""))),0),2) &gt;
        ROUND(IFERROR(VALUE(TRIM(SUBSTITUTE(BO36,CHAR(160),""))),0),2),
        "KO : Le montant retenu TTC est supérieur au montant raisonnable TTC. Merci de revoir la ligne de dépense ou plafonner son montant.",
        ROUND(IFERROR(VALUE(TRIM(SUBSTITUTE(BP36,CHAR(160),""))),0),2) &gt;
        ROUND(IFERROR(VALUE(TRIM(SUBSTITUTE(BM36,CHAR(160),""))),0),2),
        "Attention : Le montant retenu HT est supérieur au montant HT raisonnable. Merci de revoir la ligne de dépense, plafonner son montant, ou justifier la reventillation HT / TVA.",
        ROUND(IFERROR(VALUE(TRIM(SUBSTITUTE(BQ36,CHAR(160),""))),0),2) &gt;
        ROUND(IFERROR(VALUE(TRIM(SUBSTITUTE(BN36,CHAR(160),""))),0),2),
        "Attention : Le montant TVA retenu est supérieur au montant TVA raisonnable. Merci de revoir la ligne de dépense, plafonner son montant, ou justifier la reventillation HT / TVA.",
        ROUND(IFERROR(VALUE(TRIM(SUBSTITUTE(BR36,CHAR(160),""))),0),2) &gt;
        ROUND(IFERROR(VALUE(TRIM(SUBSTITUTE(MIN(AZ36,BE36,BJ36),CHAR(160),""))),0),2),
        "Attention : Le devis retenu n'est pas le moins cher. Une justification de la part du porteur est nécessaire.",
        ROUND(IFERROR(VALUE(TRIM(SUBSTITUTE(BR36,CHAR(160),""))),0),2) = 0,
        "Attention : montant présenté entièrement écarté",
        ROUND(IFERROR(VALUE(TRIM(SUBSTITUTE(BO36,CHAR(160),""))),0),2) =
        ROUND(IFERROR(VALUE(TRIM(SUBSTITUTE(BR36,CHAR(160),""))),0),2),
        "OK",
        ROUND(IFERROR(VALUE(TRIM(SUBSTITUTE(BO36,CHAR(160),""))),0),2) &gt;
        ROUND(IFERROR(VALUE(TRIM(SUBSTITUTE(BR36,CHAR(160),""))),0),2),
        "OK : Montant instruit inférieur au montant raisonnable.",
        TRUE,""
    )
)</f>
        <v/>
      </c>
      <c r="CB36" s="78" t="str">
        <f t="shared" si="21"/>
        <v/>
      </c>
      <c r="CC36" s="956" t="str">
        <f t="shared" si="2"/>
        <v/>
      </c>
      <c r="CD36" s="508" t="str">
        <f>IF(C36="","",((IFERROR(VALUE(TRIM(SUBSTITUTE(AB36,CHAR(160),""))),0))+(IFERROR(VALUE(TRIM(SUBSTITUTE(AK10,CHAR(160),""))),0)))-((IFERROR(VALUE(TRIM(SUBSTITUTE(BP36,CHAR(160),""))),0))+(IFERROR(VALUE(TRIM(SUBSTITUTE(BX36,CHAR(160),""))),0))))</f>
        <v/>
      </c>
      <c r="CE36" s="507" t="str">
        <f t="shared" si="22"/>
        <v/>
      </c>
      <c r="CF36" s="523" t="str">
        <f t="shared" si="23"/>
        <v/>
      </c>
    </row>
    <row r="37" spans="2:84" ht="14.1" customHeight="1" thickBot="1">
      <c r="B37" s="467">
        <v>28</v>
      </c>
      <c r="C37" s="80"/>
      <c r="D37" s="394"/>
      <c r="E37" s="966"/>
      <c r="F37" s="988"/>
      <c r="G37" s="2"/>
      <c r="H37" s="393"/>
      <c r="I37" s="964"/>
      <c r="J37" s="414"/>
      <c r="K37" s="414"/>
      <c r="L37" s="414"/>
      <c r="M37" s="415"/>
      <c r="N37" s="416"/>
      <c r="O37" s="417"/>
      <c r="P37" s="398" t="str">
        <f t="shared" si="40"/>
        <v/>
      </c>
      <c r="Q37" s="414"/>
      <c r="R37" s="414"/>
      <c r="S37" s="418"/>
      <c r="T37" s="417"/>
      <c r="U37" s="400" t="str">
        <f t="shared" si="3"/>
        <v/>
      </c>
      <c r="V37" s="414"/>
      <c r="W37" s="414"/>
      <c r="X37" s="419"/>
      <c r="Y37" s="417"/>
      <c r="Z37" s="400" t="str">
        <f t="shared" si="4"/>
        <v/>
      </c>
      <c r="AA37" s="402"/>
      <c r="AB37" s="940">
        <f t="shared" si="24"/>
        <v>0</v>
      </c>
      <c r="AC37" s="940">
        <f t="shared" si="25"/>
        <v>0</v>
      </c>
      <c r="AD37" s="989" t="str" cm="1">
        <f t="array" ref="AD37">IF((_xlfn.IFS(TRIM(SUBSTITUTE(AA37,CHAR(160),""))="Devis 1",IFERROR(VALUE(TRIM(SUBSTITUTE(P37,CHAR(160),""))),0),TRIM(SUBSTITUTE(AA37,CHAR(160),""))="Devis 2",IFERROR(VALUE(TRIM(SUBSTITUTE(U37,CHAR(160),""))),0),TRIM(SUBSTITUTE(AA37,CHAR(160),""))="Devis 3",IFERROR(VALUE(TRIM(SUBSTITUTE(Z37,CHAR(160),""))),0),TRUE,0))=0,"",_xlfn.IFS(TRIM(SUBSTITUTE(AA37,CHAR(160),""))="Devis 1",IFERROR(VALUE(TRIM(SUBSTITUTE(P37,CHAR(160),""))),0),TRIM(SUBSTITUTE(AA37,CHAR(160),""))="Devis 2",IFERROR(VALUE(TRIM(SUBSTITUTE(U37,CHAR(160),""))),0),TRIM(SUBSTITUTE(AA37,CHAR(160),""))="Devis 3",IFERROR(VALUE(TRIM(SUBSTITUTE(Z37,CHAR(160),""))),0),TRUE,0))</f>
        <v/>
      </c>
      <c r="AE37" s="969"/>
      <c r="AF37" s="889" t="str" cm="1">
        <f t="array" ref="AF37">IF(AE37="","",_xlfn.IFS(AE37=$CI$6,70,AE37=$CI$7,90,AE37=$CI$8,70,AE37=$CI$9,90,AE37=$CI$10,110))</f>
        <v/>
      </c>
      <c r="AG37" s="458"/>
      <c r="AH37" s="889" t="str" cm="1">
        <f t="array" ref="AH37">IF(AE37="","",_xlfn.IFS(AE37=$CI$6,15.75,AE37=$CI$7,21,AE37=$CI$8,15.25,AE37=$CI$9,15.25,AE37=$CI$10,15.25))</f>
        <v/>
      </c>
      <c r="AI37" s="458"/>
      <c r="AJ37" s="900">
        <f t="shared" si="26"/>
        <v>0</v>
      </c>
      <c r="AK37" s="906" t="str">
        <f t="shared" si="27"/>
        <v/>
      </c>
      <c r="AL37" s="412"/>
      <c r="AM37" s="522" t="str">
        <f t="shared" si="5"/>
        <v/>
      </c>
      <c r="AN37" s="403" t="str">
        <f t="shared" si="43"/>
        <v/>
      </c>
      <c r="AO37" s="482" t="str">
        <f t="shared" si="7"/>
        <v/>
      </c>
      <c r="AP37" s="384" t="str">
        <f t="shared" si="8"/>
        <v/>
      </c>
      <c r="AQ37" s="384" t="str">
        <f t="shared" si="9"/>
        <v/>
      </c>
      <c r="AR37" s="474" t="str">
        <f t="shared" si="28"/>
        <v/>
      </c>
      <c r="AS37" s="1011" t="str">
        <f t="shared" si="29"/>
        <v/>
      </c>
      <c r="AT37" s="403" t="str">
        <f t="shared" si="44"/>
        <v/>
      </c>
      <c r="AU37" s="403" t="str">
        <f t="shared" si="45"/>
        <v/>
      </c>
      <c r="AV37" s="403" t="str">
        <f t="shared" si="46"/>
        <v/>
      </c>
      <c r="AW37" s="403" t="str">
        <f t="shared" si="47"/>
        <v/>
      </c>
      <c r="AX37" s="404" t="str">
        <f t="shared" si="48"/>
        <v/>
      </c>
      <c r="AY37" s="405" t="str">
        <f t="shared" si="49"/>
        <v/>
      </c>
      <c r="AZ37" s="406" t="str">
        <f t="shared" si="41"/>
        <v/>
      </c>
      <c r="BA37" s="403" t="str">
        <f t="shared" si="50"/>
        <v/>
      </c>
      <c r="BB37" s="403" t="str">
        <f t="shared" si="51"/>
        <v/>
      </c>
      <c r="BC37" s="405" t="str">
        <f t="shared" si="52"/>
        <v/>
      </c>
      <c r="BD37" s="405" t="str">
        <f t="shared" si="53"/>
        <v/>
      </c>
      <c r="BE37" s="407" t="str">
        <f t="shared" si="36"/>
        <v/>
      </c>
      <c r="BF37" s="403" t="str">
        <f t="shared" si="54"/>
        <v/>
      </c>
      <c r="BG37" s="403" t="str">
        <f t="shared" si="55"/>
        <v/>
      </c>
      <c r="BH37" s="405" t="str">
        <f t="shared" si="56"/>
        <v/>
      </c>
      <c r="BI37" s="405" t="str">
        <f t="shared" si="57"/>
        <v/>
      </c>
      <c r="BJ37" s="407" t="str">
        <f t="shared" si="37"/>
        <v/>
      </c>
      <c r="BK37" s="390" t="str">
        <f t="shared" si="19"/>
        <v/>
      </c>
      <c r="BL37" s="409"/>
      <c r="BM37" s="177" t="str">
        <f t="shared" si="0"/>
        <v/>
      </c>
      <c r="BN37" s="177" t="str">
        <f t="shared" si="1"/>
        <v/>
      </c>
      <c r="BO37" s="408" t="str">
        <f t="shared" si="42"/>
        <v/>
      </c>
      <c r="BP37" s="940" t="str" cm="1">
        <f t="array" ref="BP37">IF($AM37="","",
_xlfn.IFS(
$BK37="Devis 1",
IF(ISBLANK(AX37),"",IFERROR(VALUE(TRIM(SUBSTITUTE(AX37,CHAR(160),""))),0)*IFERROR(VALUE(TRIM(SUBSTITUTE(AS37,CHAR(160),""))),0)),
$BK37="Devis 2",
IF(ISBLANK(BC37),"",IFERROR(VALUE(TRIM(SUBSTITUTE(BC37,CHAR(160),""))),0)*IFERROR(VALUE(TRIM(SUBSTITUTE(AS37,CHAR(160),""))),0)),
$BK37="Devis 3",
IF(ISBLANK(BH37),"",IFERROR(VALUE(TRIM(SUBSTITUTE(BH37,CHAR(160),""))),0)*IFERROR(VALUE(TRIM(SUBSTITUTE(AS37,CHAR(160),""))),0)),
TRUE,0
)
)</f>
        <v/>
      </c>
      <c r="BQ37" s="940" t="str">
        <f t="shared" si="38"/>
        <v/>
      </c>
      <c r="BR37" s="549" t="str">
        <f t="shared" si="39"/>
        <v/>
      </c>
      <c r="BS37" s="486"/>
      <c r="BT37" s="410"/>
      <c r="BU37" s="410"/>
      <c r="BV37" s="410"/>
      <c r="BW37" s="410"/>
      <c r="BX37" s="487" t="str">
        <f>IF(AM37="","",IFERROR(VALUE(TRIM(SUBSTITUTE(BS37,CHAR(160),""))),0)*IFERROR(VALUE(TRIM(SUBSTITUTE(BT37,CHAR(160),""))),0)+IFERROR(VALUE(TRIM(SUBSTITUTE(BU37,CHAR(160),""))),0)*IFERROR(VALUE(TRIM(SUBSTITUTE(BV37,CHAR(160),""))),0)+IFERROR(VALUE(TRIM(SUBSTITUTE(BW37,CHAR(160),""))),0)*IFERROR(VALUE(TRIM(SUBSTITUTE(AK10,CHAR(160),""))),0))</f>
        <v/>
      </c>
      <c r="BY37" s="496" t="str">
        <f t="shared" si="20"/>
        <v/>
      </c>
      <c r="BZ37" s="552"/>
      <c r="CA37" s="955" t="str" cm="1">
        <f t="array" ref="CA37">IF(
    OR(
        BR37="",BO37="",BP37="",BM37="",BQ37="",BN37=""
    ),
    "",
    _xlfn.IFS(
        ROUND(IFERROR(VALUE(TRIM(SUBSTITUTE(BR37,CHAR(160),""))),0),2) &gt;
        ROUND(IFERROR(VALUE(TRIM(SUBSTITUTE(BO37,CHAR(160),""))),0),2),
        "KO : Le montant retenu TTC est supérieur au montant raisonnable TTC. Merci de revoir la ligne de dépense ou plafonner son montant.",
        ROUND(IFERROR(VALUE(TRIM(SUBSTITUTE(BP37,CHAR(160),""))),0),2) &gt;
        ROUND(IFERROR(VALUE(TRIM(SUBSTITUTE(BM37,CHAR(160),""))),0),2),
        "Attention : Le montant retenu HT est supérieur au montant HT raisonnable. Merci de revoir la ligne de dépense, plafonner son montant, ou justifier la reventillation HT / TVA.",
        ROUND(IFERROR(VALUE(TRIM(SUBSTITUTE(BQ37,CHAR(160),""))),0),2) &gt;
        ROUND(IFERROR(VALUE(TRIM(SUBSTITUTE(BN37,CHAR(160),""))),0),2),
        "Attention : Le montant TVA retenu est supérieur au montant TVA raisonnable. Merci de revoir la ligne de dépense, plafonner son montant, ou justifier la reventillation HT / TVA.",
        ROUND(IFERROR(VALUE(TRIM(SUBSTITUTE(BR37,CHAR(160),""))),0),2) &gt;
        ROUND(IFERROR(VALUE(TRIM(SUBSTITUTE(MIN(AZ37,BE37,BJ37),CHAR(160),""))),0),2),
        "Attention : Le devis retenu n'est pas le moins cher. Une justification de la part du porteur est nécessaire.",
        ROUND(IFERROR(VALUE(TRIM(SUBSTITUTE(BR37,CHAR(160),""))),0),2) = 0,
        "Attention : montant présenté entièrement écarté",
        ROUND(IFERROR(VALUE(TRIM(SUBSTITUTE(BO37,CHAR(160),""))),0),2) =
        ROUND(IFERROR(VALUE(TRIM(SUBSTITUTE(BR37,CHAR(160),""))),0),2),
        "OK",
        ROUND(IFERROR(VALUE(TRIM(SUBSTITUTE(BO37,CHAR(160),""))),0),2) &gt;
        ROUND(IFERROR(VALUE(TRIM(SUBSTITUTE(BR37,CHAR(160),""))),0),2),
        "OK : Montant instruit inférieur au montant raisonnable.",
        TRUE,""
    )
)</f>
        <v/>
      </c>
      <c r="CB37" s="78" t="str">
        <f t="shared" si="21"/>
        <v/>
      </c>
      <c r="CC37" s="956" t="str">
        <f t="shared" si="2"/>
        <v/>
      </c>
      <c r="CD37" s="508" t="str">
        <f>IF(C37="","",((IFERROR(VALUE(TRIM(SUBSTITUTE(AB37,CHAR(160),""))),0))+(IFERROR(VALUE(TRIM(SUBSTITUTE(AK10,CHAR(160),""))),0)))-((IFERROR(VALUE(TRIM(SUBSTITUTE(BP37,CHAR(160),""))),0))+(IFERROR(VALUE(TRIM(SUBSTITUTE(BX37,CHAR(160),""))),0))))</f>
        <v/>
      </c>
      <c r="CE37" s="507" t="str">
        <f t="shared" si="22"/>
        <v/>
      </c>
      <c r="CF37" s="523" t="str">
        <f t="shared" si="23"/>
        <v/>
      </c>
    </row>
    <row r="38" spans="2:84" ht="14.1" customHeight="1" thickBot="1">
      <c r="B38" s="467">
        <v>29</v>
      </c>
      <c r="C38" s="80"/>
      <c r="D38" s="394"/>
      <c r="E38" s="966"/>
      <c r="F38" s="988"/>
      <c r="G38" s="2"/>
      <c r="H38" s="393"/>
      <c r="I38" s="964"/>
      <c r="J38" s="414"/>
      <c r="K38" s="414"/>
      <c r="L38" s="414"/>
      <c r="M38" s="415"/>
      <c r="N38" s="416"/>
      <c r="O38" s="417"/>
      <c r="P38" s="398" t="str">
        <f t="shared" si="40"/>
        <v/>
      </c>
      <c r="Q38" s="414"/>
      <c r="R38" s="414"/>
      <c r="S38" s="418"/>
      <c r="T38" s="417"/>
      <c r="U38" s="400" t="str">
        <f t="shared" si="3"/>
        <v/>
      </c>
      <c r="V38" s="414"/>
      <c r="W38" s="414"/>
      <c r="X38" s="419"/>
      <c r="Y38" s="417"/>
      <c r="Z38" s="400" t="str">
        <f t="shared" si="4"/>
        <v/>
      </c>
      <c r="AA38" s="402"/>
      <c r="AB38" s="940">
        <f t="shared" si="24"/>
        <v>0</v>
      </c>
      <c r="AC38" s="940">
        <f t="shared" si="25"/>
        <v>0</v>
      </c>
      <c r="AD38" s="989" t="str" cm="1">
        <f t="array" ref="AD38">IF((_xlfn.IFS(TRIM(SUBSTITUTE(AA38,CHAR(160),""))="Devis 1",IFERROR(VALUE(TRIM(SUBSTITUTE(P38,CHAR(160),""))),0),TRIM(SUBSTITUTE(AA38,CHAR(160),""))="Devis 2",IFERROR(VALUE(TRIM(SUBSTITUTE(U38,CHAR(160),""))),0),TRIM(SUBSTITUTE(AA38,CHAR(160),""))="Devis 3",IFERROR(VALUE(TRIM(SUBSTITUTE(Z38,CHAR(160),""))),0),TRUE,0))=0,"",_xlfn.IFS(TRIM(SUBSTITUTE(AA38,CHAR(160),""))="Devis 1",IFERROR(VALUE(TRIM(SUBSTITUTE(P38,CHAR(160),""))),0),TRIM(SUBSTITUTE(AA38,CHAR(160),""))="Devis 2",IFERROR(VALUE(TRIM(SUBSTITUTE(U38,CHAR(160),""))),0),TRIM(SUBSTITUTE(AA38,CHAR(160),""))="Devis 3",IFERROR(VALUE(TRIM(SUBSTITUTE(Z38,CHAR(160),""))),0),TRUE,0))</f>
        <v/>
      </c>
      <c r="AE38" s="969"/>
      <c r="AF38" s="889" t="str" cm="1">
        <f t="array" ref="AF38">IF(AE38="","",_xlfn.IFS(AE38=$CI$6,70,AE38=$CI$7,90,AE38=$CI$8,70,AE38=$CI$9,90,AE38=$CI$10,110))</f>
        <v/>
      </c>
      <c r="AG38" s="458"/>
      <c r="AH38" s="889" t="str" cm="1">
        <f t="array" ref="AH38">IF(AE38="","",_xlfn.IFS(AE38=$CI$6,15.75,AE38=$CI$7,21,AE38=$CI$8,15.25,AE38=$CI$9,15.25,AE38=$CI$10,15.25))</f>
        <v/>
      </c>
      <c r="AI38" s="458"/>
      <c r="AJ38" s="900">
        <f t="shared" si="26"/>
        <v>0</v>
      </c>
      <c r="AK38" s="906" t="str">
        <f t="shared" si="27"/>
        <v/>
      </c>
      <c r="AL38" s="412"/>
      <c r="AM38" s="522" t="str">
        <f t="shared" si="5"/>
        <v/>
      </c>
      <c r="AN38" s="403" t="str">
        <f t="shared" si="43"/>
        <v/>
      </c>
      <c r="AO38" s="482" t="str">
        <f t="shared" si="7"/>
        <v/>
      </c>
      <c r="AP38" s="384" t="str">
        <f t="shared" si="8"/>
        <v/>
      </c>
      <c r="AQ38" s="384" t="str">
        <f t="shared" si="9"/>
        <v/>
      </c>
      <c r="AR38" s="474" t="str">
        <f t="shared" si="28"/>
        <v/>
      </c>
      <c r="AS38" s="1011" t="str">
        <f t="shared" si="29"/>
        <v/>
      </c>
      <c r="AT38" s="403" t="str">
        <f t="shared" si="44"/>
        <v/>
      </c>
      <c r="AU38" s="403" t="str">
        <f t="shared" si="45"/>
        <v/>
      </c>
      <c r="AV38" s="403" t="str">
        <f t="shared" si="46"/>
        <v/>
      </c>
      <c r="AW38" s="403" t="str">
        <f t="shared" si="47"/>
        <v/>
      </c>
      <c r="AX38" s="404" t="str">
        <f t="shared" si="48"/>
        <v/>
      </c>
      <c r="AY38" s="405" t="str">
        <f t="shared" si="49"/>
        <v/>
      </c>
      <c r="AZ38" s="406" t="str">
        <f t="shared" si="41"/>
        <v/>
      </c>
      <c r="BA38" s="403" t="str">
        <f t="shared" si="50"/>
        <v/>
      </c>
      <c r="BB38" s="403" t="str">
        <f t="shared" si="51"/>
        <v/>
      </c>
      <c r="BC38" s="405" t="str">
        <f t="shared" si="52"/>
        <v/>
      </c>
      <c r="BD38" s="405" t="str">
        <f t="shared" si="53"/>
        <v/>
      </c>
      <c r="BE38" s="407" t="str">
        <f t="shared" si="36"/>
        <v/>
      </c>
      <c r="BF38" s="403" t="str">
        <f t="shared" si="54"/>
        <v/>
      </c>
      <c r="BG38" s="403" t="str">
        <f t="shared" si="55"/>
        <v/>
      </c>
      <c r="BH38" s="405" t="str">
        <f t="shared" si="56"/>
        <v/>
      </c>
      <c r="BI38" s="405" t="str">
        <f t="shared" si="57"/>
        <v/>
      </c>
      <c r="BJ38" s="407" t="str">
        <f t="shared" si="37"/>
        <v/>
      </c>
      <c r="BK38" s="390" t="str">
        <f t="shared" si="19"/>
        <v/>
      </c>
      <c r="BL38" s="409"/>
      <c r="BM38" s="177" t="str">
        <f t="shared" si="0"/>
        <v/>
      </c>
      <c r="BN38" s="177" t="str">
        <f t="shared" si="1"/>
        <v/>
      </c>
      <c r="BO38" s="408" t="str">
        <f t="shared" si="42"/>
        <v/>
      </c>
      <c r="BP38" s="940" t="str" cm="1">
        <f t="array" ref="BP38">IF($AM38="","",
_xlfn.IFS(
$BK38="Devis 1",
IF(ISBLANK(AX38),"",IFERROR(VALUE(TRIM(SUBSTITUTE(AX38,CHAR(160),""))),0)*IFERROR(VALUE(TRIM(SUBSTITUTE(AS38,CHAR(160),""))),0)),
$BK38="Devis 2",
IF(ISBLANK(BC38),"",IFERROR(VALUE(TRIM(SUBSTITUTE(BC38,CHAR(160),""))),0)*IFERROR(VALUE(TRIM(SUBSTITUTE(AS38,CHAR(160),""))),0)),
$BK38="Devis 3",
IF(ISBLANK(BH38),"",IFERROR(VALUE(TRIM(SUBSTITUTE(BH38,CHAR(160),""))),0)*IFERROR(VALUE(TRIM(SUBSTITUTE(AS38,CHAR(160),""))),0)),
TRUE,0
)
)</f>
        <v/>
      </c>
      <c r="BQ38" s="940" t="str">
        <f t="shared" si="38"/>
        <v/>
      </c>
      <c r="BR38" s="549" t="str">
        <f t="shared" si="39"/>
        <v/>
      </c>
      <c r="BS38" s="486"/>
      <c r="BT38" s="410"/>
      <c r="BU38" s="410"/>
      <c r="BV38" s="410"/>
      <c r="BW38" s="410"/>
      <c r="BX38" s="487" t="str">
        <f>IF(AM38="","",IFERROR(VALUE(TRIM(SUBSTITUTE(BS38,CHAR(160),""))),0)*IFERROR(VALUE(TRIM(SUBSTITUTE(BT38,CHAR(160),""))),0)+IFERROR(VALUE(TRIM(SUBSTITUTE(BU38,CHAR(160),""))),0)*IFERROR(VALUE(TRIM(SUBSTITUTE(BV38,CHAR(160),""))),0)+IFERROR(VALUE(TRIM(SUBSTITUTE(BW38,CHAR(160),""))),0)*IFERROR(VALUE(TRIM(SUBSTITUTE(AK10,CHAR(160),""))),0))</f>
        <v/>
      </c>
      <c r="BY38" s="496" t="str">
        <f t="shared" si="20"/>
        <v/>
      </c>
      <c r="BZ38" s="552"/>
      <c r="CA38" s="955" t="str" cm="1">
        <f t="array" ref="CA38">IF(
    OR(
        BR38="",BO38="",BP38="",BM38="",BQ38="",BN38=""
    ),
    "",
    _xlfn.IFS(
        ROUND(IFERROR(VALUE(TRIM(SUBSTITUTE(BR38,CHAR(160),""))),0),2) &gt;
        ROUND(IFERROR(VALUE(TRIM(SUBSTITUTE(BO38,CHAR(160),""))),0),2),
        "KO : Le montant retenu TTC est supérieur au montant raisonnable TTC. Merci de revoir la ligne de dépense ou plafonner son montant.",
        ROUND(IFERROR(VALUE(TRIM(SUBSTITUTE(BP38,CHAR(160),""))),0),2) &gt;
        ROUND(IFERROR(VALUE(TRIM(SUBSTITUTE(BM38,CHAR(160),""))),0),2),
        "Attention : Le montant retenu HT est supérieur au montant HT raisonnable. Merci de revoir la ligne de dépense, plafonner son montant, ou justifier la reventillation HT / TVA.",
        ROUND(IFERROR(VALUE(TRIM(SUBSTITUTE(BQ38,CHAR(160),""))),0),2) &gt;
        ROUND(IFERROR(VALUE(TRIM(SUBSTITUTE(BN38,CHAR(160),""))),0),2),
        "Attention : Le montant TVA retenu est supérieur au montant TVA raisonnable. Merci de revoir la ligne de dépense, plafonner son montant, ou justifier la reventillation HT / TVA.",
        ROUND(IFERROR(VALUE(TRIM(SUBSTITUTE(BR38,CHAR(160),""))),0),2) &gt;
        ROUND(IFERROR(VALUE(TRIM(SUBSTITUTE(MIN(AZ38,BE38,BJ38),CHAR(160),""))),0),2),
        "Attention : Le devis retenu n'est pas le moins cher. Une justification de la part du porteur est nécessaire.",
        ROUND(IFERROR(VALUE(TRIM(SUBSTITUTE(BR38,CHAR(160),""))),0),2) = 0,
        "Attention : montant présenté entièrement écarté",
        ROUND(IFERROR(VALUE(TRIM(SUBSTITUTE(BO38,CHAR(160),""))),0),2) =
        ROUND(IFERROR(VALUE(TRIM(SUBSTITUTE(BR38,CHAR(160),""))),0),2),
        "OK",
        ROUND(IFERROR(VALUE(TRIM(SUBSTITUTE(BO38,CHAR(160),""))),0),2) &gt;
        ROUND(IFERROR(VALUE(TRIM(SUBSTITUTE(BR38,CHAR(160),""))),0),2),
        "OK : Montant instruit inférieur au montant raisonnable.",
        TRUE,""
    )
)</f>
        <v/>
      </c>
      <c r="CB38" s="78" t="str">
        <f t="shared" si="21"/>
        <v/>
      </c>
      <c r="CC38" s="956" t="str">
        <f t="shared" si="2"/>
        <v/>
      </c>
      <c r="CD38" s="508" t="str">
        <f>IF(C38="","",((IFERROR(VALUE(TRIM(SUBSTITUTE(AB38,CHAR(160),""))),0))+(IFERROR(VALUE(TRIM(SUBSTITUTE(AK10,CHAR(160),""))),0)))-((IFERROR(VALUE(TRIM(SUBSTITUTE(BP38,CHAR(160),""))),0))+(IFERROR(VALUE(TRIM(SUBSTITUTE(BX38,CHAR(160),""))),0))))</f>
        <v/>
      </c>
      <c r="CE38" s="507" t="str">
        <f t="shared" si="22"/>
        <v/>
      </c>
      <c r="CF38" s="523" t="str">
        <f t="shared" si="23"/>
        <v/>
      </c>
    </row>
    <row r="39" spans="2:84" ht="14.1" customHeight="1" thickBot="1">
      <c r="B39" s="467">
        <v>30</v>
      </c>
      <c r="C39" s="80"/>
      <c r="D39" s="394"/>
      <c r="E39" s="966"/>
      <c r="F39" s="988"/>
      <c r="G39" s="2"/>
      <c r="H39" s="393"/>
      <c r="I39" s="964"/>
      <c r="J39" s="414"/>
      <c r="K39" s="414"/>
      <c r="L39" s="414"/>
      <c r="M39" s="415"/>
      <c r="N39" s="416"/>
      <c r="O39" s="417"/>
      <c r="P39" s="398" t="str">
        <f t="shared" si="40"/>
        <v/>
      </c>
      <c r="Q39" s="414"/>
      <c r="R39" s="414"/>
      <c r="S39" s="418"/>
      <c r="T39" s="417"/>
      <c r="U39" s="400" t="str">
        <f t="shared" si="3"/>
        <v/>
      </c>
      <c r="V39" s="414"/>
      <c r="W39" s="414"/>
      <c r="X39" s="419"/>
      <c r="Y39" s="417"/>
      <c r="Z39" s="400" t="str">
        <f t="shared" si="4"/>
        <v/>
      </c>
      <c r="AA39" s="402"/>
      <c r="AB39" s="940">
        <f t="shared" si="24"/>
        <v>0</v>
      </c>
      <c r="AC39" s="940">
        <f t="shared" si="25"/>
        <v>0</v>
      </c>
      <c r="AD39" s="989" t="str" cm="1">
        <f t="array" ref="AD39">IF((_xlfn.IFS(TRIM(SUBSTITUTE(AA39,CHAR(160),""))="Devis 1",IFERROR(VALUE(TRIM(SUBSTITUTE(P39,CHAR(160),""))),0),TRIM(SUBSTITUTE(AA39,CHAR(160),""))="Devis 2",IFERROR(VALUE(TRIM(SUBSTITUTE(U39,CHAR(160),""))),0),TRIM(SUBSTITUTE(AA39,CHAR(160),""))="Devis 3",IFERROR(VALUE(TRIM(SUBSTITUTE(Z39,CHAR(160),""))),0),TRUE,0))=0,"",_xlfn.IFS(TRIM(SUBSTITUTE(AA39,CHAR(160),""))="Devis 1",IFERROR(VALUE(TRIM(SUBSTITUTE(P39,CHAR(160),""))),0),TRIM(SUBSTITUTE(AA39,CHAR(160),""))="Devis 2",IFERROR(VALUE(TRIM(SUBSTITUTE(U39,CHAR(160),""))),0),TRIM(SUBSTITUTE(AA39,CHAR(160),""))="Devis 3",IFERROR(VALUE(TRIM(SUBSTITUTE(Z39,CHAR(160),""))),0),TRUE,0))</f>
        <v/>
      </c>
      <c r="AE39" s="969"/>
      <c r="AF39" s="889" t="str" cm="1">
        <f t="array" ref="AF39">IF(AE39="","",_xlfn.IFS(AE39=$CI$6,70,AE39=$CI$7,90,AE39=$CI$8,70,AE39=$CI$9,90,AE39=$CI$10,110))</f>
        <v/>
      </c>
      <c r="AG39" s="458"/>
      <c r="AH39" s="889" t="str" cm="1">
        <f t="array" ref="AH39">IF(AE39="","",_xlfn.IFS(AE39=$CI$6,15.75,AE39=$CI$7,21,AE39=$CI$8,15.25,AE39=$CI$9,15.25,AE39=$CI$10,15.25))</f>
        <v/>
      </c>
      <c r="AI39" s="458"/>
      <c r="AJ39" s="900">
        <f t="shared" si="26"/>
        <v>0</v>
      </c>
      <c r="AK39" s="906" t="str">
        <f t="shared" si="27"/>
        <v/>
      </c>
      <c r="AL39" s="412"/>
      <c r="AM39" s="522" t="str">
        <f t="shared" si="5"/>
        <v/>
      </c>
      <c r="AN39" s="403" t="str">
        <f t="shared" si="43"/>
        <v/>
      </c>
      <c r="AO39" s="482" t="str">
        <f t="shared" si="7"/>
        <v/>
      </c>
      <c r="AP39" s="384" t="str">
        <f t="shared" si="8"/>
        <v/>
      </c>
      <c r="AQ39" s="384" t="str">
        <f t="shared" si="9"/>
        <v/>
      </c>
      <c r="AR39" s="474" t="str">
        <f t="shared" si="28"/>
        <v/>
      </c>
      <c r="AS39" s="1011" t="str">
        <f t="shared" si="29"/>
        <v/>
      </c>
      <c r="AT39" s="403" t="str">
        <f t="shared" si="44"/>
        <v/>
      </c>
      <c r="AU39" s="403" t="str">
        <f t="shared" si="45"/>
        <v/>
      </c>
      <c r="AV39" s="403" t="str">
        <f t="shared" si="46"/>
        <v/>
      </c>
      <c r="AW39" s="403" t="str">
        <f t="shared" si="47"/>
        <v/>
      </c>
      <c r="AX39" s="404" t="str">
        <f t="shared" si="48"/>
        <v/>
      </c>
      <c r="AY39" s="405" t="str">
        <f t="shared" si="49"/>
        <v/>
      </c>
      <c r="AZ39" s="406" t="str">
        <f t="shared" si="41"/>
        <v/>
      </c>
      <c r="BA39" s="403" t="str">
        <f t="shared" si="50"/>
        <v/>
      </c>
      <c r="BB39" s="403" t="str">
        <f t="shared" si="51"/>
        <v/>
      </c>
      <c r="BC39" s="405" t="str">
        <f t="shared" si="52"/>
        <v/>
      </c>
      <c r="BD39" s="405" t="str">
        <f t="shared" si="53"/>
        <v/>
      </c>
      <c r="BE39" s="407" t="str">
        <f t="shared" si="36"/>
        <v/>
      </c>
      <c r="BF39" s="403" t="str">
        <f t="shared" si="54"/>
        <v/>
      </c>
      <c r="BG39" s="403" t="str">
        <f t="shared" si="55"/>
        <v/>
      </c>
      <c r="BH39" s="405" t="str">
        <f t="shared" si="56"/>
        <v/>
      </c>
      <c r="BI39" s="405" t="str">
        <f t="shared" si="57"/>
        <v/>
      </c>
      <c r="BJ39" s="407" t="str">
        <f t="shared" si="37"/>
        <v/>
      </c>
      <c r="BK39" s="390" t="str">
        <f t="shared" si="19"/>
        <v/>
      </c>
      <c r="BL39" s="409"/>
      <c r="BM39" s="177" t="str">
        <f t="shared" si="0"/>
        <v/>
      </c>
      <c r="BN39" s="177" t="str">
        <f t="shared" si="1"/>
        <v/>
      </c>
      <c r="BO39" s="408" t="str">
        <f t="shared" si="42"/>
        <v/>
      </c>
      <c r="BP39" s="940" t="str" cm="1">
        <f t="array" ref="BP39">IF($AM39="","",
_xlfn.IFS(
$BK39="Devis 1",
IF(ISBLANK(AX39),"",IFERROR(VALUE(TRIM(SUBSTITUTE(AX39,CHAR(160),""))),0)*IFERROR(VALUE(TRIM(SUBSTITUTE(AS39,CHAR(160),""))),0)),
$BK39="Devis 2",
IF(ISBLANK(BC39),"",IFERROR(VALUE(TRIM(SUBSTITUTE(BC39,CHAR(160),""))),0)*IFERROR(VALUE(TRIM(SUBSTITUTE(AS39,CHAR(160),""))),0)),
$BK39="Devis 3",
IF(ISBLANK(BH39),"",IFERROR(VALUE(TRIM(SUBSTITUTE(BH39,CHAR(160),""))),0)*IFERROR(VALUE(TRIM(SUBSTITUTE(AS39,CHAR(160),""))),0)),
TRUE,0
)
)</f>
        <v/>
      </c>
      <c r="BQ39" s="940" t="str">
        <f t="shared" si="38"/>
        <v/>
      </c>
      <c r="BR39" s="549" t="str">
        <f t="shared" si="39"/>
        <v/>
      </c>
      <c r="BS39" s="486"/>
      <c r="BT39" s="410"/>
      <c r="BU39" s="410"/>
      <c r="BV39" s="410"/>
      <c r="BW39" s="410"/>
      <c r="BX39" s="487" t="str">
        <f>IF(AM39="","",IFERROR(VALUE(TRIM(SUBSTITUTE(BS39,CHAR(160),""))),0)*IFERROR(VALUE(TRIM(SUBSTITUTE(BT39,CHAR(160),""))),0)+IFERROR(VALUE(TRIM(SUBSTITUTE(BU39,CHAR(160),""))),0)*IFERROR(VALUE(TRIM(SUBSTITUTE(BV39,CHAR(160),""))),0)+IFERROR(VALUE(TRIM(SUBSTITUTE(BW39,CHAR(160),""))),0)*IFERROR(VALUE(TRIM(SUBSTITUTE(AK10,CHAR(160),""))),0))</f>
        <v/>
      </c>
      <c r="BY39" s="496" t="str">
        <f t="shared" si="20"/>
        <v/>
      </c>
      <c r="BZ39" s="552"/>
      <c r="CA39" s="955" t="str" cm="1">
        <f t="array" ref="CA39">IF(
    OR(
        BR39="",BO39="",BP39="",BM39="",BQ39="",BN39=""
    ),
    "",
    _xlfn.IFS(
        ROUND(IFERROR(VALUE(TRIM(SUBSTITUTE(BR39,CHAR(160),""))),0),2) &gt;
        ROUND(IFERROR(VALUE(TRIM(SUBSTITUTE(BO39,CHAR(160),""))),0),2),
        "KO : Le montant retenu TTC est supérieur au montant raisonnable TTC. Merci de revoir la ligne de dépense ou plafonner son montant.",
        ROUND(IFERROR(VALUE(TRIM(SUBSTITUTE(BP39,CHAR(160),""))),0),2) &gt;
        ROUND(IFERROR(VALUE(TRIM(SUBSTITUTE(BM39,CHAR(160),""))),0),2),
        "Attention : Le montant retenu HT est supérieur au montant HT raisonnable. Merci de revoir la ligne de dépense, plafonner son montant, ou justifier la reventillation HT / TVA.",
        ROUND(IFERROR(VALUE(TRIM(SUBSTITUTE(BQ39,CHAR(160),""))),0),2) &gt;
        ROUND(IFERROR(VALUE(TRIM(SUBSTITUTE(BN39,CHAR(160),""))),0),2),
        "Attention : Le montant TVA retenu est supérieur au montant TVA raisonnable. Merci de revoir la ligne de dépense, plafonner son montant, ou justifier la reventillation HT / TVA.",
        ROUND(IFERROR(VALUE(TRIM(SUBSTITUTE(BR39,CHAR(160),""))),0),2) &gt;
        ROUND(IFERROR(VALUE(TRIM(SUBSTITUTE(MIN(AZ39,BE39,BJ39),CHAR(160),""))),0),2),
        "Attention : Le devis retenu n'est pas le moins cher. Une justification de la part du porteur est nécessaire.",
        ROUND(IFERROR(VALUE(TRIM(SUBSTITUTE(BR39,CHAR(160),""))),0),2) = 0,
        "Attention : montant présenté entièrement écarté",
        ROUND(IFERROR(VALUE(TRIM(SUBSTITUTE(BO39,CHAR(160),""))),0),2) =
        ROUND(IFERROR(VALUE(TRIM(SUBSTITUTE(BR39,CHAR(160),""))),0),2),
        "OK",
        ROUND(IFERROR(VALUE(TRIM(SUBSTITUTE(BO39,CHAR(160),""))),0),2) &gt;
        ROUND(IFERROR(VALUE(TRIM(SUBSTITUTE(BR39,CHAR(160),""))),0),2),
        "OK : Montant instruit inférieur au montant raisonnable.",
        TRUE,""
    )
)</f>
        <v/>
      </c>
      <c r="CB39" s="78" t="str">
        <f t="shared" si="21"/>
        <v/>
      </c>
      <c r="CC39" s="956" t="str">
        <f t="shared" si="2"/>
        <v/>
      </c>
      <c r="CD39" s="508" t="str">
        <f>IF(C39="","",((IFERROR(VALUE(TRIM(SUBSTITUTE(AB39,CHAR(160),""))),0))+(IFERROR(VALUE(TRIM(SUBSTITUTE(AK10,CHAR(160),""))),0)))-((IFERROR(VALUE(TRIM(SUBSTITUTE(BP39,CHAR(160),""))),0))+(IFERROR(VALUE(TRIM(SUBSTITUTE(BX39,CHAR(160),""))),0))))</f>
        <v/>
      </c>
      <c r="CE39" s="507" t="str">
        <f t="shared" si="22"/>
        <v/>
      </c>
      <c r="CF39" s="523" t="str">
        <f t="shared" si="23"/>
        <v/>
      </c>
    </row>
    <row r="40" spans="2:84" ht="14.1" customHeight="1" thickBot="1">
      <c r="B40" s="467">
        <v>31</v>
      </c>
      <c r="C40" s="80"/>
      <c r="D40" s="394"/>
      <c r="E40" s="966"/>
      <c r="F40" s="988"/>
      <c r="G40" s="2"/>
      <c r="H40" s="393"/>
      <c r="I40" s="964"/>
      <c r="J40" s="414"/>
      <c r="K40" s="414"/>
      <c r="L40" s="414"/>
      <c r="M40" s="415"/>
      <c r="N40" s="416"/>
      <c r="O40" s="417"/>
      <c r="P40" s="398" t="str">
        <f t="shared" si="40"/>
        <v/>
      </c>
      <c r="Q40" s="414"/>
      <c r="R40" s="414"/>
      <c r="S40" s="418"/>
      <c r="T40" s="417"/>
      <c r="U40" s="400" t="str">
        <f t="shared" si="3"/>
        <v/>
      </c>
      <c r="V40" s="414"/>
      <c r="W40" s="414"/>
      <c r="X40" s="419"/>
      <c r="Y40" s="417"/>
      <c r="Z40" s="400" t="str">
        <f t="shared" si="4"/>
        <v/>
      </c>
      <c r="AA40" s="402"/>
      <c r="AB40" s="940">
        <f t="shared" si="24"/>
        <v>0</v>
      </c>
      <c r="AC40" s="940">
        <f t="shared" si="25"/>
        <v>0</v>
      </c>
      <c r="AD40" s="989" t="str" cm="1">
        <f t="array" ref="AD40">IF((_xlfn.IFS(TRIM(SUBSTITUTE(AA40,CHAR(160),""))="Devis 1",IFERROR(VALUE(TRIM(SUBSTITUTE(P40,CHAR(160),""))),0),TRIM(SUBSTITUTE(AA40,CHAR(160),""))="Devis 2",IFERROR(VALUE(TRIM(SUBSTITUTE(U40,CHAR(160),""))),0),TRIM(SUBSTITUTE(AA40,CHAR(160),""))="Devis 3",IFERROR(VALUE(TRIM(SUBSTITUTE(Z40,CHAR(160),""))),0),TRUE,0))=0,"",_xlfn.IFS(TRIM(SUBSTITUTE(AA40,CHAR(160),""))="Devis 1",IFERROR(VALUE(TRIM(SUBSTITUTE(P40,CHAR(160),""))),0),TRIM(SUBSTITUTE(AA40,CHAR(160),""))="Devis 2",IFERROR(VALUE(TRIM(SUBSTITUTE(U40,CHAR(160),""))),0),TRIM(SUBSTITUTE(AA40,CHAR(160),""))="Devis 3",IFERROR(VALUE(TRIM(SUBSTITUTE(Z40,CHAR(160),""))),0),TRUE,0))</f>
        <v/>
      </c>
      <c r="AE40" s="969"/>
      <c r="AF40" s="889" t="str" cm="1">
        <f t="array" ref="AF40">IF(AE40="","",_xlfn.IFS(AE40=$CI$6,70,AE40=$CI$7,90,AE40=$CI$8,70,AE40=$CI$9,90,AE40=$CI$10,110))</f>
        <v/>
      </c>
      <c r="AG40" s="458"/>
      <c r="AH40" s="889" t="str" cm="1">
        <f t="array" ref="AH40">IF(AE40="","",_xlfn.IFS(AE40=$CI$6,15.75,AE40=$CI$7,21,AE40=$CI$8,15.25,AE40=$CI$9,15.25,AE40=$CI$10,15.25))</f>
        <v/>
      </c>
      <c r="AI40" s="458"/>
      <c r="AJ40" s="900">
        <f t="shared" si="26"/>
        <v>0</v>
      </c>
      <c r="AK40" s="906" t="str">
        <f t="shared" si="27"/>
        <v/>
      </c>
      <c r="AL40" s="412"/>
      <c r="AM40" s="522" t="str">
        <f t="shared" si="5"/>
        <v/>
      </c>
      <c r="AN40" s="403" t="str">
        <f t="shared" si="43"/>
        <v/>
      </c>
      <c r="AO40" s="482" t="str">
        <f t="shared" si="7"/>
        <v/>
      </c>
      <c r="AP40" s="384" t="str">
        <f t="shared" si="8"/>
        <v/>
      </c>
      <c r="AQ40" s="384" t="str">
        <f t="shared" si="9"/>
        <v/>
      </c>
      <c r="AR40" s="474" t="str">
        <f t="shared" si="28"/>
        <v/>
      </c>
      <c r="AS40" s="1011" t="str">
        <f t="shared" si="29"/>
        <v/>
      </c>
      <c r="AT40" s="403" t="str">
        <f t="shared" si="44"/>
        <v/>
      </c>
      <c r="AU40" s="403" t="str">
        <f t="shared" si="45"/>
        <v/>
      </c>
      <c r="AV40" s="403" t="str">
        <f t="shared" si="46"/>
        <v/>
      </c>
      <c r="AW40" s="403" t="str">
        <f t="shared" si="47"/>
        <v/>
      </c>
      <c r="AX40" s="404" t="str">
        <f t="shared" si="48"/>
        <v/>
      </c>
      <c r="AY40" s="405" t="str">
        <f t="shared" si="49"/>
        <v/>
      </c>
      <c r="AZ40" s="406" t="str">
        <f t="shared" si="41"/>
        <v/>
      </c>
      <c r="BA40" s="403" t="str">
        <f t="shared" si="50"/>
        <v/>
      </c>
      <c r="BB40" s="403" t="str">
        <f t="shared" si="51"/>
        <v/>
      </c>
      <c r="BC40" s="405" t="str">
        <f t="shared" si="52"/>
        <v/>
      </c>
      <c r="BD40" s="405" t="str">
        <f t="shared" si="53"/>
        <v/>
      </c>
      <c r="BE40" s="407" t="str">
        <f t="shared" si="36"/>
        <v/>
      </c>
      <c r="BF40" s="403" t="str">
        <f t="shared" si="54"/>
        <v/>
      </c>
      <c r="BG40" s="403" t="str">
        <f t="shared" si="55"/>
        <v/>
      </c>
      <c r="BH40" s="405" t="str">
        <f t="shared" si="56"/>
        <v/>
      </c>
      <c r="BI40" s="405" t="str">
        <f t="shared" si="57"/>
        <v/>
      </c>
      <c r="BJ40" s="407" t="str">
        <f t="shared" si="37"/>
        <v/>
      </c>
      <c r="BK40" s="390" t="str">
        <f t="shared" si="19"/>
        <v/>
      </c>
      <c r="BL40" s="409"/>
      <c r="BM40" s="177" t="str">
        <f t="shared" si="0"/>
        <v/>
      </c>
      <c r="BN40" s="177" t="str">
        <f t="shared" si="1"/>
        <v/>
      </c>
      <c r="BO40" s="408" t="str">
        <f t="shared" si="42"/>
        <v/>
      </c>
      <c r="BP40" s="940" t="str" cm="1">
        <f t="array" ref="BP40">IF($AM40="","",
_xlfn.IFS(
$BK40="Devis 1",
IF(ISBLANK(AX40),"",IFERROR(VALUE(TRIM(SUBSTITUTE(AX40,CHAR(160),""))),0)*IFERROR(VALUE(TRIM(SUBSTITUTE(AS40,CHAR(160),""))),0)),
$BK40="Devis 2",
IF(ISBLANK(BC40),"",IFERROR(VALUE(TRIM(SUBSTITUTE(BC40,CHAR(160),""))),0)*IFERROR(VALUE(TRIM(SUBSTITUTE(AS40,CHAR(160),""))),0)),
$BK40="Devis 3",
IF(ISBLANK(BH40),"",IFERROR(VALUE(TRIM(SUBSTITUTE(BH40,CHAR(160),""))),0)*IFERROR(VALUE(TRIM(SUBSTITUTE(AS40,CHAR(160),""))),0)),
TRUE,0
)
)</f>
        <v/>
      </c>
      <c r="BQ40" s="940" t="str">
        <f t="shared" si="38"/>
        <v/>
      </c>
      <c r="BR40" s="549" t="str">
        <f t="shared" si="39"/>
        <v/>
      </c>
      <c r="BS40" s="486"/>
      <c r="BT40" s="410"/>
      <c r="BU40" s="410"/>
      <c r="BV40" s="410"/>
      <c r="BW40" s="410"/>
      <c r="BX40" s="487" t="str">
        <f>IF(AM40="","",IFERROR(VALUE(TRIM(SUBSTITUTE(BS40,CHAR(160),""))),0)*IFERROR(VALUE(TRIM(SUBSTITUTE(BT40,CHAR(160),""))),0)+IFERROR(VALUE(TRIM(SUBSTITUTE(BU40,CHAR(160),""))),0)*IFERROR(VALUE(TRIM(SUBSTITUTE(BV40,CHAR(160),""))),0)+IFERROR(VALUE(TRIM(SUBSTITUTE(BW40,CHAR(160),""))),0)*IFERROR(VALUE(TRIM(SUBSTITUTE(AK10,CHAR(160),""))),0))</f>
        <v/>
      </c>
      <c r="BY40" s="496" t="str">
        <f t="shared" si="20"/>
        <v/>
      </c>
      <c r="BZ40" s="552"/>
      <c r="CA40" s="955" t="str" cm="1">
        <f t="array" ref="CA40">IF(
    OR(
        BR40="",BO40="",BP40="",BM40="",BQ40="",BN40=""
    ),
    "",
    _xlfn.IFS(
        ROUND(IFERROR(VALUE(TRIM(SUBSTITUTE(BR40,CHAR(160),""))),0),2) &gt;
        ROUND(IFERROR(VALUE(TRIM(SUBSTITUTE(BO40,CHAR(160),""))),0),2),
        "KO : Le montant retenu TTC est supérieur au montant raisonnable TTC. Merci de revoir la ligne de dépense ou plafonner son montant.",
        ROUND(IFERROR(VALUE(TRIM(SUBSTITUTE(BP40,CHAR(160),""))),0),2) &gt;
        ROUND(IFERROR(VALUE(TRIM(SUBSTITUTE(BM40,CHAR(160),""))),0),2),
        "Attention : Le montant retenu HT est supérieur au montant HT raisonnable. Merci de revoir la ligne de dépense, plafonner son montant, ou justifier la reventillation HT / TVA.",
        ROUND(IFERROR(VALUE(TRIM(SUBSTITUTE(BQ40,CHAR(160),""))),0),2) &gt;
        ROUND(IFERROR(VALUE(TRIM(SUBSTITUTE(BN40,CHAR(160),""))),0),2),
        "Attention : Le montant TVA retenu est supérieur au montant TVA raisonnable. Merci de revoir la ligne de dépense, plafonner son montant, ou justifier la reventillation HT / TVA.",
        ROUND(IFERROR(VALUE(TRIM(SUBSTITUTE(BR40,CHAR(160),""))),0),2) &gt;
        ROUND(IFERROR(VALUE(TRIM(SUBSTITUTE(MIN(AZ40,BE40,BJ40),CHAR(160),""))),0),2),
        "Attention : Le devis retenu n'est pas le moins cher. Une justification de la part du porteur est nécessaire.",
        ROUND(IFERROR(VALUE(TRIM(SUBSTITUTE(BR40,CHAR(160),""))),0),2) = 0,
        "Attention : montant présenté entièrement écarté",
        ROUND(IFERROR(VALUE(TRIM(SUBSTITUTE(BO40,CHAR(160),""))),0),2) =
        ROUND(IFERROR(VALUE(TRIM(SUBSTITUTE(BR40,CHAR(160),""))),0),2),
        "OK",
        ROUND(IFERROR(VALUE(TRIM(SUBSTITUTE(BO40,CHAR(160),""))),0),2) &gt;
        ROUND(IFERROR(VALUE(TRIM(SUBSTITUTE(BR40,CHAR(160),""))),0),2),
        "OK : Montant instruit inférieur au montant raisonnable.",
        TRUE,""
    )
)</f>
        <v/>
      </c>
      <c r="CB40" s="78" t="str">
        <f t="shared" si="21"/>
        <v/>
      </c>
      <c r="CC40" s="956" t="str">
        <f t="shared" si="2"/>
        <v/>
      </c>
      <c r="CD40" s="508" t="str">
        <f>IF(C40="","",((IFERROR(VALUE(TRIM(SUBSTITUTE(AB40,CHAR(160),""))),0))+(IFERROR(VALUE(TRIM(SUBSTITUTE(AK10,CHAR(160),""))),0)))-((IFERROR(VALUE(TRIM(SUBSTITUTE(BP40,CHAR(160),""))),0))+(IFERROR(VALUE(TRIM(SUBSTITUTE(BX40,CHAR(160),""))),0))))</f>
        <v/>
      </c>
      <c r="CE40" s="507" t="str">
        <f t="shared" si="22"/>
        <v/>
      </c>
      <c r="CF40" s="523" t="str">
        <f t="shared" si="23"/>
        <v/>
      </c>
    </row>
    <row r="41" spans="2:84" ht="14.1" customHeight="1" thickBot="1">
      <c r="B41" s="467">
        <v>32</v>
      </c>
      <c r="C41" s="80"/>
      <c r="D41" s="394"/>
      <c r="E41" s="966"/>
      <c r="F41" s="988"/>
      <c r="G41" s="2"/>
      <c r="H41" s="393"/>
      <c r="I41" s="964"/>
      <c r="J41" s="414"/>
      <c r="K41" s="414"/>
      <c r="L41" s="414"/>
      <c r="M41" s="415"/>
      <c r="N41" s="416"/>
      <c r="O41" s="417"/>
      <c r="P41" s="398" t="str">
        <f t="shared" si="40"/>
        <v/>
      </c>
      <c r="Q41" s="414"/>
      <c r="R41" s="414"/>
      <c r="S41" s="418"/>
      <c r="T41" s="417"/>
      <c r="U41" s="400" t="str">
        <f t="shared" si="3"/>
        <v/>
      </c>
      <c r="V41" s="414"/>
      <c r="W41" s="414"/>
      <c r="X41" s="419"/>
      <c r="Y41" s="417"/>
      <c r="Z41" s="400" t="str">
        <f t="shared" si="4"/>
        <v/>
      </c>
      <c r="AA41" s="402"/>
      <c r="AB41" s="940">
        <f t="shared" si="24"/>
        <v>0</v>
      </c>
      <c r="AC41" s="940">
        <f t="shared" si="25"/>
        <v>0</v>
      </c>
      <c r="AD41" s="989" t="str" cm="1">
        <f t="array" ref="AD41">IF((_xlfn.IFS(TRIM(SUBSTITUTE(AA41,CHAR(160),""))="Devis 1",IFERROR(VALUE(TRIM(SUBSTITUTE(P41,CHAR(160),""))),0),TRIM(SUBSTITUTE(AA41,CHAR(160),""))="Devis 2",IFERROR(VALUE(TRIM(SUBSTITUTE(U41,CHAR(160),""))),0),TRIM(SUBSTITUTE(AA41,CHAR(160),""))="Devis 3",IFERROR(VALUE(TRIM(SUBSTITUTE(Z41,CHAR(160),""))),0),TRUE,0))=0,"",_xlfn.IFS(TRIM(SUBSTITUTE(AA41,CHAR(160),""))="Devis 1",IFERROR(VALUE(TRIM(SUBSTITUTE(P41,CHAR(160),""))),0),TRIM(SUBSTITUTE(AA41,CHAR(160),""))="Devis 2",IFERROR(VALUE(TRIM(SUBSTITUTE(U41,CHAR(160),""))),0),TRIM(SUBSTITUTE(AA41,CHAR(160),""))="Devis 3",IFERROR(VALUE(TRIM(SUBSTITUTE(Z41,CHAR(160),""))),0),TRUE,0))</f>
        <v/>
      </c>
      <c r="AE41" s="969"/>
      <c r="AF41" s="889" t="str" cm="1">
        <f t="array" ref="AF41">IF(AE41="","",_xlfn.IFS(AE41=$CI$6,70,AE41=$CI$7,90,AE41=$CI$8,70,AE41=$CI$9,90,AE41=$CI$10,110))</f>
        <v/>
      </c>
      <c r="AG41" s="458"/>
      <c r="AH41" s="889" t="str" cm="1">
        <f t="array" ref="AH41">IF(AE41="","",_xlfn.IFS(AE41=$CI$6,15.75,AE41=$CI$7,21,AE41=$CI$8,15.25,AE41=$CI$9,15.25,AE41=$CI$10,15.25))</f>
        <v/>
      </c>
      <c r="AI41" s="458"/>
      <c r="AJ41" s="900">
        <f t="shared" si="26"/>
        <v>0</v>
      </c>
      <c r="AK41" s="906" t="str">
        <f t="shared" si="27"/>
        <v/>
      </c>
      <c r="AL41" s="412"/>
      <c r="AM41" s="522" t="str">
        <f t="shared" si="5"/>
        <v/>
      </c>
      <c r="AN41" s="403" t="str">
        <f t="shared" si="43"/>
        <v/>
      </c>
      <c r="AO41" s="482" t="str">
        <f t="shared" si="7"/>
        <v/>
      </c>
      <c r="AP41" s="384" t="str">
        <f t="shared" si="8"/>
        <v/>
      </c>
      <c r="AQ41" s="384" t="str">
        <f t="shared" si="9"/>
        <v/>
      </c>
      <c r="AR41" s="474" t="str">
        <f t="shared" si="28"/>
        <v/>
      </c>
      <c r="AS41" s="1011" t="str">
        <f t="shared" si="29"/>
        <v/>
      </c>
      <c r="AT41" s="403" t="str">
        <f t="shared" si="44"/>
        <v/>
      </c>
      <c r="AU41" s="403" t="str">
        <f t="shared" si="45"/>
        <v/>
      </c>
      <c r="AV41" s="403" t="str">
        <f t="shared" si="46"/>
        <v/>
      </c>
      <c r="AW41" s="403" t="str">
        <f t="shared" si="47"/>
        <v/>
      </c>
      <c r="AX41" s="404" t="str">
        <f t="shared" si="48"/>
        <v/>
      </c>
      <c r="AY41" s="405" t="str">
        <f t="shared" si="49"/>
        <v/>
      </c>
      <c r="AZ41" s="406" t="str">
        <f t="shared" si="41"/>
        <v/>
      </c>
      <c r="BA41" s="403" t="str">
        <f t="shared" si="50"/>
        <v/>
      </c>
      <c r="BB41" s="403" t="str">
        <f t="shared" si="51"/>
        <v/>
      </c>
      <c r="BC41" s="405" t="str">
        <f t="shared" si="52"/>
        <v/>
      </c>
      <c r="BD41" s="405" t="str">
        <f t="shared" si="53"/>
        <v/>
      </c>
      <c r="BE41" s="407" t="str">
        <f t="shared" si="36"/>
        <v/>
      </c>
      <c r="BF41" s="403" t="str">
        <f t="shared" si="54"/>
        <v/>
      </c>
      <c r="BG41" s="403" t="str">
        <f t="shared" si="55"/>
        <v/>
      </c>
      <c r="BH41" s="405" t="str">
        <f t="shared" si="56"/>
        <v/>
      </c>
      <c r="BI41" s="405" t="str">
        <f t="shared" si="57"/>
        <v/>
      </c>
      <c r="BJ41" s="407" t="str">
        <f t="shared" si="37"/>
        <v/>
      </c>
      <c r="BK41" s="390" t="str">
        <f t="shared" si="19"/>
        <v/>
      </c>
      <c r="BL41" s="409"/>
      <c r="BM41" s="177" t="str">
        <f t="shared" si="0"/>
        <v/>
      </c>
      <c r="BN41" s="177" t="str">
        <f t="shared" si="1"/>
        <v/>
      </c>
      <c r="BO41" s="408" t="str">
        <f t="shared" si="42"/>
        <v/>
      </c>
      <c r="BP41" s="940" t="str" cm="1">
        <f t="array" ref="BP41">IF($AM41="","",
_xlfn.IFS(
$BK41="Devis 1",
IF(ISBLANK(AX41),"",IFERROR(VALUE(TRIM(SUBSTITUTE(AX41,CHAR(160),""))),0)*IFERROR(VALUE(TRIM(SUBSTITUTE(AS41,CHAR(160),""))),0)),
$BK41="Devis 2",
IF(ISBLANK(BC41),"",IFERROR(VALUE(TRIM(SUBSTITUTE(BC41,CHAR(160),""))),0)*IFERROR(VALUE(TRIM(SUBSTITUTE(AS41,CHAR(160),""))),0)),
$BK41="Devis 3",
IF(ISBLANK(BH41),"",IFERROR(VALUE(TRIM(SUBSTITUTE(BH41,CHAR(160),""))),0)*IFERROR(VALUE(TRIM(SUBSTITUTE(AS41,CHAR(160),""))),0)),
TRUE,0
)
)</f>
        <v/>
      </c>
      <c r="BQ41" s="940" t="str">
        <f t="shared" si="38"/>
        <v/>
      </c>
      <c r="BR41" s="549" t="str">
        <f t="shared" si="39"/>
        <v/>
      </c>
      <c r="BS41" s="486"/>
      <c r="BT41" s="410"/>
      <c r="BU41" s="410"/>
      <c r="BV41" s="410"/>
      <c r="BW41" s="410"/>
      <c r="BX41" s="487" t="str">
        <f>IF(AM41="","",IFERROR(VALUE(TRIM(SUBSTITUTE(BS41,CHAR(160),""))),0)*IFERROR(VALUE(TRIM(SUBSTITUTE(BT41,CHAR(160),""))),0)+IFERROR(VALUE(TRIM(SUBSTITUTE(BU41,CHAR(160),""))),0)*IFERROR(VALUE(TRIM(SUBSTITUTE(BV41,CHAR(160),""))),0)+IFERROR(VALUE(TRIM(SUBSTITUTE(BW41,CHAR(160),""))),0)*IFERROR(VALUE(TRIM(SUBSTITUTE(AK10,CHAR(160),""))),0))</f>
        <v/>
      </c>
      <c r="BY41" s="496" t="str">
        <f t="shared" si="20"/>
        <v/>
      </c>
      <c r="BZ41" s="552"/>
      <c r="CA41" s="955" t="str" cm="1">
        <f t="array" ref="CA41">IF(
    OR(
        BR41="",BO41="",BP41="",BM41="",BQ41="",BN41=""
    ),
    "",
    _xlfn.IFS(
        ROUND(IFERROR(VALUE(TRIM(SUBSTITUTE(BR41,CHAR(160),""))),0),2) &gt;
        ROUND(IFERROR(VALUE(TRIM(SUBSTITUTE(BO41,CHAR(160),""))),0),2),
        "KO : Le montant retenu TTC est supérieur au montant raisonnable TTC. Merci de revoir la ligne de dépense ou plafonner son montant.",
        ROUND(IFERROR(VALUE(TRIM(SUBSTITUTE(BP41,CHAR(160),""))),0),2) &gt;
        ROUND(IFERROR(VALUE(TRIM(SUBSTITUTE(BM41,CHAR(160),""))),0),2),
        "Attention : Le montant retenu HT est supérieur au montant HT raisonnable. Merci de revoir la ligne de dépense, plafonner son montant, ou justifier la reventillation HT / TVA.",
        ROUND(IFERROR(VALUE(TRIM(SUBSTITUTE(BQ41,CHAR(160),""))),0),2) &gt;
        ROUND(IFERROR(VALUE(TRIM(SUBSTITUTE(BN41,CHAR(160),""))),0),2),
        "Attention : Le montant TVA retenu est supérieur au montant TVA raisonnable. Merci de revoir la ligne de dépense, plafonner son montant, ou justifier la reventillation HT / TVA.",
        ROUND(IFERROR(VALUE(TRIM(SUBSTITUTE(BR41,CHAR(160),""))),0),2) &gt;
        ROUND(IFERROR(VALUE(TRIM(SUBSTITUTE(MIN(AZ41,BE41,BJ41),CHAR(160),""))),0),2),
        "Attention : Le devis retenu n'est pas le moins cher. Une justification de la part du porteur est nécessaire.",
        ROUND(IFERROR(VALUE(TRIM(SUBSTITUTE(BR41,CHAR(160),""))),0),2) = 0,
        "Attention : montant présenté entièrement écarté",
        ROUND(IFERROR(VALUE(TRIM(SUBSTITUTE(BO41,CHAR(160),""))),0),2) =
        ROUND(IFERROR(VALUE(TRIM(SUBSTITUTE(BR41,CHAR(160),""))),0),2),
        "OK",
        ROUND(IFERROR(VALUE(TRIM(SUBSTITUTE(BO41,CHAR(160),""))),0),2) &gt;
        ROUND(IFERROR(VALUE(TRIM(SUBSTITUTE(BR41,CHAR(160),""))),0),2),
        "OK : Montant instruit inférieur au montant raisonnable.",
        TRUE,""
    )
)</f>
        <v/>
      </c>
      <c r="CB41" s="78" t="str">
        <f t="shared" si="21"/>
        <v/>
      </c>
      <c r="CC41" s="956" t="str">
        <f t="shared" si="2"/>
        <v/>
      </c>
      <c r="CD41" s="508" t="str">
        <f>IF(C41="","",((IFERROR(VALUE(TRIM(SUBSTITUTE(AB41,CHAR(160),""))),0))+(IFERROR(VALUE(TRIM(SUBSTITUTE(AK10,CHAR(160),""))),0)))-((IFERROR(VALUE(TRIM(SUBSTITUTE(BP41,CHAR(160),""))),0))+(IFERROR(VALUE(TRIM(SUBSTITUTE(BX41,CHAR(160),""))),0))))</f>
        <v/>
      </c>
      <c r="CE41" s="507" t="str">
        <f t="shared" si="22"/>
        <v/>
      </c>
      <c r="CF41" s="523" t="str">
        <f t="shared" si="23"/>
        <v/>
      </c>
    </row>
    <row r="42" spans="2:84" ht="14.1" customHeight="1" thickBot="1">
      <c r="B42" s="467">
        <v>33</v>
      </c>
      <c r="C42" s="80"/>
      <c r="D42" s="394"/>
      <c r="E42" s="966"/>
      <c r="F42" s="988"/>
      <c r="G42" s="2"/>
      <c r="H42" s="393"/>
      <c r="I42" s="964"/>
      <c r="J42" s="414"/>
      <c r="K42" s="414"/>
      <c r="L42" s="414"/>
      <c r="M42" s="415"/>
      <c r="N42" s="416"/>
      <c r="O42" s="417"/>
      <c r="P42" s="398" t="str">
        <f t="shared" si="40"/>
        <v/>
      </c>
      <c r="Q42" s="414"/>
      <c r="R42" s="414"/>
      <c r="S42" s="418"/>
      <c r="T42" s="417"/>
      <c r="U42" s="400" t="str">
        <f t="shared" si="3"/>
        <v/>
      </c>
      <c r="V42" s="414"/>
      <c r="W42" s="414"/>
      <c r="X42" s="419"/>
      <c r="Y42" s="417"/>
      <c r="Z42" s="400" t="str">
        <f t="shared" si="4"/>
        <v/>
      </c>
      <c r="AA42" s="402"/>
      <c r="AB42" s="940">
        <f t="shared" si="24"/>
        <v>0</v>
      </c>
      <c r="AC42" s="940">
        <f t="shared" si="25"/>
        <v>0</v>
      </c>
      <c r="AD42" s="989" t="str" cm="1">
        <f t="array" ref="AD42">IF((_xlfn.IFS(TRIM(SUBSTITUTE(AA42,CHAR(160),""))="Devis 1",IFERROR(VALUE(TRIM(SUBSTITUTE(P42,CHAR(160),""))),0),TRIM(SUBSTITUTE(AA42,CHAR(160),""))="Devis 2",IFERROR(VALUE(TRIM(SUBSTITUTE(U42,CHAR(160),""))),0),TRIM(SUBSTITUTE(AA42,CHAR(160),""))="Devis 3",IFERROR(VALUE(TRIM(SUBSTITUTE(Z42,CHAR(160),""))),0),TRUE,0))=0,"",_xlfn.IFS(TRIM(SUBSTITUTE(AA42,CHAR(160),""))="Devis 1",IFERROR(VALUE(TRIM(SUBSTITUTE(P42,CHAR(160),""))),0),TRIM(SUBSTITUTE(AA42,CHAR(160),""))="Devis 2",IFERROR(VALUE(TRIM(SUBSTITUTE(U42,CHAR(160),""))),0),TRIM(SUBSTITUTE(AA42,CHAR(160),""))="Devis 3",IFERROR(VALUE(TRIM(SUBSTITUTE(Z42,CHAR(160),""))),0),TRUE,0))</f>
        <v/>
      </c>
      <c r="AE42" s="969"/>
      <c r="AF42" s="889" t="str" cm="1">
        <f t="array" ref="AF42">IF(AE42="","",_xlfn.IFS(AE42=$CI$6,70,AE42=$CI$7,90,AE42=$CI$8,70,AE42=$CI$9,90,AE42=$CI$10,110))</f>
        <v/>
      </c>
      <c r="AG42" s="458"/>
      <c r="AH42" s="889" t="str" cm="1">
        <f t="array" ref="AH42">IF(AE42="","",_xlfn.IFS(AE42=$CI$6,15.75,AE42=$CI$7,21,AE42=$CI$8,15.25,AE42=$CI$9,15.25,AE42=$CI$10,15.25))</f>
        <v/>
      </c>
      <c r="AI42" s="458"/>
      <c r="AJ42" s="900">
        <f t="shared" si="26"/>
        <v>0</v>
      </c>
      <c r="AK42" s="906" t="str">
        <f t="shared" si="27"/>
        <v/>
      </c>
      <c r="AL42" s="412"/>
      <c r="AM42" s="522" t="str">
        <f t="shared" si="5"/>
        <v/>
      </c>
      <c r="AN42" s="403" t="str">
        <f t="shared" si="43"/>
        <v/>
      </c>
      <c r="AO42" s="482" t="str">
        <f t="shared" si="7"/>
        <v/>
      </c>
      <c r="AP42" s="384" t="str">
        <f t="shared" si="8"/>
        <v/>
      </c>
      <c r="AQ42" s="384" t="str">
        <f t="shared" si="9"/>
        <v/>
      </c>
      <c r="AR42" s="474" t="str">
        <f t="shared" si="28"/>
        <v/>
      </c>
      <c r="AS42" s="1011" t="str">
        <f t="shared" si="29"/>
        <v/>
      </c>
      <c r="AT42" s="403" t="str">
        <f t="shared" si="44"/>
        <v/>
      </c>
      <c r="AU42" s="403" t="str">
        <f t="shared" si="45"/>
        <v/>
      </c>
      <c r="AV42" s="403" t="str">
        <f t="shared" si="46"/>
        <v/>
      </c>
      <c r="AW42" s="403" t="str">
        <f t="shared" si="47"/>
        <v/>
      </c>
      <c r="AX42" s="404" t="str">
        <f t="shared" si="48"/>
        <v/>
      </c>
      <c r="AY42" s="405" t="str">
        <f t="shared" si="49"/>
        <v/>
      </c>
      <c r="AZ42" s="406" t="str">
        <f t="shared" si="41"/>
        <v/>
      </c>
      <c r="BA42" s="403" t="str">
        <f t="shared" si="50"/>
        <v/>
      </c>
      <c r="BB42" s="403" t="str">
        <f t="shared" si="51"/>
        <v/>
      </c>
      <c r="BC42" s="405" t="str">
        <f t="shared" si="52"/>
        <v/>
      </c>
      <c r="BD42" s="405" t="str">
        <f t="shared" si="53"/>
        <v/>
      </c>
      <c r="BE42" s="407" t="str">
        <f t="shared" si="36"/>
        <v/>
      </c>
      <c r="BF42" s="403" t="str">
        <f t="shared" si="54"/>
        <v/>
      </c>
      <c r="BG42" s="403" t="str">
        <f t="shared" si="55"/>
        <v/>
      </c>
      <c r="BH42" s="405" t="str">
        <f t="shared" si="56"/>
        <v/>
      </c>
      <c r="BI42" s="405" t="str">
        <f t="shared" si="57"/>
        <v/>
      </c>
      <c r="BJ42" s="407" t="str">
        <f t="shared" si="37"/>
        <v/>
      </c>
      <c r="BK42" s="390" t="str">
        <f t="shared" si="19"/>
        <v/>
      </c>
      <c r="BL42" s="409"/>
      <c r="BM42" s="177" t="str">
        <f t="shared" si="0"/>
        <v/>
      </c>
      <c r="BN42" s="177" t="str">
        <f t="shared" si="1"/>
        <v/>
      </c>
      <c r="BO42" s="408" t="str">
        <f t="shared" si="42"/>
        <v/>
      </c>
      <c r="BP42" s="940" t="str" cm="1">
        <f t="array" ref="BP42">IF($AM42="","",
_xlfn.IFS(
$BK42="Devis 1",
IF(ISBLANK(AX42),"",IFERROR(VALUE(TRIM(SUBSTITUTE(AX42,CHAR(160),""))),0)*IFERROR(VALUE(TRIM(SUBSTITUTE(AS42,CHAR(160),""))),0)),
$BK42="Devis 2",
IF(ISBLANK(BC42),"",IFERROR(VALUE(TRIM(SUBSTITUTE(BC42,CHAR(160),""))),0)*IFERROR(VALUE(TRIM(SUBSTITUTE(AS42,CHAR(160),""))),0)),
$BK42="Devis 3",
IF(ISBLANK(BH42),"",IFERROR(VALUE(TRIM(SUBSTITUTE(BH42,CHAR(160),""))),0)*IFERROR(VALUE(TRIM(SUBSTITUTE(AS42,CHAR(160),""))),0)),
TRUE,0
)
)</f>
        <v/>
      </c>
      <c r="BQ42" s="940" t="str">
        <f t="shared" si="38"/>
        <v/>
      </c>
      <c r="BR42" s="549" t="str">
        <f t="shared" si="39"/>
        <v/>
      </c>
      <c r="BS42" s="486"/>
      <c r="BT42" s="410"/>
      <c r="BU42" s="410"/>
      <c r="BV42" s="410"/>
      <c r="BW42" s="410"/>
      <c r="BX42" s="487" t="str">
        <f>IF(AM42="","",IFERROR(VALUE(TRIM(SUBSTITUTE(BS42,CHAR(160),""))),0)*IFERROR(VALUE(TRIM(SUBSTITUTE(BT42,CHAR(160),""))),0)+IFERROR(VALUE(TRIM(SUBSTITUTE(BU42,CHAR(160),""))),0)*IFERROR(VALUE(TRIM(SUBSTITUTE(BV42,CHAR(160),""))),0)+IFERROR(VALUE(TRIM(SUBSTITUTE(BW42,CHAR(160),""))),0)*IFERROR(VALUE(TRIM(SUBSTITUTE(AK10,CHAR(160),""))),0))</f>
        <v/>
      </c>
      <c r="BY42" s="496" t="str">
        <f t="shared" si="20"/>
        <v/>
      </c>
      <c r="BZ42" s="552"/>
      <c r="CA42" s="955" t="str" cm="1">
        <f t="array" ref="CA42">IF(
    OR(
        BR42="",BO42="",BP42="",BM42="",BQ42="",BN42=""
    ),
    "",
    _xlfn.IFS(
        ROUND(IFERROR(VALUE(TRIM(SUBSTITUTE(BR42,CHAR(160),""))),0),2) &gt;
        ROUND(IFERROR(VALUE(TRIM(SUBSTITUTE(BO42,CHAR(160),""))),0),2),
        "KO : Le montant retenu TTC est supérieur au montant raisonnable TTC. Merci de revoir la ligne de dépense ou plafonner son montant.",
        ROUND(IFERROR(VALUE(TRIM(SUBSTITUTE(BP42,CHAR(160),""))),0),2) &gt;
        ROUND(IFERROR(VALUE(TRIM(SUBSTITUTE(BM42,CHAR(160),""))),0),2),
        "Attention : Le montant retenu HT est supérieur au montant HT raisonnable. Merci de revoir la ligne de dépense, plafonner son montant, ou justifier la reventillation HT / TVA.",
        ROUND(IFERROR(VALUE(TRIM(SUBSTITUTE(BQ42,CHAR(160),""))),0),2) &gt;
        ROUND(IFERROR(VALUE(TRIM(SUBSTITUTE(BN42,CHAR(160),""))),0),2),
        "Attention : Le montant TVA retenu est supérieur au montant TVA raisonnable. Merci de revoir la ligne de dépense, plafonner son montant, ou justifier la reventillation HT / TVA.",
        ROUND(IFERROR(VALUE(TRIM(SUBSTITUTE(BR42,CHAR(160),""))),0),2) &gt;
        ROUND(IFERROR(VALUE(TRIM(SUBSTITUTE(MIN(AZ42,BE42,BJ42),CHAR(160),""))),0),2),
        "Attention : Le devis retenu n'est pas le moins cher. Une justification de la part du porteur est nécessaire.",
        ROUND(IFERROR(VALUE(TRIM(SUBSTITUTE(BR42,CHAR(160),""))),0),2) = 0,
        "Attention : montant présenté entièrement écarté",
        ROUND(IFERROR(VALUE(TRIM(SUBSTITUTE(BO42,CHAR(160),""))),0),2) =
        ROUND(IFERROR(VALUE(TRIM(SUBSTITUTE(BR42,CHAR(160),""))),0),2),
        "OK",
        ROUND(IFERROR(VALUE(TRIM(SUBSTITUTE(BO42,CHAR(160),""))),0),2) &gt;
        ROUND(IFERROR(VALUE(TRIM(SUBSTITUTE(BR42,CHAR(160),""))),0),2),
        "OK : Montant instruit inférieur au montant raisonnable.",
        TRUE,""
    )
)</f>
        <v/>
      </c>
      <c r="CB42" s="78" t="str">
        <f t="shared" si="21"/>
        <v/>
      </c>
      <c r="CC42" s="956" t="str">
        <f t="shared" si="2"/>
        <v/>
      </c>
      <c r="CD42" s="508" t="str">
        <f>IF(C42="","",((IFERROR(VALUE(TRIM(SUBSTITUTE(AB42,CHAR(160),""))),0))+(IFERROR(VALUE(TRIM(SUBSTITUTE(AK10,CHAR(160),""))),0)))-((IFERROR(VALUE(TRIM(SUBSTITUTE(BP42,CHAR(160),""))),0))+(IFERROR(VALUE(TRIM(SUBSTITUTE(BX42,CHAR(160),""))),0))))</f>
        <v/>
      </c>
      <c r="CE42" s="507" t="str">
        <f t="shared" si="22"/>
        <v/>
      </c>
      <c r="CF42" s="523" t="str">
        <f t="shared" si="23"/>
        <v/>
      </c>
    </row>
    <row r="43" spans="2:84" ht="14.1" customHeight="1" thickBot="1">
      <c r="B43" s="467">
        <v>34</v>
      </c>
      <c r="C43" s="80"/>
      <c r="D43" s="394"/>
      <c r="E43" s="966"/>
      <c r="F43" s="988"/>
      <c r="G43" s="2"/>
      <c r="H43" s="393"/>
      <c r="I43" s="964"/>
      <c r="J43" s="414"/>
      <c r="K43" s="414"/>
      <c r="L43" s="414"/>
      <c r="M43" s="415"/>
      <c r="N43" s="416"/>
      <c r="O43" s="417"/>
      <c r="P43" s="398" t="str">
        <f t="shared" si="40"/>
        <v/>
      </c>
      <c r="Q43" s="414"/>
      <c r="R43" s="414"/>
      <c r="S43" s="418"/>
      <c r="T43" s="417"/>
      <c r="U43" s="400" t="str">
        <f t="shared" si="3"/>
        <v/>
      </c>
      <c r="V43" s="414"/>
      <c r="W43" s="414"/>
      <c r="X43" s="419"/>
      <c r="Y43" s="417"/>
      <c r="Z43" s="400" t="str">
        <f t="shared" si="4"/>
        <v/>
      </c>
      <c r="AA43" s="402"/>
      <c r="AB43" s="940">
        <f t="shared" si="24"/>
        <v>0</v>
      </c>
      <c r="AC43" s="940">
        <f t="shared" si="25"/>
        <v>0</v>
      </c>
      <c r="AD43" s="989" t="str" cm="1">
        <f t="array" ref="AD43">IF((_xlfn.IFS(TRIM(SUBSTITUTE(AA43,CHAR(160),""))="Devis 1",IFERROR(VALUE(TRIM(SUBSTITUTE(P43,CHAR(160),""))),0),TRIM(SUBSTITUTE(AA43,CHAR(160),""))="Devis 2",IFERROR(VALUE(TRIM(SUBSTITUTE(U43,CHAR(160),""))),0),TRIM(SUBSTITUTE(AA43,CHAR(160),""))="Devis 3",IFERROR(VALUE(TRIM(SUBSTITUTE(Z43,CHAR(160),""))),0),TRUE,0))=0,"",_xlfn.IFS(TRIM(SUBSTITUTE(AA43,CHAR(160),""))="Devis 1",IFERROR(VALUE(TRIM(SUBSTITUTE(P43,CHAR(160),""))),0),TRIM(SUBSTITUTE(AA43,CHAR(160),""))="Devis 2",IFERROR(VALUE(TRIM(SUBSTITUTE(U43,CHAR(160),""))),0),TRIM(SUBSTITUTE(AA43,CHAR(160),""))="Devis 3",IFERROR(VALUE(TRIM(SUBSTITUTE(Z43,CHAR(160),""))),0),TRUE,0))</f>
        <v/>
      </c>
      <c r="AE43" s="969"/>
      <c r="AF43" s="889" t="str" cm="1">
        <f t="array" ref="AF43">IF(AE43="","",_xlfn.IFS(AE43=$CI$6,70,AE43=$CI$7,90,AE43=$CI$8,70,AE43=$CI$9,90,AE43=$CI$10,110))</f>
        <v/>
      </c>
      <c r="AG43" s="458"/>
      <c r="AH43" s="889" t="str" cm="1">
        <f t="array" ref="AH43">IF(AE43="","",_xlfn.IFS(AE43=$CI$6,15.75,AE43=$CI$7,21,AE43=$CI$8,15.25,AE43=$CI$9,15.25,AE43=$CI$10,15.25))</f>
        <v/>
      </c>
      <c r="AI43" s="458"/>
      <c r="AJ43" s="900">
        <f t="shared" si="26"/>
        <v>0</v>
      </c>
      <c r="AK43" s="906" t="str">
        <f t="shared" si="27"/>
        <v/>
      </c>
      <c r="AL43" s="412"/>
      <c r="AM43" s="522" t="str">
        <f t="shared" si="5"/>
        <v/>
      </c>
      <c r="AN43" s="403" t="str">
        <f t="shared" si="43"/>
        <v/>
      </c>
      <c r="AO43" s="482" t="str">
        <f t="shared" si="7"/>
        <v/>
      </c>
      <c r="AP43" s="384" t="str">
        <f t="shared" si="8"/>
        <v/>
      </c>
      <c r="AQ43" s="384" t="str">
        <f t="shared" si="9"/>
        <v/>
      </c>
      <c r="AR43" s="474" t="str">
        <f t="shared" si="28"/>
        <v/>
      </c>
      <c r="AS43" s="1011" t="str">
        <f t="shared" si="29"/>
        <v/>
      </c>
      <c r="AT43" s="403" t="str">
        <f t="shared" si="44"/>
        <v/>
      </c>
      <c r="AU43" s="403" t="str">
        <f t="shared" si="45"/>
        <v/>
      </c>
      <c r="AV43" s="403" t="str">
        <f t="shared" si="46"/>
        <v/>
      </c>
      <c r="AW43" s="403" t="str">
        <f t="shared" si="47"/>
        <v/>
      </c>
      <c r="AX43" s="404" t="str">
        <f t="shared" si="48"/>
        <v/>
      </c>
      <c r="AY43" s="405" t="str">
        <f t="shared" si="49"/>
        <v/>
      </c>
      <c r="AZ43" s="406" t="str">
        <f t="shared" si="41"/>
        <v/>
      </c>
      <c r="BA43" s="403" t="str">
        <f t="shared" si="50"/>
        <v/>
      </c>
      <c r="BB43" s="403" t="str">
        <f t="shared" si="51"/>
        <v/>
      </c>
      <c r="BC43" s="405" t="str">
        <f t="shared" si="52"/>
        <v/>
      </c>
      <c r="BD43" s="405" t="str">
        <f t="shared" si="53"/>
        <v/>
      </c>
      <c r="BE43" s="407" t="str">
        <f t="shared" si="36"/>
        <v/>
      </c>
      <c r="BF43" s="403" t="str">
        <f t="shared" si="54"/>
        <v/>
      </c>
      <c r="BG43" s="403" t="str">
        <f t="shared" si="55"/>
        <v/>
      </c>
      <c r="BH43" s="405" t="str">
        <f t="shared" si="56"/>
        <v/>
      </c>
      <c r="BI43" s="405" t="str">
        <f t="shared" si="57"/>
        <v/>
      </c>
      <c r="BJ43" s="407" t="str">
        <f t="shared" si="37"/>
        <v/>
      </c>
      <c r="BK43" s="390" t="str">
        <f t="shared" si="19"/>
        <v/>
      </c>
      <c r="BL43" s="409"/>
      <c r="BM43" s="177" t="str">
        <f t="shared" si="0"/>
        <v/>
      </c>
      <c r="BN43" s="177" t="str">
        <f t="shared" si="1"/>
        <v/>
      </c>
      <c r="BO43" s="408" t="str">
        <f t="shared" si="42"/>
        <v/>
      </c>
      <c r="BP43" s="940" t="str" cm="1">
        <f t="array" ref="BP43">IF($AM43="","",
_xlfn.IFS(
$BK43="Devis 1",
IF(ISBLANK(AX43),"",IFERROR(VALUE(TRIM(SUBSTITUTE(AX43,CHAR(160),""))),0)*IFERROR(VALUE(TRIM(SUBSTITUTE(AS43,CHAR(160),""))),0)),
$BK43="Devis 2",
IF(ISBLANK(BC43),"",IFERROR(VALUE(TRIM(SUBSTITUTE(BC43,CHAR(160),""))),0)*IFERROR(VALUE(TRIM(SUBSTITUTE(AS43,CHAR(160),""))),0)),
$BK43="Devis 3",
IF(ISBLANK(BH43),"",IFERROR(VALUE(TRIM(SUBSTITUTE(BH43,CHAR(160),""))),0)*IFERROR(VALUE(TRIM(SUBSTITUTE(AS43,CHAR(160),""))),0)),
TRUE,0
)
)</f>
        <v/>
      </c>
      <c r="BQ43" s="940" t="str">
        <f t="shared" si="38"/>
        <v/>
      </c>
      <c r="BR43" s="549" t="str">
        <f t="shared" si="39"/>
        <v/>
      </c>
      <c r="BS43" s="486"/>
      <c r="BT43" s="410"/>
      <c r="BU43" s="410"/>
      <c r="BV43" s="410"/>
      <c r="BW43" s="410"/>
      <c r="BX43" s="487" t="str">
        <f>IF(AM43="","",IFERROR(VALUE(TRIM(SUBSTITUTE(BS43,CHAR(160),""))),0)*IFERROR(VALUE(TRIM(SUBSTITUTE(BT43,CHAR(160),""))),0)+IFERROR(VALUE(TRIM(SUBSTITUTE(BU43,CHAR(160),""))),0)*IFERROR(VALUE(TRIM(SUBSTITUTE(BV43,CHAR(160),""))),0)+IFERROR(VALUE(TRIM(SUBSTITUTE(BW43,CHAR(160),""))),0)*IFERROR(VALUE(TRIM(SUBSTITUTE(AK10,CHAR(160),""))),0))</f>
        <v/>
      </c>
      <c r="BY43" s="496" t="str">
        <f t="shared" si="20"/>
        <v/>
      </c>
      <c r="BZ43" s="552"/>
      <c r="CA43" s="955" t="str" cm="1">
        <f t="array" ref="CA43">IF(
    OR(
        BR43="",BO43="",BP43="",BM43="",BQ43="",BN43=""
    ),
    "",
    _xlfn.IFS(
        ROUND(IFERROR(VALUE(TRIM(SUBSTITUTE(BR43,CHAR(160),""))),0),2) &gt;
        ROUND(IFERROR(VALUE(TRIM(SUBSTITUTE(BO43,CHAR(160),""))),0),2),
        "KO : Le montant retenu TTC est supérieur au montant raisonnable TTC. Merci de revoir la ligne de dépense ou plafonner son montant.",
        ROUND(IFERROR(VALUE(TRIM(SUBSTITUTE(BP43,CHAR(160),""))),0),2) &gt;
        ROUND(IFERROR(VALUE(TRIM(SUBSTITUTE(BM43,CHAR(160),""))),0),2),
        "Attention : Le montant retenu HT est supérieur au montant HT raisonnable. Merci de revoir la ligne de dépense, plafonner son montant, ou justifier la reventillation HT / TVA.",
        ROUND(IFERROR(VALUE(TRIM(SUBSTITUTE(BQ43,CHAR(160),""))),0),2) &gt;
        ROUND(IFERROR(VALUE(TRIM(SUBSTITUTE(BN43,CHAR(160),""))),0),2),
        "Attention : Le montant TVA retenu est supérieur au montant TVA raisonnable. Merci de revoir la ligne de dépense, plafonner son montant, ou justifier la reventillation HT / TVA.",
        ROUND(IFERROR(VALUE(TRIM(SUBSTITUTE(BR43,CHAR(160),""))),0),2) &gt;
        ROUND(IFERROR(VALUE(TRIM(SUBSTITUTE(MIN(AZ43,BE43,BJ43),CHAR(160),""))),0),2),
        "Attention : Le devis retenu n'est pas le moins cher. Une justification de la part du porteur est nécessaire.",
        ROUND(IFERROR(VALUE(TRIM(SUBSTITUTE(BR43,CHAR(160),""))),0),2) = 0,
        "Attention : montant présenté entièrement écarté",
        ROUND(IFERROR(VALUE(TRIM(SUBSTITUTE(BO43,CHAR(160),""))),0),2) =
        ROUND(IFERROR(VALUE(TRIM(SUBSTITUTE(BR43,CHAR(160),""))),0),2),
        "OK",
        ROUND(IFERROR(VALUE(TRIM(SUBSTITUTE(BO43,CHAR(160),""))),0),2) &gt;
        ROUND(IFERROR(VALUE(TRIM(SUBSTITUTE(BR43,CHAR(160),""))),0),2),
        "OK : Montant instruit inférieur au montant raisonnable.",
        TRUE,""
    )
)</f>
        <v/>
      </c>
      <c r="CB43" s="78" t="str">
        <f t="shared" si="21"/>
        <v/>
      </c>
      <c r="CC43" s="956" t="str">
        <f t="shared" si="2"/>
        <v/>
      </c>
      <c r="CD43" s="508" t="str">
        <f>IF(C43="","",((IFERROR(VALUE(TRIM(SUBSTITUTE(AB43,CHAR(160),""))),0))+(IFERROR(VALUE(TRIM(SUBSTITUTE(AK10,CHAR(160),""))),0)))-((IFERROR(VALUE(TRIM(SUBSTITUTE(BP43,CHAR(160),""))),0))+(IFERROR(VALUE(TRIM(SUBSTITUTE(BX43,CHAR(160),""))),0))))</f>
        <v/>
      </c>
      <c r="CE43" s="507" t="str">
        <f t="shared" si="22"/>
        <v/>
      </c>
      <c r="CF43" s="523" t="str">
        <f t="shared" si="23"/>
        <v/>
      </c>
    </row>
    <row r="44" spans="2:84" ht="14.1" customHeight="1" thickBot="1">
      <c r="B44" s="467">
        <v>35</v>
      </c>
      <c r="C44" s="80"/>
      <c r="D44" s="394"/>
      <c r="E44" s="966"/>
      <c r="F44" s="988"/>
      <c r="G44" s="2"/>
      <c r="H44" s="393"/>
      <c r="I44" s="964"/>
      <c r="J44" s="414"/>
      <c r="K44" s="414"/>
      <c r="L44" s="414"/>
      <c r="M44" s="415"/>
      <c r="N44" s="416"/>
      <c r="O44" s="417"/>
      <c r="P44" s="398" t="str">
        <f t="shared" si="40"/>
        <v/>
      </c>
      <c r="Q44" s="414"/>
      <c r="R44" s="414"/>
      <c r="S44" s="418"/>
      <c r="T44" s="417"/>
      <c r="U44" s="400" t="str">
        <f t="shared" si="3"/>
        <v/>
      </c>
      <c r="V44" s="414"/>
      <c r="W44" s="414"/>
      <c r="X44" s="419"/>
      <c r="Y44" s="417"/>
      <c r="Z44" s="400" t="str">
        <f t="shared" si="4"/>
        <v/>
      </c>
      <c r="AA44" s="402"/>
      <c r="AB44" s="940">
        <f t="shared" si="24"/>
        <v>0</v>
      </c>
      <c r="AC44" s="940">
        <f t="shared" si="25"/>
        <v>0</v>
      </c>
      <c r="AD44" s="989" t="str" cm="1">
        <f t="array" ref="AD44">IF((_xlfn.IFS(TRIM(SUBSTITUTE(AA44,CHAR(160),""))="Devis 1",IFERROR(VALUE(TRIM(SUBSTITUTE(P44,CHAR(160),""))),0),TRIM(SUBSTITUTE(AA44,CHAR(160),""))="Devis 2",IFERROR(VALUE(TRIM(SUBSTITUTE(U44,CHAR(160),""))),0),TRIM(SUBSTITUTE(AA44,CHAR(160),""))="Devis 3",IFERROR(VALUE(TRIM(SUBSTITUTE(Z44,CHAR(160),""))),0),TRUE,0))=0,"",_xlfn.IFS(TRIM(SUBSTITUTE(AA44,CHAR(160),""))="Devis 1",IFERROR(VALUE(TRIM(SUBSTITUTE(P44,CHAR(160),""))),0),TRIM(SUBSTITUTE(AA44,CHAR(160),""))="Devis 2",IFERROR(VALUE(TRIM(SUBSTITUTE(U44,CHAR(160),""))),0),TRIM(SUBSTITUTE(AA44,CHAR(160),""))="Devis 3",IFERROR(VALUE(TRIM(SUBSTITUTE(Z44,CHAR(160),""))),0),TRUE,0))</f>
        <v/>
      </c>
      <c r="AE44" s="969"/>
      <c r="AF44" s="889" t="str" cm="1">
        <f t="array" ref="AF44">IF(AE44="","",_xlfn.IFS(AE44=$CI$6,70,AE44=$CI$7,90,AE44=$CI$8,70,AE44=$CI$9,90,AE44=$CI$10,110))</f>
        <v/>
      </c>
      <c r="AG44" s="458"/>
      <c r="AH44" s="889" t="str" cm="1">
        <f t="array" ref="AH44">IF(AE44="","",_xlfn.IFS(AE44=$CI$6,15.75,AE44=$CI$7,21,AE44=$CI$8,15.25,AE44=$CI$9,15.25,AE44=$CI$10,15.25))</f>
        <v/>
      </c>
      <c r="AI44" s="458"/>
      <c r="AJ44" s="900">
        <f t="shared" si="26"/>
        <v>0</v>
      </c>
      <c r="AK44" s="906" t="str">
        <f t="shared" si="27"/>
        <v/>
      </c>
      <c r="AL44" s="412"/>
      <c r="AM44" s="522" t="str">
        <f t="shared" si="5"/>
        <v/>
      </c>
      <c r="AN44" s="403" t="str">
        <f t="shared" si="43"/>
        <v/>
      </c>
      <c r="AO44" s="482" t="str">
        <f t="shared" si="7"/>
        <v/>
      </c>
      <c r="AP44" s="384" t="str">
        <f t="shared" si="8"/>
        <v/>
      </c>
      <c r="AQ44" s="384" t="str">
        <f t="shared" si="9"/>
        <v/>
      </c>
      <c r="AR44" s="474" t="str">
        <f t="shared" si="28"/>
        <v/>
      </c>
      <c r="AS44" s="1011" t="str">
        <f t="shared" si="29"/>
        <v/>
      </c>
      <c r="AT44" s="403" t="str">
        <f t="shared" si="44"/>
        <v/>
      </c>
      <c r="AU44" s="403" t="str">
        <f t="shared" si="45"/>
        <v/>
      </c>
      <c r="AV44" s="403" t="str">
        <f t="shared" si="46"/>
        <v/>
      </c>
      <c r="AW44" s="403" t="str">
        <f t="shared" si="47"/>
        <v/>
      </c>
      <c r="AX44" s="404" t="str">
        <f t="shared" si="48"/>
        <v/>
      </c>
      <c r="AY44" s="405" t="str">
        <f t="shared" si="49"/>
        <v/>
      </c>
      <c r="AZ44" s="406" t="str">
        <f t="shared" si="41"/>
        <v/>
      </c>
      <c r="BA44" s="403" t="str">
        <f t="shared" si="50"/>
        <v/>
      </c>
      <c r="BB44" s="403" t="str">
        <f t="shared" si="51"/>
        <v/>
      </c>
      <c r="BC44" s="405" t="str">
        <f t="shared" si="52"/>
        <v/>
      </c>
      <c r="BD44" s="405" t="str">
        <f t="shared" si="53"/>
        <v/>
      </c>
      <c r="BE44" s="407" t="str">
        <f t="shared" si="36"/>
        <v/>
      </c>
      <c r="BF44" s="403" t="str">
        <f t="shared" si="54"/>
        <v/>
      </c>
      <c r="BG44" s="403" t="str">
        <f t="shared" si="55"/>
        <v/>
      </c>
      <c r="BH44" s="405" t="str">
        <f t="shared" si="56"/>
        <v/>
      </c>
      <c r="BI44" s="405" t="str">
        <f t="shared" si="57"/>
        <v/>
      </c>
      <c r="BJ44" s="407" t="str">
        <f t="shared" si="37"/>
        <v/>
      </c>
      <c r="BK44" s="390" t="str">
        <f t="shared" si="19"/>
        <v/>
      </c>
      <c r="BL44" s="409"/>
      <c r="BM44" s="177" t="str">
        <f t="shared" si="0"/>
        <v/>
      </c>
      <c r="BN44" s="177" t="str">
        <f t="shared" si="1"/>
        <v/>
      </c>
      <c r="BO44" s="408" t="str">
        <f t="shared" si="42"/>
        <v/>
      </c>
      <c r="BP44" s="940" t="str" cm="1">
        <f t="array" ref="BP44">IF($AM44="","",
_xlfn.IFS(
$BK44="Devis 1",
IF(ISBLANK(AX44),"",IFERROR(VALUE(TRIM(SUBSTITUTE(AX44,CHAR(160),""))),0)*IFERROR(VALUE(TRIM(SUBSTITUTE(AS44,CHAR(160),""))),0)),
$BK44="Devis 2",
IF(ISBLANK(BC44),"",IFERROR(VALUE(TRIM(SUBSTITUTE(BC44,CHAR(160),""))),0)*IFERROR(VALUE(TRIM(SUBSTITUTE(AS44,CHAR(160),""))),0)),
$BK44="Devis 3",
IF(ISBLANK(BH44),"",IFERROR(VALUE(TRIM(SUBSTITUTE(BH44,CHAR(160),""))),0)*IFERROR(VALUE(TRIM(SUBSTITUTE(AS44,CHAR(160),""))),0)),
TRUE,0
)
)</f>
        <v/>
      </c>
      <c r="BQ44" s="940" t="str">
        <f t="shared" si="38"/>
        <v/>
      </c>
      <c r="BR44" s="549" t="str">
        <f t="shared" si="39"/>
        <v/>
      </c>
      <c r="BS44" s="486"/>
      <c r="BT44" s="410"/>
      <c r="BU44" s="410"/>
      <c r="BV44" s="410"/>
      <c r="BW44" s="410"/>
      <c r="BX44" s="487" t="str">
        <f>IF(AM44="","",IFERROR(VALUE(TRIM(SUBSTITUTE(BS44,CHAR(160),""))),0)*IFERROR(VALUE(TRIM(SUBSTITUTE(BT44,CHAR(160),""))),0)+IFERROR(VALUE(TRIM(SUBSTITUTE(BU44,CHAR(160),""))),0)*IFERROR(VALUE(TRIM(SUBSTITUTE(BV44,CHAR(160),""))),0)+IFERROR(VALUE(TRIM(SUBSTITUTE(BW44,CHAR(160),""))),0)*IFERROR(VALUE(TRIM(SUBSTITUTE(AK10,CHAR(160),""))),0))</f>
        <v/>
      </c>
      <c r="BY44" s="496" t="str">
        <f t="shared" si="20"/>
        <v/>
      </c>
      <c r="BZ44" s="552"/>
      <c r="CA44" s="955" t="str" cm="1">
        <f t="array" ref="CA44">IF(
    OR(
        BR44="",BO44="",BP44="",BM44="",BQ44="",BN44=""
    ),
    "",
    _xlfn.IFS(
        ROUND(IFERROR(VALUE(TRIM(SUBSTITUTE(BR44,CHAR(160),""))),0),2) &gt;
        ROUND(IFERROR(VALUE(TRIM(SUBSTITUTE(BO44,CHAR(160),""))),0),2),
        "KO : Le montant retenu TTC est supérieur au montant raisonnable TTC. Merci de revoir la ligne de dépense ou plafonner son montant.",
        ROUND(IFERROR(VALUE(TRIM(SUBSTITUTE(BP44,CHAR(160),""))),0),2) &gt;
        ROUND(IFERROR(VALUE(TRIM(SUBSTITUTE(BM44,CHAR(160),""))),0),2),
        "Attention : Le montant retenu HT est supérieur au montant HT raisonnable. Merci de revoir la ligne de dépense, plafonner son montant, ou justifier la reventillation HT / TVA.",
        ROUND(IFERROR(VALUE(TRIM(SUBSTITUTE(BQ44,CHAR(160),""))),0),2) &gt;
        ROUND(IFERROR(VALUE(TRIM(SUBSTITUTE(BN44,CHAR(160),""))),0),2),
        "Attention : Le montant TVA retenu est supérieur au montant TVA raisonnable. Merci de revoir la ligne de dépense, plafonner son montant, ou justifier la reventillation HT / TVA.",
        ROUND(IFERROR(VALUE(TRIM(SUBSTITUTE(BR44,CHAR(160),""))),0),2) &gt;
        ROUND(IFERROR(VALUE(TRIM(SUBSTITUTE(MIN(AZ44,BE44,BJ44),CHAR(160),""))),0),2),
        "Attention : Le devis retenu n'est pas le moins cher. Une justification de la part du porteur est nécessaire.",
        ROUND(IFERROR(VALUE(TRIM(SUBSTITUTE(BR44,CHAR(160),""))),0),2) = 0,
        "Attention : montant présenté entièrement écarté",
        ROUND(IFERROR(VALUE(TRIM(SUBSTITUTE(BO44,CHAR(160),""))),0),2) =
        ROUND(IFERROR(VALUE(TRIM(SUBSTITUTE(BR44,CHAR(160),""))),0),2),
        "OK",
        ROUND(IFERROR(VALUE(TRIM(SUBSTITUTE(BO44,CHAR(160),""))),0),2) &gt;
        ROUND(IFERROR(VALUE(TRIM(SUBSTITUTE(BR44,CHAR(160),""))),0),2),
        "OK : Montant instruit inférieur au montant raisonnable.",
        TRUE,""
    )
)</f>
        <v/>
      </c>
      <c r="CB44" s="78" t="str">
        <f t="shared" si="21"/>
        <v/>
      </c>
      <c r="CC44" s="956" t="str">
        <f t="shared" si="2"/>
        <v/>
      </c>
      <c r="CD44" s="508" t="str">
        <f>IF(C44="","",((IFERROR(VALUE(TRIM(SUBSTITUTE(AB44,CHAR(160),""))),0))+(IFERROR(VALUE(TRIM(SUBSTITUTE(AK10,CHAR(160),""))),0)))-((IFERROR(VALUE(TRIM(SUBSTITUTE(BP44,CHAR(160),""))),0))+(IFERROR(VALUE(TRIM(SUBSTITUTE(BX44,CHAR(160),""))),0))))</f>
        <v/>
      </c>
      <c r="CE44" s="507" t="str">
        <f t="shared" si="22"/>
        <v/>
      </c>
      <c r="CF44" s="523" t="str">
        <f t="shared" si="23"/>
        <v/>
      </c>
    </row>
    <row r="45" spans="2:84" ht="14.1" customHeight="1" thickBot="1">
      <c r="B45" s="467">
        <v>36</v>
      </c>
      <c r="C45" s="80"/>
      <c r="D45" s="394"/>
      <c r="E45" s="966"/>
      <c r="F45" s="988"/>
      <c r="G45" s="2"/>
      <c r="H45" s="393"/>
      <c r="I45" s="964"/>
      <c r="J45" s="414"/>
      <c r="K45" s="414"/>
      <c r="L45" s="414"/>
      <c r="M45" s="415"/>
      <c r="N45" s="416"/>
      <c r="O45" s="417"/>
      <c r="P45" s="398" t="str">
        <f t="shared" si="40"/>
        <v/>
      </c>
      <c r="Q45" s="414"/>
      <c r="R45" s="414"/>
      <c r="S45" s="418"/>
      <c r="T45" s="417"/>
      <c r="U45" s="400" t="str">
        <f t="shared" si="3"/>
        <v/>
      </c>
      <c r="V45" s="414"/>
      <c r="W45" s="414"/>
      <c r="X45" s="419"/>
      <c r="Y45" s="417"/>
      <c r="Z45" s="400" t="str">
        <f t="shared" si="4"/>
        <v/>
      </c>
      <c r="AA45" s="402"/>
      <c r="AB45" s="940">
        <f t="shared" si="24"/>
        <v>0</v>
      </c>
      <c r="AC45" s="940">
        <f t="shared" si="25"/>
        <v>0</v>
      </c>
      <c r="AD45" s="989" t="str" cm="1">
        <f t="array" ref="AD45">IF((_xlfn.IFS(TRIM(SUBSTITUTE(AA45,CHAR(160),""))="Devis 1",IFERROR(VALUE(TRIM(SUBSTITUTE(P45,CHAR(160),""))),0),TRIM(SUBSTITUTE(AA45,CHAR(160),""))="Devis 2",IFERROR(VALUE(TRIM(SUBSTITUTE(U45,CHAR(160),""))),0),TRIM(SUBSTITUTE(AA45,CHAR(160),""))="Devis 3",IFERROR(VALUE(TRIM(SUBSTITUTE(Z45,CHAR(160),""))),0),TRUE,0))=0,"",_xlfn.IFS(TRIM(SUBSTITUTE(AA45,CHAR(160),""))="Devis 1",IFERROR(VALUE(TRIM(SUBSTITUTE(P45,CHAR(160),""))),0),TRIM(SUBSTITUTE(AA45,CHAR(160),""))="Devis 2",IFERROR(VALUE(TRIM(SUBSTITUTE(U45,CHAR(160),""))),0),TRIM(SUBSTITUTE(AA45,CHAR(160),""))="Devis 3",IFERROR(VALUE(TRIM(SUBSTITUTE(Z45,CHAR(160),""))),0),TRUE,0))</f>
        <v/>
      </c>
      <c r="AE45" s="969"/>
      <c r="AF45" s="889" t="str" cm="1">
        <f t="array" ref="AF45">IF(AE45="","",_xlfn.IFS(AE45=$CI$6,70,AE45=$CI$7,90,AE45=$CI$8,70,AE45=$CI$9,90,AE45=$CI$10,110))</f>
        <v/>
      </c>
      <c r="AG45" s="458"/>
      <c r="AH45" s="889" t="str" cm="1">
        <f t="array" ref="AH45">IF(AE45="","",_xlfn.IFS(AE45=$CI$6,15.75,AE45=$CI$7,21,AE45=$CI$8,15.25,AE45=$CI$9,15.25,AE45=$CI$10,15.25))</f>
        <v/>
      </c>
      <c r="AI45" s="458"/>
      <c r="AJ45" s="900">
        <f t="shared" si="26"/>
        <v>0</v>
      </c>
      <c r="AK45" s="906" t="str">
        <f t="shared" si="27"/>
        <v/>
      </c>
      <c r="AL45" s="412"/>
      <c r="AM45" s="522" t="str">
        <f t="shared" si="5"/>
        <v/>
      </c>
      <c r="AN45" s="403" t="str">
        <f t="shared" si="43"/>
        <v/>
      </c>
      <c r="AO45" s="482" t="str">
        <f t="shared" si="7"/>
        <v/>
      </c>
      <c r="AP45" s="384" t="str">
        <f t="shared" si="8"/>
        <v/>
      </c>
      <c r="AQ45" s="384" t="str">
        <f t="shared" si="9"/>
        <v/>
      </c>
      <c r="AR45" s="474" t="str">
        <f t="shared" si="28"/>
        <v/>
      </c>
      <c r="AS45" s="1011" t="str">
        <f t="shared" si="29"/>
        <v/>
      </c>
      <c r="AT45" s="403" t="str">
        <f t="shared" si="44"/>
        <v/>
      </c>
      <c r="AU45" s="403" t="str">
        <f t="shared" si="45"/>
        <v/>
      </c>
      <c r="AV45" s="403" t="str">
        <f t="shared" si="46"/>
        <v/>
      </c>
      <c r="AW45" s="403" t="str">
        <f t="shared" si="47"/>
        <v/>
      </c>
      <c r="AX45" s="404" t="str">
        <f t="shared" si="48"/>
        <v/>
      </c>
      <c r="AY45" s="405" t="str">
        <f t="shared" si="49"/>
        <v/>
      </c>
      <c r="AZ45" s="406" t="str">
        <f t="shared" si="41"/>
        <v/>
      </c>
      <c r="BA45" s="403" t="str">
        <f t="shared" si="50"/>
        <v/>
      </c>
      <c r="BB45" s="403" t="str">
        <f t="shared" si="51"/>
        <v/>
      </c>
      <c r="BC45" s="405" t="str">
        <f t="shared" si="52"/>
        <v/>
      </c>
      <c r="BD45" s="405" t="str">
        <f t="shared" si="53"/>
        <v/>
      </c>
      <c r="BE45" s="407" t="str">
        <f t="shared" si="36"/>
        <v/>
      </c>
      <c r="BF45" s="403" t="str">
        <f t="shared" si="54"/>
        <v/>
      </c>
      <c r="BG45" s="403" t="str">
        <f t="shared" si="55"/>
        <v/>
      </c>
      <c r="BH45" s="405" t="str">
        <f t="shared" si="56"/>
        <v/>
      </c>
      <c r="BI45" s="405" t="str">
        <f t="shared" si="57"/>
        <v/>
      </c>
      <c r="BJ45" s="407" t="str">
        <f t="shared" si="37"/>
        <v/>
      </c>
      <c r="BK45" s="390" t="str">
        <f t="shared" si="19"/>
        <v/>
      </c>
      <c r="BL45" s="409"/>
      <c r="BM45" s="177" t="str">
        <f t="shared" si="0"/>
        <v/>
      </c>
      <c r="BN45" s="177" t="str">
        <f t="shared" si="1"/>
        <v/>
      </c>
      <c r="BO45" s="408" t="str">
        <f t="shared" si="42"/>
        <v/>
      </c>
      <c r="BP45" s="940" t="str" cm="1">
        <f t="array" ref="BP45">IF($AM45="","",
_xlfn.IFS(
$BK45="Devis 1",
IF(ISBLANK(AX45),"",IFERROR(VALUE(TRIM(SUBSTITUTE(AX45,CHAR(160),""))),0)*IFERROR(VALUE(TRIM(SUBSTITUTE(AS45,CHAR(160),""))),0)),
$BK45="Devis 2",
IF(ISBLANK(BC45),"",IFERROR(VALUE(TRIM(SUBSTITUTE(BC45,CHAR(160),""))),0)*IFERROR(VALUE(TRIM(SUBSTITUTE(AS45,CHAR(160),""))),0)),
$BK45="Devis 3",
IF(ISBLANK(BH45),"",IFERROR(VALUE(TRIM(SUBSTITUTE(BH45,CHAR(160),""))),0)*IFERROR(VALUE(TRIM(SUBSTITUTE(AS45,CHAR(160),""))),0)),
TRUE,0
)
)</f>
        <v/>
      </c>
      <c r="BQ45" s="940" t="str">
        <f t="shared" si="38"/>
        <v/>
      </c>
      <c r="BR45" s="549" t="str">
        <f t="shared" si="39"/>
        <v/>
      </c>
      <c r="BS45" s="486"/>
      <c r="BT45" s="410"/>
      <c r="BU45" s="410"/>
      <c r="BV45" s="410"/>
      <c r="BW45" s="410"/>
      <c r="BX45" s="487" t="str">
        <f>IF(AM45="","",IFERROR(VALUE(TRIM(SUBSTITUTE(BS45,CHAR(160),""))),0)*IFERROR(VALUE(TRIM(SUBSTITUTE(BT45,CHAR(160),""))),0)+IFERROR(VALUE(TRIM(SUBSTITUTE(BU45,CHAR(160),""))),0)*IFERROR(VALUE(TRIM(SUBSTITUTE(BV45,CHAR(160),""))),0)+IFERROR(VALUE(TRIM(SUBSTITUTE(BW45,CHAR(160),""))),0)*IFERROR(VALUE(TRIM(SUBSTITUTE(AK10,CHAR(160),""))),0))</f>
        <v/>
      </c>
      <c r="BY45" s="496" t="str">
        <f t="shared" si="20"/>
        <v/>
      </c>
      <c r="BZ45" s="552"/>
      <c r="CA45" s="955" t="str" cm="1">
        <f t="array" ref="CA45">IF(
    OR(
        BR45="",BO45="",BP45="",BM45="",BQ45="",BN45=""
    ),
    "",
    _xlfn.IFS(
        ROUND(IFERROR(VALUE(TRIM(SUBSTITUTE(BR45,CHAR(160),""))),0),2) &gt;
        ROUND(IFERROR(VALUE(TRIM(SUBSTITUTE(BO45,CHAR(160),""))),0),2),
        "KO : Le montant retenu TTC est supérieur au montant raisonnable TTC. Merci de revoir la ligne de dépense ou plafonner son montant.",
        ROUND(IFERROR(VALUE(TRIM(SUBSTITUTE(BP45,CHAR(160),""))),0),2) &gt;
        ROUND(IFERROR(VALUE(TRIM(SUBSTITUTE(BM45,CHAR(160),""))),0),2),
        "Attention : Le montant retenu HT est supérieur au montant HT raisonnable. Merci de revoir la ligne de dépense, plafonner son montant, ou justifier la reventillation HT / TVA.",
        ROUND(IFERROR(VALUE(TRIM(SUBSTITUTE(BQ45,CHAR(160),""))),0),2) &gt;
        ROUND(IFERROR(VALUE(TRIM(SUBSTITUTE(BN45,CHAR(160),""))),0),2),
        "Attention : Le montant TVA retenu est supérieur au montant TVA raisonnable. Merci de revoir la ligne de dépense, plafonner son montant, ou justifier la reventillation HT / TVA.",
        ROUND(IFERROR(VALUE(TRIM(SUBSTITUTE(BR45,CHAR(160),""))),0),2) &gt;
        ROUND(IFERROR(VALUE(TRIM(SUBSTITUTE(MIN(AZ45,BE45,BJ45),CHAR(160),""))),0),2),
        "Attention : Le devis retenu n'est pas le moins cher. Une justification de la part du porteur est nécessaire.",
        ROUND(IFERROR(VALUE(TRIM(SUBSTITUTE(BR45,CHAR(160),""))),0),2) = 0,
        "Attention : montant présenté entièrement écarté",
        ROUND(IFERROR(VALUE(TRIM(SUBSTITUTE(BO45,CHAR(160),""))),0),2) =
        ROUND(IFERROR(VALUE(TRIM(SUBSTITUTE(BR45,CHAR(160),""))),0),2),
        "OK",
        ROUND(IFERROR(VALUE(TRIM(SUBSTITUTE(BO45,CHAR(160),""))),0),2) &gt;
        ROUND(IFERROR(VALUE(TRIM(SUBSTITUTE(BR45,CHAR(160),""))),0),2),
        "OK : Montant instruit inférieur au montant raisonnable.",
        TRUE,""
    )
)</f>
        <v/>
      </c>
      <c r="CB45" s="78" t="str">
        <f t="shared" si="21"/>
        <v/>
      </c>
      <c r="CC45" s="956" t="str">
        <f t="shared" si="2"/>
        <v/>
      </c>
      <c r="CD45" s="508" t="str">
        <f>IF(C45="","",((IFERROR(VALUE(TRIM(SUBSTITUTE(AB45,CHAR(160),""))),0))+(IFERROR(VALUE(TRIM(SUBSTITUTE(AK10,CHAR(160),""))),0)))-((IFERROR(VALUE(TRIM(SUBSTITUTE(BP45,CHAR(160),""))),0))+(IFERROR(VALUE(TRIM(SUBSTITUTE(BX45,CHAR(160),""))),0))))</f>
        <v/>
      </c>
      <c r="CE45" s="507" t="str">
        <f t="shared" si="22"/>
        <v/>
      </c>
      <c r="CF45" s="523" t="str">
        <f t="shared" si="23"/>
        <v/>
      </c>
    </row>
    <row r="46" spans="2:84" ht="14.1" customHeight="1" thickBot="1">
      <c r="B46" s="467">
        <v>37</v>
      </c>
      <c r="C46" s="80"/>
      <c r="D46" s="394"/>
      <c r="E46" s="966"/>
      <c r="F46" s="988"/>
      <c r="G46" s="2"/>
      <c r="H46" s="393"/>
      <c r="I46" s="964"/>
      <c r="J46" s="414"/>
      <c r="K46" s="414"/>
      <c r="L46" s="414"/>
      <c r="M46" s="415"/>
      <c r="N46" s="416"/>
      <c r="O46" s="417"/>
      <c r="P46" s="398" t="str">
        <f t="shared" si="40"/>
        <v/>
      </c>
      <c r="Q46" s="414"/>
      <c r="R46" s="414"/>
      <c r="S46" s="418"/>
      <c r="T46" s="417"/>
      <c r="U46" s="400" t="str">
        <f t="shared" si="3"/>
        <v/>
      </c>
      <c r="V46" s="414"/>
      <c r="W46" s="414"/>
      <c r="X46" s="419"/>
      <c r="Y46" s="417"/>
      <c r="Z46" s="400" t="str">
        <f t="shared" si="4"/>
        <v/>
      </c>
      <c r="AA46" s="402"/>
      <c r="AB46" s="940">
        <f t="shared" si="24"/>
        <v>0</v>
      </c>
      <c r="AC46" s="940">
        <f t="shared" si="25"/>
        <v>0</v>
      </c>
      <c r="AD46" s="989" t="str" cm="1">
        <f t="array" ref="AD46">IF((_xlfn.IFS(TRIM(SUBSTITUTE(AA46,CHAR(160),""))="Devis 1",IFERROR(VALUE(TRIM(SUBSTITUTE(P46,CHAR(160),""))),0),TRIM(SUBSTITUTE(AA46,CHAR(160),""))="Devis 2",IFERROR(VALUE(TRIM(SUBSTITUTE(U46,CHAR(160),""))),0),TRIM(SUBSTITUTE(AA46,CHAR(160),""))="Devis 3",IFERROR(VALUE(TRIM(SUBSTITUTE(Z46,CHAR(160),""))),0),TRUE,0))=0,"",_xlfn.IFS(TRIM(SUBSTITUTE(AA46,CHAR(160),""))="Devis 1",IFERROR(VALUE(TRIM(SUBSTITUTE(P46,CHAR(160),""))),0),TRIM(SUBSTITUTE(AA46,CHAR(160),""))="Devis 2",IFERROR(VALUE(TRIM(SUBSTITUTE(U46,CHAR(160),""))),0),TRIM(SUBSTITUTE(AA46,CHAR(160),""))="Devis 3",IFERROR(VALUE(TRIM(SUBSTITUTE(Z46,CHAR(160),""))),0),TRUE,0))</f>
        <v/>
      </c>
      <c r="AE46" s="969"/>
      <c r="AF46" s="889" t="str" cm="1">
        <f t="array" ref="AF46">IF(AE46="","",_xlfn.IFS(AE46=$CI$6,70,AE46=$CI$7,90,AE46=$CI$8,70,AE46=$CI$9,90,AE46=$CI$10,110))</f>
        <v/>
      </c>
      <c r="AG46" s="458"/>
      <c r="AH46" s="889" t="str" cm="1">
        <f t="array" ref="AH46">IF(AE46="","",_xlfn.IFS(AE46=$CI$6,15.75,AE46=$CI$7,21,AE46=$CI$8,15.25,AE46=$CI$9,15.25,AE46=$CI$10,15.25))</f>
        <v/>
      </c>
      <c r="AI46" s="458"/>
      <c r="AJ46" s="900">
        <f t="shared" si="26"/>
        <v>0</v>
      </c>
      <c r="AK46" s="906" t="str">
        <f t="shared" si="27"/>
        <v/>
      </c>
      <c r="AL46" s="412"/>
      <c r="AM46" s="522" t="str">
        <f t="shared" si="5"/>
        <v/>
      </c>
      <c r="AN46" s="403" t="str">
        <f t="shared" si="43"/>
        <v/>
      </c>
      <c r="AO46" s="482" t="str">
        <f t="shared" si="7"/>
        <v/>
      </c>
      <c r="AP46" s="384" t="str">
        <f t="shared" si="8"/>
        <v/>
      </c>
      <c r="AQ46" s="384" t="str">
        <f t="shared" si="9"/>
        <v/>
      </c>
      <c r="AR46" s="474" t="str">
        <f t="shared" si="28"/>
        <v/>
      </c>
      <c r="AS46" s="1011" t="str">
        <f t="shared" si="29"/>
        <v/>
      </c>
      <c r="AT46" s="403" t="str">
        <f t="shared" si="44"/>
        <v/>
      </c>
      <c r="AU46" s="403" t="str">
        <f t="shared" si="45"/>
        <v/>
      </c>
      <c r="AV46" s="403" t="str">
        <f t="shared" si="46"/>
        <v/>
      </c>
      <c r="AW46" s="403" t="str">
        <f t="shared" si="47"/>
        <v/>
      </c>
      <c r="AX46" s="404" t="str">
        <f t="shared" si="48"/>
        <v/>
      </c>
      <c r="AY46" s="405" t="str">
        <f t="shared" si="49"/>
        <v/>
      </c>
      <c r="AZ46" s="406" t="str">
        <f t="shared" si="41"/>
        <v/>
      </c>
      <c r="BA46" s="403" t="str">
        <f t="shared" si="50"/>
        <v/>
      </c>
      <c r="BB46" s="403" t="str">
        <f t="shared" si="51"/>
        <v/>
      </c>
      <c r="BC46" s="405" t="str">
        <f t="shared" si="52"/>
        <v/>
      </c>
      <c r="BD46" s="405" t="str">
        <f t="shared" si="53"/>
        <v/>
      </c>
      <c r="BE46" s="407" t="str">
        <f t="shared" si="36"/>
        <v/>
      </c>
      <c r="BF46" s="403" t="str">
        <f t="shared" si="54"/>
        <v/>
      </c>
      <c r="BG46" s="403" t="str">
        <f t="shared" si="55"/>
        <v/>
      </c>
      <c r="BH46" s="405" t="str">
        <f t="shared" si="56"/>
        <v/>
      </c>
      <c r="BI46" s="405" t="str">
        <f t="shared" si="57"/>
        <v/>
      </c>
      <c r="BJ46" s="407" t="str">
        <f t="shared" si="37"/>
        <v/>
      </c>
      <c r="BK46" s="390" t="str">
        <f t="shared" si="19"/>
        <v/>
      </c>
      <c r="BL46" s="409"/>
      <c r="BM46" s="177" t="str">
        <f t="shared" si="0"/>
        <v/>
      </c>
      <c r="BN46" s="177" t="str">
        <f t="shared" si="1"/>
        <v/>
      </c>
      <c r="BO46" s="408" t="str">
        <f t="shared" si="42"/>
        <v/>
      </c>
      <c r="BP46" s="940" t="str" cm="1">
        <f t="array" ref="BP46">IF($AM46="","",
_xlfn.IFS(
$BK46="Devis 1",
IF(ISBLANK(AX46),"",IFERROR(VALUE(TRIM(SUBSTITUTE(AX46,CHAR(160),""))),0)*IFERROR(VALUE(TRIM(SUBSTITUTE(AS46,CHAR(160),""))),0)),
$BK46="Devis 2",
IF(ISBLANK(BC46),"",IFERROR(VALUE(TRIM(SUBSTITUTE(BC46,CHAR(160),""))),0)*IFERROR(VALUE(TRIM(SUBSTITUTE(AS46,CHAR(160),""))),0)),
$BK46="Devis 3",
IF(ISBLANK(BH46),"",IFERROR(VALUE(TRIM(SUBSTITUTE(BH46,CHAR(160),""))),0)*IFERROR(VALUE(TRIM(SUBSTITUTE(AS46,CHAR(160),""))),0)),
TRUE,0
)
)</f>
        <v/>
      </c>
      <c r="BQ46" s="940" t="str">
        <f t="shared" si="38"/>
        <v/>
      </c>
      <c r="BR46" s="549" t="str">
        <f t="shared" si="39"/>
        <v/>
      </c>
      <c r="BS46" s="486"/>
      <c r="BT46" s="410"/>
      <c r="BU46" s="410"/>
      <c r="BV46" s="410"/>
      <c r="BW46" s="410"/>
      <c r="BX46" s="487" t="str">
        <f>IF(AM46="","",IFERROR(VALUE(TRIM(SUBSTITUTE(BS46,CHAR(160),""))),0)*IFERROR(VALUE(TRIM(SUBSTITUTE(BT46,CHAR(160),""))),0)+IFERROR(VALUE(TRIM(SUBSTITUTE(BU46,CHAR(160),""))),0)*IFERROR(VALUE(TRIM(SUBSTITUTE(BV46,CHAR(160),""))),0)+IFERROR(VALUE(TRIM(SUBSTITUTE(BW46,CHAR(160),""))),0)*IFERROR(VALUE(TRIM(SUBSTITUTE(AK10,CHAR(160),""))),0))</f>
        <v/>
      </c>
      <c r="BY46" s="496" t="str">
        <f t="shared" si="20"/>
        <v/>
      </c>
      <c r="BZ46" s="552"/>
      <c r="CA46" s="955" t="str" cm="1">
        <f t="array" ref="CA46">IF(
    OR(
        BR46="",BO46="",BP46="",BM46="",BQ46="",BN46=""
    ),
    "",
    _xlfn.IFS(
        ROUND(IFERROR(VALUE(TRIM(SUBSTITUTE(BR46,CHAR(160),""))),0),2) &gt;
        ROUND(IFERROR(VALUE(TRIM(SUBSTITUTE(BO46,CHAR(160),""))),0),2),
        "KO : Le montant retenu TTC est supérieur au montant raisonnable TTC. Merci de revoir la ligne de dépense ou plafonner son montant.",
        ROUND(IFERROR(VALUE(TRIM(SUBSTITUTE(BP46,CHAR(160),""))),0),2) &gt;
        ROUND(IFERROR(VALUE(TRIM(SUBSTITUTE(BM46,CHAR(160),""))),0),2),
        "Attention : Le montant retenu HT est supérieur au montant HT raisonnable. Merci de revoir la ligne de dépense, plafonner son montant, ou justifier la reventillation HT / TVA.",
        ROUND(IFERROR(VALUE(TRIM(SUBSTITUTE(BQ46,CHAR(160),""))),0),2) &gt;
        ROUND(IFERROR(VALUE(TRIM(SUBSTITUTE(BN46,CHAR(160),""))),0),2),
        "Attention : Le montant TVA retenu est supérieur au montant TVA raisonnable. Merci de revoir la ligne de dépense, plafonner son montant, ou justifier la reventillation HT / TVA.",
        ROUND(IFERROR(VALUE(TRIM(SUBSTITUTE(BR46,CHAR(160),""))),0),2) &gt;
        ROUND(IFERROR(VALUE(TRIM(SUBSTITUTE(MIN(AZ46,BE46,BJ46),CHAR(160),""))),0),2),
        "Attention : Le devis retenu n'est pas le moins cher. Une justification de la part du porteur est nécessaire.",
        ROUND(IFERROR(VALUE(TRIM(SUBSTITUTE(BR46,CHAR(160),""))),0),2) = 0,
        "Attention : montant présenté entièrement écarté",
        ROUND(IFERROR(VALUE(TRIM(SUBSTITUTE(BO46,CHAR(160),""))),0),2) =
        ROUND(IFERROR(VALUE(TRIM(SUBSTITUTE(BR46,CHAR(160),""))),0),2),
        "OK",
        ROUND(IFERROR(VALUE(TRIM(SUBSTITUTE(BO46,CHAR(160),""))),0),2) &gt;
        ROUND(IFERROR(VALUE(TRIM(SUBSTITUTE(BR46,CHAR(160),""))),0),2),
        "OK : Montant instruit inférieur au montant raisonnable.",
        TRUE,""
    )
)</f>
        <v/>
      </c>
      <c r="CB46" s="78" t="str">
        <f t="shared" si="21"/>
        <v/>
      </c>
      <c r="CC46" s="956" t="str">
        <f t="shared" si="2"/>
        <v/>
      </c>
      <c r="CD46" s="508" t="str">
        <f>IF(C46="","",((IFERROR(VALUE(TRIM(SUBSTITUTE(AB46,CHAR(160),""))),0))+(IFERROR(VALUE(TRIM(SUBSTITUTE(AK10,CHAR(160),""))),0)))-((IFERROR(VALUE(TRIM(SUBSTITUTE(BP46,CHAR(160),""))),0))+(IFERROR(VALUE(TRIM(SUBSTITUTE(BX46,CHAR(160),""))),0))))</f>
        <v/>
      </c>
      <c r="CE46" s="507" t="str">
        <f t="shared" si="22"/>
        <v/>
      </c>
      <c r="CF46" s="523" t="str">
        <f t="shared" si="23"/>
        <v/>
      </c>
    </row>
    <row r="47" spans="2:84" ht="14.1" customHeight="1" thickBot="1">
      <c r="B47" s="467">
        <v>38</v>
      </c>
      <c r="C47" s="80"/>
      <c r="D47" s="394"/>
      <c r="E47" s="966"/>
      <c r="F47" s="988"/>
      <c r="G47" s="2"/>
      <c r="H47" s="393"/>
      <c r="I47" s="964"/>
      <c r="J47" s="414"/>
      <c r="K47" s="414"/>
      <c r="L47" s="414"/>
      <c r="M47" s="415"/>
      <c r="N47" s="416"/>
      <c r="O47" s="417"/>
      <c r="P47" s="398" t="str">
        <f t="shared" si="40"/>
        <v/>
      </c>
      <c r="Q47" s="414"/>
      <c r="R47" s="414"/>
      <c r="S47" s="418"/>
      <c r="T47" s="417"/>
      <c r="U47" s="400" t="str">
        <f t="shared" si="3"/>
        <v/>
      </c>
      <c r="V47" s="414"/>
      <c r="W47" s="414"/>
      <c r="X47" s="419"/>
      <c r="Y47" s="417"/>
      <c r="Z47" s="400" t="str">
        <f t="shared" si="4"/>
        <v/>
      </c>
      <c r="AA47" s="402"/>
      <c r="AB47" s="940">
        <f t="shared" si="24"/>
        <v>0</v>
      </c>
      <c r="AC47" s="940">
        <f t="shared" si="25"/>
        <v>0</v>
      </c>
      <c r="AD47" s="989" t="str" cm="1">
        <f t="array" ref="AD47">IF((_xlfn.IFS(TRIM(SUBSTITUTE(AA47,CHAR(160),""))="Devis 1",IFERROR(VALUE(TRIM(SUBSTITUTE(P47,CHAR(160),""))),0),TRIM(SUBSTITUTE(AA47,CHAR(160),""))="Devis 2",IFERROR(VALUE(TRIM(SUBSTITUTE(U47,CHAR(160),""))),0),TRIM(SUBSTITUTE(AA47,CHAR(160),""))="Devis 3",IFERROR(VALUE(TRIM(SUBSTITUTE(Z47,CHAR(160),""))),0),TRUE,0))=0,"",_xlfn.IFS(TRIM(SUBSTITUTE(AA47,CHAR(160),""))="Devis 1",IFERROR(VALUE(TRIM(SUBSTITUTE(P47,CHAR(160),""))),0),TRIM(SUBSTITUTE(AA47,CHAR(160),""))="Devis 2",IFERROR(VALUE(TRIM(SUBSTITUTE(U47,CHAR(160),""))),0),TRIM(SUBSTITUTE(AA47,CHAR(160),""))="Devis 3",IFERROR(VALUE(TRIM(SUBSTITUTE(Z47,CHAR(160),""))),0),TRUE,0))</f>
        <v/>
      </c>
      <c r="AE47" s="969"/>
      <c r="AF47" s="889" t="str" cm="1">
        <f t="array" ref="AF47">IF(AE47="","",_xlfn.IFS(AE47=$CI$6,70,AE47=$CI$7,90,AE47=$CI$8,70,AE47=$CI$9,90,AE47=$CI$10,110))</f>
        <v/>
      </c>
      <c r="AG47" s="458"/>
      <c r="AH47" s="889" t="str" cm="1">
        <f t="array" ref="AH47">IF(AE47="","",_xlfn.IFS(AE47=$CI$6,15.75,AE47=$CI$7,21,AE47=$CI$8,15.25,AE47=$CI$9,15.25,AE47=$CI$10,15.25))</f>
        <v/>
      </c>
      <c r="AI47" s="458"/>
      <c r="AJ47" s="900">
        <f t="shared" si="26"/>
        <v>0</v>
      </c>
      <c r="AK47" s="906" t="str">
        <f t="shared" si="27"/>
        <v/>
      </c>
      <c r="AL47" s="412"/>
      <c r="AM47" s="522" t="str">
        <f t="shared" si="5"/>
        <v/>
      </c>
      <c r="AN47" s="403" t="str">
        <f t="shared" si="43"/>
        <v/>
      </c>
      <c r="AO47" s="482" t="str">
        <f t="shared" si="7"/>
        <v/>
      </c>
      <c r="AP47" s="384" t="str">
        <f t="shared" si="8"/>
        <v/>
      </c>
      <c r="AQ47" s="384" t="str">
        <f t="shared" si="9"/>
        <v/>
      </c>
      <c r="AR47" s="474" t="str">
        <f t="shared" si="28"/>
        <v/>
      </c>
      <c r="AS47" s="1011" t="str">
        <f t="shared" si="29"/>
        <v/>
      </c>
      <c r="AT47" s="403" t="str">
        <f t="shared" si="44"/>
        <v/>
      </c>
      <c r="AU47" s="403" t="str">
        <f t="shared" si="45"/>
        <v/>
      </c>
      <c r="AV47" s="403" t="str">
        <f t="shared" si="46"/>
        <v/>
      </c>
      <c r="AW47" s="403" t="str">
        <f t="shared" si="47"/>
        <v/>
      </c>
      <c r="AX47" s="404" t="str">
        <f t="shared" si="48"/>
        <v/>
      </c>
      <c r="AY47" s="405" t="str">
        <f t="shared" si="49"/>
        <v/>
      </c>
      <c r="AZ47" s="406" t="str">
        <f t="shared" si="41"/>
        <v/>
      </c>
      <c r="BA47" s="403" t="str">
        <f t="shared" si="50"/>
        <v/>
      </c>
      <c r="BB47" s="403" t="str">
        <f t="shared" si="51"/>
        <v/>
      </c>
      <c r="BC47" s="405" t="str">
        <f t="shared" si="52"/>
        <v/>
      </c>
      <c r="BD47" s="405" t="str">
        <f t="shared" si="53"/>
        <v/>
      </c>
      <c r="BE47" s="407" t="str">
        <f t="shared" si="36"/>
        <v/>
      </c>
      <c r="BF47" s="403" t="str">
        <f t="shared" si="54"/>
        <v/>
      </c>
      <c r="BG47" s="403" t="str">
        <f t="shared" si="55"/>
        <v/>
      </c>
      <c r="BH47" s="405" t="str">
        <f t="shared" si="56"/>
        <v/>
      </c>
      <c r="BI47" s="405" t="str">
        <f t="shared" si="57"/>
        <v/>
      </c>
      <c r="BJ47" s="407" t="str">
        <f t="shared" si="37"/>
        <v/>
      </c>
      <c r="BK47" s="390" t="str">
        <f t="shared" si="19"/>
        <v/>
      </c>
      <c r="BL47" s="409"/>
      <c r="BM47" s="177" t="str">
        <f t="shared" si="0"/>
        <v/>
      </c>
      <c r="BN47" s="177" t="str">
        <f t="shared" si="1"/>
        <v/>
      </c>
      <c r="BO47" s="408" t="str">
        <f t="shared" si="42"/>
        <v/>
      </c>
      <c r="BP47" s="940" t="str" cm="1">
        <f t="array" ref="BP47">IF($AM47="","",
_xlfn.IFS(
$BK47="Devis 1",
IF(ISBLANK(AX47),"",IFERROR(VALUE(TRIM(SUBSTITUTE(AX47,CHAR(160),""))),0)*IFERROR(VALUE(TRIM(SUBSTITUTE(AS47,CHAR(160),""))),0)),
$BK47="Devis 2",
IF(ISBLANK(BC47),"",IFERROR(VALUE(TRIM(SUBSTITUTE(BC47,CHAR(160),""))),0)*IFERROR(VALUE(TRIM(SUBSTITUTE(AS47,CHAR(160),""))),0)),
$BK47="Devis 3",
IF(ISBLANK(BH47),"",IFERROR(VALUE(TRIM(SUBSTITUTE(BH47,CHAR(160),""))),0)*IFERROR(VALUE(TRIM(SUBSTITUTE(AS47,CHAR(160),""))),0)),
TRUE,0
)
)</f>
        <v/>
      </c>
      <c r="BQ47" s="940" t="str">
        <f t="shared" si="38"/>
        <v/>
      </c>
      <c r="BR47" s="549" t="str">
        <f t="shared" si="39"/>
        <v/>
      </c>
      <c r="BS47" s="486"/>
      <c r="BT47" s="410"/>
      <c r="BU47" s="410"/>
      <c r="BV47" s="410"/>
      <c r="BW47" s="410"/>
      <c r="BX47" s="487" t="str">
        <f>IF(AM47="","",IFERROR(VALUE(TRIM(SUBSTITUTE(BS47,CHAR(160),""))),0)*IFERROR(VALUE(TRIM(SUBSTITUTE(BT47,CHAR(160),""))),0)+IFERROR(VALUE(TRIM(SUBSTITUTE(BU47,CHAR(160),""))),0)*IFERROR(VALUE(TRIM(SUBSTITUTE(BV47,CHAR(160),""))),0)+IFERROR(VALUE(TRIM(SUBSTITUTE(BW47,CHAR(160),""))),0)*IFERROR(VALUE(TRIM(SUBSTITUTE(AK10,CHAR(160),""))),0))</f>
        <v/>
      </c>
      <c r="BY47" s="496" t="str">
        <f t="shared" si="20"/>
        <v/>
      </c>
      <c r="BZ47" s="552"/>
      <c r="CA47" s="955" t="str" cm="1">
        <f t="array" ref="CA47">IF(
    OR(
        BR47="",BO47="",BP47="",BM47="",BQ47="",BN47=""
    ),
    "",
    _xlfn.IFS(
        ROUND(IFERROR(VALUE(TRIM(SUBSTITUTE(BR47,CHAR(160),""))),0),2) &gt;
        ROUND(IFERROR(VALUE(TRIM(SUBSTITUTE(BO47,CHAR(160),""))),0),2),
        "KO : Le montant retenu TTC est supérieur au montant raisonnable TTC. Merci de revoir la ligne de dépense ou plafonner son montant.",
        ROUND(IFERROR(VALUE(TRIM(SUBSTITUTE(BP47,CHAR(160),""))),0),2) &gt;
        ROUND(IFERROR(VALUE(TRIM(SUBSTITUTE(BM47,CHAR(160),""))),0),2),
        "Attention : Le montant retenu HT est supérieur au montant HT raisonnable. Merci de revoir la ligne de dépense, plafonner son montant, ou justifier la reventillation HT / TVA.",
        ROUND(IFERROR(VALUE(TRIM(SUBSTITUTE(BQ47,CHAR(160),""))),0),2) &gt;
        ROUND(IFERROR(VALUE(TRIM(SUBSTITUTE(BN47,CHAR(160),""))),0),2),
        "Attention : Le montant TVA retenu est supérieur au montant TVA raisonnable. Merci de revoir la ligne de dépense, plafonner son montant, ou justifier la reventillation HT / TVA.",
        ROUND(IFERROR(VALUE(TRIM(SUBSTITUTE(BR47,CHAR(160),""))),0),2) &gt;
        ROUND(IFERROR(VALUE(TRIM(SUBSTITUTE(MIN(AZ47,BE47,BJ47),CHAR(160),""))),0),2),
        "Attention : Le devis retenu n'est pas le moins cher. Une justification de la part du porteur est nécessaire.",
        ROUND(IFERROR(VALUE(TRIM(SUBSTITUTE(BR47,CHAR(160),""))),0),2) = 0,
        "Attention : montant présenté entièrement écarté",
        ROUND(IFERROR(VALUE(TRIM(SUBSTITUTE(BO47,CHAR(160),""))),0),2) =
        ROUND(IFERROR(VALUE(TRIM(SUBSTITUTE(BR47,CHAR(160),""))),0),2),
        "OK",
        ROUND(IFERROR(VALUE(TRIM(SUBSTITUTE(BO47,CHAR(160),""))),0),2) &gt;
        ROUND(IFERROR(VALUE(TRIM(SUBSTITUTE(BR47,CHAR(160),""))),0),2),
        "OK : Montant instruit inférieur au montant raisonnable.",
        TRUE,""
    )
)</f>
        <v/>
      </c>
      <c r="CB47" s="78" t="str">
        <f t="shared" si="21"/>
        <v/>
      </c>
      <c r="CC47" s="956" t="str">
        <f t="shared" si="2"/>
        <v/>
      </c>
      <c r="CD47" s="508" t="str">
        <f>IF(C47="","",((IFERROR(VALUE(TRIM(SUBSTITUTE(AB47,CHAR(160),""))),0))+(IFERROR(VALUE(TRIM(SUBSTITUTE(AK10,CHAR(160),""))),0)))-((IFERROR(VALUE(TRIM(SUBSTITUTE(BP47,CHAR(160),""))),0))+(IFERROR(VALUE(TRIM(SUBSTITUTE(BX47,CHAR(160),""))),0))))</f>
        <v/>
      </c>
      <c r="CE47" s="507" t="str">
        <f t="shared" si="22"/>
        <v/>
      </c>
      <c r="CF47" s="523" t="str">
        <f t="shared" si="23"/>
        <v/>
      </c>
    </row>
    <row r="48" spans="2:84" ht="14.1" customHeight="1" thickBot="1">
      <c r="B48" s="467">
        <v>39</v>
      </c>
      <c r="C48" s="80"/>
      <c r="D48" s="394"/>
      <c r="E48" s="966"/>
      <c r="F48" s="988"/>
      <c r="G48" s="2"/>
      <c r="H48" s="393"/>
      <c r="I48" s="964"/>
      <c r="J48" s="414"/>
      <c r="K48" s="414"/>
      <c r="L48" s="414"/>
      <c r="M48" s="415"/>
      <c r="N48" s="416"/>
      <c r="O48" s="417"/>
      <c r="P48" s="398" t="str">
        <f t="shared" si="40"/>
        <v/>
      </c>
      <c r="Q48" s="414"/>
      <c r="R48" s="414"/>
      <c r="S48" s="418"/>
      <c r="T48" s="417"/>
      <c r="U48" s="400" t="str">
        <f t="shared" si="3"/>
        <v/>
      </c>
      <c r="V48" s="414"/>
      <c r="W48" s="414"/>
      <c r="X48" s="419"/>
      <c r="Y48" s="417"/>
      <c r="Z48" s="400" t="str">
        <f t="shared" si="4"/>
        <v/>
      </c>
      <c r="AA48" s="402"/>
      <c r="AB48" s="940">
        <f t="shared" si="24"/>
        <v>0</v>
      </c>
      <c r="AC48" s="940">
        <f t="shared" si="25"/>
        <v>0</v>
      </c>
      <c r="AD48" s="989" t="str" cm="1">
        <f t="array" ref="AD48">IF((_xlfn.IFS(TRIM(SUBSTITUTE(AA48,CHAR(160),""))="Devis 1",IFERROR(VALUE(TRIM(SUBSTITUTE(P48,CHAR(160),""))),0),TRIM(SUBSTITUTE(AA48,CHAR(160),""))="Devis 2",IFERROR(VALUE(TRIM(SUBSTITUTE(U48,CHAR(160),""))),0),TRIM(SUBSTITUTE(AA48,CHAR(160),""))="Devis 3",IFERROR(VALUE(TRIM(SUBSTITUTE(Z48,CHAR(160),""))),0),TRUE,0))=0,"",_xlfn.IFS(TRIM(SUBSTITUTE(AA48,CHAR(160),""))="Devis 1",IFERROR(VALUE(TRIM(SUBSTITUTE(P48,CHAR(160),""))),0),TRIM(SUBSTITUTE(AA48,CHAR(160),""))="Devis 2",IFERROR(VALUE(TRIM(SUBSTITUTE(U48,CHAR(160),""))),0),TRIM(SUBSTITUTE(AA48,CHAR(160),""))="Devis 3",IFERROR(VALUE(TRIM(SUBSTITUTE(Z48,CHAR(160),""))),0),TRUE,0))</f>
        <v/>
      </c>
      <c r="AE48" s="969"/>
      <c r="AF48" s="889" t="str" cm="1">
        <f t="array" ref="AF48">IF(AE48="","",_xlfn.IFS(AE48=$CI$6,70,AE48=$CI$7,90,AE48=$CI$8,70,AE48=$CI$9,90,AE48=$CI$10,110))</f>
        <v/>
      </c>
      <c r="AG48" s="458"/>
      <c r="AH48" s="889" t="str" cm="1">
        <f t="array" ref="AH48">IF(AE48="","",_xlfn.IFS(AE48=$CI$6,15.75,AE48=$CI$7,21,AE48=$CI$8,15.25,AE48=$CI$9,15.25,AE48=$CI$10,15.25))</f>
        <v/>
      </c>
      <c r="AI48" s="458"/>
      <c r="AJ48" s="900">
        <f t="shared" si="26"/>
        <v>0</v>
      </c>
      <c r="AK48" s="906" t="str">
        <f t="shared" si="27"/>
        <v/>
      </c>
      <c r="AL48" s="412"/>
      <c r="AM48" s="522" t="str">
        <f t="shared" si="5"/>
        <v/>
      </c>
      <c r="AN48" s="403" t="str">
        <f t="shared" si="43"/>
        <v/>
      </c>
      <c r="AO48" s="482" t="str">
        <f t="shared" si="7"/>
        <v/>
      </c>
      <c r="AP48" s="384" t="str">
        <f t="shared" si="8"/>
        <v/>
      </c>
      <c r="AQ48" s="384" t="str">
        <f t="shared" si="9"/>
        <v/>
      </c>
      <c r="AR48" s="474" t="str">
        <f t="shared" si="28"/>
        <v/>
      </c>
      <c r="AS48" s="1011" t="str">
        <f t="shared" si="29"/>
        <v/>
      </c>
      <c r="AT48" s="403" t="str">
        <f t="shared" si="44"/>
        <v/>
      </c>
      <c r="AU48" s="403" t="str">
        <f t="shared" si="45"/>
        <v/>
      </c>
      <c r="AV48" s="403" t="str">
        <f t="shared" si="46"/>
        <v/>
      </c>
      <c r="AW48" s="403" t="str">
        <f t="shared" si="47"/>
        <v/>
      </c>
      <c r="AX48" s="404" t="str">
        <f t="shared" si="48"/>
        <v/>
      </c>
      <c r="AY48" s="405" t="str">
        <f t="shared" si="49"/>
        <v/>
      </c>
      <c r="AZ48" s="406" t="str">
        <f t="shared" si="41"/>
        <v/>
      </c>
      <c r="BA48" s="403" t="str">
        <f t="shared" si="50"/>
        <v/>
      </c>
      <c r="BB48" s="403" t="str">
        <f t="shared" si="51"/>
        <v/>
      </c>
      <c r="BC48" s="405" t="str">
        <f t="shared" si="52"/>
        <v/>
      </c>
      <c r="BD48" s="405" t="str">
        <f t="shared" si="53"/>
        <v/>
      </c>
      <c r="BE48" s="407" t="str">
        <f t="shared" si="36"/>
        <v/>
      </c>
      <c r="BF48" s="403" t="str">
        <f t="shared" si="54"/>
        <v/>
      </c>
      <c r="BG48" s="403" t="str">
        <f t="shared" si="55"/>
        <v/>
      </c>
      <c r="BH48" s="405" t="str">
        <f t="shared" si="56"/>
        <v/>
      </c>
      <c r="BI48" s="405" t="str">
        <f t="shared" si="57"/>
        <v/>
      </c>
      <c r="BJ48" s="407" t="str">
        <f t="shared" si="37"/>
        <v/>
      </c>
      <c r="BK48" s="390" t="str">
        <f t="shared" si="19"/>
        <v/>
      </c>
      <c r="BL48" s="409"/>
      <c r="BM48" s="177" t="str">
        <f t="shared" si="0"/>
        <v/>
      </c>
      <c r="BN48" s="177" t="str">
        <f t="shared" si="1"/>
        <v/>
      </c>
      <c r="BO48" s="408" t="str">
        <f t="shared" si="42"/>
        <v/>
      </c>
      <c r="BP48" s="940" t="str" cm="1">
        <f t="array" ref="BP48">IF($AM48="","",
_xlfn.IFS(
$BK48="Devis 1",
IF(ISBLANK(AX48),"",IFERROR(VALUE(TRIM(SUBSTITUTE(AX48,CHAR(160),""))),0)*IFERROR(VALUE(TRIM(SUBSTITUTE(AS48,CHAR(160),""))),0)),
$BK48="Devis 2",
IF(ISBLANK(BC48),"",IFERROR(VALUE(TRIM(SUBSTITUTE(BC48,CHAR(160),""))),0)*IFERROR(VALUE(TRIM(SUBSTITUTE(AS48,CHAR(160),""))),0)),
$BK48="Devis 3",
IF(ISBLANK(BH48),"",IFERROR(VALUE(TRIM(SUBSTITUTE(BH48,CHAR(160),""))),0)*IFERROR(VALUE(TRIM(SUBSTITUTE(AS48,CHAR(160),""))),0)),
TRUE,0
)
)</f>
        <v/>
      </c>
      <c r="BQ48" s="940" t="str">
        <f t="shared" si="38"/>
        <v/>
      </c>
      <c r="BR48" s="549" t="str">
        <f t="shared" si="39"/>
        <v/>
      </c>
      <c r="BS48" s="486"/>
      <c r="BT48" s="410"/>
      <c r="BU48" s="410"/>
      <c r="BV48" s="410"/>
      <c r="BW48" s="410"/>
      <c r="BX48" s="487" t="str">
        <f>IF(AM48="","",IFERROR(VALUE(TRIM(SUBSTITUTE(BS48,CHAR(160),""))),0)*IFERROR(VALUE(TRIM(SUBSTITUTE(BT48,CHAR(160),""))),0)+IFERROR(VALUE(TRIM(SUBSTITUTE(BU48,CHAR(160),""))),0)*IFERROR(VALUE(TRIM(SUBSTITUTE(BV48,CHAR(160),""))),0)+IFERROR(VALUE(TRIM(SUBSTITUTE(BW48,CHAR(160),""))),0)*IFERROR(VALUE(TRIM(SUBSTITUTE(AK10,CHAR(160),""))),0))</f>
        <v/>
      </c>
      <c r="BY48" s="496" t="str">
        <f t="shared" si="20"/>
        <v/>
      </c>
      <c r="BZ48" s="552"/>
      <c r="CA48" s="955" t="str" cm="1">
        <f t="array" ref="CA48">IF(
    OR(
        BR48="",BO48="",BP48="",BM48="",BQ48="",BN48=""
    ),
    "",
    _xlfn.IFS(
        ROUND(IFERROR(VALUE(TRIM(SUBSTITUTE(BR48,CHAR(160),""))),0),2) &gt;
        ROUND(IFERROR(VALUE(TRIM(SUBSTITUTE(BO48,CHAR(160),""))),0),2),
        "KO : Le montant retenu TTC est supérieur au montant raisonnable TTC. Merci de revoir la ligne de dépense ou plafonner son montant.",
        ROUND(IFERROR(VALUE(TRIM(SUBSTITUTE(BP48,CHAR(160),""))),0),2) &gt;
        ROUND(IFERROR(VALUE(TRIM(SUBSTITUTE(BM48,CHAR(160),""))),0),2),
        "Attention : Le montant retenu HT est supérieur au montant HT raisonnable. Merci de revoir la ligne de dépense, plafonner son montant, ou justifier la reventillation HT / TVA.",
        ROUND(IFERROR(VALUE(TRIM(SUBSTITUTE(BQ48,CHAR(160),""))),0),2) &gt;
        ROUND(IFERROR(VALUE(TRIM(SUBSTITUTE(BN48,CHAR(160),""))),0),2),
        "Attention : Le montant TVA retenu est supérieur au montant TVA raisonnable. Merci de revoir la ligne de dépense, plafonner son montant, ou justifier la reventillation HT / TVA.",
        ROUND(IFERROR(VALUE(TRIM(SUBSTITUTE(BR48,CHAR(160),""))),0),2) &gt;
        ROUND(IFERROR(VALUE(TRIM(SUBSTITUTE(MIN(AZ48,BE48,BJ48),CHAR(160),""))),0),2),
        "Attention : Le devis retenu n'est pas le moins cher. Une justification de la part du porteur est nécessaire.",
        ROUND(IFERROR(VALUE(TRIM(SUBSTITUTE(BR48,CHAR(160),""))),0),2) = 0,
        "Attention : montant présenté entièrement écarté",
        ROUND(IFERROR(VALUE(TRIM(SUBSTITUTE(BO48,CHAR(160),""))),0),2) =
        ROUND(IFERROR(VALUE(TRIM(SUBSTITUTE(BR48,CHAR(160),""))),0),2),
        "OK",
        ROUND(IFERROR(VALUE(TRIM(SUBSTITUTE(BO48,CHAR(160),""))),0),2) &gt;
        ROUND(IFERROR(VALUE(TRIM(SUBSTITUTE(BR48,CHAR(160),""))),0),2),
        "OK : Montant instruit inférieur au montant raisonnable.",
        TRUE,""
    )
)</f>
        <v/>
      </c>
      <c r="CB48" s="78" t="str">
        <f t="shared" si="21"/>
        <v/>
      </c>
      <c r="CC48" s="956" t="str">
        <f t="shared" si="2"/>
        <v/>
      </c>
      <c r="CD48" s="508" t="str">
        <f>IF(C48="","",((IFERROR(VALUE(TRIM(SUBSTITUTE(AB48,CHAR(160),""))),0))+(IFERROR(VALUE(TRIM(SUBSTITUTE(AK10,CHAR(160),""))),0)))-((IFERROR(VALUE(TRIM(SUBSTITUTE(BP48,CHAR(160),""))),0))+(IFERROR(VALUE(TRIM(SUBSTITUTE(BX48,CHAR(160),""))),0))))</f>
        <v/>
      </c>
      <c r="CE48" s="507" t="str">
        <f t="shared" si="22"/>
        <v/>
      </c>
      <c r="CF48" s="523" t="str">
        <f t="shared" si="23"/>
        <v/>
      </c>
    </row>
    <row r="49" spans="2:84" ht="17.100000000000001" customHeight="1" thickBot="1">
      <c r="B49" s="468">
        <v>40</v>
      </c>
      <c r="C49" s="80"/>
      <c r="D49" s="476"/>
      <c r="E49" s="967"/>
      <c r="F49" s="990"/>
      <c r="G49" s="991"/>
      <c r="H49" s="992"/>
      <c r="I49" s="993"/>
      <c r="J49" s="994"/>
      <c r="K49" s="994"/>
      <c r="L49" s="994"/>
      <c r="M49" s="995"/>
      <c r="N49" s="996"/>
      <c r="O49" s="997"/>
      <c r="P49" s="998" t="str">
        <f>IF(OR(N49="", O49=""), "", IFERROR(VALUE(TRIM(SUBSTITUTE(N49,CHAR(160),""))),0) + IFERROR(VALUE(TRIM(SUBSTITUTE(O49,CHAR(160),""))),0))</f>
        <v/>
      </c>
      <c r="Q49" s="994"/>
      <c r="R49" s="994"/>
      <c r="S49" s="999"/>
      <c r="T49" s="997"/>
      <c r="U49" s="1000" t="str">
        <f t="shared" si="3"/>
        <v/>
      </c>
      <c r="V49" s="994"/>
      <c r="W49" s="994"/>
      <c r="X49" s="1001"/>
      <c r="Y49" s="1002"/>
      <c r="Z49" s="1003" t="str">
        <f>IF(OR(X49="", Y49=""), "", IFERROR(VALUE(TRIM(SUBSTITUTE(X49,CHAR(160),""))),0) + IFERROR(VALUE(TRIM(SUBSTITUTE(Y49,CHAR(160),""))),0))</f>
        <v/>
      </c>
      <c r="AA49" s="1004"/>
      <c r="AB49" s="940">
        <f t="shared" si="24"/>
        <v>0</v>
      </c>
      <c r="AC49" s="940">
        <f t="shared" si="25"/>
        <v>0</v>
      </c>
      <c r="AD49" s="1005" t="str" cm="1">
        <f t="array" ref="AD49">IF((_xlfn.IFS(TRIM(SUBSTITUTE(AA49,CHAR(160),""))="Devis 1",IFERROR(VALUE(TRIM(SUBSTITUTE(P49,CHAR(160),""))),0),TRIM(SUBSTITUTE(AA49,CHAR(160),""))="Devis 2",IFERROR(VALUE(TRIM(SUBSTITUTE(U49,CHAR(160),""))),0),TRIM(SUBSTITUTE(AA49,CHAR(160),""))="Devis 3",IFERROR(VALUE(TRIM(SUBSTITUTE(Z49,CHAR(160),""))),0),TRUE,0))=0,"",_xlfn.IFS(TRIM(SUBSTITUTE(AA49,CHAR(160),""))="Devis 1",IFERROR(VALUE(TRIM(SUBSTITUTE(P49,CHAR(160),""))),0),TRIM(SUBSTITUTE(AA49,CHAR(160),""))="Devis 2",IFERROR(VALUE(TRIM(SUBSTITUTE(U49,CHAR(160),""))),0),TRIM(SUBSTITUTE(AA49,CHAR(160),""))="Devis 3",IFERROR(VALUE(TRIM(SUBSTITUTE(Z49,CHAR(160),""))),0),TRUE,0))</f>
        <v/>
      </c>
      <c r="AE49" s="970"/>
      <c r="AF49" s="889" t="str" cm="1">
        <f t="array" ref="AF49">IF(AE49="","",_xlfn.IFS(AE49=$CI$6,70,AE49=$CI$7,90,AE49=$CI$8,70,AE49=$CI$9,90,AE49=$CI$10,110))</f>
        <v/>
      </c>
      <c r="AG49" s="465"/>
      <c r="AH49" s="889" t="str" cm="1">
        <f t="array" ref="AH49">IF(AE49="","",_xlfn.IFS(AE49=$CI$6,15.75,AE49=$CI$7,21,AE49=$CI$8,15.25,AE49=$CI$9,15.25,AE49=$CI$10,15.25))</f>
        <v/>
      </c>
      <c r="AI49" s="465"/>
      <c r="AJ49" s="900">
        <f t="shared" si="26"/>
        <v>0</v>
      </c>
      <c r="AK49" s="907" t="str">
        <f t="shared" si="27"/>
        <v/>
      </c>
      <c r="AL49" s="515"/>
      <c r="AM49" s="522" t="str">
        <f t="shared" si="5"/>
        <v/>
      </c>
      <c r="AN49" s="524" t="str">
        <f t="shared" si="43"/>
        <v/>
      </c>
      <c r="AO49" s="482" t="str">
        <f t="shared" si="7"/>
        <v/>
      </c>
      <c r="AP49" s="384" t="str">
        <f t="shared" si="8"/>
        <v/>
      </c>
      <c r="AQ49" s="384" t="str">
        <f t="shared" si="9"/>
        <v/>
      </c>
      <c r="AR49" s="474" t="str">
        <f t="shared" si="28"/>
        <v/>
      </c>
      <c r="AS49" s="1011" t="str">
        <f t="shared" si="29"/>
        <v/>
      </c>
      <c r="AT49" s="524" t="str">
        <f t="shared" si="44"/>
        <v/>
      </c>
      <c r="AU49" s="524" t="str">
        <f t="shared" si="45"/>
        <v/>
      </c>
      <c r="AV49" s="524" t="str">
        <f t="shared" si="46"/>
        <v/>
      </c>
      <c r="AW49" s="524" t="str">
        <f t="shared" si="47"/>
        <v/>
      </c>
      <c r="AX49" s="525" t="str">
        <f t="shared" si="48"/>
        <v/>
      </c>
      <c r="AY49" s="526" t="str">
        <f t="shared" si="49"/>
        <v/>
      </c>
      <c r="AZ49" s="527" t="str">
        <f t="shared" si="41"/>
        <v/>
      </c>
      <c r="BA49" s="524" t="str">
        <f t="shared" si="50"/>
        <v/>
      </c>
      <c r="BB49" s="524" t="str">
        <f t="shared" si="51"/>
        <v/>
      </c>
      <c r="BC49" s="526" t="str">
        <f t="shared" si="52"/>
        <v/>
      </c>
      <c r="BD49" s="526" t="str">
        <f t="shared" si="53"/>
        <v/>
      </c>
      <c r="BE49" s="528" t="str">
        <f t="shared" si="36"/>
        <v/>
      </c>
      <c r="BF49" s="524" t="str">
        <f t="shared" si="54"/>
        <v/>
      </c>
      <c r="BG49" s="524" t="str">
        <f t="shared" si="55"/>
        <v/>
      </c>
      <c r="BH49" s="526" t="str">
        <f t="shared" si="56"/>
        <v/>
      </c>
      <c r="BI49" s="526" t="str">
        <f t="shared" si="57"/>
        <v/>
      </c>
      <c r="BJ49" s="528" t="str">
        <f t="shared" si="37"/>
        <v/>
      </c>
      <c r="BK49" s="390" t="str">
        <f t="shared" si="19"/>
        <v/>
      </c>
      <c r="BL49" s="530"/>
      <c r="BM49" s="177" t="str">
        <f t="shared" si="0"/>
        <v/>
      </c>
      <c r="BN49" s="177" t="str">
        <f t="shared" si="1"/>
        <v/>
      </c>
      <c r="BO49" s="529" t="str">
        <f t="shared" si="42"/>
        <v/>
      </c>
      <c r="BP49" s="940" t="str" cm="1">
        <f t="array" ref="BP49">IF($AM49="","",
_xlfn.IFS(
$BK49="Devis 1",
IF(ISBLANK(AX49),"",IFERROR(VALUE(TRIM(SUBSTITUTE(AX49,CHAR(160),""))),0)*IFERROR(VALUE(TRIM(SUBSTITUTE(AS49,CHAR(160),""))),0)),
$BK49="Devis 2",
IF(ISBLANK(BC49),"",IFERROR(VALUE(TRIM(SUBSTITUTE(BC49,CHAR(160),""))),0)*IFERROR(VALUE(TRIM(SUBSTITUTE(AS49,CHAR(160),""))),0)),
$BK49="Devis 3",
IF(ISBLANK(BH49),"",IFERROR(VALUE(TRIM(SUBSTITUTE(BH49,CHAR(160),""))),0)*IFERROR(VALUE(TRIM(SUBSTITUTE(AS49,CHAR(160),""))),0)),
TRUE,0
)
)</f>
        <v/>
      </c>
      <c r="BQ49" s="940" t="str">
        <f t="shared" si="38"/>
        <v/>
      </c>
      <c r="BR49" s="549" t="str">
        <f t="shared" si="39"/>
        <v/>
      </c>
      <c r="BS49" s="532"/>
      <c r="BT49" s="531"/>
      <c r="BU49" s="531"/>
      <c r="BV49" s="531"/>
      <c r="BW49" s="531"/>
      <c r="BX49" s="533" t="str">
        <f>IF(AM49="","",IFERROR(VALUE(TRIM(SUBSTITUTE(BS49,CHAR(160),""))),0)*IFERROR(VALUE(TRIM(SUBSTITUTE(BT49,CHAR(160),""))),0)+IFERROR(VALUE(TRIM(SUBSTITUTE(BU49,CHAR(160),""))),0)*IFERROR(VALUE(TRIM(SUBSTITUTE(BV49,CHAR(160),""))),0)+IFERROR(VALUE(TRIM(SUBSTITUTE(BW49,CHAR(160),""))),0)*IFERROR(VALUE(TRIM(SUBSTITUTE(AK10,CHAR(160),""))),0))</f>
        <v/>
      </c>
      <c r="BY49" s="534" t="str">
        <f t="shared" si="20"/>
        <v/>
      </c>
      <c r="BZ49" s="553"/>
      <c r="CA49" s="955" t="str" cm="1">
        <f t="array" ref="CA49">IF(
    OR(
        BR49="",BO49="",BP49="",BM49="",BQ49="",BN49=""
    ),
    "",
    _xlfn.IFS(
        ROUND(IFERROR(VALUE(TRIM(SUBSTITUTE(BR49,CHAR(160),""))),0),2) &gt;
        ROUND(IFERROR(VALUE(TRIM(SUBSTITUTE(BO49,CHAR(160),""))),0),2),
        "KO : Le montant retenu TTC est supérieur au montant raisonnable TTC. Merci de revoir la ligne de dépense ou plafonner son montant.",
        ROUND(IFERROR(VALUE(TRIM(SUBSTITUTE(BP49,CHAR(160),""))),0),2) &gt;
        ROUND(IFERROR(VALUE(TRIM(SUBSTITUTE(BM49,CHAR(160),""))),0),2),
        "Attention : Le montant retenu HT est supérieur au montant HT raisonnable. Merci de revoir la ligne de dépense, plafonner son montant, ou justifier la reventillation HT / TVA.",
        ROUND(IFERROR(VALUE(TRIM(SUBSTITUTE(BQ49,CHAR(160),""))),0),2) &gt;
        ROUND(IFERROR(VALUE(TRIM(SUBSTITUTE(BN49,CHAR(160),""))),0),2),
        "Attention : Le montant TVA retenu est supérieur au montant TVA raisonnable. Merci de revoir la ligne de dépense, plafonner son montant, ou justifier la reventillation HT / TVA.",
        ROUND(IFERROR(VALUE(TRIM(SUBSTITUTE(BR49,CHAR(160),""))),0),2) &gt;
        ROUND(IFERROR(VALUE(TRIM(SUBSTITUTE(MIN(AZ49,BE49,BJ49),CHAR(160),""))),0),2),
        "Attention : Le devis retenu n'est pas le moins cher. Une justification de la part du porteur est nécessaire.",
        ROUND(IFERROR(VALUE(TRIM(SUBSTITUTE(BR49,CHAR(160),""))),0),2) = 0,
        "Attention : montant présenté entièrement écarté",
        ROUND(IFERROR(VALUE(TRIM(SUBSTITUTE(BO49,CHAR(160),""))),0),2) =
        ROUND(IFERROR(VALUE(TRIM(SUBSTITUTE(BR49,CHAR(160),""))),0),2),
        "OK",
        ROUND(IFERROR(VALUE(TRIM(SUBSTITUTE(BO49,CHAR(160),""))),0),2) &gt;
        ROUND(IFERROR(VALUE(TRIM(SUBSTITUTE(BR49,CHAR(160),""))),0),2),
        "OK : Montant instruit inférieur au montant raisonnable.",
        TRUE,""
    )
)</f>
        <v/>
      </c>
      <c r="CB49" s="958" t="str">
        <f t="shared" si="21"/>
        <v/>
      </c>
      <c r="CC49" s="505" t="str">
        <f t="shared" si="2"/>
        <v/>
      </c>
      <c r="CD49" s="511" t="str">
        <f>IF(C49="","",((IFERROR(VALUE(TRIM(SUBSTITUTE(AB49,CHAR(160),""))),0))+(IFERROR(VALUE(TRIM(SUBSTITUTE(AK10,CHAR(160),""))),0)))-((IFERROR(VALUE(TRIM(SUBSTITUTE(BP49,CHAR(160),""))),0))+(IFERROR(VALUE(TRIM(SUBSTITUTE(BX49,CHAR(160),""))),0))))</f>
        <v/>
      </c>
      <c r="CE49" s="512" t="str">
        <f t="shared" si="22"/>
        <v/>
      </c>
      <c r="CF49" s="523" t="str">
        <f t="shared" si="23"/>
        <v/>
      </c>
    </row>
    <row r="50" spans="2:84" ht="15.75" thickBot="1">
      <c r="C50" s="420"/>
      <c r="D50" s="421"/>
      <c r="E50" s="421"/>
      <c r="F50" s="421"/>
      <c r="G50" s="421"/>
      <c r="H50" s="421"/>
      <c r="I50" s="421"/>
      <c r="J50" s="421"/>
      <c r="K50" s="421"/>
      <c r="L50" s="421"/>
      <c r="Q50" s="421"/>
      <c r="R50" s="421"/>
      <c r="S50" s="421"/>
      <c r="T50" s="421"/>
      <c r="U50" s="421"/>
      <c r="V50" s="421"/>
      <c r="W50" s="421"/>
      <c r="X50" s="421"/>
      <c r="Y50" s="421"/>
      <c r="AA50" s="422" t="s">
        <v>47</v>
      </c>
      <c r="AB50" s="423">
        <f>SUM(AB10:AB49)</f>
        <v>3100</v>
      </c>
      <c r="AC50" s="423">
        <f t="shared" ref="AC50:AD50" si="58">SUM(AC10:AC49)</f>
        <v>100</v>
      </c>
      <c r="AD50" s="423">
        <f t="shared" si="58"/>
        <v>3200</v>
      </c>
      <c r="AE50" s="460"/>
      <c r="AF50" s="460"/>
      <c r="AG50" s="460"/>
      <c r="AH50" s="460"/>
      <c r="AI50" s="460"/>
      <c r="AJ50" s="460"/>
      <c r="AK50" s="492">
        <f>SUM(AK10:AK49)</f>
        <v>3403</v>
      </c>
      <c r="AL50" s="421"/>
      <c r="AM50" s="420"/>
      <c r="AN50" s="421"/>
      <c r="AO50" s="421"/>
      <c r="AP50" s="421"/>
      <c r="AQ50" s="421"/>
      <c r="AR50" s="421"/>
      <c r="AS50" s="421"/>
      <c r="AW50" s="424"/>
      <c r="AX50" s="425"/>
      <c r="AY50" s="425"/>
      <c r="AZ50" s="425"/>
      <c r="BO50" s="426" t="s">
        <v>48</v>
      </c>
      <c r="BP50" s="427">
        <f>SUM(BP10:BP49)</f>
        <v>3100</v>
      </c>
      <c r="BQ50" s="427">
        <f>SUM(BQ10:BQ49)</f>
        <v>100</v>
      </c>
      <c r="BR50" s="428">
        <f>SUM(BR10:BR49)</f>
        <v>3200</v>
      </c>
      <c r="BS50" s="425"/>
      <c r="BT50" s="425"/>
      <c r="BU50" s="425"/>
      <c r="BV50" s="425"/>
      <c r="BW50" s="425"/>
      <c r="BX50" s="462">
        <f>SUM(BX10:BX49)</f>
        <v>203</v>
      </c>
      <c r="BY50" s="463">
        <f>SUM(BY10:BY49)</f>
        <v>3403</v>
      </c>
      <c r="CC50" s="461" t="s">
        <v>155</v>
      </c>
      <c r="CD50" s="427">
        <f>SUM(CD10:CD49)</f>
        <v>3200</v>
      </c>
      <c r="CE50" s="427">
        <f>SUM(CE10:CE49)</f>
        <v>0</v>
      </c>
      <c r="CF50" s="428">
        <f>SUM(CF10:CF49)</f>
        <v>3200</v>
      </c>
    </row>
    <row r="51" spans="2:84" ht="15.75" thickBot="1"/>
    <row r="52" spans="2:84">
      <c r="C52" s="429" t="s">
        <v>393</v>
      </c>
      <c r="D52" s="430"/>
      <c r="E52" s="430"/>
      <c r="F52" s="431"/>
      <c r="G52" s="933"/>
      <c r="H52" s="432"/>
      <c r="I52" s="432"/>
      <c r="AQ52" s="933"/>
    </row>
    <row r="53" spans="2:84">
      <c r="C53" s="433"/>
      <c r="D53" s="434"/>
      <c r="E53" s="434"/>
      <c r="F53" s="435"/>
      <c r="G53" s="933"/>
      <c r="H53" s="432"/>
      <c r="I53" s="432"/>
      <c r="AQ53" s="933"/>
    </row>
    <row r="54" spans="2:84">
      <c r="C54" s="433" t="s">
        <v>394</v>
      </c>
      <c r="D54" s="434"/>
      <c r="E54" s="434"/>
      <c r="F54" s="435"/>
      <c r="G54" s="933"/>
      <c r="H54" s="432"/>
      <c r="I54" s="432"/>
      <c r="AQ54" s="933"/>
    </row>
    <row r="55" spans="2:84">
      <c r="C55" s="433"/>
      <c r="D55" s="434"/>
      <c r="E55" s="434"/>
      <c r="F55" s="435"/>
      <c r="G55" s="933"/>
      <c r="H55" s="432"/>
      <c r="I55" s="432"/>
      <c r="AQ55" s="933"/>
    </row>
    <row r="56" spans="2:84">
      <c r="C56" s="433"/>
      <c r="D56" s="434"/>
      <c r="E56" s="434"/>
      <c r="F56" s="435"/>
      <c r="G56" s="933"/>
      <c r="H56" s="432"/>
      <c r="I56" s="432"/>
      <c r="AQ56" s="933"/>
    </row>
    <row r="57" spans="2:84">
      <c r="C57" s="433" t="s">
        <v>395</v>
      </c>
      <c r="D57" s="434"/>
      <c r="E57" s="434"/>
      <c r="F57" s="435"/>
      <c r="G57" s="933"/>
      <c r="H57" s="432"/>
      <c r="I57" s="432"/>
      <c r="AQ57" s="933"/>
    </row>
    <row r="58" spans="2:84">
      <c r="C58" s="436"/>
      <c r="D58" s="434"/>
      <c r="E58" s="434"/>
      <c r="F58" s="437"/>
      <c r="G58" s="934"/>
      <c r="H58" s="266"/>
      <c r="I58" s="266"/>
      <c r="AQ58" s="934"/>
    </row>
    <row r="59" spans="2:84">
      <c r="C59" s="436"/>
      <c r="D59" s="434"/>
      <c r="E59" s="434"/>
      <c r="F59" s="437"/>
      <c r="G59" s="934"/>
      <c r="H59" s="266"/>
      <c r="I59" s="266"/>
      <c r="AQ59" s="934"/>
    </row>
    <row r="60" spans="2:84">
      <c r="C60" s="436"/>
      <c r="D60" s="434"/>
      <c r="E60" s="434"/>
      <c r="F60" s="437"/>
      <c r="G60" s="934"/>
      <c r="H60" s="266"/>
      <c r="I60" s="266"/>
      <c r="AQ60" s="934"/>
    </row>
    <row r="61" spans="2:84">
      <c r="C61" s="436"/>
      <c r="D61" s="434"/>
      <c r="E61" s="434"/>
      <c r="F61" s="437"/>
      <c r="G61" s="934"/>
      <c r="H61" s="266"/>
      <c r="I61" s="266"/>
      <c r="AQ61" s="934"/>
    </row>
    <row r="62" spans="2:84" ht="15.75" thickBot="1">
      <c r="C62" s="438"/>
      <c r="D62" s="439"/>
      <c r="E62" s="439"/>
      <c r="F62" s="440"/>
      <c r="G62" s="934"/>
      <c r="H62" s="266"/>
      <c r="I62" s="266"/>
      <c r="AQ62" s="934"/>
    </row>
  </sheetData>
  <sheetProtection formatCells="0" formatColumns="0" formatRows="0" insertColumns="0" insertRows="0" insertHyperlinks="0" deleteColumns="0" deleteRows="0" sort="0" autoFilter="0" pivotTables="0"/>
  <dataConsolidate/>
  <mergeCells count="16">
    <mergeCell ref="C2:L2"/>
    <mergeCell ref="C3:L3"/>
    <mergeCell ref="B5:AL5"/>
    <mergeCell ref="AM5:CF5"/>
    <mergeCell ref="B7:B8"/>
    <mergeCell ref="F6:AD6"/>
    <mergeCell ref="C6:E6"/>
    <mergeCell ref="AM6:AO6"/>
    <mergeCell ref="AP6:BR6"/>
    <mergeCell ref="AL7:AL8"/>
    <mergeCell ref="AK7:AK8"/>
    <mergeCell ref="BY7:BY8"/>
    <mergeCell ref="N2:X2"/>
    <mergeCell ref="N3:X3"/>
    <mergeCell ref="AE6:AJ6"/>
    <mergeCell ref="BS6:BX6"/>
  </mergeCells>
  <conditionalFormatting sqref="AJ9:AJ49">
    <cfRule type="expression" dxfId="48" priority="12">
      <formula>AJ9=0</formula>
    </cfRule>
  </conditionalFormatting>
  <conditionalFormatting sqref="BL10:BL49">
    <cfRule type="containsText" dxfId="47" priority="21" operator="containsText" text="Non">
      <formula>NOT(ISERROR(SEARCH("Non",BL10)))</formula>
    </cfRule>
  </conditionalFormatting>
  <conditionalFormatting sqref="BX9:BX10">
    <cfRule type="expression" dxfId="46" priority="10">
      <formula>BX9=0</formula>
    </cfRule>
  </conditionalFormatting>
  <conditionalFormatting sqref="CA9:CC49">
    <cfRule type="containsText" dxfId="45" priority="18" stopIfTrue="1" operator="containsText" text="Attention">
      <formula>NOT(ISERROR(SEARCH("Attention",CA9)))</formula>
    </cfRule>
    <cfRule type="containsText" dxfId="44" priority="19" operator="containsText" text="KO">
      <formula>NOT(ISERROR(SEARCH("KO",CA9)))</formula>
    </cfRule>
    <cfRule type="containsText" dxfId="43" priority="20" operator="containsText" text="OK">
      <formula>NOT(ISERROR(SEARCH("OK",CA9)))</formula>
    </cfRule>
  </conditionalFormatting>
  <conditionalFormatting sqref="AM9:BK49">
    <cfRule type="expression" dxfId="42" priority="2">
      <formula>"AM10&lt;&gt;C10"</formula>
    </cfRule>
  </conditionalFormatting>
  <conditionalFormatting sqref="BP10:BY49">
    <cfRule type="expression" dxfId="41" priority="1">
      <formula>"BP10&lt;&gt;AB10"</formula>
    </cfRule>
  </conditionalFormatting>
  <dataValidations count="8">
    <dataValidation type="list" allowBlank="1" showInputMessage="1" showErrorMessage="1" sqref="AA10 BK10:BK49" xr:uid="{E2251A3B-BB15-F945-871B-D660829EF3D6}">
      <formula1>"Devis 1,Devis 2,Devis 3"</formula1>
    </dataValidation>
    <dataValidation type="list" allowBlank="1" showInputMessage="1" showErrorMessage="1" sqref="F9:F49 AP9:AP49" xr:uid="{96C49BA7-ED77-F943-8C06-3A55303E296B}">
      <formula1>"Pas de marché public , Marché à procédure adaptée (MAPA) , Marché innovant , Marché à procédure formalisée"</formula1>
    </dataValidation>
    <dataValidation type="list" allowBlank="1" showInputMessage="1" showErrorMessage="1" sqref="H9:H49 AR9:AR49 AS10:AS49" xr:uid="{5178BDA3-4ECA-1841-ADDF-08B06DF10680}">
      <formula1>"Oui,Non,Non Concerné"</formula1>
    </dataValidation>
    <dataValidation type="list" allowBlank="1" showInputMessage="1" showErrorMessage="1" sqref="BL9:BL49" xr:uid="{ED29FC3B-421E-794C-A7A0-87C4C61EBCCE}">
      <formula1>"Oui,Non,Sans objet"</formula1>
    </dataValidation>
    <dataValidation type="list" allowBlank="1" showInputMessage="1" showErrorMessage="1" promptTitle="Sélectionnez une sous-opération " prompt="Cliquez sur le menu déroulant et associez une sous-opération au poste choisi" sqref="C9 AM9" xr:uid="{1920F394-7EE4-804A-8F3E-5FAA095BB4D9}">
      <formula1>"Soutien préparatoire , Mise en œuvre de la stratégie , Fonctionnement et animation , Coopération entre les GAL"</formula1>
    </dataValidation>
    <dataValidation type="list" allowBlank="1" showInputMessage="1" showErrorMessage="1" sqref="E10 AO10:AO49" xr:uid="{2DEE5CF4-5519-9142-8F42-8A8EB9958AE2}">
      <formula1>"Oui,Non"</formula1>
    </dataValidation>
    <dataValidation type="list" allowBlank="1" showInputMessage="1" showErrorMessage="1" sqref="AE9:AE10 BS9:BS10" xr:uid="{2BCB9CDE-7141-4AB1-A429-E6CAE8BB722F}">
      <formula1>$CI$5:$CI$9</formula1>
    </dataValidation>
    <dataValidation type="list" allowBlank="1" showInputMessage="1" showErrorMessage="1" sqref="G9:G49 AQ9:AQ49" xr:uid="{801A502C-A2C9-4814-86DE-0DD50465467A}">
      <formula1>"Oui,Non,Non concerné"</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prompt="Cliquez sur le menu déroulant et associez un type d'action au poste choisi tel que présenté dans les lignes 4 à 7" xr:uid="{845769F7-CB1C-DE4C-BD19-2449256EEA69}">
          <x14:formula1>
            <xm:f>'0-Présentation poste-typeaction'!$B$8:$B$11</xm:f>
          </x14:formula1>
          <xm:sqref>C10:C49</xm:sqref>
        </x14:dataValidation>
        <x14:dataValidation type="list" allowBlank="1" showInputMessage="1" showErrorMessage="1" xr:uid="{76749994-7E54-41A2-AE68-DAD42AC48CD4}">
          <x14:formula1>
            <xm:f>'0-Présentation poste-typeaction'!$B$8:$B$11</xm:f>
          </x14:formula1>
          <xm:sqref>AM10:AM49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3EF89-DAD2-4692-A9C9-BFCE9A4BBAF2}">
  <dimension ref="A1:K13"/>
  <sheetViews>
    <sheetView showGridLines="0" tabSelected="1" zoomScale="75" workbookViewId="0">
      <selection activeCell="J19" sqref="J19"/>
    </sheetView>
  </sheetViews>
  <sheetFormatPr defaultColWidth="8.85546875" defaultRowHeight="15"/>
  <cols>
    <col min="1" max="5" width="26.42578125" customWidth="1"/>
    <col min="6" max="9" width="16.42578125" customWidth="1"/>
    <col min="10" max="11" width="24.140625" customWidth="1"/>
  </cols>
  <sheetData>
    <row r="1" spans="1:11" ht="44.1" customHeight="1" thickBot="1">
      <c r="A1" s="1012" t="s">
        <v>396</v>
      </c>
      <c r="B1" s="1013"/>
      <c r="C1" s="1013"/>
      <c r="D1" s="1013"/>
      <c r="E1" s="1013"/>
      <c r="F1" s="1014" t="s">
        <v>397</v>
      </c>
      <c r="G1" s="1015"/>
      <c r="H1" s="1015"/>
      <c r="I1" s="1015"/>
      <c r="J1" s="1015"/>
      <c r="K1" s="1015"/>
    </row>
    <row r="2" spans="1:11" ht="45">
      <c r="A2" s="920" t="s">
        <v>398</v>
      </c>
      <c r="B2" s="920" t="s">
        <v>399</v>
      </c>
      <c r="C2" s="920" t="s">
        <v>400</v>
      </c>
      <c r="D2" s="920" t="s">
        <v>401</v>
      </c>
      <c r="E2" s="920" t="s">
        <v>402</v>
      </c>
      <c r="F2" s="60" t="s">
        <v>398</v>
      </c>
      <c r="G2" s="60" t="s">
        <v>399</v>
      </c>
      <c r="H2" s="60" t="s">
        <v>400</v>
      </c>
      <c r="I2" s="60" t="s">
        <v>401</v>
      </c>
      <c r="J2" s="60" t="s">
        <v>402</v>
      </c>
      <c r="K2" s="927" t="s">
        <v>403</v>
      </c>
    </row>
    <row r="3" spans="1:11">
      <c r="A3" s="928"/>
      <c r="B3" s="928"/>
      <c r="C3" s="929"/>
      <c r="D3" s="930"/>
      <c r="E3" s="930"/>
      <c r="F3" s="928"/>
      <c r="G3" s="930"/>
      <c r="H3" s="929"/>
      <c r="I3" s="930"/>
      <c r="J3" s="930"/>
      <c r="K3" s="931"/>
    </row>
    <row r="4" spans="1:11">
      <c r="A4" s="928"/>
      <c r="B4" s="928"/>
      <c r="C4" s="929"/>
      <c r="D4" s="930"/>
      <c r="E4" s="930"/>
      <c r="F4" s="928"/>
      <c r="G4" s="930"/>
      <c r="H4" s="929"/>
      <c r="I4" s="930"/>
      <c r="J4" s="930"/>
      <c r="K4" s="931"/>
    </row>
    <row r="5" spans="1:11">
      <c r="A5" s="928"/>
      <c r="B5" s="928"/>
      <c r="C5" s="929"/>
      <c r="D5" s="930"/>
      <c r="E5" s="930"/>
      <c r="F5" s="928"/>
      <c r="G5" s="930"/>
      <c r="H5" s="929"/>
      <c r="I5" s="930"/>
      <c r="J5" s="930"/>
      <c r="K5" s="931"/>
    </row>
    <row r="6" spans="1:11">
      <c r="A6" s="928"/>
      <c r="B6" s="928"/>
      <c r="C6" s="929"/>
      <c r="D6" s="930"/>
      <c r="E6" s="930"/>
      <c r="F6" s="928"/>
      <c r="G6" s="930"/>
      <c r="H6" s="929"/>
      <c r="I6" s="930"/>
      <c r="J6" s="930"/>
      <c r="K6" s="931"/>
    </row>
    <row r="7" spans="1:11">
      <c r="A7" s="928"/>
      <c r="B7" s="928"/>
      <c r="C7" s="929"/>
      <c r="D7" s="930"/>
      <c r="E7" s="930"/>
      <c r="F7" s="928"/>
      <c r="G7" s="930"/>
      <c r="H7" s="929"/>
      <c r="I7" s="930"/>
      <c r="J7" s="930"/>
      <c r="K7" s="931"/>
    </row>
    <row r="8" spans="1:11">
      <c r="A8" s="928"/>
      <c r="B8" s="928"/>
      <c r="C8" s="929"/>
      <c r="D8" s="930"/>
      <c r="E8" s="930"/>
      <c r="F8" s="928"/>
      <c r="G8" s="930"/>
      <c r="H8" s="929"/>
      <c r="I8" s="930"/>
      <c r="J8" s="930"/>
      <c r="K8" s="931"/>
    </row>
    <row r="9" spans="1:11">
      <c r="A9" s="928"/>
      <c r="B9" s="928"/>
      <c r="C9" s="929"/>
      <c r="D9" s="930"/>
      <c r="E9" s="930"/>
      <c r="F9" s="928"/>
      <c r="G9" s="930"/>
      <c r="H9" s="929"/>
      <c r="I9" s="930"/>
      <c r="J9" s="930"/>
      <c r="K9" s="931"/>
    </row>
    <row r="10" spans="1:11">
      <c r="A10" s="928"/>
      <c r="B10" s="928"/>
      <c r="C10" s="929"/>
      <c r="D10" s="930"/>
      <c r="E10" s="930"/>
      <c r="F10" s="928"/>
      <c r="G10" s="930"/>
      <c r="H10" s="929"/>
      <c r="I10" s="930"/>
      <c r="J10" s="930"/>
      <c r="K10" s="931"/>
    </row>
    <row r="11" spans="1:11">
      <c r="A11" s="928"/>
      <c r="B11" s="928"/>
      <c r="C11" s="929"/>
      <c r="D11" s="930"/>
      <c r="E11" s="930"/>
      <c r="F11" s="928"/>
      <c r="G11" s="930"/>
      <c r="H11" s="929"/>
      <c r="I11" s="930"/>
      <c r="J11" s="930"/>
      <c r="K11" s="931"/>
    </row>
    <row r="12" spans="1:11">
      <c r="A12" s="928"/>
      <c r="B12" s="928"/>
      <c r="C12" s="929"/>
      <c r="D12" s="930"/>
      <c r="E12" s="930"/>
      <c r="F12" s="928"/>
      <c r="G12" s="930"/>
      <c r="H12" s="929"/>
      <c r="I12" s="930"/>
      <c r="J12" s="930"/>
      <c r="K12" s="931"/>
    </row>
    <row r="13" spans="1:11" ht="15.75" thickBot="1">
      <c r="A13" s="928"/>
      <c r="B13" s="928"/>
      <c r="C13" s="929"/>
      <c r="D13" s="930"/>
      <c r="E13" s="930"/>
      <c r="F13" s="928"/>
      <c r="G13" s="930"/>
      <c r="H13" s="929"/>
      <c r="I13" s="930"/>
      <c r="J13" s="930"/>
      <c r="K13" s="932"/>
    </row>
  </sheetData>
  <sheetProtection algorithmName="SHA-512" hashValue="xeeoK6CSK9GHpMMHwz7p60rj5L1Xeoi2Aezh6mVT5rh4d2+JWh3ODVUpa3SsPXpG6Ss9z/WW24cR3MNFzszh3A==" saltValue="62O9WX/t6bnhsEZVgvbhFg==" spinCount="100000" sheet="1" objects="1" scenarios="1"/>
  <mergeCells count="2">
    <mergeCell ref="A1:E1"/>
    <mergeCell ref="F1:K1"/>
  </mergeCells>
  <dataValidations count="1">
    <dataValidation type="list" allowBlank="1" showInputMessage="1" showErrorMessage="1" sqref="E3:E13 J3:J13" xr:uid="{1379CCAE-0AE6-401E-BEB0-80637E317BCB}">
      <formula1>"Oui,Non"</formula1>
    </dataValidation>
  </dataValidations>
  <pageMargins left="0.7" right="0.7" top="0.75" bottom="0.75" header="0.3" footer="0.3"/>
  <drawing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51E08-11EA-40AC-A839-2CEB7AEA4354}">
  <sheetPr codeName="Feuil17">
    <pageSetUpPr fitToPage="1"/>
  </sheetPr>
  <dimension ref="A1:U33"/>
  <sheetViews>
    <sheetView showGridLines="0" topLeftCell="A24" zoomScale="50" zoomScaleNormal="50" workbookViewId="0">
      <selection activeCell="I28" sqref="I28"/>
    </sheetView>
  </sheetViews>
  <sheetFormatPr defaultColWidth="11.42578125" defaultRowHeight="21"/>
  <cols>
    <col min="1" max="1" width="42.85546875" style="589" customWidth="1"/>
    <col min="2" max="2" width="35.140625" style="589" customWidth="1"/>
    <col min="3" max="3" width="48" style="589" customWidth="1"/>
    <col min="4" max="6" width="56.42578125" style="589" customWidth="1"/>
    <col min="7" max="7" width="35.140625" style="589" customWidth="1"/>
    <col min="8" max="8" width="41.42578125" style="589" customWidth="1"/>
    <col min="9" max="11" width="41.42578125" style="562" customWidth="1"/>
    <col min="12" max="15" width="35.140625" style="562" customWidth="1"/>
    <col min="16" max="20" width="35.140625" style="589" customWidth="1"/>
    <col min="21" max="21" width="36.42578125" style="589" customWidth="1"/>
    <col min="22" max="22" width="20.42578125" style="589" customWidth="1"/>
    <col min="23" max="23" width="41.42578125" style="589" customWidth="1"/>
    <col min="24" max="16384" width="11.42578125" style="589"/>
  </cols>
  <sheetData>
    <row r="1" spans="1:21" ht="122.1" customHeight="1" thickBot="1">
      <c r="A1" s="1197" t="s">
        <v>404</v>
      </c>
      <c r="B1" s="1198"/>
      <c r="C1" s="1198"/>
      <c r="D1" s="1198"/>
      <c r="E1" s="1198"/>
      <c r="F1" s="1198"/>
      <c r="G1" s="1198"/>
      <c r="H1" s="1198"/>
      <c r="I1" s="1198"/>
      <c r="J1" s="1198"/>
      <c r="K1" s="1198"/>
      <c r="L1" s="1198"/>
      <c r="M1" s="1198"/>
      <c r="N1" s="1198"/>
      <c r="O1" s="1198"/>
      <c r="P1" s="1198"/>
      <c r="Q1" s="1198"/>
      <c r="R1" s="1198"/>
      <c r="S1" s="1198"/>
      <c r="T1" s="1198"/>
      <c r="U1" s="557"/>
    </row>
    <row r="2" spans="1:21" ht="66.95" customHeight="1" thickBot="1">
      <c r="A2" s="1170" t="s">
        <v>405</v>
      </c>
      <c r="B2" s="1171"/>
      <c r="C2" s="619" t="s">
        <v>406</v>
      </c>
      <c r="D2" s="1157" t="s">
        <v>407</v>
      </c>
      <c r="E2" s="1158"/>
      <c r="F2" s="1159"/>
      <c r="I2" s="589"/>
      <c r="J2" s="589"/>
      <c r="K2" s="589"/>
      <c r="L2" s="589"/>
      <c r="M2" s="596"/>
      <c r="N2" s="596"/>
      <c r="T2" s="1151"/>
      <c r="U2" s="1151"/>
    </row>
    <row r="3" spans="1:21" ht="102" customHeight="1" thickBot="1">
      <c r="A3" s="1172" t="s">
        <v>408</v>
      </c>
      <c r="B3" s="1173"/>
      <c r="C3" s="811">
        <f>'1.1 - Investissements'!AD111+'2 - Frais de personnel'!N109+'3 - Frais généraux'!AB109+'4 - Contributions en nature'!L109+'1.2 - Amortissement'!O109+SUM('5 - Taux forfaitaire'!G9:G12)+'6 - Déplacement &amp; hébergement'!AK50</f>
        <v>12955</v>
      </c>
      <c r="D3" s="1160"/>
      <c r="E3" s="1161"/>
      <c r="F3" s="1162"/>
      <c r="I3" s="589"/>
      <c r="J3" s="589"/>
      <c r="K3" s="589"/>
      <c r="L3" s="589"/>
      <c r="M3" s="596"/>
      <c r="N3" s="596"/>
      <c r="T3" s="597"/>
      <c r="U3" s="598"/>
    </row>
    <row r="4" spans="1:21" ht="45" customHeight="1">
      <c r="A4" s="1164" t="s">
        <v>409</v>
      </c>
      <c r="B4" s="1165"/>
      <c r="C4" s="844">
        <f>'1.1 - Investissements'!AE111+'3 - Frais généraux'!AC109+'6 - Déplacement &amp; hébergement'!AC50</f>
        <v>832.67</v>
      </c>
      <c r="D4" s="1205" t="s">
        <v>410</v>
      </c>
      <c r="E4" s="1206"/>
      <c r="F4" s="559" t="str">
        <f>IF(SUM(N('5 - Taux forfaitaire'!$F$9="OUI"),N('5 - Taux forfaitaire'!$F$10="OUI"),N('5 - Taux forfaitaire'!$F$12="OUI"))&gt;1,"Attention : OCS sélectionnées incompatibles.",IF(OR(AND('5 - Taux forfaitaire'!$F$9="OUI", NOT(OR(COUNTIF('0-Présentation poste-typeaction'!$B$12:$B$92,"Soutien préparatoire")&gt;0, COUNTIF('0-Présentation poste-typeaction'!$B$12:$B$92,"Mise en œuvre de la stratégie")&gt;0, COUNTIF('0-Présentation poste-typeaction'!$B$12:$B$92,"Coopération entre les GAL")&gt;0))),AND('5 - Taux forfaitaire'!$F$10="OUI", NOT(OR(COUNTIF('0-Présentation poste-typeaction'!$B$12:$B$92,"Mise en œuvre de la stratégie")&gt;0, COUNTIF('0-Présentation poste-typeaction'!$B$12:$B$92,"Coopération entre les GAL")&gt;0))),AND('5 - Taux forfaitaire'!$F$11="OUI", NOT(OR(COUNTIF('0-Présentation poste-typeaction'!$B$12:$B$92,"Mise en œuvre de la stratégie")&gt;0, COUNTIF('0-Présentation poste-typeaction'!$B$12:$B$92,"Coopération entre les GAL")&gt;0))),AND('5 - Taux forfaitaire'!$F$12="OUI", NOT(COUNTIF('0-Présentation poste-typeaction'!$B$12:$B$92,"Fonctionnement et animation")&gt;0))),"Attention : OCS sélectionnées non applicables pour les types d'action concernés.","Montant maximal d'OCS respecté"))</f>
        <v>Montant maximal d'OCS respecté</v>
      </c>
      <c r="I4" s="589"/>
      <c r="J4" s="589"/>
      <c r="K4" s="589"/>
      <c r="L4" s="589"/>
      <c r="M4" s="599"/>
      <c r="N4" s="599"/>
      <c r="T4" s="595"/>
      <c r="U4" s="598"/>
    </row>
    <row r="5" spans="1:21" ht="80.099999999999994" customHeight="1" thickBot="1">
      <c r="A5" s="1166" t="s">
        <v>411</v>
      </c>
      <c r="B5" s="1167"/>
      <c r="C5" s="845">
        <f>C3+C4</f>
        <v>13787.67</v>
      </c>
      <c r="D5" s="1168" t="s">
        <v>412</v>
      </c>
      <c r="E5" s="1169"/>
      <c r="F5" s="348" t="str">
        <f>IF(B28&lt;=50000,"Règle respectée","La règle n’étant pas respectée, les dépenses associées à ce type d'action seront jugées inéligibles à l'instruction")</f>
        <v>Règle respectée</v>
      </c>
      <c r="G5" s="596"/>
      <c r="I5" s="596"/>
      <c r="T5" s="1151"/>
      <c r="U5" s="1151"/>
    </row>
    <row r="6" spans="1:21" ht="123.95" customHeight="1" thickBot="1">
      <c r="A6" s="1163"/>
      <c r="B6" s="1163"/>
      <c r="C6" s="810"/>
      <c r="D6" s="1168" t="s">
        <v>413</v>
      </c>
      <c r="E6" s="1169"/>
      <c r="F6" s="348" t="str">
        <f>IF(E30&lt;=F7,"Règle respectée","La règle n’étant pas respectée, les dépenses associées à ce type d'action seront jugées inéligibles à l'instruction")</f>
        <v>Règle respectée</v>
      </c>
      <c r="H6" s="1153" t="s">
        <v>414</v>
      </c>
      <c r="I6" s="620" t="s">
        <v>415</v>
      </c>
      <c r="J6" s="1156" t="s">
        <v>416</v>
      </c>
      <c r="K6" s="1156" t="s">
        <v>417</v>
      </c>
      <c r="L6" s="620" t="s">
        <v>418</v>
      </c>
      <c r="M6" s="620" t="s">
        <v>419</v>
      </c>
      <c r="N6" s="620" t="s">
        <v>420</v>
      </c>
      <c r="O6" s="620" t="s">
        <v>421</v>
      </c>
      <c r="P6" s="1213" t="s">
        <v>422</v>
      </c>
      <c r="Q6" s="1214"/>
      <c r="R6" s="1214"/>
      <c r="S6" s="1215"/>
      <c r="T6" s="1216" t="s">
        <v>423</v>
      </c>
      <c r="U6" s="598"/>
    </row>
    <row r="7" spans="1:21" ht="126.95" customHeight="1">
      <c r="A7" s="1163"/>
      <c r="B7" s="1163"/>
      <c r="C7" s="601"/>
      <c r="D7" s="1168" t="s">
        <v>424</v>
      </c>
      <c r="E7" s="1169"/>
      <c r="F7" s="846">
        <f>IF(E32=0,0,0.25*E32)</f>
        <v>3409.4175</v>
      </c>
      <c r="H7" s="1154"/>
      <c r="I7" s="600"/>
      <c r="J7" s="1156"/>
      <c r="K7" s="1156"/>
      <c r="L7" s="600"/>
      <c r="M7" s="600"/>
      <c r="N7" s="600"/>
      <c r="O7" s="600"/>
      <c r="P7" s="602" t="s">
        <v>425</v>
      </c>
      <c r="Q7" s="602" t="s">
        <v>426</v>
      </c>
      <c r="R7" s="602" t="s">
        <v>427</v>
      </c>
      <c r="S7" s="602" t="s">
        <v>428</v>
      </c>
      <c r="T7" s="1217"/>
      <c r="U7" s="598"/>
    </row>
    <row r="8" spans="1:21" ht="98.1" customHeight="1">
      <c r="A8" s="1163"/>
      <c r="B8" s="1163"/>
      <c r="C8" s="601"/>
      <c r="D8" s="1168" t="s">
        <v>429</v>
      </c>
      <c r="E8" s="1169"/>
      <c r="F8" s="348" t="str">
        <f>IF(B32=0,"",IF(B32&lt;E32+N8+D20,"Non, l'aide publique doit diminuer","Oui"))</f>
        <v>Non, l'aide publique doit diminuer</v>
      </c>
      <c r="H8" s="1154"/>
      <c r="I8" s="600" t="s">
        <v>430</v>
      </c>
      <c r="J8" s="603">
        <f>IF(AND(C3&lt;&gt;0,F4="Montant maximal d'OCS respecté",F5="Règle respectée"),SUMIF('1.1 - Investissements'!C11:C110,"Non",'1.1 - Investissements'!AF11:AF110),0)</f>
        <v>0</v>
      </c>
      <c r="K8" s="603">
        <f>IF(AND(C3&lt;&gt;0,F4="Montant maximal d'OCS respecté",F5="Règle respectée"),SUMIF('1.1 - Investissements'!C11:C110,"Oui",'1.1 - Investissements'!AF11:AF110),0)</f>
        <v>1010</v>
      </c>
      <c r="L8" s="603">
        <f>IF(AND(C3&lt;&gt;0,F4="Montant maximal d'OCS respecté",F5="Règle respectée"),'2 - Frais de personnel'!N109,0)</f>
        <v>0</v>
      </c>
      <c r="M8" s="603">
        <f>IF(AND(C3&lt;&gt;0,F4="Montant maximal d'OCS respecté",F5="Règle respectée"),'3 - Frais généraux'!AD109,0)</f>
        <v>9224.67</v>
      </c>
      <c r="N8" s="603">
        <f>IF(AND(C3&lt;&gt;0,F4="Montant maximal d'OCS respecté",F5="Règle respectée"),'4 - Contributions en nature'!L109,0)</f>
        <v>50</v>
      </c>
      <c r="O8" s="603">
        <f>IF(AND(C3&lt;&gt;0,F4="Montant maximal d'OCS respecté",F5="Règle respectée"),'1.2 - Amortissement'!O109,0)</f>
        <v>0</v>
      </c>
      <c r="P8" s="603">
        <f>IF(AND(C3&lt;&gt;0,F4="Montant maximal d'OCS respecté",F5="Règle respectée"),'5 - Taux forfaitaire'!G9,0)</f>
        <v>0</v>
      </c>
      <c r="Q8" s="603">
        <f>IF(AND(C3&lt;&gt;0,F4="Montant maximal d'OCS respecté",F5="Règle respectée"),'5 - Taux forfaitaire'!G10,0)</f>
        <v>0</v>
      </c>
      <c r="R8" s="603">
        <f>IF(AND(C3&lt;&gt;0,F4="Montant maximal d'OCS respecté",F5="Règle respectée"),'5 - Taux forfaitaire'!G11,0)</f>
        <v>0</v>
      </c>
      <c r="S8" s="603">
        <f>IF(AND(C3&lt;&gt;0,F4="Montant maximal d'OCS respecté",F5="Règle respectée"),'5 - Taux forfaitaire'!G12,0)</f>
        <v>0</v>
      </c>
      <c r="T8" s="621">
        <f>IF(AND(C3&lt;&gt;0,F4="Montant maximal d'OCS respecté",F5="Règle respectée"),'6 - Déplacement &amp; hébergement'!AK50,0)</f>
        <v>3403</v>
      </c>
      <c r="U8" s="557"/>
    </row>
    <row r="9" spans="1:21" ht="72" customHeight="1" thickBot="1">
      <c r="A9" s="1174"/>
      <c r="B9" s="1174"/>
      <c r="C9" s="601"/>
      <c r="D9" s="1186" t="s">
        <v>431</v>
      </c>
      <c r="E9" s="1187"/>
      <c r="F9" s="847">
        <f>IF(B32=0,0,B32-F32)</f>
        <v>0</v>
      </c>
      <c r="H9" s="1155"/>
      <c r="I9" s="622" t="s">
        <v>432</v>
      </c>
      <c r="J9" s="1210">
        <f>SUM(J8:O8,P8:T8)</f>
        <v>13687.67</v>
      </c>
      <c r="K9" s="1211"/>
      <c r="L9" s="1211"/>
      <c r="M9" s="1211"/>
      <c r="N9" s="1211"/>
      <c r="O9" s="1211"/>
      <c r="P9" s="1211"/>
      <c r="Q9" s="1211"/>
      <c r="R9" s="1211"/>
      <c r="S9" s="1211"/>
      <c r="T9" s="1212"/>
      <c r="U9" s="598"/>
    </row>
    <row r="10" spans="1:21" ht="72" customHeight="1">
      <c r="A10" s="1174"/>
      <c r="B10" s="1174"/>
      <c r="C10" s="601"/>
      <c r="D10" s="557"/>
      <c r="E10" s="558"/>
      <c r="T10" s="597"/>
      <c r="U10" s="598"/>
    </row>
    <row r="11" spans="1:21" ht="72" customHeight="1">
      <c r="A11" s="1152"/>
      <c r="B11" s="1152"/>
      <c r="C11" s="601"/>
      <c r="D11" s="557"/>
      <c r="E11" s="558"/>
      <c r="T11" s="597"/>
      <c r="U11" s="598"/>
    </row>
    <row r="12" spans="1:21">
      <c r="A12" s="562"/>
      <c r="B12" s="562"/>
      <c r="C12" s="562"/>
      <c r="D12" s="562"/>
    </row>
    <row r="13" spans="1:21" ht="21.75" thickBot="1">
      <c r="A13" s="562"/>
      <c r="B13" s="562"/>
      <c r="C13" s="562"/>
      <c r="D13" s="562"/>
    </row>
    <row r="14" spans="1:21" ht="126.95" customHeight="1" thickBot="1">
      <c r="A14" s="1207" t="s">
        <v>433</v>
      </c>
      <c r="B14" s="1208"/>
      <c r="C14" s="1208"/>
      <c r="D14" s="1208"/>
      <c r="E14" s="1208"/>
      <c r="F14" s="1209"/>
      <c r="G14" s="562"/>
      <c r="H14" s="1207" t="s">
        <v>434</v>
      </c>
      <c r="I14" s="1208"/>
      <c r="J14" s="1208"/>
      <c r="K14" s="1209"/>
    </row>
    <row r="15" spans="1:21" ht="62.1" customHeight="1" thickBot="1">
      <c r="A15" s="560" t="s">
        <v>435</v>
      </c>
      <c r="B15" s="1218" t="s">
        <v>436</v>
      </c>
      <c r="C15" s="1220" t="s">
        <v>437</v>
      </c>
      <c r="D15" s="561" t="s">
        <v>438</v>
      </c>
      <c r="E15" s="1199" t="s">
        <v>439</v>
      </c>
      <c r="F15" s="1201" t="s">
        <v>440</v>
      </c>
      <c r="G15" s="562"/>
      <c r="H15" s="563" t="s">
        <v>441</v>
      </c>
      <c r="I15" s="564">
        <f>B32</f>
        <v>13637.67</v>
      </c>
      <c r="J15" s="565" t="s">
        <v>442</v>
      </c>
      <c r="K15" s="566">
        <f>J32+N32+Q32+R32+D20+S32</f>
        <v>13637.67</v>
      </c>
    </row>
    <row r="16" spans="1:21" ht="180" customHeight="1" thickBot="1">
      <c r="A16" s="567" t="s">
        <v>443</v>
      </c>
      <c r="B16" s="1219"/>
      <c r="C16" s="1221"/>
      <c r="D16" s="568" t="s">
        <v>444</v>
      </c>
      <c r="E16" s="1200"/>
      <c r="F16" s="1202"/>
      <c r="G16" s="562"/>
      <c r="H16" s="1203" t="s">
        <v>445</v>
      </c>
      <c r="I16" s="1204"/>
      <c r="J16" s="1203" t="s">
        <v>446</v>
      </c>
      <c r="K16" s="1204"/>
    </row>
    <row r="17" spans="1:20">
      <c r="A17" s="569">
        <v>1000</v>
      </c>
      <c r="B17" s="570" t="s">
        <v>447</v>
      </c>
      <c r="C17" s="571" t="s">
        <v>147</v>
      </c>
      <c r="D17" s="572">
        <v>1000</v>
      </c>
      <c r="E17" s="570" t="s">
        <v>448</v>
      </c>
      <c r="F17" s="573" t="s">
        <v>147</v>
      </c>
      <c r="G17" s="562"/>
      <c r="H17" s="574" t="s">
        <v>449</v>
      </c>
      <c r="I17" s="575">
        <f>J32</f>
        <v>10699.51</v>
      </c>
      <c r="J17" s="574" t="s">
        <v>450</v>
      </c>
      <c r="K17" s="840">
        <f>D17</f>
        <v>1000</v>
      </c>
    </row>
    <row r="18" spans="1:20">
      <c r="A18" s="569"/>
      <c r="B18" s="570" t="s">
        <v>451</v>
      </c>
      <c r="C18" s="571" t="s">
        <v>147</v>
      </c>
      <c r="D18" s="572"/>
      <c r="E18" s="570"/>
      <c r="F18" s="573"/>
      <c r="G18" s="562"/>
      <c r="H18" s="578" t="s">
        <v>452</v>
      </c>
      <c r="I18" s="579">
        <f>P32</f>
        <v>888.15999999999985</v>
      </c>
      <c r="J18" s="576" t="s">
        <v>453</v>
      </c>
      <c r="K18" s="577">
        <f t="shared" ref="K18:K19" si="0">D18</f>
        <v>0</v>
      </c>
    </row>
    <row r="19" spans="1:20" ht="42.75" thickBot="1">
      <c r="A19" s="580"/>
      <c r="B19" s="581" t="s">
        <v>454</v>
      </c>
      <c r="C19" s="582" t="s">
        <v>147</v>
      </c>
      <c r="D19" s="583"/>
      <c r="E19" s="581"/>
      <c r="F19" s="584"/>
      <c r="G19" s="562"/>
      <c r="H19" s="576" t="s">
        <v>455</v>
      </c>
      <c r="I19" s="579">
        <f>A17</f>
        <v>1000</v>
      </c>
      <c r="J19" s="576" t="s">
        <v>456</v>
      </c>
      <c r="K19" s="577">
        <f t="shared" si="0"/>
        <v>0</v>
      </c>
    </row>
    <row r="20" spans="1:20" ht="42.75" thickBot="1">
      <c r="A20" s="604">
        <f>SUM(A17:A19)</f>
        <v>1000</v>
      </c>
      <c r="D20" s="604">
        <f>SUM(D17:D19)</f>
        <v>1000</v>
      </c>
      <c r="E20" s="562"/>
      <c r="F20" s="562"/>
      <c r="G20" s="562"/>
      <c r="H20" s="576" t="s">
        <v>457</v>
      </c>
      <c r="I20" s="579">
        <f>A18</f>
        <v>0</v>
      </c>
      <c r="J20" s="841" t="s">
        <v>458</v>
      </c>
      <c r="K20" s="842">
        <f>S32</f>
        <v>50</v>
      </c>
    </row>
    <row r="21" spans="1:20" ht="42.75" thickBot="1">
      <c r="A21" s="585"/>
      <c r="B21" s="586"/>
      <c r="C21" s="587"/>
      <c r="D21" s="562"/>
      <c r="E21" s="562"/>
      <c r="F21" s="562"/>
      <c r="G21" s="562"/>
      <c r="H21" s="841" t="s">
        <v>459</v>
      </c>
      <c r="I21" s="843">
        <f t="shared" ref="I21" si="1">A19</f>
        <v>0</v>
      </c>
      <c r="J21" s="588"/>
      <c r="K21" s="589"/>
    </row>
    <row r="22" spans="1:20" ht="21.75" customHeight="1"/>
    <row r="24" spans="1:20" ht="21.75" thickBot="1"/>
    <row r="25" spans="1:20" ht="80.099999999999994" customHeight="1">
      <c r="A25" s="1175" t="s">
        <v>460</v>
      </c>
      <c r="B25" s="1176"/>
      <c r="C25" s="1177"/>
      <c r="D25" s="1183" t="s">
        <v>461</v>
      </c>
      <c r="E25" s="1184"/>
      <c r="F25" s="1184"/>
      <c r="G25" s="1184"/>
      <c r="H25" s="1184"/>
      <c r="I25" s="1184"/>
      <c r="J25" s="1184"/>
      <c r="K25" s="1184"/>
      <c r="L25" s="1184"/>
      <c r="M25" s="1184"/>
      <c r="N25" s="1184"/>
      <c r="O25" s="1184"/>
      <c r="P25" s="1184"/>
      <c r="Q25" s="1184"/>
      <c r="R25" s="1184"/>
      <c r="S25" s="1184"/>
      <c r="T25" s="1185"/>
    </row>
    <row r="26" spans="1:20" ht="132" customHeight="1">
      <c r="A26" s="1178" t="s">
        <v>199</v>
      </c>
      <c r="B26" s="1179" t="s">
        <v>462</v>
      </c>
      <c r="C26" s="1180" t="s">
        <v>463</v>
      </c>
      <c r="D26" s="592" t="s">
        <v>464</v>
      </c>
      <c r="E26" s="828" t="s">
        <v>465</v>
      </c>
      <c r="F26" s="590" t="s">
        <v>466</v>
      </c>
      <c r="G26" s="1181" t="s">
        <v>467</v>
      </c>
      <c r="H26" s="834" t="s">
        <v>468</v>
      </c>
      <c r="I26" s="835" t="s">
        <v>469</v>
      </c>
      <c r="J26" s="830" t="s">
        <v>470</v>
      </c>
      <c r="K26" s="592" t="s">
        <v>471</v>
      </c>
      <c r="L26" s="592" t="s">
        <v>472</v>
      </c>
      <c r="M26" s="838" t="s">
        <v>473</v>
      </c>
      <c r="N26" s="592" t="s">
        <v>474</v>
      </c>
      <c r="O26" s="592" t="s">
        <v>475</v>
      </c>
      <c r="P26" s="592" t="s">
        <v>476</v>
      </c>
      <c r="Q26" s="592" t="s">
        <v>477</v>
      </c>
      <c r="R26" s="592" t="s">
        <v>478</v>
      </c>
      <c r="S26" s="592" t="s">
        <v>479</v>
      </c>
      <c r="T26" s="592" t="s">
        <v>480</v>
      </c>
    </row>
    <row r="27" spans="1:20" ht="363" customHeight="1">
      <c r="A27" s="1178"/>
      <c r="B27" s="1179"/>
      <c r="C27" s="1180"/>
      <c r="D27" s="612" t="s">
        <v>481</v>
      </c>
      <c r="E27" s="591" t="s">
        <v>482</v>
      </c>
      <c r="F27" s="591" t="s">
        <v>483</v>
      </c>
      <c r="G27" s="1182"/>
      <c r="H27" s="836" t="s">
        <v>484</v>
      </c>
      <c r="I27" s="837" t="s">
        <v>485</v>
      </c>
      <c r="J27" s="831" t="s">
        <v>486</v>
      </c>
      <c r="K27" s="606" t="s">
        <v>487</v>
      </c>
      <c r="L27" s="606" t="s">
        <v>487</v>
      </c>
      <c r="M27" s="593" t="s">
        <v>488</v>
      </c>
      <c r="N27" s="605"/>
      <c r="O27" s="606" t="s">
        <v>489</v>
      </c>
      <c r="P27" s="606" t="s">
        <v>490</v>
      </c>
      <c r="Q27" s="606"/>
      <c r="R27" s="606"/>
      <c r="S27" s="592" t="s">
        <v>491</v>
      </c>
      <c r="T27" s="592"/>
    </row>
    <row r="28" spans="1:20" ht="29.25" customHeight="1" thickBot="1">
      <c r="A28" s="631" t="s">
        <v>56</v>
      </c>
      <c r="B28" s="881">
        <f>SUMIFS('1.1 - Investissements'!$AF$11:$AF$110,'1.1 - Investissements'!$G$11:$G$110,A28)+SUMIFS('2 - Frais de personnel'!$N$9:$N$108,'2 - Frais de personnel'!$C$9:$C$108,A28)+SUMIFS('3 - Frais généraux'!$AD$9:$AD$108,'3 - Frais généraux'!$F$9:$F$108,A28)+SUMIFS('4 - Contributions en nature'!$L$9:$L$108,'4 - Contributions en nature'!$C$9:$C$108,A28)+SUMIFS('1.2 - Amortissement'!$O$9:$O$108,'1.2 - Amortissement'!$C$9:$C$108,A28)+SUMIFS('5 - Taux forfaitaire'!$G$9:$G$12,'5 - Taux forfaitaire'!$C$9:$C$12,A28)+SUMIFS('6 - Déplacement &amp; hébergement'!$AK$10:$AK$49,'6 - Déplacement &amp; hébergement'!$C$10:$C$49,A28)</f>
        <v>0</v>
      </c>
      <c r="C28" s="632">
        <f>IF(B28=0,0,B28/$B$32)</f>
        <v>0</v>
      </c>
      <c r="D28" s="633">
        <v>1</v>
      </c>
      <c r="E28" s="634">
        <f>IF(B28=0,0,D28*B28)</f>
        <v>0</v>
      </c>
      <c r="F28" s="634">
        <f>E28</f>
        <v>0</v>
      </c>
      <c r="G28" s="861">
        <f>IF(C28=0,0,F28/$F$32)</f>
        <v>0</v>
      </c>
      <c r="H28" s="839">
        <f>IF(B28=0,0,I28/B28)</f>
        <v>0</v>
      </c>
      <c r="I28" s="594">
        <f>IF(OR(F28=0,ROUND(($N$8+$D$20+$A$20),2)&gt;=ROUND($B$32,2)),0,IF($D$20+$N$8&gt;$F$9,F28-($D$20+$N$8-$F$9)*G28,F28))</f>
        <v>0</v>
      </c>
      <c r="J28" s="609">
        <f>IF(I28=0,0,IF($M$28="Oui",I28-($A$20*G28),I28*0.85))</f>
        <v>0</v>
      </c>
      <c r="K28" s="1188">
        <f>IF(J32=0,0,J32/I32)</f>
        <v>0.84999924529321158</v>
      </c>
      <c r="L28" s="1194">
        <f>IF(OR(N32=0,J32=0),0,N32/(J32*100/85))</f>
        <v>0.15000088789112773</v>
      </c>
      <c r="M28" s="1191" t="str">
        <f>_xlfn.IFS(A20=0,"Non concerné",A20&lt;(0.15*$I$32),"Non",A20=(0.15*$I$32),"Oui",A20&gt;(0.15*$I$32),"Oui")</f>
        <v>Non</v>
      </c>
      <c r="N28" s="876">
        <f>IF(I28=0,0,IF($M$28="Oui",0.15*J28/0.85,I28-J28))</f>
        <v>0</v>
      </c>
      <c r="O28" s="874">
        <f>IF(G28=0,0,IF($M$28="Oui",N28,$A$20*G28))</f>
        <v>0</v>
      </c>
      <c r="P28" s="876">
        <f>IF(N28=0,0,N28-O28)</f>
        <v>0</v>
      </c>
      <c r="Q28" s="635">
        <f>IF(N28=0,0,G28*$A$20-O28)</f>
        <v>0</v>
      </c>
      <c r="R28" s="635">
        <f>SUMIFS('4 - Contributions en nature'!L9:L108,'4 - Contributions en nature'!C9:C108,A28)</f>
        <v>0</v>
      </c>
      <c r="S28" s="876">
        <f>IF(J28=0,0,B28-J28-N28-Q28-R28-$D$20*C28)</f>
        <v>0</v>
      </c>
      <c r="T28" s="636" t="str">
        <f>IF(OR(S28=0, B28=0)," - %",S28/B28)</f>
        <v xml:space="preserve"> - %</v>
      </c>
    </row>
    <row r="29" spans="1:20" ht="21.75" thickBot="1">
      <c r="A29" s="623" t="s">
        <v>57</v>
      </c>
      <c r="B29" s="607">
        <f>SUMIFS('1.1 - Investissements'!$AF$11:$AF$110,'1.1 - Investissements'!$G$11:$G$110,A29)+SUMIFS('2 - Frais de personnel'!$N$9:$N$108,'2 - Frais de personnel'!$C$9:$C$108,A29)+SUMIFS('3 - Frais généraux'!$AD$9:$AD$108,'3 - Frais généraux'!$F$9:$F$108,A29)+SUMIFS('4 - Contributions en nature'!$L$9:$L$108,'4 - Contributions en nature'!$C$9:$C$108,A29)+SUMIFS('1.2 - Amortissement'!$O$9:$O$108,'1.2 - Amortissement'!$C$9:$C$108,A29)+SUMIFS('5 - Taux forfaitaire'!$G$9:$G$12,'5 - Taux forfaitaire'!$C$9:$C$12,A29)+SUMIFS('6 - Déplacement &amp; hébergement'!$AK$10:$AK$49,'6 - Déplacement &amp; hébergement'!$C$10:$C$49,A29)</f>
        <v>13637.67</v>
      </c>
      <c r="C29" s="608">
        <f>IF(B29=0,0,B29/$B$32)</f>
        <v>1</v>
      </c>
      <c r="D29" s="618">
        <v>1</v>
      </c>
      <c r="E29" s="594">
        <f>IF(B29=0,0,D29*B29)</f>
        <v>13637.67</v>
      </c>
      <c r="F29" s="594">
        <f>E29</f>
        <v>13637.67</v>
      </c>
      <c r="G29" s="829">
        <f t="shared" ref="G29:G32" si="2">IF(C29=0,0,F29/$F$32)</f>
        <v>1</v>
      </c>
      <c r="H29" s="832">
        <f t="shared" ref="H29:H32" si="3">IF(B29=0,0,I29/B29)</f>
        <v>0.92300737589338944</v>
      </c>
      <c r="I29" s="594">
        <f>IF(OR(F29=0,ROUND(($N$8+$D$20+$A$20),2)&gt;=ROUND($B$32,2)),0,IF($D$20+$N$8&gt;$F$9,F29-($D$20+$N$8-$F$9)*G29,F29))</f>
        <v>12587.67</v>
      </c>
      <c r="J29" s="609">
        <f>IF(I29=0,0,IF($M$28="Oui",I29-($A$20*G29),I29*0.85))</f>
        <v>10699.5195</v>
      </c>
      <c r="K29" s="1189"/>
      <c r="L29" s="1195"/>
      <c r="M29" s="1192"/>
      <c r="N29" s="609">
        <f>IF(I29=0,0,IF($M$28="Oui",0.15*J29/0.85,I29-J29))</f>
        <v>1888.1504999999997</v>
      </c>
      <c r="O29" s="610">
        <f t="shared" ref="O29:O32" si="4">IF(G29=0,0,IF($M$28="Oui",N29,$A$20*G29))</f>
        <v>1000</v>
      </c>
      <c r="P29" s="609">
        <f t="shared" ref="P29:P32" si="5">IF(N29=0,0,N29-O29)</f>
        <v>888.15049999999974</v>
      </c>
      <c r="Q29" s="635">
        <f t="shared" ref="Q29:Q32" si="6">IF(N29=0,0,G29*$A$20-O29)</f>
        <v>0</v>
      </c>
      <c r="R29" s="609">
        <f>SUMIFS('4 - Contributions en nature'!L10:L109,'4 - Contributions en nature'!C10:C109,A29)</f>
        <v>0</v>
      </c>
      <c r="S29" s="609">
        <f>IF(J29=0,0,B29-J29-N29-Q29-R29-$D$20*C29)</f>
        <v>50</v>
      </c>
      <c r="T29" s="624">
        <f>IF(OR(S29=0, B29=0)," - %",S29/B29)</f>
        <v>3.6663154336481233E-3</v>
      </c>
    </row>
    <row r="30" spans="1:20" ht="21.75" thickBot="1">
      <c r="A30" s="623" t="s">
        <v>59</v>
      </c>
      <c r="B30" s="607">
        <f>SUMIFS('1.1 - Investissements'!$AF$11:$AF$110,'1.1 - Investissements'!$G$11:$G$110,A30)+SUMIFS('2 - Frais de personnel'!$N$9:$N$108,'2 - Frais de personnel'!$C$9:$C$108,A30)+SUMIFS('3 - Frais généraux'!$AD$9:$AD$108,'3 - Frais généraux'!$F$9:$F$108,A30)+SUMIFS('4 - Contributions en nature'!$L$9:$L$108,'4 - Contributions en nature'!$C$9:$C$108,A30)+SUMIFS('1.2 - Amortissement'!$O$9:$O$108,'1.2 - Amortissement'!$C$9:$C$108,A30)+SUMIFS('5 - Taux forfaitaire'!$G$9:$G$12,'5 - Taux forfaitaire'!$C$9:$C$12,A30)+SUMIFS('6 - Déplacement &amp; hébergement'!$AK$10:$AK$49,'6 - Déplacement &amp; hébergement'!$C$10:$C$49,A30)</f>
        <v>0</v>
      </c>
      <c r="C30" s="608">
        <f>IF(B30=0,0,B30/$B$32)</f>
        <v>0</v>
      </c>
      <c r="D30" s="618">
        <v>1</v>
      </c>
      <c r="E30" s="594">
        <f>IF(B30=0,0,D30*B30)</f>
        <v>0</v>
      </c>
      <c r="F30" s="594">
        <f>IF(E30&gt;$F$7,$F$7,E30)</f>
        <v>0</v>
      </c>
      <c r="G30" s="829">
        <f t="shared" si="2"/>
        <v>0</v>
      </c>
      <c r="H30" s="832">
        <f t="shared" si="3"/>
        <v>0</v>
      </c>
      <c r="I30" s="594">
        <f t="shared" ref="I30:I31" si="7">IF(OR(F30=0,ROUND(($N$8+$D$20+$A$20),2)&gt;=ROUND($B$32,2)),0,IF($D$20+$N$8&gt;$F$9,F30-($D$20+$N$8-$F$9)*G30,F30))</f>
        <v>0</v>
      </c>
      <c r="J30" s="609">
        <f t="shared" ref="J30" si="8">IF(I30=0,0,IF($M$28="Oui",I30-($A$20*G30),I30*0.85))</f>
        <v>0</v>
      </c>
      <c r="K30" s="1189"/>
      <c r="L30" s="1195"/>
      <c r="M30" s="1192"/>
      <c r="N30" s="609">
        <f t="shared" ref="N30:N31" si="9">IF(I30=0,0,IF($M$28="Oui",0.15*J30/0.85,I30-J30))</f>
        <v>0</v>
      </c>
      <c r="O30" s="610">
        <f t="shared" si="4"/>
        <v>0</v>
      </c>
      <c r="P30" s="609">
        <f t="shared" si="5"/>
        <v>0</v>
      </c>
      <c r="Q30" s="635">
        <f t="shared" si="6"/>
        <v>0</v>
      </c>
      <c r="R30" s="609">
        <f>SUMIFS('4 - Contributions en nature'!L11:L110,'4 - Contributions en nature'!C11:C110,A30)</f>
        <v>0</v>
      </c>
      <c r="S30" s="609">
        <f>IF(J30=0,0,B30-J30-N30-Q30-R30-$D$20*C30)</f>
        <v>0</v>
      </c>
      <c r="T30" s="624" t="str">
        <f>IF(OR(S30=0, B30=0)," - %",S30/B30)</f>
        <v xml:space="preserve"> - %</v>
      </c>
    </row>
    <row r="31" spans="1:20" ht="21.75" thickBot="1">
      <c r="A31" s="625" t="s">
        <v>58</v>
      </c>
      <c r="B31" s="882">
        <f>SUMIFS('1.1 - Investissements'!$AF$11:$AF$110,'1.1 - Investissements'!$G$11:$G$110,A31)+SUMIFS('2 - Frais de personnel'!$N$9:$N$108,'2 - Frais de personnel'!$C$9:$C$108,A31)+SUMIFS('3 - Frais généraux'!$AD$9:$AD$108,'3 - Frais généraux'!$F$9:$F$108,A31)+SUMIFS('4 - Contributions en nature'!$L$9:$L$108,'4 - Contributions en nature'!$C$9:$C$108,A31)+SUMIFS('1.2 - Amortissement'!$O$9:$O$108,'1.2 - Amortissement'!$C$9:$C$108,A31)+SUMIFS('5 - Taux forfaitaire'!$G$9:$G$12,'5 - Taux forfaitaire'!$C$9:$C$12,A31)+SUMIFS('6 - Déplacement &amp; hébergement'!$AK$10:$AK$49,'6 - Déplacement &amp; hébergement'!$C$10:$C$49,A31)</f>
        <v>0</v>
      </c>
      <c r="C31" s="626">
        <f>IF(B31=0,0,B31/$B$32)</f>
        <v>0</v>
      </c>
      <c r="D31" s="627">
        <v>1</v>
      </c>
      <c r="E31" s="628">
        <f>IF(B31=0,0,D31*B31)</f>
        <v>0</v>
      </c>
      <c r="F31" s="628">
        <f>E31</f>
        <v>0</v>
      </c>
      <c r="G31" s="862">
        <f t="shared" si="2"/>
        <v>0</v>
      </c>
      <c r="H31" s="833">
        <f t="shared" si="3"/>
        <v>0</v>
      </c>
      <c r="I31" s="594">
        <f t="shared" si="7"/>
        <v>0</v>
      </c>
      <c r="J31" s="609">
        <f>IF(I31=0,0,IF($M$28="Oui",I31-($A$20*G31),I31*0.85))</f>
        <v>0</v>
      </c>
      <c r="K31" s="1190"/>
      <c r="L31" s="1196"/>
      <c r="M31" s="1193"/>
      <c r="N31" s="952">
        <f t="shared" si="9"/>
        <v>0</v>
      </c>
      <c r="O31" s="875">
        <f t="shared" si="4"/>
        <v>0</v>
      </c>
      <c r="P31" s="952">
        <f t="shared" si="5"/>
        <v>0</v>
      </c>
      <c r="Q31" s="635">
        <f t="shared" si="6"/>
        <v>0</v>
      </c>
      <c r="R31" s="629">
        <f>SUMIFS('4 - Contributions en nature'!L12:L111,'4 - Contributions en nature'!C12:C111,A31)</f>
        <v>0</v>
      </c>
      <c r="S31" s="887">
        <f>IF(J31=0,0,B31-J31-N31-Q31-R31-$D$20*C31)</f>
        <v>0</v>
      </c>
      <c r="T31" s="630" t="str">
        <f>IF(OR(S31=0, B31=0)," - %",S31/B31)</f>
        <v xml:space="preserve"> - %</v>
      </c>
    </row>
    <row r="32" spans="1:20" s="617" customFormat="1" ht="21.75" thickBot="1">
      <c r="A32" s="611" t="s">
        <v>492</v>
      </c>
      <c r="B32" s="613">
        <f>SUM(B28:B31)</f>
        <v>13637.67</v>
      </c>
      <c r="C32" s="614">
        <f>IF(B32=0,0,B32/$B$32)</f>
        <v>1</v>
      </c>
      <c r="D32" s="614">
        <f>IF(B32=0,0,E32/B32)</f>
        <v>1</v>
      </c>
      <c r="E32" s="615">
        <f>IFERROR(SUM(E28:E31),0)</f>
        <v>13637.67</v>
      </c>
      <c r="F32" s="615">
        <f>SUM(F28:F31)</f>
        <v>13637.67</v>
      </c>
      <c r="G32" s="614">
        <f t="shared" si="2"/>
        <v>1</v>
      </c>
      <c r="H32" s="614">
        <f t="shared" si="3"/>
        <v>0.92300737589338944</v>
      </c>
      <c r="I32" s="616">
        <f>IF(OR(F32=0,ROUND(($N$8+$D$20+$A$20),2)&gt;=ROUND($B$32,2)),0,IF($D$20+$N$8&gt;$F$9,F32-($D$20+$N$8-$F$9)*G32,F32))</f>
        <v>12587.67</v>
      </c>
      <c r="J32" s="616">
        <f>IF(I32=0,0,ROUNDDOWN(IF($M$28="Oui",I32-($A$20*G32),I32*0.85),2))</f>
        <v>10699.51</v>
      </c>
      <c r="N32" s="912">
        <f>IF(J32=0,0,IF($M$28="Oui",ROUNDUP(0.15*J32/0.85,2),I32-J32))</f>
        <v>1888.1599999999999</v>
      </c>
      <c r="O32" s="616">
        <f t="shared" si="4"/>
        <v>1000</v>
      </c>
      <c r="P32" s="616">
        <f t="shared" si="5"/>
        <v>888.15999999999985</v>
      </c>
      <c r="Q32" s="616">
        <f t="shared" si="6"/>
        <v>0</v>
      </c>
      <c r="R32" s="616">
        <f t="shared" ref="R32" si="10">SUM(R28:R31)</f>
        <v>0</v>
      </c>
      <c r="S32" s="616">
        <f>IF(J32=0,0,B32-J32-N32-Q32-R32-$D$20*C32)</f>
        <v>50</v>
      </c>
      <c r="T32" s="953">
        <f>IF(OR(S32=0, B32=0)," - %",S32/B32)</f>
        <v>3.6663154336481233E-3</v>
      </c>
    </row>
    <row r="33" ht="54.95" customHeight="1"/>
  </sheetData>
  <sheetProtection formatCells="0" formatColumns="0" formatRows="0" insertColumns="0" insertRows="0" insertHyperlinks="0" deleteColumns="0" deleteRows="0" sort="0" autoFilter="0" pivotTables="0"/>
  <mergeCells count="43">
    <mergeCell ref="A1:T1"/>
    <mergeCell ref="E15:E16"/>
    <mergeCell ref="F15:F16"/>
    <mergeCell ref="H16:I16"/>
    <mergeCell ref="J16:K16"/>
    <mergeCell ref="D4:E4"/>
    <mergeCell ref="D5:E5"/>
    <mergeCell ref="D8:E8"/>
    <mergeCell ref="A14:F14"/>
    <mergeCell ref="H14:K14"/>
    <mergeCell ref="J9:T9"/>
    <mergeCell ref="P6:S6"/>
    <mergeCell ref="T6:T7"/>
    <mergeCell ref="A10:B10"/>
    <mergeCell ref="B15:B16"/>
    <mergeCell ref="C15:C16"/>
    <mergeCell ref="D6:E6"/>
    <mergeCell ref="D25:T25"/>
    <mergeCell ref="D9:E9"/>
    <mergeCell ref="K28:K31"/>
    <mergeCell ref="M28:M31"/>
    <mergeCell ref="L28:L31"/>
    <mergeCell ref="A25:C25"/>
    <mergeCell ref="A26:A27"/>
    <mergeCell ref="B26:B27"/>
    <mergeCell ref="C26:C27"/>
    <mergeCell ref="G26:G27"/>
    <mergeCell ref="T2:U2"/>
    <mergeCell ref="T5:U5"/>
    <mergeCell ref="A11:B11"/>
    <mergeCell ref="H6:H9"/>
    <mergeCell ref="K6:K7"/>
    <mergeCell ref="J6:J7"/>
    <mergeCell ref="D2:F3"/>
    <mergeCell ref="A6:B6"/>
    <mergeCell ref="A7:B7"/>
    <mergeCell ref="A4:B4"/>
    <mergeCell ref="A5:B5"/>
    <mergeCell ref="A8:B8"/>
    <mergeCell ref="D7:E7"/>
    <mergeCell ref="A2:B2"/>
    <mergeCell ref="A3:B3"/>
    <mergeCell ref="A9:B9"/>
  </mergeCells>
  <phoneticPr fontId="12" type="noConversion"/>
  <conditionalFormatting sqref="F4:F6">
    <cfRule type="containsText" dxfId="22" priority="1" operator="containsText" text="Attention">
      <formula>NOT(ISERROR(SEARCH("Attention",F4)))</formula>
    </cfRule>
    <cfRule type="containsText" dxfId="21" priority="11" stopIfTrue="1" operator="containsText" text="pas">
      <formula>NOT(ISERROR(SEARCH("pas",F4)))</formula>
    </cfRule>
    <cfRule type="notContainsText" dxfId="20" priority="12" operator="notContains" text="Non">
      <formula>ISERROR(SEARCH("Non",F4))</formula>
    </cfRule>
    <cfRule type="notContainsText" dxfId="19" priority="13" stopIfTrue="1" operator="notContains" text="Attention">
      <formula>ISERROR(SEARCH("Attention",F4))</formula>
    </cfRule>
  </conditionalFormatting>
  <conditionalFormatting sqref="F8">
    <cfRule type="notContainsText" dxfId="18" priority="2" operator="notContains" text="non">
      <formula>ISERROR(SEARCH("non",F8))</formula>
    </cfRule>
    <cfRule type="containsText" dxfId="17" priority="3" stopIfTrue="1" operator="containsText" text="non">
      <formula>NOT(ISERROR(SEARCH("non",F8)))</formula>
    </cfRule>
  </conditionalFormatting>
  <conditionalFormatting sqref="P8:S8">
    <cfRule type="expression" dxfId="16" priority="27">
      <formula>COUNT($P$8:$S$8)-COUNTIF($P$8:$S$8,0)&gt;=2</formula>
    </cfRule>
  </conditionalFormatting>
  <dataValidations count="6">
    <dataValidation type="list" allowBlank="1" showInputMessage="1" showErrorMessage="1" sqref="F17:F19 C17:C19 C21" xr:uid="{BDC3ABFD-FBF0-4337-A72F-A10180E21AB0}">
      <formula1>"Oui,Non"</formula1>
    </dataValidation>
    <dataValidation allowBlank="1" showErrorMessage="1" promptTitle="Sélectionnez un type d'action" prompt="Cliquez sur le menu déroulant et associez un type d'action au poste choisi tel que présenté dans les lignes 4 à 7" sqref="A28:A31" xr:uid="{D99DC4AF-F2A3-442E-9F60-F12D3ABCF1FF}"/>
    <dataValidation allowBlank="1" showInputMessage="1" showErrorMessage="1" promptTitle="Fonctionnement et animation" prompt="Le taux d’aide publique est de 100%. _x000a_Cependant l’animation, la gestion, le _x000a_suivi et l’évaluation de la stratégie pourront être soutenues dans la limite de _x000a_25% du montant total de la contribution publique à la stratégie." sqref="D30" xr:uid="{17F8A494-E3A1-48E9-A3CF-7A5E57536F30}"/>
    <dataValidation allowBlank="1" showInputMessage="1" showErrorMessage="1" promptTitle="Soutien préparatoire" prompt="Taux d'aide publique : 100%_x000a_Plafond de dépenses éligibles : 50 000€/bénéficiaire_x000a_" sqref="D28" xr:uid="{F100E379-09F0-4322-8702-E1CB8384072F}"/>
    <dataValidation allowBlank="1" showInputMessage="1" showErrorMessage="1" promptTitle="Mise en oeuvre de la stratégie" prompt="Le TAP est de 100% maximum et est déterminé par le GAL. " sqref="D29" xr:uid="{7839C7FA-0CBE-4AE8-8D52-FF4130D77101}"/>
    <dataValidation allowBlank="1" showInputMessage="1" showErrorMessage="1" promptTitle="Coopération entre les GAL" prompt="Le TAP est déterminé par le GAL. _x000a_Pour certains projets, le financement est soumis à un régime d'aide selon la nature de l'opération. _x000a_" sqref="D31" xr:uid="{64A1E0A6-8781-456A-8AD2-5FB9C9B65E0D}"/>
  </dataValidations>
  <pageMargins left="0.7" right="0.7" top="0.75" bottom="0.75" header="0.3" footer="0.3"/>
  <pageSetup paperSize="9" scale="23"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7B9E8-92B5-4F6F-8EED-3D722CA4BD0C}">
  <sheetPr codeName="Feuil4">
    <pageSetUpPr fitToPage="1"/>
  </sheetPr>
  <dimension ref="B1:AB60"/>
  <sheetViews>
    <sheetView showGridLines="0" topLeftCell="A19" zoomScale="30" zoomScaleNormal="30" workbookViewId="0">
      <selection activeCell="M33" sqref="M33"/>
    </sheetView>
  </sheetViews>
  <sheetFormatPr defaultColWidth="11.42578125" defaultRowHeight="15" outlineLevelCol="1"/>
  <cols>
    <col min="2" max="2" width="50.42578125" customWidth="1"/>
    <col min="3" max="3" width="52.42578125" customWidth="1"/>
    <col min="4" max="4" width="37" customWidth="1"/>
    <col min="5" max="5" width="86.42578125" customWidth="1"/>
    <col min="6" max="6" width="50" customWidth="1"/>
    <col min="7" max="7" width="54.42578125" customWidth="1"/>
    <col min="8" max="8" width="55.42578125" customWidth="1"/>
    <col min="9" max="9" width="48.42578125" customWidth="1"/>
    <col min="10" max="25" width="37" customWidth="1"/>
    <col min="26" max="26" width="36.42578125" customWidth="1"/>
    <col min="27" max="28" width="38.42578125" customWidth="1" outlineLevel="1"/>
  </cols>
  <sheetData>
    <row r="1" spans="2:28" ht="89.25" customHeight="1">
      <c r="B1" s="1249" t="s">
        <v>493</v>
      </c>
      <c r="C1" s="1249"/>
      <c r="D1" s="1249"/>
      <c r="E1" s="1249"/>
      <c r="F1" s="1249"/>
      <c r="G1" s="1249"/>
      <c r="H1" s="1249"/>
      <c r="I1" s="1249"/>
      <c r="J1" s="1249"/>
      <c r="K1" s="1249"/>
      <c r="L1" s="1249"/>
      <c r="M1" s="1249"/>
      <c r="N1" s="1249"/>
      <c r="O1" s="1249"/>
      <c r="P1" s="1249"/>
      <c r="Q1" s="1249"/>
      <c r="R1" s="1249"/>
      <c r="S1" s="1249"/>
      <c r="T1" s="1249"/>
      <c r="U1" s="1249"/>
      <c r="V1" s="1249"/>
      <c r="W1" s="1249"/>
      <c r="X1" s="1249"/>
      <c r="Y1" s="1249"/>
    </row>
    <row r="2" spans="2:28" ht="147.94999999999999" customHeight="1">
      <c r="B2" s="1249"/>
      <c r="C2" s="1249"/>
      <c r="D2" s="1249"/>
      <c r="E2" s="1249"/>
      <c r="F2" s="1249"/>
      <c r="G2" s="1249"/>
      <c r="H2" s="1249"/>
      <c r="I2" s="1249"/>
      <c r="J2" s="1249"/>
      <c r="K2" s="1249"/>
      <c r="L2" s="1249"/>
      <c r="M2" s="1249"/>
      <c r="N2" s="1249"/>
      <c r="O2" s="1249"/>
      <c r="P2" s="1249"/>
      <c r="Q2" s="1249"/>
      <c r="R2" s="1249"/>
      <c r="S2" s="1249"/>
      <c r="T2" s="1249"/>
      <c r="U2" s="1249"/>
      <c r="V2" s="1249"/>
      <c r="W2" s="1249"/>
      <c r="X2" s="1249"/>
      <c r="Y2" s="1249"/>
    </row>
    <row r="3" spans="2:28" ht="42.95" customHeight="1">
      <c r="B3" s="1249"/>
      <c r="C3" s="1249"/>
      <c r="D3" s="1249"/>
      <c r="E3" s="1249"/>
      <c r="F3" s="1249"/>
      <c r="G3" s="1249"/>
      <c r="H3" s="1249"/>
      <c r="I3" s="1249"/>
      <c r="J3" s="1249"/>
      <c r="K3" s="1249"/>
      <c r="L3" s="1249"/>
      <c r="M3" s="1249"/>
      <c r="N3" s="1249"/>
      <c r="O3" s="1249"/>
      <c r="P3" s="1249"/>
      <c r="Q3" s="1249"/>
      <c r="R3" s="1249"/>
      <c r="S3" s="1249"/>
      <c r="T3" s="1249"/>
      <c r="U3" s="1249"/>
      <c r="V3" s="1249"/>
      <c r="W3" s="1249"/>
      <c r="X3" s="1249"/>
      <c r="Y3" s="1249"/>
    </row>
    <row r="4" spans="2:28" ht="186" customHeight="1">
      <c r="B4" s="1250" t="s">
        <v>494</v>
      </c>
      <c r="C4" s="1250"/>
      <c r="D4" s="1250"/>
      <c r="E4" s="1250"/>
      <c r="F4" s="1250"/>
      <c r="G4" s="1250"/>
      <c r="H4" s="1250"/>
      <c r="I4" s="1250"/>
      <c r="J4" s="1250"/>
      <c r="K4" s="1250"/>
      <c r="L4" s="1250"/>
      <c r="M4" s="1250"/>
      <c r="N4" s="1250"/>
      <c r="O4" s="1250"/>
      <c r="P4" s="1250"/>
      <c r="Q4" s="1250"/>
      <c r="R4" s="1250"/>
      <c r="S4" s="1250"/>
      <c r="T4" s="1250"/>
      <c r="U4" s="1250"/>
      <c r="V4" s="1250"/>
      <c r="W4" s="1250"/>
      <c r="X4" s="1250"/>
      <c r="Y4" s="1250"/>
    </row>
    <row r="5" spans="2:28" ht="89.1" customHeight="1">
      <c r="B5" s="638"/>
      <c r="C5" s="639"/>
      <c r="D5" s="639"/>
      <c r="E5" s="639"/>
      <c r="F5" s="639"/>
      <c r="G5" s="639"/>
      <c r="H5" s="639"/>
      <c r="I5" s="639"/>
      <c r="J5" s="639"/>
      <c r="K5" s="639"/>
      <c r="L5" s="639"/>
      <c r="M5" s="639"/>
      <c r="N5" s="640"/>
      <c r="O5" s="640"/>
      <c r="P5" s="640"/>
      <c r="Q5" s="639"/>
      <c r="R5" s="639"/>
      <c r="S5" s="639"/>
      <c r="T5" s="639"/>
      <c r="U5" s="637"/>
      <c r="V5" s="637"/>
    </row>
    <row r="6" spans="2:28" ht="65.099999999999994" customHeight="1">
      <c r="B6" s="1251" t="s">
        <v>495</v>
      </c>
      <c r="C6" s="1252"/>
      <c r="D6" s="1252"/>
      <c r="E6" s="1252"/>
      <c r="F6" s="1252"/>
      <c r="G6" s="1252"/>
      <c r="H6" s="1252"/>
      <c r="I6" s="1252"/>
      <c r="J6" s="1252"/>
      <c r="K6" s="1252"/>
      <c r="L6" s="1252"/>
      <c r="M6" s="1252"/>
      <c r="N6" s="1252"/>
      <c r="O6" s="1252"/>
      <c r="P6" s="1252"/>
      <c r="Q6" s="1252"/>
      <c r="R6" s="1252"/>
      <c r="S6" s="1252"/>
      <c r="T6" s="1252"/>
      <c r="U6" s="1252"/>
      <c r="V6" s="1252"/>
      <c r="W6" s="1252"/>
      <c r="X6" s="1252"/>
      <c r="Y6" s="1252"/>
    </row>
    <row r="7" spans="2:28" ht="65.099999999999994" customHeight="1" thickBot="1">
      <c r="B7" s="641"/>
      <c r="C7" s="641"/>
      <c r="D7" s="641"/>
      <c r="E7" s="641"/>
      <c r="F7" s="641"/>
      <c r="G7" s="641"/>
      <c r="H7" s="641"/>
      <c r="I7" s="641"/>
      <c r="J7" s="641"/>
      <c r="K7" s="641"/>
      <c r="L7" s="641"/>
      <c r="M7" s="641"/>
      <c r="N7" s="641"/>
      <c r="O7" s="641"/>
      <c r="P7" s="642"/>
      <c r="Q7" s="642"/>
      <c r="R7" s="641"/>
      <c r="S7" s="641"/>
      <c r="T7" s="641"/>
      <c r="U7" s="637"/>
      <c r="V7" s="637"/>
    </row>
    <row r="8" spans="2:28" ht="65.099999999999994" customHeight="1" thickBot="1">
      <c r="B8" s="641"/>
      <c r="C8" s="641"/>
      <c r="D8" s="1232" t="s">
        <v>496</v>
      </c>
      <c r="E8" s="1233"/>
      <c r="F8" s="1233"/>
      <c r="G8" s="1233"/>
      <c r="H8" s="1233"/>
      <c r="I8" s="1234"/>
      <c r="J8" s="347"/>
      <c r="K8" s="1232" t="s">
        <v>497</v>
      </c>
      <c r="L8" s="1233"/>
      <c r="M8" s="1233"/>
      <c r="N8" s="1233"/>
      <c r="O8" s="1233"/>
      <c r="P8" s="1233"/>
      <c r="Q8" s="1234"/>
      <c r="R8" s="641"/>
      <c r="S8" s="641"/>
      <c r="T8" s="641"/>
      <c r="U8" s="637"/>
      <c r="V8" s="637"/>
    </row>
    <row r="9" spans="2:28" ht="89.1" customHeight="1">
      <c r="B9" s="641"/>
      <c r="C9" s="641"/>
      <c r="D9" s="1264" t="s">
        <v>498</v>
      </c>
      <c r="E9" s="1265"/>
      <c r="F9" s="1265"/>
      <c r="G9" s="644" t="s">
        <v>499</v>
      </c>
      <c r="H9" s="645" t="s">
        <v>500</v>
      </c>
      <c r="I9" s="644" t="s">
        <v>501</v>
      </c>
      <c r="J9" s="347"/>
      <c r="K9" s="645" t="s">
        <v>502</v>
      </c>
      <c r="L9" s="643" t="s">
        <v>503</v>
      </c>
      <c r="M9" s="643" t="s">
        <v>504</v>
      </c>
      <c r="N9" s="643" t="s">
        <v>505</v>
      </c>
      <c r="O9" s="643" t="s">
        <v>474</v>
      </c>
      <c r="P9" s="643" t="s">
        <v>506</v>
      </c>
      <c r="Q9" s="644" t="s">
        <v>507</v>
      </c>
      <c r="R9" s="641"/>
      <c r="S9" s="641"/>
      <c r="T9" s="641"/>
      <c r="U9" s="637"/>
      <c r="V9" s="637"/>
    </row>
    <row r="10" spans="2:28" ht="108.95" customHeight="1">
      <c r="B10" s="641"/>
      <c r="C10" s="641"/>
      <c r="D10" s="649" t="s">
        <v>408</v>
      </c>
      <c r="E10" s="646" t="s">
        <v>508</v>
      </c>
      <c r="F10" s="647" t="s">
        <v>509</v>
      </c>
      <c r="G10" s="648" t="s">
        <v>510</v>
      </c>
      <c r="H10" s="649" t="s">
        <v>511</v>
      </c>
      <c r="I10" s="690" t="s">
        <v>512</v>
      </c>
      <c r="J10" s="347"/>
      <c r="K10" s="693" t="s">
        <v>513</v>
      </c>
      <c r="L10" s="647" t="s">
        <v>514</v>
      </c>
      <c r="M10" s="647" t="s">
        <v>515</v>
      </c>
      <c r="N10" s="647" t="s">
        <v>513</v>
      </c>
      <c r="O10" s="647" t="s">
        <v>516</v>
      </c>
      <c r="P10" s="647" t="s">
        <v>513</v>
      </c>
      <c r="Q10" s="648" t="s">
        <v>517</v>
      </c>
      <c r="R10" s="641"/>
      <c r="S10" s="641"/>
      <c r="T10" s="641"/>
      <c r="U10" s="637"/>
      <c r="V10" s="637"/>
    </row>
    <row r="11" spans="2:28" ht="57" customHeight="1" thickBot="1">
      <c r="B11" s="641"/>
      <c r="C11" s="641"/>
      <c r="D11" s="909">
        <f>'1.1 - Investissements'!BN111+'2 - Frais de personnel'!AC109+'3 - Frais généraux'!BJ109+'4 - Contributions en nature'!Y109+'1.2 - Amortissement'!AH109+'5 - Taux forfaitaire'!G13+'6 - Déplacement &amp; hébergement'!BX50+'6 - Déplacement &amp; hébergement'!BP50</f>
        <v>12855</v>
      </c>
      <c r="E11" s="910">
        <f>'1.1 - Investissements'!BO111+'3 - Frais généraux'!BK109+'6 - Déplacement &amp; hébergement'!AC50</f>
        <v>832.67</v>
      </c>
      <c r="F11" s="909">
        <f>D11+E11</f>
        <v>13687.67</v>
      </c>
      <c r="G11" s="691">
        <f>'Syn pf Bénéficiaire'!C5-'Syn pf Instructeur'!C34</f>
        <v>150</v>
      </c>
      <c r="H11" s="692">
        <f>D34</f>
        <v>4266.25</v>
      </c>
      <c r="I11" s="691">
        <f>IF(D11=0,0,'Syn pf Bénéficiaire'!C5-'Syn pf Instructeur'!D34)</f>
        <v>9521.42</v>
      </c>
      <c r="J11" s="347"/>
      <c r="K11" s="692">
        <f>SUM(W18:W20)</f>
        <v>1000</v>
      </c>
      <c r="L11" s="694">
        <f>IF(D11=0,0,M34/D34)</f>
        <v>0.75388221506006448</v>
      </c>
      <c r="M11" s="701">
        <f>M34</f>
        <v>3216.25</v>
      </c>
      <c r="N11" s="701">
        <f>IF(ROUNDDOWN(SUM(O11:Q11),2)+'Syn pf Instructeur'!J34&gt;=H11,0,O34)</f>
        <v>2216.25</v>
      </c>
      <c r="O11" s="701">
        <f>R34</f>
        <v>391.11</v>
      </c>
      <c r="P11" s="701">
        <f>U34</f>
        <v>391.11</v>
      </c>
      <c r="Q11" s="702">
        <f>V34</f>
        <v>267.77999999999975</v>
      </c>
      <c r="R11" s="641"/>
      <c r="S11" s="641"/>
      <c r="T11" s="641"/>
      <c r="U11" s="637"/>
      <c r="V11" s="637"/>
    </row>
    <row r="12" spans="2:28" ht="57" customHeight="1" thickBot="1">
      <c r="B12" s="641"/>
      <c r="C12" s="641"/>
      <c r="D12" s="641"/>
      <c r="E12" s="641"/>
      <c r="F12" s="641"/>
      <c r="G12" s="641"/>
      <c r="H12" s="641"/>
      <c r="I12" s="641"/>
      <c r="J12" s="641"/>
      <c r="K12" s="641"/>
      <c r="L12" s="641"/>
      <c r="M12" s="641"/>
      <c r="N12" s="641"/>
      <c r="O12" s="641"/>
      <c r="P12" s="642"/>
      <c r="Q12" s="642"/>
      <c r="R12" s="641"/>
      <c r="S12" s="641"/>
      <c r="T12" s="641"/>
      <c r="U12" s="637"/>
      <c r="V12" s="637"/>
      <c r="AA12" s="1222" t="s">
        <v>518</v>
      </c>
      <c r="AB12" s="1223"/>
    </row>
    <row r="13" spans="2:28" ht="77.099999999999994" customHeight="1" thickBot="1">
      <c r="B13" s="1253" t="s">
        <v>519</v>
      </c>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AA13" s="1222" t="s">
        <v>520</v>
      </c>
      <c r="AB13" s="1223"/>
    </row>
    <row r="14" spans="2:28" ht="77.099999999999994" customHeight="1" thickBot="1">
      <c r="B14" s="650"/>
      <c r="C14" s="650"/>
      <c r="D14" s="650"/>
      <c r="E14" s="650"/>
      <c r="F14" s="650"/>
      <c r="G14" s="650"/>
      <c r="H14" s="650"/>
      <c r="I14" s="650"/>
      <c r="J14" s="650"/>
      <c r="K14" s="650"/>
      <c r="L14" s="650"/>
      <c r="M14" s="650"/>
      <c r="N14" s="650"/>
      <c r="O14" s="650"/>
      <c r="P14" s="650"/>
      <c r="Q14" s="650"/>
      <c r="R14" s="650"/>
      <c r="S14" s="650"/>
      <c r="T14" s="650"/>
      <c r="U14" s="637"/>
      <c r="V14" s="637"/>
      <c r="AA14" s="678" t="s">
        <v>521</v>
      </c>
      <c r="AB14" s="679">
        <f>H18+J18+L18+M18+N18+O18+P18+Q18+R18</f>
        <v>3453</v>
      </c>
    </row>
    <row r="15" spans="2:28" s="347" customFormat="1" ht="44.45" customHeight="1" thickBot="1">
      <c r="B15" s="1243" t="s">
        <v>522</v>
      </c>
      <c r="C15" s="1244"/>
      <c r="D15" s="1244"/>
      <c r="E15" s="1245"/>
      <c r="G15" s="1246" t="s">
        <v>523</v>
      </c>
      <c r="H15" s="1247"/>
      <c r="I15" s="1247"/>
      <c r="J15" s="1247"/>
      <c r="K15" s="1247"/>
      <c r="L15" s="1247"/>
      <c r="M15" s="1247"/>
      <c r="N15" s="1247"/>
      <c r="O15" s="1247"/>
      <c r="P15" s="1247"/>
      <c r="Q15" s="1247"/>
      <c r="R15" s="1248"/>
      <c r="T15" s="1232" t="s">
        <v>524</v>
      </c>
      <c r="U15" s="1233"/>
      <c r="V15" s="1233"/>
      <c r="W15" s="1233"/>
      <c r="X15" s="1233"/>
      <c r="Y15" s="1234"/>
      <c r="AA15" s="680" t="s">
        <v>525</v>
      </c>
      <c r="AB15" s="681">
        <f>AB14/0.8-AB14</f>
        <v>863.25</v>
      </c>
    </row>
    <row r="16" spans="2:28" s="347" customFormat="1" ht="116.45" customHeight="1" thickBot="1">
      <c r="B16" s="1230" t="s">
        <v>526</v>
      </c>
      <c r="C16" s="1231"/>
      <c r="D16" s="944">
        <f>IF(AB18=AB21,AB20,ROUND(IF(SUMIFS('1.1 - Investissements'!BP11:BP110,'1.1 - Investissements'!AI11:AI110,"Oui")=AB21,(AB14+AB21)/0.9-(AB14+AB21),AB20),2))</f>
        <v>431.625</v>
      </c>
      <c r="E16" s="941" t="s">
        <v>410</v>
      </c>
      <c r="F16" s="669"/>
      <c r="G16" s="1262" t="s">
        <v>527</v>
      </c>
      <c r="H16" s="1263" t="s">
        <v>528</v>
      </c>
      <c r="I16" s="1266" t="s">
        <v>529</v>
      </c>
      <c r="J16" s="1255" t="s">
        <v>418</v>
      </c>
      <c r="K16" s="1255" t="s">
        <v>419</v>
      </c>
      <c r="L16" s="1255" t="s">
        <v>420</v>
      </c>
      <c r="M16" s="1255" t="s">
        <v>421</v>
      </c>
      <c r="N16" s="1257" t="s">
        <v>530</v>
      </c>
      <c r="O16" s="1258"/>
      <c r="P16" s="1258"/>
      <c r="Q16" s="1259"/>
      <c r="R16" s="1260" t="s">
        <v>423</v>
      </c>
      <c r="S16" s="669"/>
      <c r="T16" s="696" t="s">
        <v>531</v>
      </c>
      <c r="U16" s="1235" t="s">
        <v>532</v>
      </c>
      <c r="V16" s="1237" t="s">
        <v>533</v>
      </c>
      <c r="W16" s="697" t="s">
        <v>534</v>
      </c>
      <c r="X16" s="1239" t="s">
        <v>535</v>
      </c>
      <c r="Y16" s="1241" t="s">
        <v>536</v>
      </c>
      <c r="Z16" s="669"/>
      <c r="AA16" s="1222" t="s">
        <v>537</v>
      </c>
      <c r="AB16" s="1223"/>
    </row>
    <row r="17" spans="2:28" s="347" customFormat="1" ht="126.95" customHeight="1" thickBot="1">
      <c r="B17" s="1228" t="s">
        <v>538</v>
      </c>
      <c r="C17" s="1229"/>
      <c r="D17" s="945" t="str">
        <f>IF(F11=0,"",IF('3 - Frais généraux'!BL109&gt;D16,"La dépense doit être plafonnée","Plafond respecté"))</f>
        <v>La dépense doit être plafonnée</v>
      </c>
      <c r="E17" s="942" t="str">
        <f>IF(SUM(N('5 - Taux forfaitaire'!$N$9="OUI"),N('5 - Taux forfaitaire'!$N$10="OUI"),N('5 - Taux forfaitaire'!$N$12="OUI"))&gt;1,"Attention : OCS sélectionnées incompatibles.",IF(OR(AND('5 - Taux forfaitaire'!$N$9="OUI", NOT(OR(COUNTIF('0-Présentation poste-typeaction'!$B$12:$B$92,"Soutien préparatoire")&gt;0, COUNTIF('0-Présentation poste-typeaction'!$B$12:$B$92,"Mise en œuvre de la stratégie")&gt;0, COUNTIF('0-Présentation poste-typeaction'!$B$12:$B$92,"Coopération entre les GAL")&gt;0))),AND('5 - Taux forfaitaire'!$N$10="OUI", NOT(OR(COUNTIF('0-Présentation poste-typeaction'!$B$12:$B$92,"Mise en oeuvre de la stratégie")&gt;0, COUNTIF('0-Présentation poste-typeaction'!$B$12:$B$92,"Coopération entre les GAL")&gt;0))),AND('5 - Taux forfaitaire'!$N$11="OUI", NOT(OR(COUNTIF('0-Présentation poste-typeaction'!$B$12:$B$92,"Mise en œuvre de la stratégie")&gt;0, COUNTIF('0-Présentation poste-typeaction'!$B$12:$B$92,"Coopération entre les GAL")&gt;0))),AND('5 - Taux forfaitaire'!$N$12="OUI", NOT(COUNTIF('0-Présentation poste-typeaction'!$B$12:$B$92,"Fonctionnement et animation")&gt;0))),"Attention : OCS sélectionnées non applicables pour les types d'action concernés.","Montant maximal d'OCS respecté"))</f>
        <v>Montant maximal d'OCS respecté</v>
      </c>
      <c r="F17" s="669"/>
      <c r="G17" s="1262"/>
      <c r="H17" s="1263"/>
      <c r="I17" s="1267"/>
      <c r="J17" s="1256"/>
      <c r="K17" s="1256"/>
      <c r="L17" s="1256"/>
      <c r="M17" s="1256"/>
      <c r="N17" s="670" t="s">
        <v>539</v>
      </c>
      <c r="O17" s="670" t="s">
        <v>540</v>
      </c>
      <c r="P17" s="670" t="s">
        <v>541</v>
      </c>
      <c r="Q17" s="670" t="s">
        <v>542</v>
      </c>
      <c r="R17" s="1261"/>
      <c r="S17" s="669"/>
      <c r="T17" s="652" t="s">
        <v>543</v>
      </c>
      <c r="U17" s="1236"/>
      <c r="V17" s="1238"/>
      <c r="W17" s="653" t="s">
        <v>543</v>
      </c>
      <c r="X17" s="1240"/>
      <c r="Y17" s="1242"/>
      <c r="Z17" s="669"/>
      <c r="AA17" s="682" t="s">
        <v>544</v>
      </c>
      <c r="AB17" s="679">
        <f>AB15*10/20</f>
        <v>431.625</v>
      </c>
    </row>
    <row r="18" spans="2:28" s="347" customFormat="1" ht="111" customHeight="1" thickBot="1">
      <c r="B18" s="1228" t="s">
        <v>545</v>
      </c>
      <c r="C18" s="1229"/>
      <c r="D18" s="674">
        <f>IF(AB17=AB20,AB21,ROUND(IF(K18=AB20,(AB14+AB20)/0.9-(AB14+AB20),AB21),2))</f>
        <v>431.625</v>
      </c>
      <c r="E18" s="943" t="s">
        <v>412</v>
      </c>
      <c r="F18" s="669"/>
      <c r="G18" s="684" t="s">
        <v>546</v>
      </c>
      <c r="H18" s="677">
        <f>IF(AND(E17="Montant maximal d'OCS respecté",E19="Règle respectée"),SUMIFS('1.1 - Investissements'!BP11:BP110,'1.1 - Investissements'!AI11:AI110,"Non"),0)</f>
        <v>0</v>
      </c>
      <c r="I18" s="677">
        <f>IF(AND(E17="Montant maximal d'OCS respecté",E19="Règle respectée"),SUMIFS('1.1 - Investissements'!BP11:BP110,'1.1 - Investissements'!AI11:AI110,"Oui"),0)</f>
        <v>1010</v>
      </c>
      <c r="J18" s="677">
        <f>IF(AND(E17="Montant maximal d'OCS respecté",E19="Règle respectée"),'2 - Frais de personnel'!AC109,0)</f>
        <v>0</v>
      </c>
      <c r="K18" s="677">
        <f>IF(AND(E17="Montant maximal d'OCS respecté",E19="Règle respectée"),'3 - Frais généraux'!BL109,0)</f>
        <v>9224.67</v>
      </c>
      <c r="L18" s="677">
        <f>IF(AND(E17="Montant maximal d'OCS respecté",E19="Règle respectée"),'4 - Contributions en nature'!Y109,0)</f>
        <v>50</v>
      </c>
      <c r="M18" s="677">
        <f>IF(AND(E17="Montant maximal d'OCS respecté",E19="Règle respectée"),'1.2 - Amortissement'!AH109,0)</f>
        <v>0</v>
      </c>
      <c r="N18" s="677">
        <f>IF(AND(E17="Montant maximal d'OCS respecté",E19="Règle respectée"),'5 - Taux forfaitaire'!O9,0)</f>
        <v>0</v>
      </c>
      <c r="O18" s="677">
        <f>IF(AND(E17="Montant maximal d'OCS respecté",E19="Règle respectée"),'5 - Taux forfaitaire'!O10,0)</f>
        <v>0</v>
      </c>
      <c r="P18" s="677">
        <f>IF(AND(E17="Montant maximal d'OCS respecté",E19="Règle respectée"),'5 - Taux forfaitaire'!O11,0)</f>
        <v>0</v>
      </c>
      <c r="Q18" s="677">
        <f>IF(AND(E17="Montant maximal d'OCS respecté",E19="Règle respectée"),'5 - Taux forfaitaire'!O12,0)</f>
        <v>0</v>
      </c>
      <c r="R18" s="685">
        <f>IF(AND(E17="Montant maximal d'OCS respecté",E19="Règle respectée"),'6 - Déplacement &amp; hébergement'!BY50,0)</f>
        <v>3403</v>
      </c>
      <c r="S18" s="669"/>
      <c r="T18" s="654">
        <f>IF('Syn pf Bénéficiaire'!A17=0,0,'Syn pf Bénéficiaire'!A17)</f>
        <v>1000</v>
      </c>
      <c r="U18" s="695" t="str">
        <f>IF('Syn pf Bénéficiaire'!B17="","",'Syn pf Bénéficiaire'!B17)</f>
        <v>Département</v>
      </c>
      <c r="V18" s="695" t="str">
        <f>IF('Syn pf Bénéficiaire'!C17="","",'Syn pf Bénéficiaire'!C17)</f>
        <v>Oui</v>
      </c>
      <c r="W18" s="695">
        <f>IF('Syn pf Bénéficiaire'!D17=0,0,'Syn pf Bénéficiaire'!D17)</f>
        <v>1000</v>
      </c>
      <c r="X18" s="695" t="str">
        <f>IF('Syn pf Bénéficiaire'!E17="","",'Syn pf Bénéficiaire'!E17)</f>
        <v>Mecenat</v>
      </c>
      <c r="Y18" s="698" t="str">
        <f>IF('Syn pf Bénéficiaire'!F17="","",'Syn pf Bénéficiaire'!F17)</f>
        <v>Oui</v>
      </c>
      <c r="Z18" s="669"/>
      <c r="AA18" s="680" t="s">
        <v>547</v>
      </c>
      <c r="AB18" s="681">
        <f>AB15*10/20</f>
        <v>431.625</v>
      </c>
    </row>
    <row r="19" spans="2:28" s="347" customFormat="1" ht="92.45" customHeight="1" thickBot="1">
      <c r="B19" s="1228" t="s">
        <v>548</v>
      </c>
      <c r="C19" s="1229"/>
      <c r="D19" s="945" t="str">
        <f>IF(F11=0,"",IF(SUMIFS('1.1 - Investissements'!BP11:BP110,'1.1 - Investissements'!AI11:AI110,"Oui")&gt;D18,"La dépense doit être plafonnée","Plafond respecté"))</f>
        <v>La dépense doit être plafonnée</v>
      </c>
      <c r="E19" s="942" t="str">
        <f>IF('Syn pf Bénéficiaire'!B28&lt;=50000,"Règle respectée","La règle n’étant pas respectée, les dépenses associées à ce type d'action seront jugées inéligibles à l'instruction")</f>
        <v>Règle respectée</v>
      </c>
      <c r="F19" s="669"/>
      <c r="G19" s="686" t="s">
        <v>549</v>
      </c>
      <c r="H19" s="687">
        <f>H18</f>
        <v>0</v>
      </c>
      <c r="I19" s="687">
        <f>MIN(I18,D18)</f>
        <v>431.625</v>
      </c>
      <c r="J19" s="687">
        <f>J18</f>
        <v>0</v>
      </c>
      <c r="K19" s="687">
        <f>MIN(K18,D16)</f>
        <v>431.625</v>
      </c>
      <c r="L19" s="687">
        <f>L18</f>
        <v>50</v>
      </c>
      <c r="M19" s="687">
        <f t="shared" ref="M19:R19" si="0">M18</f>
        <v>0</v>
      </c>
      <c r="N19" s="687">
        <f t="shared" si="0"/>
        <v>0</v>
      </c>
      <c r="O19" s="687">
        <f t="shared" si="0"/>
        <v>0</v>
      </c>
      <c r="P19" s="687">
        <f t="shared" si="0"/>
        <v>0</v>
      </c>
      <c r="Q19" s="687">
        <f t="shared" si="0"/>
        <v>0</v>
      </c>
      <c r="R19" s="688">
        <f t="shared" si="0"/>
        <v>3403</v>
      </c>
      <c r="S19" s="669"/>
      <c r="T19" s="654">
        <f>IF('Syn pf Bénéficiaire'!A18=0,0,'Syn pf Bénéficiaire'!A18)</f>
        <v>0</v>
      </c>
      <c r="U19" s="695" t="str">
        <f>IF('Syn pf Bénéficiaire'!B18="","",'Syn pf Bénéficiaire'!B18)</f>
        <v>Etat</v>
      </c>
      <c r="V19" s="695" t="str">
        <f>IF('Syn pf Bénéficiaire'!C18="","",'Syn pf Bénéficiaire'!C18)</f>
        <v>Oui</v>
      </c>
      <c r="W19" s="695">
        <f>IF('Syn pf Bénéficiaire'!D18=0,0,'Syn pf Bénéficiaire'!D18)</f>
        <v>0</v>
      </c>
      <c r="X19" s="695" t="str">
        <f>IF('Syn pf Bénéficiaire'!E18="","",'Syn pf Bénéficiaire'!E18)</f>
        <v/>
      </c>
      <c r="Y19" s="698" t="str">
        <f>IF('Syn pf Bénéficiaire'!F18="","",'Syn pf Bénéficiaire'!F18)</f>
        <v/>
      </c>
      <c r="Z19" s="669"/>
      <c r="AA19" s="1222" t="s">
        <v>550</v>
      </c>
      <c r="AB19" s="1223"/>
    </row>
    <row r="20" spans="2:28" ht="103.5" customHeight="1" thickBot="1">
      <c r="B20" s="1226" t="s">
        <v>551</v>
      </c>
      <c r="C20" s="1227"/>
      <c r="D20" s="674">
        <f>IF(D34=0,0,D34-H34)</f>
        <v>0</v>
      </c>
      <c r="H20" s="672"/>
      <c r="I20" s="673"/>
      <c r="J20" s="673"/>
      <c r="K20" s="673"/>
      <c r="L20" s="673"/>
      <c r="M20" s="673"/>
      <c r="N20" s="673"/>
      <c r="O20" s="673"/>
      <c r="P20" s="673"/>
      <c r="Q20" s="673"/>
      <c r="R20" s="673"/>
      <c r="S20" s="669"/>
      <c r="T20" s="654">
        <f>IF('Syn pf Bénéficiaire'!A19=0,0,'Syn pf Bénéficiaire'!A19)</f>
        <v>0</v>
      </c>
      <c r="U20" s="699" t="str">
        <f>IF('Syn pf Bénéficiaire'!B19="","",'Syn pf Bénéficiaire'!B19)</f>
        <v>Agence de l'eau</v>
      </c>
      <c r="V20" s="699" t="str">
        <f>IF('Syn pf Bénéficiaire'!C19="","",'Syn pf Bénéficiaire'!C19)</f>
        <v>Oui</v>
      </c>
      <c r="W20" s="695">
        <f>IF('Syn pf Bénéficiaire'!D19=0,0,'Syn pf Bénéficiaire'!D19)</f>
        <v>0</v>
      </c>
      <c r="X20" s="699" t="str">
        <f>IF('Syn pf Bénéficiaire'!E19="","",'Syn pf Bénéficiaire'!E19)</f>
        <v/>
      </c>
      <c r="Y20" s="700" t="str">
        <f>IF('Syn pf Bénéficiaire'!F19="","",'Syn pf Bénéficiaire'!F19)</f>
        <v/>
      </c>
      <c r="Z20" s="669"/>
      <c r="AA20" s="682" t="s">
        <v>552</v>
      </c>
      <c r="AB20" s="679">
        <f>MIN(K18,AB17)</f>
        <v>431.625</v>
      </c>
    </row>
    <row r="21" spans="2:28" ht="119.1" customHeight="1" thickBot="1">
      <c r="B21" s="1224" t="s">
        <v>553</v>
      </c>
      <c r="C21" s="1225"/>
      <c r="D21" s="675" t="str">
        <f>IF(D34=0,"",IF(L19+W21&lt;=D20,"La règle est respectée, pas de modification du TAP réglementaire","La règle de non-profit n'est pas respectée, le TAP réglementaire doit diminuer"))</f>
        <v>La règle de non-profit n'est pas respectée, le TAP réglementaire doit diminuer</v>
      </c>
      <c r="H21" s="669"/>
      <c r="I21" s="669"/>
      <c r="J21" s="669"/>
      <c r="K21" s="669"/>
      <c r="L21" s="669"/>
      <c r="M21" s="669"/>
      <c r="N21" s="669"/>
      <c r="O21" s="669"/>
      <c r="P21" s="669"/>
      <c r="Q21" s="669"/>
      <c r="R21" s="669"/>
      <c r="S21" s="669"/>
      <c r="T21" s="655">
        <f>SUM(T18:T20)</f>
        <v>1000</v>
      </c>
      <c r="U21" s="656"/>
      <c r="V21" s="657"/>
      <c r="W21" s="655">
        <f>SUM(W18:W20)</f>
        <v>1000</v>
      </c>
      <c r="X21" s="656"/>
      <c r="Y21" s="657"/>
      <c r="Z21" s="669"/>
      <c r="AA21" s="680" t="s">
        <v>554</v>
      </c>
      <c r="AB21" s="681">
        <f>MIN(I18,AB18)</f>
        <v>431.625</v>
      </c>
    </row>
    <row r="22" spans="2:28" ht="102.95" customHeight="1">
      <c r="B22" s="1272" t="s">
        <v>413</v>
      </c>
      <c r="C22" s="1273"/>
      <c r="D22" s="945" t="str">
        <f>IF(G32&lt;=D23,"Règle respectée","La règle n’étant pas respectée, les dépenses associées à ce type d'action seront jugées inéligibles à l'instruction")</f>
        <v>Règle respectée</v>
      </c>
      <c r="E22" s="671"/>
      <c r="F22" s="669"/>
      <c r="G22" s="669"/>
      <c r="H22" s="669"/>
      <c r="I22" s="669"/>
      <c r="J22" s="669"/>
      <c r="K22" s="669"/>
      <c r="L22" s="669"/>
      <c r="M22" s="669"/>
      <c r="N22" s="669"/>
      <c r="O22" s="669"/>
      <c r="P22" s="669"/>
      <c r="Q22" s="669"/>
      <c r="R22" s="669"/>
      <c r="S22" s="669"/>
      <c r="T22" s="669"/>
      <c r="U22" s="669"/>
      <c r="V22" s="669"/>
      <c r="W22" s="669"/>
      <c r="X22" s="669"/>
      <c r="Y22" s="669"/>
      <c r="Z22" s="669"/>
      <c r="AA22" s="554"/>
      <c r="AB22" s="555"/>
    </row>
    <row r="23" spans="2:28" ht="89.1" customHeight="1">
      <c r="B23" s="1274" t="s">
        <v>555</v>
      </c>
      <c r="C23" s="1275"/>
      <c r="D23" s="674">
        <f>IF(G34=0,0,0.25*G34)</f>
        <v>1066.5625</v>
      </c>
      <c r="E23" s="671"/>
      <c r="F23" s="669"/>
      <c r="G23" s="669"/>
      <c r="H23" s="669"/>
      <c r="I23" s="669"/>
      <c r="J23" s="669"/>
      <c r="K23" s="669"/>
      <c r="L23" s="669"/>
      <c r="M23" s="669"/>
      <c r="N23" s="669"/>
      <c r="O23" s="669"/>
      <c r="P23" s="669"/>
      <c r="Q23" s="669"/>
      <c r="R23" s="669"/>
      <c r="S23" s="669"/>
      <c r="T23" s="669"/>
      <c r="U23" s="669"/>
      <c r="V23" s="669"/>
      <c r="W23" s="669"/>
      <c r="X23" s="669"/>
      <c r="Y23" s="669"/>
      <c r="Z23" s="669"/>
    </row>
    <row r="24" spans="2:28" ht="148.5" customHeight="1">
      <c r="B24" s="1289" t="s">
        <v>556</v>
      </c>
      <c r="C24" s="1290"/>
      <c r="D24" s="674">
        <f>50%*SUMIFS('1.1 - Investissements'!BN11:BN110,'1.1 - Investissements'!AN11:AN110,"Oui")</f>
        <v>0</v>
      </c>
      <c r="E24" s="671"/>
      <c r="F24" s="669"/>
      <c r="G24" s="669"/>
      <c r="H24" s="669"/>
      <c r="I24" s="669"/>
      <c r="J24" s="669"/>
      <c r="K24" s="669"/>
      <c r="L24" s="669"/>
      <c r="M24" s="669"/>
      <c r="N24" s="669"/>
      <c r="O24" s="669"/>
      <c r="P24" s="669"/>
      <c r="Q24" s="669"/>
      <c r="R24" s="669"/>
      <c r="S24" s="669"/>
      <c r="T24" s="669"/>
      <c r="U24" s="669"/>
      <c r="V24" s="669"/>
      <c r="W24" s="669"/>
      <c r="X24" s="669"/>
      <c r="Y24" s="669"/>
      <c r="Z24" s="669"/>
    </row>
    <row r="25" spans="2:28" ht="148.5" customHeight="1" thickBot="1">
      <c r="B25" s="1291" t="s">
        <v>557</v>
      </c>
      <c r="C25" s="1292"/>
      <c r="D25" s="946" t="str">
        <f>IF(D11=0,"",IF(SUMIFS('4 - Contributions en nature'!Y9:Y108,'4 - Contributions en nature'!Q9:Q108,"Oui")&gt;D24,"Le plafond n'est pas respecté, les dépenses d'auto-construction en contribution en nature doivent être plafonnées","Le plafond d'auto-construction en contribution en nature est respecté"))</f>
        <v>Le plafond d'auto-construction en contribution en nature est respecté</v>
      </c>
      <c r="E25" s="671"/>
      <c r="F25" s="669"/>
      <c r="G25" s="669"/>
      <c r="H25" s="669"/>
      <c r="I25" s="669"/>
      <c r="J25" s="669"/>
      <c r="K25" s="669"/>
      <c r="L25" s="669"/>
      <c r="M25" s="669"/>
      <c r="N25" s="669"/>
      <c r="O25" s="669"/>
      <c r="P25" s="669"/>
      <c r="Q25" s="669"/>
      <c r="R25" s="669"/>
      <c r="S25" s="669"/>
      <c r="T25" s="669"/>
      <c r="U25" s="669"/>
      <c r="V25" s="669"/>
      <c r="W25" s="669"/>
      <c r="X25" s="669"/>
      <c r="Y25" s="669"/>
      <c r="Z25" s="669"/>
    </row>
    <row r="26" spans="2:28" ht="101.25" customHeight="1">
      <c r="E26" s="651"/>
    </row>
    <row r="27" spans="2:28" ht="66.95" customHeight="1" thickBot="1">
      <c r="B27" s="1278" t="s">
        <v>558</v>
      </c>
      <c r="C27" s="1279"/>
      <c r="D27" s="1279"/>
      <c r="E27" s="1279"/>
      <c r="F27" s="1279"/>
      <c r="G27" s="1279"/>
      <c r="H27" s="1279"/>
      <c r="I27" s="1279"/>
      <c r="J27" s="1279"/>
      <c r="K27" s="1279"/>
      <c r="L27" s="1279"/>
      <c r="M27" s="1279"/>
      <c r="N27" s="1279"/>
      <c r="O27" s="1279"/>
      <c r="P27" s="1279"/>
      <c r="Q27" s="1279"/>
      <c r="R27" s="1279"/>
      <c r="S27" s="1279"/>
      <c r="T27" s="1279"/>
      <c r="U27" s="1279"/>
      <c r="V27" s="1279"/>
      <c r="W27" s="1279"/>
      <c r="X27" s="1279"/>
      <c r="Y27" s="689"/>
    </row>
    <row r="28" spans="2:28" ht="159.94999999999999" customHeight="1">
      <c r="B28" s="1293" t="s">
        <v>199</v>
      </c>
      <c r="C28" s="1276" t="s">
        <v>559</v>
      </c>
      <c r="D28" s="755" t="s">
        <v>549</v>
      </c>
      <c r="E28" s="1281" t="s">
        <v>560</v>
      </c>
      <c r="F28" s="756" t="s">
        <v>561</v>
      </c>
      <c r="G28" s="756" t="s">
        <v>562</v>
      </c>
      <c r="H28" s="848" t="s">
        <v>563</v>
      </c>
      <c r="I28" s="1276" t="s">
        <v>467</v>
      </c>
      <c r="J28" s="1276" t="s">
        <v>564</v>
      </c>
      <c r="K28" s="1283" t="s">
        <v>565</v>
      </c>
      <c r="L28" s="855" t="s">
        <v>566</v>
      </c>
      <c r="M28" s="856" t="s">
        <v>567</v>
      </c>
      <c r="N28" s="851" t="s">
        <v>568</v>
      </c>
      <c r="O28" s="757" t="s">
        <v>470</v>
      </c>
      <c r="P28" s="757" t="s">
        <v>471</v>
      </c>
      <c r="Q28" s="757" t="s">
        <v>472</v>
      </c>
      <c r="R28" s="1268" t="s">
        <v>474</v>
      </c>
      <c r="S28" s="757" t="s">
        <v>475</v>
      </c>
      <c r="T28" s="757" t="s">
        <v>476</v>
      </c>
      <c r="U28" s="1270" t="s">
        <v>477</v>
      </c>
      <c r="V28" s="756" t="s">
        <v>479</v>
      </c>
      <c r="W28" s="1285" t="s">
        <v>480</v>
      </c>
      <c r="X28" s="1287" t="s">
        <v>569</v>
      </c>
      <c r="Y28" s="676"/>
    </row>
    <row r="29" spans="2:28" ht="146.1" customHeight="1" thickBot="1">
      <c r="B29" s="1294"/>
      <c r="C29" s="1280"/>
      <c r="D29" s="812" t="s">
        <v>570</v>
      </c>
      <c r="E29" s="1282"/>
      <c r="F29" s="815" t="s">
        <v>571</v>
      </c>
      <c r="G29" s="816" t="s">
        <v>572</v>
      </c>
      <c r="H29" s="849" t="s">
        <v>483</v>
      </c>
      <c r="I29" s="1277"/>
      <c r="J29" s="1277"/>
      <c r="K29" s="1284"/>
      <c r="L29" s="857" t="s">
        <v>573</v>
      </c>
      <c r="M29" s="858" t="s">
        <v>574</v>
      </c>
      <c r="N29" s="852" t="s">
        <v>575</v>
      </c>
      <c r="O29" s="817" t="s">
        <v>486</v>
      </c>
      <c r="P29" s="818" t="s">
        <v>487</v>
      </c>
      <c r="Q29" s="817" t="s">
        <v>487</v>
      </c>
      <c r="R29" s="1269"/>
      <c r="S29" s="815" t="s">
        <v>576</v>
      </c>
      <c r="T29" s="819" t="s">
        <v>490</v>
      </c>
      <c r="U29" s="1271"/>
      <c r="V29" s="816" t="s">
        <v>577</v>
      </c>
      <c r="W29" s="1286"/>
      <c r="X29" s="1288"/>
      <c r="Y29" s="676"/>
    </row>
    <row r="30" spans="2:28" ht="24.95" customHeight="1" thickBot="1">
      <c r="B30" s="758" t="s">
        <v>56</v>
      </c>
      <c r="C30" s="879">
        <f>IF($E$19="Règle respectée",SUMIFS('1.1 - Investissements'!$BP$11:$BP$110,'1.1 - Investissements'!$AM$11:$AM$110,B30)+SUMIFS('2 - Frais de personnel'!$AC$9:$AC$108,'2 - Frais de personnel'!$Q$9:$Q$108,B30)+SUMIFS('3 - Frais généraux'!$BL$9:$BL$108,'3 - Frais généraux'!$AJ$9:$AJ$108,B30)+SUMIFS('4 - Contributions en nature'!$Y$9:$Y$108,'4 - Contributions en nature'!$O$9:$O$108,B30)+SUMIFS('1.2 - Amortissement'!$AH$9:$AH$108,'1.2 - Amortissement'!$S$9:$S$108,B30)+SUMIFS('5 - Taux forfaitaire'!$O$9:$O$12,'5 - Taux forfaitaire'!$K$9:$K$12,B30)+SUMIFS('6 - Déplacement &amp; hébergement'!$BY$10:$BY$49,'6 - Déplacement &amp; hébergement'!$AM$10:$AM$49,'Syn pf Instructeur'!B30),0)</f>
        <v>0</v>
      </c>
      <c r="D30" s="960">
        <f>IF(
    C30=0,
    0,
    IF(
        $D$19="Plafond respecté",
        SUMIFS(
            '1.1 - Investissements'!$BP$11:$BP$110,
            '1.1 - Investissements'!$AI$11:$AI$110,"Oui",
            '1.1 - Investissements'!$AM$11:$AM$110,B30
        ),
        $D$18 * (
            SUMIFS(
                '1.1 - Investissements'!$BP$11:$BP$110,
                '1.1 - Investissements'!$AI$11:$AI$110,"Oui",
                '1.1 - Investissements'!$AM$11:$AM$110,B30
            ) / $I$18
        )
    )
    + SUMIFS(
        '1.1 - Investissements'!$BP$11:$BP$110,
        '1.1 - Investissements'!$AI$11:$AI$110,"Non",
        '1.1 - Investissements'!$AM$11:$AM$110,B30
    )
    + SUMIFS(
        '2 - Frais de personnel'!$AC$9:$AC$108,
        '2 - Frais de personnel'!$Q$9:$Q$108,B30
    )
    + IF(
        $D$17="Plafond respecté",
        SUMIFS(
            '3 - Frais généraux'!$BL$9:$BL$108,
            '3 - Frais généraux'!$AJ$9:$AJ$108,B30
        ),
        $D$16 * (
            SUMIFS(
                '3 - Frais généraux'!$BL$9:$BL$108,
                '3 - Frais généraux'!$AJ$9:$AJ$108,B30
            ) / $K$18
        )
    )
    + IF(
        $D$25="Le plafond d'auto-construction en contribution en nature est respecté",
        SUMIFS(
            '4 - Contributions en nature'!$Y$9:$Y$108,
            '4 - Contributions en nature'!$Q$9:$Q$108,"Oui",
            '4 - Contributions en nature'!$O$9:$O$108,B30
        ),
        IF(
            '4 - Contributions en nature'!$Y$109=0,
            0,
            $D$24 *
            SUMIFS(
            '4 - Contributions en nature'!$Y$9:$Y$108,
            '4 - Contributions en nature'!$Q$9:$Q$108,"Oui",
            '4 - Contributions en nature'!$O$9:$O$108,B30
            ) / '4 - Contributions en nature'!$Y$109
        )
        + SUMIFS(
            '4 - Contributions en nature'!$Y$9:$Y$108,
            '4 - Contributions en nature'!$Q$9:$Q$108,"Non",
            '4 - Contributions en nature'!$O$9:$O$108,B30
        )
    )
    + SUMIFS(
        '1.2 - Amortissement'!$AH$9:$AH$108,
        '1.2 - Amortissement'!$S$9:$S$108,B30
    )
    + SUMIFS(
        '5 - Taux forfaitaire'!$O$9:$O$12,
        '5 - Taux forfaitaire'!$K$9:$K$12,B30
    )
    + SUMIFS(
        '6 - Déplacement &amp; hébergement'!$BY$10:$BY$49,
        '6 - Déplacement &amp; hébergement'!$AM$10:$AM$49,B30
    )
)</f>
        <v>0</v>
      </c>
      <c r="E30" s="864">
        <f>IF(D30=0,0,D30/$D$34)</f>
        <v>0</v>
      </c>
      <c r="F30" s="947">
        <v>1</v>
      </c>
      <c r="G30" s="865">
        <f>F30*D30</f>
        <v>0</v>
      </c>
      <c r="H30" s="865">
        <f>G30</f>
        <v>0</v>
      </c>
      <c r="I30" s="866">
        <f>IF(D30=0,0,H30/$H$34)</f>
        <v>0</v>
      </c>
      <c r="J30" s="865">
        <f>SUMIFS('4 - Contributions en nature'!$Y$5:$Y$104,'4 - Contributions en nature'!$O$5:$O$104,B30)</f>
        <v>0</v>
      </c>
      <c r="K30" s="1301">
        <f>W21</f>
        <v>1000</v>
      </c>
      <c r="L30" s="867">
        <f>IF(D30=0,0,M30/D30)</f>
        <v>0</v>
      </c>
      <c r="M30" s="877">
        <f t="shared" ref="M30:M33" si="1">IF(OR(H30=0,ROUND(($W$21+$T$21+$L$19),2)&gt;=ROUND($D$34,2)),0,IF($L$19+$W$21&gt;$D$20,H30-($W$21+$L$19-$D$20)*I30,H30))</f>
        <v>0</v>
      </c>
      <c r="N30" s="1298" t="str">
        <f>_xlfn.IFS(T21=0,"Non concerné",T21&lt;(0.15*$M$34),"Non",T21=(0.15*$M$34),"Oui",T21&gt;(0.15*$M$34),"Oui")</f>
        <v>Oui</v>
      </c>
      <c r="O30" s="877">
        <f>IF(I30=0,0,IF($N$30="Oui",M30-($T$21*I30),M30*0.85))</f>
        <v>0</v>
      </c>
      <c r="P30" s="1194">
        <f>IF(M34=0,0,O34/M34)</f>
        <v>0.68907889623008167</v>
      </c>
      <c r="Q30" s="1194">
        <f>IF(OR(M34=0,O34=0),0,R34/(O34*100/85))</f>
        <v>0.15000270727580373</v>
      </c>
      <c r="R30" s="878">
        <f>IF(M30=0,0,IF($N$30="Oui",0.15*O30/0.85,M30-O30))</f>
        <v>0</v>
      </c>
      <c r="S30" s="878">
        <f>IF(I30=0,0,IF($N$30="Oui",R30,$T$21*I30))</f>
        <v>0</v>
      </c>
      <c r="T30" s="868">
        <f>IF(R30=0,0,R30-S30)</f>
        <v>0</v>
      </c>
      <c r="U30" s="877">
        <f>IF(I30=0,0,IF($N$30="Oui",R30,$T$21*I30))</f>
        <v>0</v>
      </c>
      <c r="V30" s="877">
        <f>IF(C30=0,0,D30-O30-R30-U30-J30-$K$30*E30)</f>
        <v>0</v>
      </c>
      <c r="W30" s="869">
        <f>IF(OR(V30=0,D30=0),0,V30/D30)</f>
        <v>0</v>
      </c>
      <c r="X30" s="1295"/>
      <c r="Y30" s="667"/>
    </row>
    <row r="31" spans="2:28" ht="24.95" customHeight="1" thickBot="1">
      <c r="B31" s="759" t="s">
        <v>57</v>
      </c>
      <c r="C31" s="814">
        <f>IF($E$19="Règle respectée",SUMIFS('1.1 - Investissements'!$BP$11:$BP$110,'1.1 - Investissements'!$AM$11:$AM$110,B31)+SUMIFS('2 - Frais de personnel'!$AC$9:$AC$108,'2 - Frais de personnel'!$Q$9:$Q$108,B31)+SUMIFS('3 - Frais généraux'!$BL$9:$BL$108,'3 - Frais généraux'!$AJ$9:$AJ$108,B31)+SUMIFS('4 - Contributions en nature'!$Y$9:$Y$108,'4 - Contributions en nature'!$O$9:$O$108,B31)+SUMIFS('1.2 - Amortissement'!$AH$9:$AH$108,'1.2 - Amortissement'!$S$9:$S$108,B31)+SUMIFS('5 - Taux forfaitaire'!$O$9:$O$12,'5 - Taux forfaitaire'!$K$9:$K$12,B31)+SUMIFS('6 - Déplacement &amp; hébergement'!$BY$10:$BY$49,'6 - Déplacement &amp; hébergement'!$AM$10:$AM$49,'Syn pf Instructeur'!B31),0)</f>
        <v>13637.67</v>
      </c>
      <c r="D31" s="960">
        <f>IF(
    C31=0,
    0,
    IF(
        $D$19="Plafond respecté",
        SUMIFS(
            '1.1 - Investissements'!$BP$11:$BP$110,
            '1.1 - Investissements'!$AI$11:$AI$110,"Oui",
            '1.1 - Investissements'!$AM$11:$AM$110,B31
        ),
        $D$18 * (
            SUMIFS(
                '1.1 - Investissements'!$BP$11:$BP$110,
                '1.1 - Investissements'!$AI$11:$AI$110,"Oui",
                '1.1 - Investissements'!$AM$11:$AM$110,B31
            ) / $I$18
        )
    )
    + SUMIFS(
        '1.1 - Investissements'!$BP$11:$BP$110,
        '1.1 - Investissements'!$AI$11:$AI$110,"Non",
        '1.1 - Investissements'!$AM$11:$AM$110,B31
    )
    + SUMIFS(
        '2 - Frais de personnel'!$AC$9:$AC$108,
        '2 - Frais de personnel'!$Q$9:$Q$108,B31
    )
    + IF(
        $D$17="Plafond respecté",
        SUMIFS(
            '3 - Frais généraux'!$BL$9:$BL$108,
            '3 - Frais généraux'!$AJ$9:$AJ$108,B31
        ),
        $D$16 * (
            SUMIFS(
                '3 - Frais généraux'!$BL$9:$BL$108,
                '3 - Frais généraux'!$AJ$9:$AJ$108,B31
            ) / $K$18
        )
    )
    + IF(
        $D$25="Le plafond d'auto-construction en contribution en nature est respecté",
        SUMIFS(
            '4 - Contributions en nature'!$Y$9:$Y$108,
            '4 - Contributions en nature'!$Q$9:$Q$108,"Oui",
            '4 - Contributions en nature'!$O$9:$O$108,B31
        ),
        IF(
            '4 - Contributions en nature'!$Y$109=0,
            0,
            $D$24 *
            SUMIFS(
            '4 - Contributions en nature'!$Y$9:$Y$108,
            '4 - Contributions en nature'!$Q$9:$Q$108,"Oui",
            '4 - Contributions en nature'!$O$9:$O$108,B31
            ) / '4 - Contributions en nature'!$Y$109
        )
        + SUMIFS(
            '4 - Contributions en nature'!$Y$9:$Y$108,
            '4 - Contributions en nature'!$Q$9:$Q$108,"Non",
            '4 - Contributions en nature'!$O$9:$O$108,B31
        )
    )
    + SUMIFS(
        '1.2 - Amortissement'!$AH$9:$AH$108,
        '1.2 - Amortissement'!$S$9:$S$108,B31
    )
    + SUMIFS(
        '5 - Taux forfaitaire'!$O$9:$O$12,
        '5 - Taux forfaitaire'!$K$9:$K$12,B31
    )
    + SUMIFS(
        '6 - Déplacement &amp; hébergement'!$BY$10:$BY$49,
        '6 - Déplacement &amp; hébergement'!$AM$10:$AM$49,B31
    )
)</f>
        <v>4266.25</v>
      </c>
      <c r="E31" s="760">
        <f>IF(D31=0,0,D31/$D$34)</f>
        <v>1</v>
      </c>
      <c r="F31" s="948">
        <v>1</v>
      </c>
      <c r="G31" s="859">
        <f>F31*D31</f>
        <v>4266.25</v>
      </c>
      <c r="H31" s="859">
        <f>G31</f>
        <v>4266.25</v>
      </c>
      <c r="I31" s="827">
        <f t="shared" ref="I31:I34" si="2">IF(D31=0,0,H31/$H$34)</f>
        <v>1</v>
      </c>
      <c r="J31" s="859">
        <f>SUMIFS('4 - Contributions en nature'!$Y$5:$Y$104,'4 - Contributions en nature'!$O$5:$O$104,B31)</f>
        <v>0</v>
      </c>
      <c r="K31" s="1302"/>
      <c r="L31" s="860">
        <f t="shared" ref="L31:L34" si="3">IF(D31=0,0,M31/D31)</f>
        <v>0.75388221506006448</v>
      </c>
      <c r="M31" s="877">
        <f t="shared" si="1"/>
        <v>3216.25</v>
      </c>
      <c r="N31" s="1299"/>
      <c r="O31" s="877">
        <f t="shared" ref="O31:O33" si="4">IF(I31=0,0,IF($N$30="Oui",M31-($T$21*I31),M31*0.85))</f>
        <v>2216.25</v>
      </c>
      <c r="P31" s="1195"/>
      <c r="Q31" s="1195"/>
      <c r="R31" s="878">
        <f>IF(M31=0,0,IF($N$30="Oui",0.15*O31/0.85,M31-O31))</f>
        <v>391.10294117647061</v>
      </c>
      <c r="S31" s="878">
        <f>IF(I31=0,0,IF($N$30="Oui",R31,$T$21*I31))</f>
        <v>391.10294117647061</v>
      </c>
      <c r="T31" s="868">
        <f t="shared" ref="T31:T34" si="5">IF(R31=0,0,R31-S31)</f>
        <v>0</v>
      </c>
      <c r="U31" s="877">
        <f>IF(I31=0,0,IF($N$30="Oui",R31,$T$21*I31))</f>
        <v>391.10294117647061</v>
      </c>
      <c r="V31" s="877">
        <f t="shared" ref="V31:V34" si="6">IF(C31=0,0,D31-O31-R31-U31-J31-$K$30*E31)</f>
        <v>267.79411764705856</v>
      </c>
      <c r="W31" s="869">
        <f t="shared" ref="W31:W34" si="7">IF(OR(V31=0,D31=0),0,V31/D31)</f>
        <v>6.2770376243084333E-2</v>
      </c>
      <c r="X31" s="1296"/>
      <c r="Y31" s="667"/>
    </row>
    <row r="32" spans="2:28" ht="24.95" customHeight="1" thickBot="1">
      <c r="B32" s="759" t="s">
        <v>59</v>
      </c>
      <c r="C32" s="814">
        <f>IF($E$19="Règle respectée",SUMIFS('1.1 - Investissements'!$BP$11:$BP$110,'1.1 - Investissements'!$AM$11:$AM$110,B32)+SUMIFS('2 - Frais de personnel'!$AC$9:$AC$108,'2 - Frais de personnel'!$Q$9:$Q$108,B32)+SUMIFS('3 - Frais généraux'!$BL$9:$BL$108,'3 - Frais généraux'!$AJ$9:$AJ$108,B32)+SUMIFS('4 - Contributions en nature'!$Y$9:$Y$108,'4 - Contributions en nature'!$O$9:$O$108,B32)+SUMIFS('1.2 - Amortissement'!$AH$9:$AH$108,'1.2 - Amortissement'!$S$9:$S$108,B32)+SUMIFS('5 - Taux forfaitaire'!$O$9:$O$12,'5 - Taux forfaitaire'!$K$9:$K$12,B32)+SUMIFS('6 - Déplacement &amp; hébergement'!$BY$10:$BY$49,'6 - Déplacement &amp; hébergement'!$AM$10:$AM$49,'Syn pf Instructeur'!B32),0)</f>
        <v>0</v>
      </c>
      <c r="D32" s="960">
        <f>IF(
    C32=0,
    0,
    IF(
        $D$19="Plafond respecté",
        SUMIFS(
            '1.1 - Investissements'!$BP$11:$BP$110,
            '1.1 - Investissements'!$AI$11:$AI$110,"Oui",
            '1.1 - Investissements'!$AM$11:$AM$110,B32
        ),
        $D$18 * (
            SUMIFS(
                '1.1 - Investissements'!$BP$11:$BP$110,
                '1.1 - Investissements'!$AI$11:$AI$110,"Oui",
                '1.1 - Investissements'!$AM$11:$AM$110,B32
            ) / $I$18
        )
    )
    + SUMIFS(
        '1.1 - Investissements'!$BP$11:$BP$110,
        '1.1 - Investissements'!$AI$11:$AI$110,"Non",
        '1.1 - Investissements'!$AM$11:$AM$110,B32
    )
    + SUMIFS(
        '2 - Frais de personnel'!$AC$9:$AC$108,
        '2 - Frais de personnel'!$Q$9:$Q$108,B32
    )
    + IF(
        $D$17="Plafond respecté",
        SUMIFS(
            '3 - Frais généraux'!$BL$9:$BL$108,
            '3 - Frais généraux'!$AJ$9:$AJ$108,B32
        ),
        $D$16 * (
            SUMIFS(
                '3 - Frais généraux'!$BL$9:$BL$108,
                '3 - Frais généraux'!$AJ$9:$AJ$108,B32
            ) / $K$18
        )
    )
    + IF(
        $D$25="Le plafond d'auto-construction en contribution en nature est respecté",
        SUMIFS(
            '4 - Contributions en nature'!$Y$9:$Y$108,
            '4 - Contributions en nature'!$Q$9:$Q$108,"Oui",
            '4 - Contributions en nature'!$O$9:$O$108,B32
        ),
        IF(
            '4 - Contributions en nature'!$Y$109=0,
            0,
            $D$24 *
            SUMIFS(
            '4 - Contributions en nature'!$Y$9:$Y$108,
            '4 - Contributions en nature'!$Q$9:$Q$108,"Oui",
            '4 - Contributions en nature'!$O$9:$O$108,B32
            ) / '4 - Contributions en nature'!$Y$109
        )
        + SUMIFS(
            '4 - Contributions en nature'!$Y$9:$Y$108,
            '4 - Contributions en nature'!$Q$9:$Q$108,"Non",
            '4 - Contributions en nature'!$O$9:$O$108,B32
        )
    )
    + SUMIFS(
        '1.2 - Amortissement'!$AH$9:$AH$108,
        '1.2 - Amortissement'!$S$9:$S$108,B32
    )
    + SUMIFS(
        '5 - Taux forfaitaire'!$O$9:$O$12,
        '5 - Taux forfaitaire'!$K$9:$K$12,B32
    )
    + SUMIFS(
        '6 - Déplacement &amp; hébergement'!$BY$10:$BY$49,
        '6 - Déplacement &amp; hébergement'!$AM$10:$AM$49,B32
    )
)</f>
        <v>0</v>
      </c>
      <c r="E32" s="760">
        <f>IF(D32=0,0,D32/$D$34)</f>
        <v>0</v>
      </c>
      <c r="F32" s="948">
        <v>1</v>
      </c>
      <c r="G32" s="859">
        <f>F32*D32</f>
        <v>0</v>
      </c>
      <c r="H32" s="859">
        <f>IF(G32&gt;$D$23,$D$23,G32)</f>
        <v>0</v>
      </c>
      <c r="I32" s="827">
        <f t="shared" si="2"/>
        <v>0</v>
      </c>
      <c r="J32" s="859">
        <f>SUMIFS('4 - Contributions en nature'!$Y$5:$Y$104,'4 - Contributions en nature'!$O$5:$O$104,B32)</f>
        <v>0</v>
      </c>
      <c r="K32" s="1302"/>
      <c r="L32" s="860">
        <f t="shared" si="3"/>
        <v>0</v>
      </c>
      <c r="M32" s="877">
        <f t="shared" si="1"/>
        <v>0</v>
      </c>
      <c r="N32" s="1299"/>
      <c r="O32" s="877">
        <f t="shared" si="4"/>
        <v>0</v>
      </c>
      <c r="P32" s="1195"/>
      <c r="Q32" s="1195"/>
      <c r="R32" s="878">
        <f>IF(M32=0,0,IF($N$30="Oui",0.15*O32/0.85,M32-O32))</f>
        <v>0</v>
      </c>
      <c r="S32" s="878">
        <f>IF(I32=0,0,IF($N$30="Oui",R32,$T$21*I32))</f>
        <v>0</v>
      </c>
      <c r="T32" s="868">
        <f>IF(R32=0,0,R32-S32)</f>
        <v>0</v>
      </c>
      <c r="U32" s="877">
        <f>IF(I32=0,0,IF($N$30="Oui",R32,$T$21*I32))</f>
        <v>0</v>
      </c>
      <c r="V32" s="877">
        <f t="shared" si="6"/>
        <v>0</v>
      </c>
      <c r="W32" s="869">
        <f t="shared" si="7"/>
        <v>0</v>
      </c>
      <c r="X32" s="1296"/>
      <c r="Y32" s="667"/>
    </row>
    <row r="33" spans="2:25" ht="24.95" customHeight="1" thickBot="1">
      <c r="B33" s="761" t="s">
        <v>58</v>
      </c>
      <c r="C33" s="880">
        <f>IF($E$19="Règle respectée",SUMIFS('1.1 - Investissements'!$BP$11:$BP$110,'1.1 - Investissements'!$AM$11:$AM$110,B33)+SUMIFS('2 - Frais de personnel'!$AC$9:$AC$108,'2 - Frais de personnel'!$Q$9:$Q$108,B33)+SUMIFS('3 - Frais généraux'!$BL$9:$BL$108,'3 - Frais généraux'!$AJ$9:$AJ$108,B33)+SUMIFS('4 - Contributions en nature'!$Y$9:$Y$108,'4 - Contributions en nature'!$O$9:$O$108,B33)+SUMIFS('1.2 - Amortissement'!$AH$9:$AH$108,'1.2 - Amortissement'!$S$9:$S$108,B33)+SUMIFS('5 - Taux forfaitaire'!$O$9:$O$12,'5 - Taux forfaitaire'!$K$9:$K$12,B33)+SUMIFS('6 - Déplacement &amp; hébergement'!$BY$10:$BY$49,'6 - Déplacement &amp; hébergement'!$AM$10:$AM$49,'Syn pf Instructeur'!B33),0)</f>
        <v>0</v>
      </c>
      <c r="D33" s="960">
        <f>IF(
    C33=0,
    0,
    IF(
        $D$19="Plafond respecté",
        SUMIFS(
            '1.1 - Investissements'!$BP$11:$BP$110,
            '1.1 - Investissements'!$AI$11:$AI$110,"Oui",
            '1.1 - Investissements'!$AM$11:$AM$110,B33
        ),
        $D$18 * (
            SUMIFS(
                '1.1 - Investissements'!$BP$11:$BP$110,
                '1.1 - Investissements'!$AI$11:$AI$110,"Oui",
                '1.1 - Investissements'!$AM$11:$AM$110,B33
            ) / $I$18
        )
    )
    + SUMIFS(
        '1.1 - Investissements'!$BP$11:$BP$110,
        '1.1 - Investissements'!$AI$11:$AI$110,"Non",
        '1.1 - Investissements'!$AM$11:$AM$110,B33
    )
    + SUMIFS(
        '2 - Frais de personnel'!$AC$9:$AC$108,
        '2 - Frais de personnel'!$Q$9:$Q$108,B33
    )
    + IF(
        $D$17="Plafond respecté",
        SUMIFS(
            '3 - Frais généraux'!$BL$9:$BL$108,
            '3 - Frais généraux'!$AJ$9:$AJ$108,B33
        ),
        $D$16 * (
            SUMIFS(
                '3 - Frais généraux'!$BL$9:$BL$108,
                '3 - Frais généraux'!$AJ$9:$AJ$108,B33
            ) / $K$18
        )
    )
    + IF(
        $D$25="Le plafond d'auto-construction en contribution en nature est respecté",
        SUMIFS(
            '4 - Contributions en nature'!$Y$9:$Y$108,
            '4 - Contributions en nature'!$Q$9:$Q$108,"Oui",
            '4 - Contributions en nature'!$O$9:$O$108,B33
        ),
        IF(
            '4 - Contributions en nature'!$Y$109=0,
            0,
            $D$24 *
            SUMIFS(
            '4 - Contributions en nature'!$Y$9:$Y$108,
            '4 - Contributions en nature'!$Q$9:$Q$108,"Oui",
            '4 - Contributions en nature'!$O$9:$O$108,B33
            ) / '4 - Contributions en nature'!$Y$109
        )
        + SUMIFS(
            '4 - Contributions en nature'!$Y$9:$Y$108,
            '4 - Contributions en nature'!$Q$9:$Q$108,"Non",
            '4 - Contributions en nature'!$O$9:$O$108,B33
        )
    )
    + SUMIFS(
        '1.2 - Amortissement'!$AH$9:$AH$108,
        '1.2 - Amortissement'!$S$9:$S$108,B33
    )
    + SUMIFS(
        '5 - Taux forfaitaire'!$O$9:$O$12,
        '5 - Taux forfaitaire'!$K$9:$K$12,B33
    )
    + SUMIFS(
        '6 - Déplacement &amp; hébergement'!$BY$10:$BY$49,
        '6 - Déplacement &amp; hébergement'!$AM$10:$AM$49,B33
    )
)</f>
        <v>0</v>
      </c>
      <c r="E33" s="870">
        <f>IF(D33=0,0,D33/$D$34)</f>
        <v>0</v>
      </c>
      <c r="F33" s="949">
        <v>1</v>
      </c>
      <c r="G33" s="871">
        <f>F33*D33</f>
        <v>0</v>
      </c>
      <c r="H33" s="871">
        <f>G33</f>
        <v>0</v>
      </c>
      <c r="I33" s="872">
        <f t="shared" si="2"/>
        <v>0</v>
      </c>
      <c r="J33" s="871">
        <f>SUMIFS('4 - Contributions en nature'!$Y$5:$Y$104,'4 - Contributions en nature'!$O$5:$O$104,B33)</f>
        <v>0</v>
      </c>
      <c r="K33" s="1303"/>
      <c r="L33" s="873">
        <f t="shared" si="3"/>
        <v>0</v>
      </c>
      <c r="M33" s="877">
        <f t="shared" si="1"/>
        <v>0</v>
      </c>
      <c r="N33" s="1300"/>
      <c r="O33" s="877">
        <f t="shared" si="4"/>
        <v>0</v>
      </c>
      <c r="P33" s="1196"/>
      <c r="Q33" s="1196"/>
      <c r="R33" s="878">
        <f t="shared" ref="R33" si="8">IF(M33=0,0,IF($N$30="Oui",0.15*O33/0.85,M33-O33))</f>
        <v>0</v>
      </c>
      <c r="S33" s="878">
        <f>IF(I33=0,0,IF($N$30="Oui",R33,$T$21*I33))</f>
        <v>0</v>
      </c>
      <c r="T33" s="868">
        <f t="shared" si="5"/>
        <v>0</v>
      </c>
      <c r="U33" s="877">
        <f>IF(I33=0,0,IF($N$30="Oui",R33,$T$21*I33))</f>
        <v>0</v>
      </c>
      <c r="V33" s="877">
        <f t="shared" si="6"/>
        <v>0</v>
      </c>
      <c r="W33" s="869">
        <f t="shared" si="7"/>
        <v>0</v>
      </c>
      <c r="X33" s="1297"/>
      <c r="Y33" s="667"/>
    </row>
    <row r="34" spans="2:25" s="210" customFormat="1" ht="24.95" customHeight="1" thickBot="1">
      <c r="B34" s="863"/>
      <c r="C34" s="813">
        <f>SUM(C30:C33)</f>
        <v>13637.67</v>
      </c>
      <c r="D34" s="813">
        <f>SUM(D30:D33)</f>
        <v>4266.25</v>
      </c>
      <c r="E34" s="820">
        <f>IF(D34=0,0,D34/$D$34)</f>
        <v>1</v>
      </c>
      <c r="F34" s="820">
        <f>IF(D34=0,0,G34/D34)</f>
        <v>1</v>
      </c>
      <c r="G34" s="821">
        <f>SUM(G30:G33)</f>
        <v>4266.25</v>
      </c>
      <c r="H34" s="821">
        <f>SUM(H30:H33)</f>
        <v>4266.25</v>
      </c>
      <c r="I34" s="820">
        <f t="shared" si="2"/>
        <v>1</v>
      </c>
      <c r="J34" s="822">
        <f>+SUM(J30:J33)</f>
        <v>0</v>
      </c>
      <c r="K34" s="850">
        <f>SUM(K30)</f>
        <v>1000</v>
      </c>
      <c r="L34" s="820">
        <f t="shared" si="3"/>
        <v>0.75388221506006448</v>
      </c>
      <c r="M34" s="854">
        <f>IF(OR(H34=0,ROUND(($W$21+$T$21+$L$19),2)&gt;=ROUND($D$34,2)),0,IF($L$19+$W$21&gt;$D$20,H34-($W$21+$L$19-$D$20)*I34,H34))</f>
        <v>3216.25</v>
      </c>
      <c r="N34" s="853"/>
      <c r="O34" s="854">
        <f>IF(I34=0,0,ROUNDDOWN(IF($N$30="Oui",M34-($T$21*I34),M34*0.85),2))</f>
        <v>2216.25</v>
      </c>
      <c r="P34" s="669"/>
      <c r="Q34" s="669"/>
      <c r="R34" s="823">
        <f>IF(M34=0,0,IF($N$30="Oui",ROUNDUP(0.15*O34/0.85,2),M34-O34))</f>
        <v>391.11</v>
      </c>
      <c r="S34" s="825">
        <f>IF(I34=0,0,IF($N$30="Oui",R34,$T$21*I34))</f>
        <v>391.11</v>
      </c>
      <c r="T34" s="825">
        <f t="shared" si="5"/>
        <v>0</v>
      </c>
      <c r="U34" s="824">
        <f>IF(I34=0,0,IF($N$30="Oui",R34,$T$21*I34))</f>
        <v>391.11</v>
      </c>
      <c r="V34" s="824">
        <f t="shared" si="6"/>
        <v>267.77999999999975</v>
      </c>
      <c r="W34" s="921">
        <f t="shared" si="7"/>
        <v>6.2767067096396068E-2</v>
      </c>
      <c r="X34" s="826"/>
      <c r="Y34" s="683"/>
    </row>
    <row r="35" spans="2:25" ht="15" customHeight="1"/>
    <row r="36" spans="2:25" ht="15" customHeight="1"/>
    <row r="37" spans="2:25" ht="15" customHeight="1"/>
    <row r="38" spans="2:25" ht="15" customHeight="1"/>
    <row r="41" spans="2:25" ht="23.25">
      <c r="B41" s="658"/>
      <c r="C41" s="658"/>
      <c r="D41" s="658"/>
      <c r="E41" s="658"/>
      <c r="F41" s="658"/>
    </row>
    <row r="42" spans="2:25">
      <c r="B42" s="659"/>
      <c r="C42" s="659"/>
      <c r="D42" s="659"/>
      <c r="E42" s="659"/>
      <c r="F42" s="659"/>
    </row>
    <row r="43" spans="2:25">
      <c r="B43" s="660"/>
      <c r="C43" s="660"/>
      <c r="D43" s="660"/>
      <c r="E43" s="660"/>
      <c r="F43" s="660"/>
    </row>
    <row r="44" spans="2:25">
      <c r="B44" s="556"/>
      <c r="C44" s="556"/>
      <c r="D44" s="556"/>
      <c r="E44" s="556"/>
      <c r="F44" s="556"/>
    </row>
    <row r="45" spans="2:25">
      <c r="B45" s="661"/>
      <c r="C45" s="662"/>
      <c r="D45" s="663"/>
      <c r="E45" s="662"/>
      <c r="F45" s="662"/>
    </row>
    <row r="46" spans="2:25">
      <c r="B46" s="661"/>
      <c r="C46" s="662"/>
      <c r="D46" s="663"/>
      <c r="E46" s="662"/>
      <c r="F46" s="662"/>
    </row>
    <row r="47" spans="2:25">
      <c r="B47" s="661"/>
      <c r="C47" s="662"/>
      <c r="D47" s="663"/>
      <c r="E47" s="662"/>
      <c r="F47" s="662"/>
    </row>
    <row r="48" spans="2:25">
      <c r="B48" s="661"/>
      <c r="C48" s="662"/>
      <c r="D48" s="663"/>
      <c r="E48" s="662"/>
      <c r="F48" s="662"/>
    </row>
    <row r="49" spans="2:6">
      <c r="B49" s="664"/>
      <c r="C49" s="665"/>
      <c r="D49" s="666"/>
      <c r="E49" s="665"/>
      <c r="F49" s="665"/>
    </row>
    <row r="54" spans="2:6">
      <c r="B54" s="660"/>
      <c r="C54" s="660"/>
      <c r="D54" s="660"/>
      <c r="E54" s="660"/>
      <c r="F54" s="660"/>
    </row>
    <row r="55" spans="2:6">
      <c r="B55" s="556"/>
      <c r="C55" s="556"/>
      <c r="D55" s="556"/>
      <c r="E55" s="556"/>
      <c r="F55" s="556"/>
    </row>
    <row r="56" spans="2:6">
      <c r="B56" s="661"/>
      <c r="C56" s="662"/>
      <c r="D56" s="663"/>
      <c r="E56" s="667"/>
      <c r="F56" s="667"/>
    </row>
    <row r="57" spans="2:6">
      <c r="B57" s="661"/>
      <c r="C57" s="662"/>
      <c r="D57" s="663"/>
      <c r="E57" s="667"/>
      <c r="F57" s="667"/>
    </row>
    <row r="58" spans="2:6">
      <c r="B58" s="661"/>
      <c r="C58" s="662"/>
      <c r="D58" s="663"/>
      <c r="E58" s="667"/>
      <c r="F58" s="667"/>
    </row>
    <row r="59" spans="2:6">
      <c r="B59" s="661"/>
      <c r="C59" s="662"/>
      <c r="D59" s="663"/>
      <c r="E59" s="667"/>
      <c r="F59" s="667"/>
    </row>
    <row r="60" spans="2:6">
      <c r="B60" s="664"/>
      <c r="C60" s="668"/>
      <c r="D60" s="668"/>
      <c r="E60" s="668"/>
      <c r="F60" s="668"/>
    </row>
  </sheetData>
  <sheetProtection formatCells="0" formatColumns="0" formatRows="0" insertColumns="0" insertRows="0" insertHyperlinks="0" deleteColumns="0" deleteRows="0" sort="0" autoFilter="0" pivotTables="0"/>
  <mergeCells count="53">
    <mergeCell ref="Q30:Q33"/>
    <mergeCell ref="X30:X33"/>
    <mergeCell ref="N30:N33"/>
    <mergeCell ref="K30:K33"/>
    <mergeCell ref="P30:P33"/>
    <mergeCell ref="R28:R29"/>
    <mergeCell ref="U28:U29"/>
    <mergeCell ref="B19:C19"/>
    <mergeCell ref="B22:C22"/>
    <mergeCell ref="B23:C23"/>
    <mergeCell ref="I28:I29"/>
    <mergeCell ref="B27:X27"/>
    <mergeCell ref="C28:C29"/>
    <mergeCell ref="E28:E29"/>
    <mergeCell ref="J28:J29"/>
    <mergeCell ref="K28:K29"/>
    <mergeCell ref="W28:W29"/>
    <mergeCell ref="X28:X29"/>
    <mergeCell ref="B24:C24"/>
    <mergeCell ref="B25:C25"/>
    <mergeCell ref="B28:B29"/>
    <mergeCell ref="B1:Y3"/>
    <mergeCell ref="B4:Y4"/>
    <mergeCell ref="B6:Y6"/>
    <mergeCell ref="B13:Y13"/>
    <mergeCell ref="J16:J17"/>
    <mergeCell ref="K16:K17"/>
    <mergeCell ref="L16:L17"/>
    <mergeCell ref="M16:M17"/>
    <mergeCell ref="N16:Q16"/>
    <mergeCell ref="R16:R17"/>
    <mergeCell ref="G16:G17"/>
    <mergeCell ref="H16:H17"/>
    <mergeCell ref="K8:Q8"/>
    <mergeCell ref="D9:F9"/>
    <mergeCell ref="I16:I17"/>
    <mergeCell ref="D8:I8"/>
    <mergeCell ref="AA19:AB19"/>
    <mergeCell ref="B21:C21"/>
    <mergeCell ref="B20:C20"/>
    <mergeCell ref="AA12:AB12"/>
    <mergeCell ref="AA13:AB13"/>
    <mergeCell ref="B18:C18"/>
    <mergeCell ref="B16:C16"/>
    <mergeCell ref="AA16:AB16"/>
    <mergeCell ref="T15:Y15"/>
    <mergeCell ref="U16:U17"/>
    <mergeCell ref="V16:V17"/>
    <mergeCell ref="X16:X17"/>
    <mergeCell ref="Y16:Y17"/>
    <mergeCell ref="B17:C17"/>
    <mergeCell ref="B15:E15"/>
    <mergeCell ref="G15:R15"/>
  </mergeCells>
  <conditionalFormatting sqref="D17 D19">
    <cfRule type="notContainsText" dxfId="15" priority="16" stopIfTrue="1" operator="notContains" text="doit">
      <formula>ISERROR(SEARCH("doit",D17))</formula>
    </cfRule>
    <cfRule type="containsText" dxfId="14" priority="18" stopIfTrue="1" operator="containsText" text="Doit">
      <formula>NOT(ISERROR(SEARCH("Doit",D17)))</formula>
    </cfRule>
  </conditionalFormatting>
  <conditionalFormatting sqref="D21">
    <cfRule type="containsText" dxfId="13" priority="17" operator="containsText" text="n'est pas">
      <formula>NOT(ISERROR(SEARCH("n'est pas",D21)))</formula>
    </cfRule>
    <cfRule type="notContainsText" dxfId="12" priority="21" stopIfTrue="1" operator="notContains" text="n'est pas">
      <formula>ISERROR(SEARCH("n'est pas",D21))</formula>
    </cfRule>
  </conditionalFormatting>
  <conditionalFormatting sqref="D22">
    <cfRule type="containsText" dxfId="11" priority="6" stopIfTrue="1" operator="containsText" text="Attention">
      <formula>NOT(ISERROR(SEARCH("Attention",D22)))</formula>
    </cfRule>
    <cfRule type="containsText" dxfId="10" priority="7" stopIfTrue="1" operator="containsText" text="pas">
      <formula>NOT(ISERROR(SEARCH("pas",D22)))</formula>
    </cfRule>
    <cfRule type="notContainsText" dxfId="9" priority="8" operator="notContains" text="Non">
      <formula>ISERROR(SEARCH("Non",D22))</formula>
    </cfRule>
    <cfRule type="notContainsText" dxfId="8" priority="9" operator="notContains" text="Attention">
      <formula>ISERROR(SEARCH("Attention",D22))</formula>
    </cfRule>
  </conditionalFormatting>
  <conditionalFormatting sqref="D24:D25">
    <cfRule type="containsText" dxfId="7" priority="1" operator="containsText" text="est respecté">
      <formula>NOT(ISERROR(SEARCH("est respecté",D24)))</formula>
    </cfRule>
    <cfRule type="containsText" dxfId="6" priority="2" operator="containsText" text="pas">
      <formula>NOT(ISERROR(SEARCH("pas",D24)))</formula>
    </cfRule>
  </conditionalFormatting>
  <conditionalFormatting sqref="E17">
    <cfRule type="cellIs" dxfId="5" priority="5" operator="equal">
      <formula>"Attention"</formula>
    </cfRule>
    <cfRule type="notContainsText" dxfId="4" priority="10" stopIfTrue="1" operator="notContains" text="Non">
      <formula>ISERROR(SEARCH("Non",E17))</formula>
    </cfRule>
    <cfRule type="containsText" dxfId="3" priority="19" stopIfTrue="1" operator="containsText" text="Non">
      <formula>NOT(ISERROR(SEARCH("Non",E17)))</formula>
    </cfRule>
  </conditionalFormatting>
  <conditionalFormatting sqref="E19">
    <cfRule type="notContainsText" dxfId="2" priority="12" operator="notContains" text="pas">
      <formula>ISERROR(SEARCH("pas",E19))</formula>
    </cfRule>
    <cfRule type="containsText" dxfId="1" priority="13" operator="containsText" text="pas">
      <formula>NOT(ISERROR(SEARCH("pas",E19)))</formula>
    </cfRule>
  </conditionalFormatting>
  <conditionalFormatting sqref="N18:Q18">
    <cfRule type="expression" dxfId="0" priority="36">
      <formula>COUNT($N$18:$Q$18)-COUNTIF($N$18:$Q$18,0)&gt;=2</formula>
    </cfRule>
  </conditionalFormatting>
  <dataValidations disablePrompts="1" count="2">
    <dataValidation type="list" allowBlank="1" showInputMessage="1" showErrorMessage="1" sqref="N30" xr:uid="{4CD3E011-EFBF-4E65-96F6-932B1414F7F2}">
      <formula1>"Oui,Non,Non concerné"</formula1>
    </dataValidation>
    <dataValidation type="list" allowBlank="1" showInputMessage="1" showErrorMessage="1" sqref="Y21 V21" xr:uid="{D0757C09-42E6-6A4D-8E0C-645E5E1209B1}">
      <formula1>"Oui,Non"</formula1>
    </dataValidation>
  </dataValidations>
  <pageMargins left="0.7" right="0.7" top="0.75" bottom="0.75" header="0.3" footer="0.3"/>
  <pageSetup paperSize="9" scale="31" orientation="portrait"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prompt="Cliquez sur le menu déroulant et associez un type d'action au poste choisi tel que présenté dans les lignes 4 à 7" xr:uid="{5623CF0C-C678-4A26-81EC-60B8E97EF9C5}">
          <x14:formula1>
            <xm:f>'0-Présentation poste-typeaction'!$J$4:$J$7</xm:f>
          </x14:formula1>
          <xm:sqref>B45:B48 B56:B59 B30:B33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400F-12B1-EA4C-9E19-BC80BDB0ED79}">
  <dimension ref="E1:S140"/>
  <sheetViews>
    <sheetView showGridLines="0" topLeftCell="A61" zoomScale="60" zoomScaleNormal="55" workbookViewId="0">
      <selection activeCell="L71" sqref="L71"/>
    </sheetView>
  </sheetViews>
  <sheetFormatPr defaultColWidth="11.42578125" defaultRowHeight="15"/>
  <cols>
    <col min="5" max="5" width="37" customWidth="1"/>
    <col min="6" max="6" width="46.42578125" customWidth="1"/>
    <col min="7" max="7" width="38" customWidth="1"/>
    <col min="8" max="8" width="17.42578125" style="714" customWidth="1"/>
    <col min="9" max="9" width="66.42578125" customWidth="1"/>
    <col min="10" max="10" width="30" customWidth="1"/>
    <col min="11" max="11" width="26.42578125" customWidth="1"/>
    <col min="13" max="18" width="27.140625" customWidth="1"/>
  </cols>
  <sheetData>
    <row r="1" spans="5:11" ht="21.75" thickBot="1">
      <c r="E1" s="703" t="s">
        <v>578</v>
      </c>
      <c r="F1" s="703"/>
      <c r="G1" s="704"/>
      <c r="H1" s="705"/>
      <c r="I1" s="704"/>
      <c r="J1" s="704"/>
      <c r="K1" s="704"/>
    </row>
    <row r="2" spans="5:11" ht="48" customHeight="1" thickBot="1">
      <c r="E2" s="1306" t="s">
        <v>579</v>
      </c>
      <c r="F2" s="1307"/>
      <c r="G2" s="1307"/>
      <c r="H2" s="1307"/>
      <c r="I2" s="1307"/>
      <c r="J2" s="1307"/>
      <c r="K2" s="1308"/>
    </row>
    <row r="3" spans="5:11" ht="21.75" thickBot="1">
      <c r="E3" s="706" t="s">
        <v>580</v>
      </c>
      <c r="F3" s="706"/>
      <c r="G3" s="265"/>
      <c r="H3" s="707"/>
      <c r="I3" s="265"/>
      <c r="J3" s="265"/>
      <c r="K3" s="265"/>
    </row>
    <row r="4" spans="5:11" ht="18.75">
      <c r="E4" s="1309" t="s">
        <v>581</v>
      </c>
      <c r="F4" s="1310"/>
      <c r="G4" s="1310"/>
      <c r="H4" s="1310"/>
      <c r="I4" s="1310"/>
      <c r="J4" s="1310"/>
      <c r="K4" s="1311"/>
    </row>
    <row r="5" spans="5:11" ht="6.95" customHeight="1" thickBot="1">
      <c r="E5" s="883"/>
      <c r="F5" s="884"/>
      <c r="G5" s="884"/>
      <c r="H5" s="885"/>
      <c r="I5" s="884"/>
      <c r="J5" s="884"/>
      <c r="K5" s="886"/>
    </row>
    <row r="6" spans="5:11" ht="42.6" customHeight="1">
      <c r="E6" s="1312" t="s">
        <v>582</v>
      </c>
      <c r="F6" s="1312"/>
      <c r="G6" s="1312"/>
      <c r="H6" s="1312"/>
      <c r="I6" s="1312"/>
      <c r="J6" s="1312"/>
      <c r="K6" s="1312"/>
    </row>
    <row r="7" spans="5:11" ht="34.5" thickBot="1">
      <c r="E7" s="708"/>
      <c r="F7" s="708"/>
      <c r="G7" s="708"/>
      <c r="H7" s="709"/>
      <c r="I7" s="708"/>
      <c r="J7" s="708"/>
      <c r="K7" s="708"/>
    </row>
    <row r="8" spans="5:11" ht="21">
      <c r="E8" s="1313" t="s">
        <v>0</v>
      </c>
      <c r="F8" s="1313"/>
      <c r="G8" s="1313"/>
      <c r="H8" s="1313"/>
      <c r="I8" s="1313"/>
      <c r="J8" s="1313"/>
      <c r="K8" s="1314"/>
    </row>
    <row r="9" spans="5:11" ht="26.25">
      <c r="E9" s="1304" t="str">
        <f>Accueil!A14</f>
        <v>SAISIR L'INTITULE DE L'OPERATION</v>
      </c>
      <c r="F9" s="1304"/>
      <c r="G9" s="1304"/>
      <c r="H9" s="1304"/>
      <c r="I9" s="1304"/>
      <c r="J9" s="1304"/>
      <c r="K9" s="1305"/>
    </row>
    <row r="10" spans="5:11" ht="26.25">
      <c r="E10" s="1304" t="str">
        <f>Accueil!A15</f>
        <v>SAISIR LE NUMERO DU DOSSIER EUROPAC</v>
      </c>
      <c r="F10" s="1304"/>
      <c r="G10" s="1304"/>
      <c r="H10" s="1304"/>
      <c r="I10" s="1304"/>
      <c r="J10" s="1304"/>
      <c r="K10" s="1305"/>
    </row>
    <row r="11" spans="5:11" ht="26.1" customHeight="1">
      <c r="E11" s="1304" t="str">
        <f>Accueil!A16</f>
        <v>SAISIR LE NOM DU DEMANDEUR OU DE LA STRUCTURE PORTEUSE</v>
      </c>
      <c r="F11" s="1304"/>
      <c r="G11" s="1304"/>
      <c r="H11" s="1304"/>
      <c r="I11" s="1304"/>
      <c r="J11" s="1304"/>
      <c r="K11" s="1305"/>
    </row>
    <row r="12" spans="5:11" ht="21">
      <c r="E12" s="1321" t="str">
        <f>Accueil!A17</f>
        <v>Mesure 77.05 : LEADER</v>
      </c>
      <c r="F12" s="1321"/>
      <c r="G12" s="1321"/>
      <c r="H12" s="1321"/>
      <c r="I12" s="1321"/>
      <c r="J12" s="1321"/>
      <c r="K12" s="1322"/>
    </row>
    <row r="13" spans="5:11" ht="21">
      <c r="E13" s="710"/>
      <c r="F13" s="711"/>
      <c r="G13" s="711"/>
      <c r="H13" s="712"/>
      <c r="I13" s="711"/>
      <c r="J13" s="711"/>
      <c r="K13" s="713"/>
    </row>
    <row r="14" spans="5:11" ht="29.25" thickBot="1">
      <c r="E14" s="1323" t="s">
        <v>583</v>
      </c>
      <c r="F14" s="1323"/>
      <c r="G14" s="1323"/>
      <c r="H14" s="1323"/>
      <c r="I14" s="1323"/>
      <c r="J14" s="1323"/>
      <c r="K14" s="1324"/>
    </row>
    <row r="15" spans="5:11" ht="15.75">
      <c r="E15" s="1325" t="s">
        <v>584</v>
      </c>
      <c r="F15" s="1325"/>
      <c r="G15" s="1325"/>
      <c r="H15" s="1325"/>
      <c r="I15" s="1325"/>
      <c r="J15" s="1325"/>
      <c r="K15" s="1325"/>
    </row>
    <row r="17" spans="5:13" ht="15.75" thickBot="1"/>
    <row r="18" spans="5:13" ht="30" customHeight="1" thickBot="1">
      <c r="E18" s="1326" t="s">
        <v>585</v>
      </c>
      <c r="F18" s="1326"/>
      <c r="G18" s="1326"/>
      <c r="I18" s="1327" t="s">
        <v>586</v>
      </c>
      <c r="J18" s="1328"/>
    </row>
    <row r="19" spans="5:13" ht="48" customHeight="1" thickBot="1">
      <c r="E19" s="1315" t="s">
        <v>587</v>
      </c>
      <c r="F19" s="1315"/>
      <c r="G19" s="715" t="s">
        <v>549</v>
      </c>
      <c r="I19" s="716" t="s">
        <v>588</v>
      </c>
      <c r="J19" s="717">
        <f>'Syn pf Instructeur'!D34</f>
        <v>4266.25</v>
      </c>
    </row>
    <row r="20" spans="5:13" ht="23.1" customHeight="1" thickBot="1">
      <c r="E20" s="1316" t="s">
        <v>589</v>
      </c>
      <c r="F20" s="1317"/>
      <c r="G20" s="1318"/>
      <c r="I20" s="718" t="s">
        <v>503</v>
      </c>
      <c r="J20" s="719">
        <f>'Syn pf Instructeur'!L11</f>
        <v>0.75388221506006448</v>
      </c>
    </row>
    <row r="21" spans="5:13" ht="21">
      <c r="E21" s="769" t="s">
        <v>590</v>
      </c>
      <c r="F21" s="770">
        <f>'Syn pf Instructeur'!H18+'Syn pf Instructeur'!I18</f>
        <v>1010</v>
      </c>
      <c r="G21" s="770">
        <f>'Syn pf Instructeur'!H19+'Syn pf Instructeur'!I19</f>
        <v>431.625</v>
      </c>
      <c r="I21" s="718" t="s">
        <v>591</v>
      </c>
      <c r="J21" s="720">
        <f>'Syn pf Instructeur'!M11</f>
        <v>3216.25</v>
      </c>
    </row>
    <row r="22" spans="5:13" ht="21">
      <c r="E22" s="726" t="s">
        <v>421</v>
      </c>
      <c r="F22" s="727">
        <f>'Syn pf Instructeur'!M18</f>
        <v>0</v>
      </c>
      <c r="G22" s="728">
        <f>'Syn pf Instructeur'!M19</f>
        <v>0</v>
      </c>
      <c r="I22" s="722" t="s">
        <v>592</v>
      </c>
      <c r="J22" s="723">
        <f>'Syn pf Instructeur'!N11</f>
        <v>2216.25</v>
      </c>
    </row>
    <row r="23" spans="5:13" ht="21">
      <c r="E23" s="763" t="s">
        <v>593</v>
      </c>
      <c r="F23" s="764">
        <f>'Syn pf Instructeur'!J18</f>
        <v>0</v>
      </c>
      <c r="G23" s="764">
        <f>'Syn pf Instructeur'!J19</f>
        <v>0</v>
      </c>
      <c r="I23" s="722" t="s">
        <v>594</v>
      </c>
      <c r="J23" s="723">
        <f>'Syn pf Instructeur'!T34</f>
        <v>0</v>
      </c>
      <c r="L23" s="774"/>
    </row>
    <row r="24" spans="5:13" ht="21">
      <c r="E24" s="763" t="s">
        <v>419</v>
      </c>
      <c r="F24" s="764">
        <f>'Syn pf Instructeur'!K18</f>
        <v>9224.67</v>
      </c>
      <c r="G24" s="764">
        <f>'Syn pf Instructeur'!K19</f>
        <v>431.625</v>
      </c>
      <c r="I24" s="725" t="s">
        <v>595</v>
      </c>
      <c r="J24" s="723">
        <f>'Syn pf Instructeur'!T18</f>
        <v>1000</v>
      </c>
    </row>
    <row r="25" spans="5:13" ht="21">
      <c r="E25" s="716" t="s">
        <v>596</v>
      </c>
      <c r="F25" s="762">
        <f>'Syn pf Instructeur'!L18</f>
        <v>50</v>
      </c>
      <c r="G25" s="717">
        <f>'Syn pf Instructeur'!L19</f>
        <v>50</v>
      </c>
      <c r="I25" s="725" t="s">
        <v>597</v>
      </c>
      <c r="J25" s="723">
        <f>'Syn pf Instructeur'!T19</f>
        <v>0</v>
      </c>
    </row>
    <row r="26" spans="5:13" ht="21">
      <c r="E26" s="724" t="s">
        <v>598</v>
      </c>
      <c r="F26" s="721">
        <f>'Syn pf Instructeur'!N18+'Syn pf Instructeur'!O18+'Syn pf Instructeur'!P18+'Syn pf Instructeur'!Q18</f>
        <v>0</v>
      </c>
      <c r="G26" s="720">
        <f>'Syn pf Instructeur'!N19+'Syn pf Instructeur'!O19+'Syn pf Instructeur'!P19+'Syn pf Instructeur'!Q19</f>
        <v>0</v>
      </c>
      <c r="I26" s="725" t="s">
        <v>599</v>
      </c>
      <c r="J26" s="723">
        <f>'Syn pf Instructeur'!T20</f>
        <v>0</v>
      </c>
    </row>
    <row r="27" spans="5:13" ht="42.75" thickBot="1">
      <c r="E27" s="724" t="s">
        <v>600</v>
      </c>
      <c r="F27" s="721">
        <f>'Syn pf Instructeur'!R18</f>
        <v>3403</v>
      </c>
      <c r="G27" s="720">
        <f>'Syn pf Instructeur'!R19</f>
        <v>3403</v>
      </c>
      <c r="I27" s="718" t="s">
        <v>601</v>
      </c>
      <c r="J27" s="720">
        <f>'Syn pf Instructeur'!W21</f>
        <v>1000</v>
      </c>
    </row>
    <row r="28" spans="5:13" ht="21.75" thickBot="1">
      <c r="E28" s="771" t="s">
        <v>602</v>
      </c>
      <c r="F28" s="772">
        <f>SUM(F21:F27)</f>
        <v>13687.67</v>
      </c>
      <c r="G28" s="773">
        <f>SUM(G21:G27)</f>
        <v>4316.25</v>
      </c>
      <c r="I28" s="725" t="s">
        <v>603</v>
      </c>
      <c r="J28" s="723">
        <f>'Syn pf Instructeur'!W18</f>
        <v>1000</v>
      </c>
    </row>
    <row r="29" spans="5:13" ht="24" thickBot="1">
      <c r="E29" s="1316" t="s">
        <v>604</v>
      </c>
      <c r="F29" s="1319"/>
      <c r="G29" s="1320"/>
      <c r="I29" s="725" t="s">
        <v>605</v>
      </c>
      <c r="J29" s="723">
        <f>'Syn pf Instructeur'!W19</f>
        <v>0</v>
      </c>
    </row>
    <row r="30" spans="5:13" ht="21">
      <c r="E30" s="763" t="s">
        <v>56</v>
      </c>
      <c r="F30" s="764">
        <f>'Syn pf Instructeur'!C30</f>
        <v>0</v>
      </c>
      <c r="G30" s="764">
        <f>'Syn pf Instructeur'!D30</f>
        <v>0</v>
      </c>
      <c r="I30" s="725" t="s">
        <v>606</v>
      </c>
      <c r="J30" s="723">
        <f>'Syn pf Instructeur'!W20</f>
        <v>0</v>
      </c>
    </row>
    <row r="31" spans="5:13" ht="42">
      <c r="E31" s="763" t="s">
        <v>57</v>
      </c>
      <c r="F31" s="764">
        <f>'Syn pf Instructeur'!C31</f>
        <v>13637.67</v>
      </c>
      <c r="G31" s="764">
        <f>'Syn pf Instructeur'!D31</f>
        <v>4266.25</v>
      </c>
      <c r="I31" s="718" t="s">
        <v>607</v>
      </c>
      <c r="J31" s="720">
        <f>'Syn pf Instructeur'!J34</f>
        <v>0</v>
      </c>
      <c r="L31" s="774"/>
      <c r="M31" s="774"/>
    </row>
    <row r="32" spans="5:13" ht="42">
      <c r="E32" s="763" t="s">
        <v>59</v>
      </c>
      <c r="F32" s="764">
        <f>'Syn pf Instructeur'!C32</f>
        <v>0</v>
      </c>
      <c r="G32" s="764">
        <f>'Syn pf Instructeur'!D32</f>
        <v>0</v>
      </c>
      <c r="I32" s="718" t="s">
        <v>608</v>
      </c>
      <c r="J32" s="720">
        <f>'Syn pf Instructeur'!V34</f>
        <v>267.77999999999975</v>
      </c>
    </row>
    <row r="33" spans="5:10" ht="21.75" thickBot="1">
      <c r="E33" s="763" t="s">
        <v>58</v>
      </c>
      <c r="F33" s="764">
        <f>'Syn pf Instructeur'!C33</f>
        <v>0</v>
      </c>
      <c r="G33" s="764">
        <f>'Syn pf Instructeur'!D33</f>
        <v>0</v>
      </c>
      <c r="I33" s="729" t="s">
        <v>609</v>
      </c>
      <c r="J33" s="730">
        <f>J21+J32+J27+J31</f>
        <v>4484.03</v>
      </c>
    </row>
    <row r="34" spans="5:10" ht="48" customHeight="1" thickBot="1">
      <c r="E34" s="731"/>
    </row>
    <row r="35" spans="5:10" ht="50.1" customHeight="1" thickBot="1">
      <c r="E35" s="1326" t="s">
        <v>610</v>
      </c>
      <c r="F35" s="1354"/>
      <c r="G35" s="1354"/>
      <c r="H35" s="1354"/>
      <c r="I35" s="1354"/>
      <c r="J35" s="1355"/>
    </row>
    <row r="36" spans="5:10" ht="81.95" customHeight="1">
      <c r="E36" s="732" t="s">
        <v>611</v>
      </c>
      <c r="F36" s="733" t="s">
        <v>71</v>
      </c>
      <c r="G36" s="733" t="s">
        <v>76</v>
      </c>
      <c r="H36" s="734" t="s">
        <v>73</v>
      </c>
      <c r="I36" s="733" t="s">
        <v>612</v>
      </c>
      <c r="J36" s="735" t="s">
        <v>587</v>
      </c>
    </row>
    <row r="37" spans="5:10" ht="24" customHeight="1" thickBot="1">
      <c r="E37" s="1345" t="s">
        <v>613</v>
      </c>
      <c r="F37" s="1346"/>
      <c r="G37" s="1346"/>
      <c r="H37" s="1346"/>
      <c r="I37" s="1346"/>
      <c r="J37" s="1347"/>
    </row>
    <row r="38" spans="5:10" ht="105">
      <c r="E38" s="779">
        <f>'1.1 - Investissements'!A11</f>
        <v>1</v>
      </c>
      <c r="F38" s="780" t="str">
        <f>IF('1.1 - Investissements'!AH11="","",'1.1 - Investissements'!AH11)</f>
        <v>Exemple</v>
      </c>
      <c r="G38" s="780" t="str">
        <f>IF('1.1 - Investissements'!AM11="","",'1.1 - Investissements'!AM11)</f>
        <v>Mise en œuvre de la stratégie</v>
      </c>
      <c r="H38" s="781">
        <f>IF('1.1 - Investissements'!AJ11="","",'1.1 - Investissements'!AJ11)</f>
        <v>1</v>
      </c>
      <c r="I38" s="780" t="str">
        <f>IF(F38="","",IF(TRIM(IFERROR(VLOOKUP(F38,'1.1 - Investissements'!AH11:AI110,2,FALSE),""))="Oui",
"Il s'agit d'un achat de terrain - hors terrain à des fins de protection de l’environnement et de préservation des sols riches en carbone, ou terrain pour de jeunes agriculteurs acquis au moyen d’instrument financier",
"Il ne s'agit pas d'un achat de terrain - hors terrain à des fins de protection de l’environnement et de préservation des sols riches en carbone, ou terrain pour de jeunes agriculteurs acquis au moyen d’instrument financier"))</f>
        <v>Il s'agit d'un achat de terrain - hors terrain à des fins de protection de l’environnement et de préservation des sols riches en carbone, ou terrain pour de jeunes agriculteurs acquis au moyen d’instrument financier</v>
      </c>
      <c r="J38" s="782">
        <f>IF('1.1 - Investissements'!BP11="","",'1.1 - Investissements'!BP11)</f>
        <v>1010</v>
      </c>
    </row>
    <row r="39" spans="5:10" ht="24" customHeight="1">
      <c r="E39" s="783">
        <f>'1.1 - Investissements'!A12</f>
        <v>2</v>
      </c>
      <c r="F39" s="736" t="str">
        <f>IF('1.1 - Investissements'!AH12="","",'1.1 - Investissements'!AH12)</f>
        <v/>
      </c>
      <c r="G39" s="736" t="str">
        <f>IF('1.1 - Investissements'!AM12="","",'1.1 - Investissements'!AM12)</f>
        <v/>
      </c>
      <c r="H39" s="776" t="str">
        <f>IF('1.1 - Investissements'!AJ12="","",'1.1 - Investissements'!AJ12)</f>
        <v/>
      </c>
      <c r="I39" s="736" t="str">
        <f>IF(F39="","",IF(TRIM(IFERROR(VLOOKUP(F39,'1.1 - Investissements'!AH12:AI111,2,FALSE),""))="Oui",
"Il s'agit d'un achat de terrain - hors terrain à des fins de protection de l’environnement et de préservation des sols riches en carbone, ou terrain pour de jeunes agriculteurs acquis au moyen d’instrument financier",
"Il ne s'agit pas d'un achat de terrain - hors terrain à des fins de protection de l’environnement et de préservation des sols riches en carbone, ou terrain pour de jeunes agriculteurs acquis au moyen d’instrument financier"))</f>
        <v/>
      </c>
      <c r="J39" s="784" t="str">
        <f>IF('1.1 - Investissements'!BP12="","",'1.1 - Investissements'!BP12)</f>
        <v/>
      </c>
    </row>
    <row r="40" spans="5:10" ht="24" customHeight="1">
      <c r="E40" s="783">
        <f>'1.1 - Investissements'!A13</f>
        <v>3</v>
      </c>
      <c r="F40" s="736" t="str">
        <f>IF('1.1 - Investissements'!AH13="","",'1.1 - Investissements'!AH13)</f>
        <v/>
      </c>
      <c r="G40" s="736" t="str">
        <f>IF('1.1 - Investissements'!AM13="","",'1.1 - Investissements'!AM13)</f>
        <v/>
      </c>
      <c r="H40" s="776" t="str">
        <f>IF('1.1 - Investissements'!AJ13="","",'1.1 - Investissements'!AJ13)</f>
        <v/>
      </c>
      <c r="I40" s="736" t="str">
        <f>IF(F40="","",IF(TRIM(IFERROR(VLOOKUP(F40,'1.1 - Investissements'!AH13:AI112,2,FALSE),""))="Oui",
"Il s'agit d'un achat de terrain - hors terrain à des fins de protection de l’environnement et de préservation des sols riches en carbone, ou terrain pour de jeunes agriculteurs acquis au moyen d’instrument financier",
"Il ne s'agit pas d'un achat de terrain - hors terrain à des fins de protection de l’environnement et de préservation des sols riches en carbone, ou terrain pour de jeunes agriculteurs acquis au moyen d’instrument financier"))</f>
        <v/>
      </c>
      <c r="J40" s="784" t="str">
        <f>IF('1.1 - Investissements'!BP13="","",'1.1 - Investissements'!BP13)</f>
        <v/>
      </c>
    </row>
    <row r="41" spans="5:10" ht="24" customHeight="1">
      <c r="E41" s="783">
        <f>'1.1 - Investissements'!A14</f>
        <v>4</v>
      </c>
      <c r="F41" s="736" t="str">
        <f>IF('1.1 - Investissements'!AH14="","",'1.1 - Investissements'!AH14)</f>
        <v/>
      </c>
      <c r="G41" s="736" t="str">
        <f>IF('1.1 - Investissements'!AM14="","",'1.1 - Investissements'!AM14)</f>
        <v/>
      </c>
      <c r="H41" s="776" t="str">
        <f>IF('1.1 - Investissements'!AJ14="","",'1.1 - Investissements'!AJ14)</f>
        <v/>
      </c>
      <c r="I41" s="736" t="str">
        <f>IF(F41="","",IF(TRIM(IFERROR(VLOOKUP(F41,'1.1 - Investissements'!AH14:AI113,2,FALSE),""))="Oui",
"Il s'agit d'un achat de terrain - hors terrain à des fins de protection de l’environnement et de préservation des sols riches en carbone, ou terrain pour de jeunes agriculteurs acquis au moyen d’instrument financier",
"Il ne s'agit pas d'un achat de terrain - hors terrain à des fins de protection de l’environnement et de préservation des sols riches en carbone, ou terrain pour de jeunes agriculteurs acquis au moyen d’instrument financier"))</f>
        <v/>
      </c>
      <c r="J41" s="784" t="str">
        <f>IF('1.1 - Investissements'!BP14="","",'1.1 - Investissements'!BP14)</f>
        <v/>
      </c>
    </row>
    <row r="42" spans="5:10" ht="24" customHeight="1" thickBot="1">
      <c r="E42" s="785">
        <f>'1.1 - Investissements'!A15</f>
        <v>5</v>
      </c>
      <c r="F42" s="786" t="str">
        <f>IF('1.1 - Investissements'!AH15="","",'1.1 - Investissements'!AH15)</f>
        <v/>
      </c>
      <c r="G42" s="786" t="str">
        <f>IF('1.1 - Investissements'!AM15="","",'1.1 - Investissements'!AM15)</f>
        <v/>
      </c>
      <c r="H42" s="787" t="str">
        <f>IF('1.1 - Investissements'!AJ15="","",'1.1 - Investissements'!AJ15)</f>
        <v/>
      </c>
      <c r="I42" s="786" t="str">
        <f>IF(F42="","",IF(TRIM(IFERROR(VLOOKUP(F42,'1.1 - Investissements'!AH15:AI114,2,FALSE),""))="Oui",
"Il s'agit d'un achat de terrain - hors terrain à des fins de protection de l’environnement et de préservation des sols riches en carbone, ou terrain pour de jeunes agriculteurs acquis au moyen d’instrument financier",
"Il ne s'agit pas d'un achat de terrain - hors terrain à des fins de protection de l’environnement et de préservation des sols riches en carbone, ou terrain pour de jeunes agriculteurs acquis au moyen d’instrument financier"))</f>
        <v/>
      </c>
      <c r="J42" s="788" t="str">
        <f>IF('1.1 - Investissements'!BP15="","",'1.1 - Investissements'!BP15)</f>
        <v/>
      </c>
    </row>
    <row r="43" spans="5:10" ht="24" customHeight="1" thickBot="1">
      <c r="E43" s="1342" t="s">
        <v>421</v>
      </c>
      <c r="F43" s="1343"/>
      <c r="G43" s="1343"/>
      <c r="H43" s="1343"/>
      <c r="I43" s="1343"/>
      <c r="J43" s="1344"/>
    </row>
    <row r="44" spans="5:10" ht="21">
      <c r="E44" s="779">
        <f>'1.2 - Amortissement'!A9</f>
        <v>1</v>
      </c>
      <c r="F44" s="780" t="str">
        <f>IF('1.2 - Amortissement'!R9="","",'1.2 - Amortissement'!R9)</f>
        <v/>
      </c>
      <c r="G44" s="780" t="str">
        <f>IF('1.2 - Amortissement'!S9="","",'1.2 - Amortissement'!S9)</f>
        <v/>
      </c>
      <c r="H44" s="781" t="str">
        <f>IF('1.2 - Amortissement'!W9="","",'1.2 - Amortissement'!W9)</f>
        <v/>
      </c>
      <c r="I44" s="1356" t="s">
        <v>614</v>
      </c>
      <c r="J44" s="782" t="str">
        <f>IF('1.2 - Amortissement'!AH9="","",'1.2 - Amortissement'!AH9)</f>
        <v/>
      </c>
    </row>
    <row r="45" spans="5:10" ht="21">
      <c r="E45" s="783">
        <f>'1.2 - Amortissement'!A10</f>
        <v>2</v>
      </c>
      <c r="F45" s="736" t="str">
        <f>IF('1.2 - Amortissement'!R10="","",'1.2 - Amortissement'!R10)</f>
        <v/>
      </c>
      <c r="G45" s="736" t="str">
        <f>IF('1.2 - Amortissement'!S10="","",'1.2 - Amortissement'!S10)</f>
        <v/>
      </c>
      <c r="H45" s="776" t="str">
        <f>IF('1.2 - Amortissement'!W10="","",'1.2 - Amortissement'!W10)</f>
        <v/>
      </c>
      <c r="I45" s="1357"/>
      <c r="J45" s="784" t="str">
        <f>IF('1.2 - Amortissement'!AH10="","",'1.2 - Amortissement'!AH10)</f>
        <v/>
      </c>
    </row>
    <row r="46" spans="5:10" ht="21">
      <c r="E46" s="783">
        <f>'1.2 - Amortissement'!A11</f>
        <v>3</v>
      </c>
      <c r="F46" s="736" t="str">
        <f>IF('1.2 - Amortissement'!R11="","",'1.2 - Amortissement'!R11)</f>
        <v/>
      </c>
      <c r="G46" s="736" t="str">
        <f>IF('1.2 - Amortissement'!S11="","",'1.2 - Amortissement'!S11)</f>
        <v/>
      </c>
      <c r="H46" s="776" t="str">
        <f>IF('1.2 - Amortissement'!W11="","",'1.2 - Amortissement'!W11)</f>
        <v/>
      </c>
      <c r="I46" s="1357"/>
      <c r="J46" s="784" t="str">
        <f>IF('1.2 - Amortissement'!AH11="","",'1.2 - Amortissement'!AH11)</f>
        <v/>
      </c>
    </row>
    <row r="47" spans="5:10" ht="21">
      <c r="E47" s="783">
        <f>'1.2 - Amortissement'!A12</f>
        <v>4</v>
      </c>
      <c r="F47" s="736" t="str">
        <f>IF('1.2 - Amortissement'!R12="","",'1.2 - Amortissement'!R12)</f>
        <v/>
      </c>
      <c r="G47" s="736" t="str">
        <f>IF('1.2 - Amortissement'!S12="","",'1.2 - Amortissement'!S12)</f>
        <v/>
      </c>
      <c r="H47" s="776" t="str">
        <f>IF('1.2 - Amortissement'!W12="","",'1.2 - Amortissement'!W12)</f>
        <v/>
      </c>
      <c r="I47" s="1357"/>
      <c r="J47" s="784" t="str">
        <f>IF('1.2 - Amortissement'!AH12="","",'1.2 - Amortissement'!AH12)</f>
        <v/>
      </c>
    </row>
    <row r="48" spans="5:10" ht="21.75" thickBot="1">
      <c r="E48" s="785">
        <f>'1.2 - Amortissement'!A13</f>
        <v>5</v>
      </c>
      <c r="F48" s="786" t="str">
        <f>IF('1.2 - Amortissement'!R13="","",'1.2 - Amortissement'!R13)</f>
        <v/>
      </c>
      <c r="G48" s="786" t="str">
        <f>IF('1.2 - Amortissement'!S13="","",'1.2 - Amortissement'!S13)</f>
        <v/>
      </c>
      <c r="H48" s="787" t="str">
        <f>IF('1.2 - Amortissement'!W13="","",'1.2 - Amortissement'!W13)</f>
        <v/>
      </c>
      <c r="I48" s="1358"/>
      <c r="J48" s="788" t="str">
        <f>IF('1.2 - Amortissement'!AH13="","",'1.2 - Amortissement'!AH13)</f>
        <v/>
      </c>
    </row>
    <row r="49" spans="5:10" ht="24" customHeight="1" thickBot="1">
      <c r="E49" s="1342" t="s">
        <v>593</v>
      </c>
      <c r="F49" s="1343"/>
      <c r="G49" s="1343"/>
      <c r="H49" s="1343"/>
      <c r="I49" s="1343"/>
      <c r="J49" s="1344"/>
    </row>
    <row r="50" spans="5:10" ht="21">
      <c r="E50" s="789">
        <f>'2 - Frais de personnel'!A9</f>
        <v>1</v>
      </c>
      <c r="F50" s="790" t="str">
        <f>IF('2 - Frais de personnel'!P9="","",'2 - Frais de personnel'!P9)</f>
        <v/>
      </c>
      <c r="G50" s="790" t="str">
        <f>IF('2 - Frais de personnel'!Q9="","",'2 - Frais de personnel'!Q9)</f>
        <v/>
      </c>
      <c r="H50" s="791" t="str">
        <f>IF('2 - Frais de personnel'!Z9="","",'2 - Frais de personnel'!Z9)</f>
        <v/>
      </c>
      <c r="I50" s="1332" t="s">
        <v>614</v>
      </c>
      <c r="J50" s="792" t="str">
        <f>IF('2 - Frais de personnel'!AC9="","",'2 - Frais de personnel'!AC9)</f>
        <v/>
      </c>
    </row>
    <row r="51" spans="5:10" ht="21">
      <c r="E51" s="793">
        <f>'2 - Frais de personnel'!A10</f>
        <v>2</v>
      </c>
      <c r="F51" s="775" t="str">
        <f>IF('2 - Frais de personnel'!P10="","",'2 - Frais de personnel'!P10)</f>
        <v/>
      </c>
      <c r="G51" s="775" t="str">
        <f>IF('2 - Frais de personnel'!Q10="","",'2 - Frais de personnel'!Q10)</f>
        <v/>
      </c>
      <c r="H51" s="777" t="str">
        <f>IF('2 - Frais de personnel'!Z10="","",'2 - Frais de personnel'!Z10)</f>
        <v/>
      </c>
      <c r="I51" s="1333"/>
      <c r="J51" s="794" t="str">
        <f>IF('2 - Frais de personnel'!AC10="","",'2 - Frais de personnel'!AC10)</f>
        <v/>
      </c>
    </row>
    <row r="52" spans="5:10" ht="21">
      <c r="E52" s="793">
        <f>'2 - Frais de personnel'!A11</f>
        <v>3</v>
      </c>
      <c r="F52" s="775" t="str">
        <f>IF('2 - Frais de personnel'!P11="","",'2 - Frais de personnel'!P11)</f>
        <v/>
      </c>
      <c r="G52" s="775" t="str">
        <f>IF('2 - Frais de personnel'!Q11="","",'2 - Frais de personnel'!Q11)</f>
        <v/>
      </c>
      <c r="H52" s="777" t="str">
        <f>IF('2 - Frais de personnel'!Z11="","",'2 - Frais de personnel'!Z11)</f>
        <v/>
      </c>
      <c r="I52" s="1333"/>
      <c r="J52" s="794" t="str">
        <f>IF('2 - Frais de personnel'!AC11="","",'2 - Frais de personnel'!AC11)</f>
        <v/>
      </c>
    </row>
    <row r="53" spans="5:10" ht="21">
      <c r="E53" s="793">
        <f>'2 - Frais de personnel'!A12</f>
        <v>4</v>
      </c>
      <c r="F53" s="775" t="str">
        <f>IF('2 - Frais de personnel'!P12="","",'2 - Frais de personnel'!P12)</f>
        <v/>
      </c>
      <c r="G53" s="775" t="str">
        <f>IF('2 - Frais de personnel'!Q12="","",'2 - Frais de personnel'!Q12)</f>
        <v/>
      </c>
      <c r="H53" s="777" t="str">
        <f>IF('2 - Frais de personnel'!Z12="","",'2 - Frais de personnel'!Z12)</f>
        <v/>
      </c>
      <c r="I53" s="1333"/>
      <c r="J53" s="794" t="str">
        <f>IF('2 - Frais de personnel'!AC12="","",'2 - Frais de personnel'!AC12)</f>
        <v/>
      </c>
    </row>
    <row r="54" spans="5:10" ht="21.75" thickBot="1">
      <c r="E54" s="795">
        <f>'2 - Frais de personnel'!A13</f>
        <v>5</v>
      </c>
      <c r="F54" s="796" t="str">
        <f>IF('2 - Frais de personnel'!P13="","",'2 - Frais de personnel'!P13)</f>
        <v/>
      </c>
      <c r="G54" s="796" t="str">
        <f>IF('2 - Frais de personnel'!Q13="","",'2 - Frais de personnel'!Q13)</f>
        <v/>
      </c>
      <c r="H54" s="797" t="str">
        <f>IF('2 - Frais de personnel'!Z13="","",'2 - Frais de personnel'!Z13)</f>
        <v/>
      </c>
      <c r="I54" s="1334"/>
      <c r="J54" s="798" t="str">
        <f>IF('2 - Frais de personnel'!AC13="","",'2 - Frais de personnel'!AC13)</f>
        <v/>
      </c>
    </row>
    <row r="55" spans="5:10" ht="24" customHeight="1" thickBot="1">
      <c r="E55" s="1338" t="s">
        <v>419</v>
      </c>
      <c r="F55" s="1339"/>
      <c r="G55" s="1339"/>
      <c r="H55" s="1339"/>
      <c r="I55" s="1339"/>
      <c r="J55" s="1340"/>
    </row>
    <row r="56" spans="5:10" ht="42">
      <c r="E56" s="779">
        <f>'3 - Frais généraux'!A9</f>
        <v>1</v>
      </c>
      <c r="F56" s="780" t="str">
        <f>IF('3 - Frais généraux'!AF9="","",'3 - Frais généraux'!AF9)</f>
        <v>Etude de faisabilité</v>
      </c>
      <c r="G56" s="780" t="str">
        <f>IF('3 - Frais généraux'!AJ9="","",'3 - Frais généraux'!AJ9)</f>
        <v>Mise en œuvre de la stratégie</v>
      </c>
      <c r="H56" s="781">
        <f>IF('3 - Frais généraux'!AG9="","",'3 - Frais généraux'!AG9)</f>
        <v>1</v>
      </c>
      <c r="I56" s="1335" t="s">
        <v>614</v>
      </c>
      <c r="J56" s="782">
        <f>IF('3 - Frais généraux'!BL9="","",'3 - Frais généraux'!BL9)</f>
        <v>9224.67</v>
      </c>
    </row>
    <row r="57" spans="5:10" ht="21">
      <c r="E57" s="783">
        <f>'3 - Frais généraux'!A10</f>
        <v>2</v>
      </c>
      <c r="F57" s="736" t="str">
        <f>IF('3 - Frais généraux'!AF10="","",'3 - Frais généraux'!AF10)</f>
        <v/>
      </c>
      <c r="G57" s="736" t="str">
        <f>IF('3 - Frais généraux'!AJ10="","",'3 - Frais généraux'!AJ10)</f>
        <v/>
      </c>
      <c r="H57" s="776" t="str">
        <f>IF('3 - Frais généraux'!AG10="","",'3 - Frais généraux'!AG10)</f>
        <v/>
      </c>
      <c r="I57" s="1336"/>
      <c r="J57" s="784" t="str">
        <f>IF('3 - Frais généraux'!BL10="","",'3 - Frais généraux'!BL10)</f>
        <v/>
      </c>
    </row>
    <row r="58" spans="5:10" ht="21">
      <c r="E58" s="783">
        <f>'3 - Frais généraux'!A11</f>
        <v>3</v>
      </c>
      <c r="F58" s="736" t="str">
        <f>IF('3 - Frais généraux'!AF11="","",'3 - Frais généraux'!AF11)</f>
        <v/>
      </c>
      <c r="G58" s="736" t="str">
        <f>IF('3 - Frais généraux'!AJ11="","",'3 - Frais généraux'!AJ11)</f>
        <v/>
      </c>
      <c r="H58" s="776" t="str">
        <f>IF('3 - Frais généraux'!AG11="","",'3 - Frais généraux'!AG11)</f>
        <v/>
      </c>
      <c r="I58" s="1336"/>
      <c r="J58" s="784" t="str">
        <f>IF('3 - Frais généraux'!BL11="","",'3 - Frais généraux'!BL11)</f>
        <v/>
      </c>
    </row>
    <row r="59" spans="5:10" ht="21">
      <c r="E59" s="783">
        <f>'3 - Frais généraux'!A12</f>
        <v>4</v>
      </c>
      <c r="F59" s="736" t="str">
        <f>IF('3 - Frais généraux'!AF12="","",'3 - Frais généraux'!AF12)</f>
        <v/>
      </c>
      <c r="G59" s="736" t="str">
        <f>IF('3 - Frais généraux'!AJ12="","",'3 - Frais généraux'!AJ12)</f>
        <v/>
      </c>
      <c r="H59" s="776" t="str">
        <f>IF('3 - Frais généraux'!AG12="","",'3 - Frais généraux'!AG12)</f>
        <v/>
      </c>
      <c r="I59" s="1336"/>
      <c r="J59" s="784" t="str">
        <f>IF('3 - Frais généraux'!BL12="","",'3 - Frais généraux'!BL12)</f>
        <v/>
      </c>
    </row>
    <row r="60" spans="5:10" ht="21.75" thickBot="1">
      <c r="E60" s="785">
        <f>'3 - Frais généraux'!A13</f>
        <v>5</v>
      </c>
      <c r="F60" s="786" t="str">
        <f>IF('3 - Frais généraux'!AF13="","",'3 - Frais généraux'!AF13)</f>
        <v/>
      </c>
      <c r="G60" s="786" t="str">
        <f>IF('3 - Frais généraux'!AJ13="","",'3 - Frais généraux'!AJ13)</f>
        <v/>
      </c>
      <c r="H60" s="787" t="str">
        <f>IF('3 - Frais généraux'!AG13="","",'3 - Frais généraux'!AG13)</f>
        <v/>
      </c>
      <c r="I60" s="1337"/>
      <c r="J60" s="788" t="str">
        <f>IF('3 - Frais généraux'!BL13="","",'3 - Frais généraux'!BL13)</f>
        <v/>
      </c>
    </row>
    <row r="61" spans="5:10" ht="24" customHeight="1" thickBot="1">
      <c r="E61" s="1338" t="s">
        <v>596</v>
      </c>
      <c r="F61" s="1339"/>
      <c r="G61" s="1339"/>
      <c r="H61" s="1339"/>
      <c r="I61" s="1339"/>
      <c r="J61" s="1340"/>
    </row>
    <row r="62" spans="5:10" ht="18.95" customHeight="1">
      <c r="E62" s="779">
        <f>'4 - Contributions en nature'!A9</f>
        <v>1</v>
      </c>
      <c r="F62" s="780" t="str">
        <f>IF('4 - Contributions en nature'!N9="","",'4 - Contributions en nature'!N9)</f>
        <v/>
      </c>
      <c r="G62" s="780" t="str">
        <f>IF('4 - Contributions en nature'!O9="","",'4 - Contributions en nature'!O9)</f>
        <v/>
      </c>
      <c r="H62" s="780">
        <f>IF('4 - Contributions en nature'!T9="","",'4 - Contributions en nature'!T9)</f>
        <v>0.5</v>
      </c>
      <c r="I62" s="1335" t="s">
        <v>614</v>
      </c>
      <c r="J62" s="782">
        <f>IF('4 - Contributions en nature'!Y9="","",'4 - Contributions en nature'!Y9)</f>
        <v>50</v>
      </c>
    </row>
    <row r="63" spans="5:10" ht="21">
      <c r="E63" s="783">
        <f>'4 - Contributions en nature'!A10</f>
        <v>2</v>
      </c>
      <c r="F63" s="736" t="str">
        <f>IF('4 - Contributions en nature'!N10="","",'4 - Contributions en nature'!N10)</f>
        <v/>
      </c>
      <c r="G63" s="736" t="s">
        <v>388</v>
      </c>
      <c r="H63" s="736" t="str">
        <f>IF('4 - Contributions en nature'!T10="","",'4 - Contributions en nature'!T10)</f>
        <v/>
      </c>
      <c r="I63" s="1336"/>
      <c r="J63" s="784" t="str">
        <f>IF('4 - Contributions en nature'!Y10="","",'4 - Contributions en nature'!Y10)</f>
        <v/>
      </c>
    </row>
    <row r="64" spans="5:10" ht="21">
      <c r="E64" s="783">
        <f>'4 - Contributions en nature'!A11</f>
        <v>3</v>
      </c>
      <c r="F64" s="736" t="str">
        <f>IF('4 - Contributions en nature'!N11="","",'4 - Contributions en nature'!N11)</f>
        <v/>
      </c>
      <c r="G64" s="736" t="s">
        <v>388</v>
      </c>
      <c r="H64" s="736" t="str">
        <f>IF('4 - Contributions en nature'!T11="","",'4 - Contributions en nature'!T11)</f>
        <v/>
      </c>
      <c r="I64" s="1336"/>
      <c r="J64" s="784" t="str">
        <f>IF('4 - Contributions en nature'!Y11="","",'4 - Contributions en nature'!Y11)</f>
        <v/>
      </c>
    </row>
    <row r="65" spans="5:10" ht="21.95" customHeight="1">
      <c r="E65" s="783">
        <f>'4 - Contributions en nature'!A12</f>
        <v>4</v>
      </c>
      <c r="F65" s="736" t="str">
        <f>IF('4 - Contributions en nature'!N12="","",'4 - Contributions en nature'!N12)</f>
        <v/>
      </c>
      <c r="G65" s="736" t="s">
        <v>388</v>
      </c>
      <c r="H65" s="736" t="str">
        <f>IF('4 - Contributions en nature'!T12="","",'4 - Contributions en nature'!T12)</f>
        <v/>
      </c>
      <c r="I65" s="1336"/>
      <c r="J65" s="784" t="str">
        <f>IF('4 - Contributions en nature'!Y12="","",'4 - Contributions en nature'!Y12)</f>
        <v/>
      </c>
    </row>
    <row r="66" spans="5:10" ht="21.95" customHeight="1" thickBot="1">
      <c r="E66" s="785">
        <f>'4 - Contributions en nature'!A13</f>
        <v>5</v>
      </c>
      <c r="F66" s="786" t="str">
        <f>IF('4 - Contributions en nature'!N13="","",'4 - Contributions en nature'!N13)</f>
        <v/>
      </c>
      <c r="G66" s="786" t="s">
        <v>388</v>
      </c>
      <c r="H66" s="786" t="str">
        <f>IF('4 - Contributions en nature'!T13="","",'4 - Contributions en nature'!T13)</f>
        <v/>
      </c>
      <c r="I66" s="1337"/>
      <c r="J66" s="788" t="str">
        <f>IF('4 - Contributions en nature'!Y13="","",'4 - Contributions en nature'!Y13)</f>
        <v/>
      </c>
    </row>
    <row r="67" spans="5:10" ht="26.1" customHeight="1" thickBot="1">
      <c r="E67" s="1342" t="s">
        <v>598</v>
      </c>
      <c r="F67" s="1343"/>
      <c r="G67" s="1343"/>
      <c r="H67" s="1343"/>
      <c r="I67" s="1343"/>
      <c r="J67" s="1344"/>
    </row>
    <row r="68" spans="5:10" ht="65.099999999999994" customHeight="1">
      <c r="E68" s="1348" t="s">
        <v>614</v>
      </c>
      <c r="F68" s="790" t="str">
        <f>IF('5 - Taux forfaitaire'!I9="","",'5 - Taux forfaitaire'!I9)</f>
        <v>Base de calcul : Frais de personnel (15%)
Afin de couvrir : Les coûts indirects de l'opération</v>
      </c>
      <c r="G68" s="790" t="str">
        <f>IF('5 - Taux forfaitaire'!K9="","",'5 - Taux forfaitaire'!K9)</f>
        <v/>
      </c>
      <c r="H68" s="1335" t="s">
        <v>614</v>
      </c>
      <c r="I68" s="1335"/>
      <c r="J68" s="799">
        <f>IF('5 - Taux forfaitaire'!O9="","",'5 - Taux forfaitaire'!O9)</f>
        <v>0</v>
      </c>
    </row>
    <row r="69" spans="5:10" ht="65.099999999999994" customHeight="1">
      <c r="E69" s="1349"/>
      <c r="F69" s="775" t="str">
        <f>IF('5 - Taux forfaitaire'!I10="","",'5 - Taux forfaitaire'!I10)</f>
        <v>Base de calcul : Frais de personnel (40%)
Afin de couvrir : Les coûts directs et indirects hors frais de personnel</v>
      </c>
      <c r="G69" s="775" t="str">
        <f>IF('5 - Taux forfaitaire'!K10="","",'5 - Taux forfaitaire'!K10)</f>
        <v>Coopération entre les GAL</v>
      </c>
      <c r="H69" s="1336"/>
      <c r="I69" s="1336"/>
      <c r="J69" s="800">
        <f>IF('5 - Taux forfaitaire'!O10="","",'5 - Taux forfaitaire'!O10)</f>
        <v>0</v>
      </c>
    </row>
    <row r="70" spans="5:10" ht="65.099999999999994" customHeight="1">
      <c r="E70" s="1349"/>
      <c r="F70" s="775" t="str">
        <f>IF('5 - Taux forfaitaire'!I11="","",'5 - Taux forfaitaire'!I11)</f>
        <v>Base de calcul : Dépenses directes de l'opération hors frais de personnel (20%)
Afin de couvrir : Les frais de personnel lors des travaux d'aménagement ou de construction en autoconstruction</v>
      </c>
      <c r="G70" s="775" t="str">
        <f>IF('5 - Taux forfaitaire'!K11="","",'5 - Taux forfaitaire'!K11)</f>
        <v>Mise en œuvre de la stratégie</v>
      </c>
      <c r="H70" s="1336"/>
      <c r="I70" s="1336"/>
      <c r="J70" s="800">
        <f>IF('5 - Taux forfaitaire'!O11="","",'5 - Taux forfaitaire'!O11)</f>
        <v>0</v>
      </c>
    </row>
    <row r="71" spans="5:10" ht="65.099999999999994" customHeight="1" thickBot="1">
      <c r="E71" s="1350"/>
      <c r="F71" s="796" t="str">
        <f>IF('5 - Taux forfaitaire'!I12="","",'5 - Taux forfaitaire'!I12)</f>
        <v>Base de calcul : Frais de personnel (25%)
Afin de couvrir : L'ensemble des autres coûts directs et indirects éligibles d'une opération</v>
      </c>
      <c r="G71" s="796" t="str">
        <f>IF('5 - Taux forfaitaire'!K12="","",'5 - Taux forfaitaire'!K12)</f>
        <v>Fonctionnement et animation</v>
      </c>
      <c r="H71" s="1337"/>
      <c r="I71" s="1337"/>
      <c r="J71" s="801">
        <f>IF('5 - Taux forfaitaire'!O12="","",'5 - Taux forfaitaire'!O12)</f>
        <v>0</v>
      </c>
    </row>
    <row r="72" spans="5:10" ht="24" thickBot="1">
      <c r="E72" s="1342" t="s">
        <v>600</v>
      </c>
      <c r="F72" s="1343"/>
      <c r="G72" s="1343"/>
      <c r="H72" s="1343"/>
      <c r="I72" s="1343"/>
      <c r="J72" s="1344"/>
    </row>
    <row r="73" spans="5:10" ht="111.75" customHeight="1" thickBot="1">
      <c r="E73" s="802">
        <f>'6 - Déplacement &amp; hébergement'!B10</f>
        <v>1</v>
      </c>
      <c r="F73" s="803" t="str">
        <f>IF('6 - Déplacement &amp; hébergement'!AM10="","",'6 - Déplacement &amp; hébergement'!AM10)</f>
        <v>Mise en œuvre de la stratégie</v>
      </c>
      <c r="G73" s="803" t="str">
        <f>IF('6 - Déplacement &amp; hébergement'!AN10="","",'6 - Déplacement &amp; hébergement'!AN10)</f>
        <v xml:space="preserve">Voyage d'étude à Point-à-Pitre en avion aller/retour, 2 nuits et 6 repas. </v>
      </c>
      <c r="H73" s="1351" t="s">
        <v>614</v>
      </c>
      <c r="I73" s="780" t="str">
        <f>IF(F73="","","Les frais kilométriques sont à hauteur de "&amp;'6 - Déplacement &amp; hébergement'!BR10&amp;" €"&amp;"
Le montant des nuitées est à hauteur de "&amp;'6 - Déplacement &amp; hébergement'!BT10*'6 - Déplacement &amp; hébergement'!BU10&amp;" €"&amp;"
Les frais de bouche sont à hauteur de "&amp;'6 - Déplacement &amp; hébergement'!BV10*'6 - Déplacement &amp; hébergement'!BW10&amp;" €")</f>
        <v>Les frais kilométriques sont à hauteur de 3200 €
Le montant des nuitées est à hauteur de 140 €
Les frais de bouche sont à hauteur de 63 €</v>
      </c>
      <c r="J73" s="804">
        <f>IF('6 - Déplacement &amp; hébergement'!BY10="","",'6 - Déplacement &amp; hébergement'!BY10)</f>
        <v>3403</v>
      </c>
    </row>
    <row r="74" spans="5:10" ht="21.75" thickBot="1">
      <c r="E74" s="805">
        <f>'6 - Déplacement &amp; hébergement'!B11</f>
        <v>2</v>
      </c>
      <c r="F74" s="778" t="str">
        <f>IF('6 - Déplacement &amp; hébergement'!AM11="","",'6 - Déplacement &amp; hébergement'!AM11)</f>
        <v/>
      </c>
      <c r="G74" s="778" t="str">
        <f>IF('6 - Déplacement &amp; hébergement'!AN11="","",'6 - Déplacement &amp; hébergement'!AN11)</f>
        <v/>
      </c>
      <c r="H74" s="1352"/>
      <c r="I74" s="780" t="str">
        <f>IF(F74="","","Les frais kilométriques sont à hauteur de "&amp;'6 - Déplacement &amp; hébergement'!BR11&amp;" €"&amp;"
Le montant des nuitées est à hauteur de "&amp;'6 - Déplacement &amp; hébergement'!BT11*'6 - Déplacement &amp; hébergement'!BU11&amp;" €"&amp;"
Les frais de bouche sont à hauteur de "&amp;'6 - Déplacement &amp; hébergement'!BV11*'6 - Déplacement &amp; hébergement'!BW11&amp;" €")</f>
        <v/>
      </c>
      <c r="J74" s="806" t="str">
        <f>IF('6 - Déplacement &amp; hébergement'!BY11="","",'6 - Déplacement &amp; hébergement'!BY11)</f>
        <v/>
      </c>
    </row>
    <row r="75" spans="5:10" ht="21.75" thickBot="1">
      <c r="E75" s="805">
        <f>'6 - Déplacement &amp; hébergement'!B12</f>
        <v>3</v>
      </c>
      <c r="F75" s="778" t="str">
        <f>IF('6 - Déplacement &amp; hébergement'!AM12="","",'6 - Déplacement &amp; hébergement'!AM12)</f>
        <v/>
      </c>
      <c r="G75" s="778" t="str">
        <f>IF('6 - Déplacement &amp; hébergement'!AN12="","",'6 - Déplacement &amp; hébergement'!AN12)</f>
        <v/>
      </c>
      <c r="H75" s="1352"/>
      <c r="I75" s="780" t="str">
        <f>IF(F75="","","Les frais kilométriques sont à hauteur de "&amp;'6 - Déplacement &amp; hébergement'!BR12&amp;" €"&amp;"
Le montant des nuitées est à hauteur de "&amp;'6 - Déplacement &amp; hébergement'!BT12*'6 - Déplacement &amp; hébergement'!BU12&amp;" €"&amp;"
Les frais de bouche sont à hauteur de "&amp;'6 - Déplacement &amp; hébergement'!BV12*'6 - Déplacement &amp; hébergement'!BW12&amp;" €")</f>
        <v/>
      </c>
      <c r="J75" s="806" t="str">
        <f>IF('6 - Déplacement &amp; hébergement'!BY12="","",'6 - Déplacement &amp; hébergement'!BY12)</f>
        <v/>
      </c>
    </row>
    <row r="76" spans="5:10" ht="21.75" thickBot="1">
      <c r="E76" s="805">
        <f>'6 - Déplacement &amp; hébergement'!B13</f>
        <v>4</v>
      </c>
      <c r="F76" s="778" t="str">
        <f>IF('6 - Déplacement &amp; hébergement'!AM13="","",'6 - Déplacement &amp; hébergement'!AM13)</f>
        <v/>
      </c>
      <c r="G76" s="778" t="str">
        <f>IF('6 - Déplacement &amp; hébergement'!AN13="","",'6 - Déplacement &amp; hébergement'!AN13)</f>
        <v/>
      </c>
      <c r="H76" s="1352"/>
      <c r="I76" s="780" t="str">
        <f>IF(F76="","","Les frais kilométriques sont à hauteur de "&amp;'6 - Déplacement &amp; hébergement'!BR13&amp;" €"&amp;"
Le montant des nuitées est à hauteur de "&amp;'6 - Déplacement &amp; hébergement'!BT13*'6 - Déplacement &amp; hébergement'!BU13&amp;" €"&amp;"
Les frais de bouche sont à hauteur de "&amp;'6 - Déplacement &amp; hébergement'!BV13*'6 - Déplacement &amp; hébergement'!BW13&amp;" €")</f>
        <v/>
      </c>
      <c r="J76" s="806" t="str">
        <f>IF('6 - Déplacement &amp; hébergement'!BY13="","",'6 - Déplacement &amp; hébergement'!BY13)</f>
        <v/>
      </c>
    </row>
    <row r="77" spans="5:10" ht="24" customHeight="1" thickBot="1">
      <c r="E77" s="807">
        <f>'6 - Déplacement &amp; hébergement'!B14</f>
        <v>5</v>
      </c>
      <c r="F77" s="808" t="str">
        <f>IF('6 - Déplacement &amp; hébergement'!AM14="","",'6 - Déplacement &amp; hébergement'!AM14)</f>
        <v/>
      </c>
      <c r="G77" s="808" t="str">
        <f>IF('6 - Déplacement &amp; hébergement'!AN14="","",'6 - Déplacement &amp; hébergement'!AN14)</f>
        <v/>
      </c>
      <c r="H77" s="1353"/>
      <c r="I77" s="780" t="str">
        <f>IF(F77="","","Les frais kilométriques sont à hauteur de "&amp;'6 - Déplacement &amp; hébergement'!BR14&amp;" €"&amp;"
Le montant des nuitées est à hauteur de "&amp;'6 - Déplacement &amp; hébergement'!BT14*'6 - Déplacement &amp; hébergement'!BU14&amp;" €"&amp;"
Les frais de bouche sont à hauteur de "&amp;'6 - Déplacement &amp; hébergement'!BV14*'6 - Déplacement &amp; hébergement'!BW14&amp;" €")</f>
        <v/>
      </c>
      <c r="J77" s="809" t="str">
        <f>IF('6 - Déplacement &amp; hébergement'!BY14="","",'6 - Déplacement &amp; hébergement'!BY14)</f>
        <v/>
      </c>
    </row>
    <row r="78" spans="5:10" ht="21.75" thickBot="1">
      <c r="E78" s="765" t="s">
        <v>615</v>
      </c>
      <c r="F78" s="766"/>
      <c r="G78" s="766"/>
      <c r="H78" s="766"/>
      <c r="I78" s="767"/>
      <c r="J78" s="737">
        <f>SUM(J38:J77)</f>
        <v>13687.67</v>
      </c>
    </row>
    <row r="82" spans="5:19" ht="28.5">
      <c r="E82" s="738"/>
      <c r="F82" s="738"/>
      <c r="G82" s="738"/>
      <c r="H82" s="738"/>
      <c r="I82" s="738"/>
      <c r="J82" s="738"/>
    </row>
    <row r="83" spans="5:19" ht="21.95" customHeight="1">
      <c r="E83" s="740"/>
      <c r="F83" s="740"/>
      <c r="G83" s="740"/>
      <c r="H83" s="740"/>
      <c r="I83" s="740"/>
      <c r="J83" s="740"/>
    </row>
    <row r="84" spans="5:19" ht="23.25">
      <c r="E84" s="740"/>
      <c r="F84" s="740"/>
      <c r="G84" s="740"/>
      <c r="H84" s="741"/>
      <c r="I84" s="1330"/>
      <c r="J84" s="1330"/>
    </row>
    <row r="85" spans="5:19" ht="18.75">
      <c r="E85" s="742"/>
      <c r="F85" s="742"/>
      <c r="G85" s="742"/>
      <c r="H85" s="743"/>
      <c r="I85" s="1331"/>
      <c r="J85" s="1331"/>
    </row>
    <row r="86" spans="5:19" ht="18.75">
      <c r="E86" s="742"/>
      <c r="F86" s="742"/>
      <c r="G86" s="742"/>
      <c r="H86" s="743"/>
      <c r="I86" s="1331"/>
      <c r="J86" s="1331"/>
    </row>
    <row r="87" spans="5:19" ht="28.5">
      <c r="E87" s="742"/>
      <c r="F87" s="742"/>
      <c r="G87" s="742"/>
      <c r="H87" s="743"/>
      <c r="I87" s="1331"/>
      <c r="J87" s="1331"/>
      <c r="K87" s="738"/>
      <c r="L87" s="739"/>
      <c r="M87" s="739"/>
      <c r="N87" s="739"/>
      <c r="O87" s="739"/>
      <c r="P87" s="739"/>
      <c r="Q87" s="739"/>
      <c r="R87" s="739"/>
      <c r="S87" s="739"/>
    </row>
    <row r="88" spans="5:19" ht="28.5">
      <c r="E88" s="742"/>
      <c r="F88" s="742"/>
      <c r="G88" s="742"/>
      <c r="H88" s="743"/>
      <c r="I88" s="1331"/>
      <c r="J88" s="1331"/>
      <c r="K88" s="740"/>
      <c r="L88" s="739"/>
      <c r="M88" s="1329"/>
      <c r="N88" s="1329"/>
      <c r="O88" s="1329"/>
      <c r="P88" s="1329"/>
      <c r="Q88" s="1329"/>
      <c r="R88" s="1329"/>
      <c r="S88" s="739"/>
    </row>
    <row r="89" spans="5:19" ht="23.25">
      <c r="E89" s="742"/>
      <c r="F89" s="742"/>
      <c r="G89" s="742"/>
      <c r="H89" s="743"/>
      <c r="I89" s="1331"/>
      <c r="J89" s="1331"/>
      <c r="K89" s="740"/>
      <c r="L89" s="739"/>
      <c r="M89" s="740"/>
      <c r="N89" s="740"/>
      <c r="O89" s="740"/>
      <c r="P89" s="740"/>
      <c r="Q89" s="740"/>
      <c r="R89" s="740"/>
      <c r="S89" s="739"/>
    </row>
    <row r="90" spans="5:19" ht="23.25">
      <c r="E90" s="740"/>
      <c r="F90" s="740"/>
      <c r="G90" s="740"/>
      <c r="H90" s="740"/>
      <c r="I90" s="740"/>
      <c r="J90" s="740"/>
      <c r="K90" s="744"/>
      <c r="L90" s="739"/>
      <c r="M90" s="1330"/>
      <c r="N90" s="1330"/>
      <c r="O90" s="1330"/>
      <c r="P90" s="1330"/>
      <c r="Q90" s="1330"/>
      <c r="R90" s="1330"/>
      <c r="S90" s="739"/>
    </row>
    <row r="91" spans="5:19" ht="23.25">
      <c r="E91" s="740"/>
      <c r="F91" s="740"/>
      <c r="G91" s="740"/>
      <c r="H91" s="741"/>
      <c r="I91" s="1330"/>
      <c r="J91" s="1330"/>
      <c r="K91" s="744"/>
      <c r="L91" s="739"/>
      <c r="M91" s="742"/>
      <c r="N91" s="742"/>
      <c r="O91" s="742"/>
      <c r="P91" s="744"/>
      <c r="Q91" s="744"/>
      <c r="R91" s="744"/>
      <c r="S91" s="739"/>
    </row>
    <row r="92" spans="5:19" ht="18.75">
      <c r="E92" s="742"/>
      <c r="F92" s="742"/>
      <c r="G92" s="742"/>
      <c r="H92" s="743"/>
      <c r="I92" s="1330"/>
      <c r="J92" s="1330"/>
      <c r="K92" s="744"/>
      <c r="L92" s="739"/>
      <c r="M92" s="742"/>
      <c r="N92" s="742"/>
      <c r="O92" s="742"/>
      <c r="P92" s="744"/>
      <c r="Q92" s="744"/>
      <c r="R92" s="744"/>
      <c r="S92" s="739"/>
    </row>
    <row r="93" spans="5:19" ht="18.75">
      <c r="E93" s="742"/>
      <c r="F93" s="742"/>
      <c r="G93" s="742"/>
      <c r="H93" s="743"/>
      <c r="I93" s="1330"/>
      <c r="J93" s="1330"/>
      <c r="K93" s="744"/>
      <c r="L93" s="739"/>
      <c r="M93" s="742"/>
      <c r="N93" s="742"/>
      <c r="O93" s="742"/>
      <c r="P93" s="744"/>
      <c r="Q93" s="744"/>
      <c r="R93" s="744"/>
      <c r="S93" s="739"/>
    </row>
    <row r="94" spans="5:19" ht="18.75">
      <c r="E94" s="742"/>
      <c r="F94" s="742"/>
      <c r="G94" s="742"/>
      <c r="H94" s="743"/>
      <c r="I94" s="1330"/>
      <c r="J94" s="1330"/>
      <c r="K94" s="744"/>
      <c r="L94" s="739"/>
      <c r="M94" s="742"/>
      <c r="N94" s="742"/>
      <c r="O94" s="742"/>
      <c r="P94" s="744"/>
      <c r="Q94" s="744"/>
      <c r="R94" s="744"/>
      <c r="S94" s="739"/>
    </row>
    <row r="95" spans="5:19" ht="23.25">
      <c r="E95" s="742"/>
      <c r="F95" s="742"/>
      <c r="G95" s="742"/>
      <c r="H95" s="743"/>
      <c r="I95" s="1330"/>
      <c r="J95" s="1330"/>
      <c r="K95" s="740"/>
      <c r="L95" s="739"/>
      <c r="M95" s="742"/>
      <c r="N95" s="742"/>
      <c r="O95" s="742"/>
      <c r="P95" s="744"/>
      <c r="Q95" s="744"/>
      <c r="R95" s="744"/>
      <c r="S95" s="739"/>
    </row>
    <row r="96" spans="5:19" ht="23.25">
      <c r="E96" s="742"/>
      <c r="F96" s="742"/>
      <c r="G96" s="742"/>
      <c r="H96" s="743"/>
      <c r="I96" s="1330"/>
      <c r="J96" s="1330"/>
      <c r="K96" s="740"/>
      <c r="L96" s="739"/>
      <c r="M96" s="1330"/>
      <c r="N96" s="1330"/>
      <c r="O96" s="1330"/>
      <c r="P96" s="1330"/>
      <c r="Q96" s="1330"/>
      <c r="R96" s="1330"/>
      <c r="S96" s="739"/>
    </row>
    <row r="97" spans="5:19" ht="23.25">
      <c r="E97" s="740"/>
      <c r="F97" s="740"/>
      <c r="G97" s="740"/>
      <c r="H97" s="740"/>
      <c r="I97" s="740"/>
      <c r="J97" s="740"/>
      <c r="K97" s="744"/>
      <c r="L97" s="739"/>
      <c r="M97" s="742"/>
      <c r="N97" s="742"/>
      <c r="O97" s="742"/>
      <c r="P97" s="739"/>
      <c r="Q97" s="745"/>
      <c r="R97" s="744"/>
      <c r="S97" s="739"/>
    </row>
    <row r="98" spans="5:19" ht="23.25">
      <c r="E98" s="740"/>
      <c r="F98" s="740"/>
      <c r="G98" s="740"/>
      <c r="H98" s="747"/>
      <c r="I98" s="1330"/>
      <c r="J98" s="1330"/>
      <c r="K98" s="744"/>
      <c r="L98" s="739"/>
      <c r="M98" s="742"/>
      <c r="N98" s="742"/>
      <c r="O98" s="742"/>
      <c r="P98" s="739"/>
      <c r="Q98" s="745"/>
      <c r="R98" s="744"/>
      <c r="S98" s="739"/>
    </row>
    <row r="99" spans="5:19" ht="18.75">
      <c r="E99" s="742"/>
      <c r="F99" s="742"/>
      <c r="G99" s="742"/>
      <c r="H99" s="743"/>
      <c r="I99" s="1330"/>
      <c r="J99" s="1330"/>
      <c r="K99" s="744"/>
      <c r="L99" s="739"/>
      <c r="M99" s="742"/>
      <c r="N99" s="742"/>
      <c r="O99" s="742"/>
      <c r="P99" s="739"/>
      <c r="Q99" s="745"/>
      <c r="R99" s="744"/>
      <c r="S99" s="739"/>
    </row>
    <row r="100" spans="5:19" ht="18.75">
      <c r="E100" s="742"/>
      <c r="F100" s="742"/>
      <c r="G100" s="742"/>
      <c r="H100" s="743"/>
      <c r="I100" s="1330"/>
      <c r="J100" s="1330"/>
      <c r="K100" s="744"/>
      <c r="L100" s="739"/>
      <c r="M100" s="742"/>
      <c r="N100" s="742"/>
      <c r="O100" s="742"/>
      <c r="P100" s="739"/>
      <c r="Q100" s="745"/>
      <c r="R100" s="744"/>
      <c r="S100" s="739"/>
    </row>
    <row r="101" spans="5:19" ht="18.75">
      <c r="E101" s="742"/>
      <c r="F101" s="742"/>
      <c r="G101" s="742"/>
      <c r="H101" s="743"/>
      <c r="I101" s="1330"/>
      <c r="J101" s="1330"/>
      <c r="K101" s="744"/>
      <c r="L101" s="739"/>
      <c r="M101" s="742"/>
      <c r="N101" s="742"/>
      <c r="O101" s="742"/>
      <c r="P101" s="739"/>
      <c r="Q101" s="745"/>
      <c r="R101" s="745"/>
      <c r="S101" s="739"/>
    </row>
    <row r="102" spans="5:19" ht="23.25">
      <c r="E102" s="742"/>
      <c r="F102" s="742"/>
      <c r="G102" s="742"/>
      <c r="H102" s="743"/>
      <c r="I102" s="1330"/>
      <c r="J102" s="1330"/>
      <c r="K102" s="740"/>
      <c r="L102" s="739"/>
      <c r="M102" s="1330"/>
      <c r="N102" s="1330"/>
      <c r="O102" s="1330"/>
      <c r="P102" s="1330"/>
      <c r="Q102" s="1330"/>
      <c r="R102" s="1330"/>
      <c r="S102" s="746"/>
    </row>
    <row r="103" spans="5:19" ht="23.25">
      <c r="E103" s="742"/>
      <c r="F103" s="742"/>
      <c r="G103" s="742"/>
      <c r="H103" s="743"/>
      <c r="I103" s="1330"/>
      <c r="J103" s="1330"/>
      <c r="K103" s="740"/>
      <c r="L103" s="739"/>
      <c r="M103" s="739"/>
      <c r="N103" s="739"/>
      <c r="O103" s="739"/>
      <c r="P103" s="739"/>
      <c r="Q103" s="739"/>
      <c r="R103" s="739"/>
      <c r="S103" s="739"/>
    </row>
    <row r="104" spans="5:19" ht="23.25">
      <c r="E104" s="740"/>
      <c r="F104" s="740"/>
      <c r="G104" s="740"/>
      <c r="H104" s="740"/>
      <c r="I104" s="740"/>
      <c r="J104" s="740"/>
      <c r="K104" s="744"/>
      <c r="L104" s="739"/>
      <c r="M104" s="739"/>
      <c r="N104" s="739"/>
      <c r="O104" s="739"/>
      <c r="P104" s="739"/>
      <c r="Q104" s="739"/>
      <c r="R104" s="739"/>
      <c r="S104" s="739"/>
    </row>
    <row r="105" spans="5:19" ht="23.25">
      <c r="E105" s="740"/>
      <c r="F105" s="740"/>
      <c r="G105" s="740"/>
      <c r="H105" s="747"/>
      <c r="I105" s="1330"/>
      <c r="J105" s="1330"/>
      <c r="K105" s="744"/>
      <c r="L105" s="739"/>
      <c r="M105" s="739"/>
      <c r="N105" s="739"/>
      <c r="O105" s="739"/>
      <c r="P105" s="739"/>
      <c r="Q105" s="739"/>
      <c r="R105" s="739"/>
      <c r="S105" s="739"/>
    </row>
    <row r="106" spans="5:19" ht="18.75">
      <c r="E106" s="742"/>
      <c r="F106" s="742"/>
      <c r="G106" s="742"/>
      <c r="H106" s="743"/>
      <c r="I106" s="1330"/>
      <c r="J106" s="1330"/>
      <c r="K106" s="744"/>
      <c r="L106" s="739"/>
      <c r="M106" s="739"/>
      <c r="N106" s="739"/>
      <c r="O106" s="739"/>
      <c r="P106" s="739"/>
      <c r="Q106" s="739"/>
      <c r="R106" s="739"/>
      <c r="S106" s="739"/>
    </row>
    <row r="107" spans="5:19" ht="18.75">
      <c r="E107" s="742"/>
      <c r="F107" s="742"/>
      <c r="G107" s="742"/>
      <c r="H107" s="743"/>
      <c r="I107" s="1330"/>
      <c r="J107" s="1330"/>
      <c r="K107" s="744"/>
      <c r="L107" s="739"/>
      <c r="M107" s="739"/>
      <c r="N107" s="739"/>
      <c r="O107" s="739"/>
      <c r="P107" s="739"/>
      <c r="Q107" s="739"/>
      <c r="R107" s="739"/>
      <c r="S107" s="739"/>
    </row>
    <row r="108" spans="5:19" ht="18.75">
      <c r="E108" s="742"/>
      <c r="F108" s="742"/>
      <c r="G108" s="742"/>
      <c r="H108" s="743"/>
      <c r="I108" s="1330"/>
      <c r="J108" s="1330"/>
      <c r="K108" s="744"/>
      <c r="L108" s="739"/>
      <c r="M108" s="739"/>
      <c r="N108" s="739"/>
      <c r="O108" s="739"/>
      <c r="P108" s="739"/>
      <c r="Q108" s="739"/>
      <c r="R108" s="739"/>
      <c r="S108" s="739"/>
    </row>
    <row r="109" spans="5:19" ht="23.25">
      <c r="E109" s="742"/>
      <c r="F109" s="742"/>
      <c r="G109" s="742"/>
      <c r="H109" s="743"/>
      <c r="I109" s="1330"/>
      <c r="J109" s="1330"/>
      <c r="K109" s="740"/>
      <c r="L109" s="739"/>
      <c r="M109" s="739"/>
      <c r="N109" s="739"/>
      <c r="O109" s="739"/>
      <c r="P109" s="739"/>
      <c r="Q109" s="739"/>
      <c r="R109" s="739"/>
      <c r="S109" s="739"/>
    </row>
    <row r="110" spans="5:19" ht="23.25">
      <c r="E110" s="742"/>
      <c r="F110" s="742"/>
      <c r="G110" s="742"/>
      <c r="H110" s="743"/>
      <c r="I110" s="1330"/>
      <c r="J110" s="1330"/>
      <c r="K110" s="740"/>
      <c r="L110" s="739"/>
      <c r="M110" s="739"/>
      <c r="N110" s="739"/>
      <c r="O110" s="739"/>
      <c r="P110" s="739"/>
      <c r="Q110" s="739"/>
      <c r="R110" s="739"/>
      <c r="S110" s="739"/>
    </row>
    <row r="111" spans="5:19" ht="23.25">
      <c r="E111" s="740"/>
      <c r="F111" s="740"/>
      <c r="G111" s="740"/>
      <c r="H111" s="740"/>
      <c r="I111" s="740"/>
      <c r="J111" s="740"/>
      <c r="K111" s="744"/>
      <c r="L111" s="739"/>
      <c r="M111" s="739"/>
      <c r="N111" s="739"/>
      <c r="O111" s="739"/>
      <c r="P111" s="739"/>
      <c r="Q111" s="739"/>
      <c r="R111" s="739"/>
      <c r="S111" s="739"/>
    </row>
    <row r="112" spans="5:19" ht="23.25">
      <c r="E112" s="740"/>
      <c r="F112" s="740"/>
      <c r="G112" s="740"/>
      <c r="H112" s="1341"/>
      <c r="I112" s="1341"/>
      <c r="J112" s="1341"/>
      <c r="K112" s="744"/>
      <c r="L112" s="739"/>
      <c r="M112" s="739"/>
      <c r="N112" s="739"/>
      <c r="O112" s="739"/>
      <c r="P112" s="739"/>
      <c r="Q112" s="739"/>
      <c r="R112" s="739"/>
      <c r="S112" s="739"/>
    </row>
    <row r="113" spans="5:19" ht="18.75">
      <c r="E113" s="748"/>
      <c r="F113" s="742"/>
      <c r="G113" s="749"/>
      <c r="H113" s="1341"/>
      <c r="I113" s="1341"/>
      <c r="J113" s="1341"/>
      <c r="K113" s="744"/>
      <c r="L113" s="739"/>
      <c r="M113" s="739"/>
      <c r="N113" s="739"/>
      <c r="O113" s="739"/>
      <c r="P113" s="739"/>
      <c r="Q113" s="739"/>
      <c r="R113" s="739"/>
      <c r="S113" s="739"/>
    </row>
    <row r="114" spans="5:19" ht="18.75">
      <c r="E114" s="748"/>
      <c r="F114" s="742"/>
      <c r="G114" s="749"/>
      <c r="H114" s="1341"/>
      <c r="I114" s="1341"/>
      <c r="J114" s="1341"/>
      <c r="K114" s="744"/>
      <c r="L114" s="739"/>
      <c r="M114" s="739"/>
      <c r="N114" s="739"/>
      <c r="O114" s="739"/>
      <c r="P114" s="739"/>
      <c r="Q114" s="739"/>
      <c r="R114" s="739"/>
      <c r="S114" s="739"/>
    </row>
    <row r="115" spans="5:19" ht="18.75">
      <c r="E115" s="748"/>
      <c r="F115" s="742"/>
      <c r="G115" s="749"/>
      <c r="H115" s="1341"/>
      <c r="I115" s="1341"/>
      <c r="J115" s="1341"/>
      <c r="K115" s="744"/>
      <c r="L115" s="739"/>
      <c r="M115" s="739"/>
      <c r="N115" s="739"/>
      <c r="O115" s="739"/>
      <c r="P115" s="739"/>
      <c r="Q115" s="739"/>
      <c r="R115" s="739"/>
      <c r="S115" s="739"/>
    </row>
    <row r="116" spans="5:19" ht="23.25">
      <c r="E116" s="748"/>
      <c r="F116" s="742"/>
      <c r="G116" s="749"/>
      <c r="H116" s="1341"/>
      <c r="I116" s="1341"/>
      <c r="J116" s="1341"/>
      <c r="K116" s="740"/>
      <c r="L116" s="739"/>
      <c r="M116" s="739"/>
      <c r="N116" s="739"/>
      <c r="O116" s="739"/>
      <c r="P116" s="739"/>
      <c r="Q116" s="739"/>
      <c r="R116" s="739"/>
      <c r="S116" s="739"/>
    </row>
    <row r="117" spans="5:19" ht="23.25">
      <c r="E117" s="748"/>
      <c r="F117" s="742"/>
      <c r="G117" s="749"/>
      <c r="H117" s="1341"/>
      <c r="I117" s="1341"/>
      <c r="J117" s="1341"/>
      <c r="K117" s="740"/>
      <c r="L117" s="739"/>
      <c r="M117" s="739"/>
      <c r="N117" s="739"/>
      <c r="O117" s="739"/>
      <c r="P117" s="739"/>
      <c r="Q117" s="739"/>
      <c r="R117" s="739"/>
      <c r="S117" s="739"/>
    </row>
    <row r="118" spans="5:19" ht="18.75">
      <c r="E118" s="748"/>
      <c r="F118" s="742"/>
      <c r="G118" s="749"/>
      <c r="H118" s="1341"/>
      <c r="I118" s="1341"/>
      <c r="J118" s="1341"/>
      <c r="K118" s="750"/>
      <c r="L118" s="739"/>
      <c r="M118" s="739"/>
      <c r="N118" s="739"/>
      <c r="O118" s="739"/>
      <c r="P118" s="739"/>
      <c r="Q118" s="739"/>
      <c r="R118" s="739"/>
      <c r="S118" s="739"/>
    </row>
    <row r="119" spans="5:19" ht="18.75">
      <c r="E119" s="748"/>
      <c r="F119" s="742"/>
      <c r="G119" s="749"/>
      <c r="H119" s="1341"/>
      <c r="I119" s="1341"/>
      <c r="J119" s="1341"/>
      <c r="K119" s="750"/>
      <c r="L119" s="739"/>
      <c r="M119" s="739"/>
      <c r="N119" s="739"/>
      <c r="O119" s="739"/>
      <c r="P119" s="739"/>
      <c r="Q119" s="739"/>
      <c r="R119" s="739"/>
      <c r="S119" s="739"/>
    </row>
    <row r="120" spans="5:19" ht="18.75">
      <c r="E120" s="748"/>
      <c r="F120" s="742"/>
      <c r="G120" s="749"/>
      <c r="H120" s="1341"/>
      <c r="I120" s="1341"/>
      <c r="J120" s="1341"/>
      <c r="K120" s="750"/>
      <c r="L120" s="739"/>
      <c r="M120" s="739"/>
      <c r="N120" s="739"/>
      <c r="O120" s="739"/>
      <c r="P120" s="739"/>
      <c r="Q120" s="739"/>
      <c r="R120" s="739"/>
      <c r="S120" s="739"/>
    </row>
    <row r="121" spans="5:19" ht="23.25">
      <c r="E121" s="740"/>
      <c r="F121" s="740"/>
      <c r="G121" s="740"/>
      <c r="H121" s="740"/>
      <c r="I121" s="740"/>
      <c r="J121" s="740"/>
      <c r="K121" s="750"/>
      <c r="L121" s="739"/>
      <c r="M121" s="739"/>
      <c r="N121" s="739"/>
      <c r="O121" s="739"/>
      <c r="P121" s="739"/>
      <c r="Q121" s="739"/>
      <c r="R121" s="739"/>
      <c r="S121" s="739"/>
    </row>
    <row r="122" spans="5:19" ht="23.25">
      <c r="E122" s="740"/>
      <c r="F122" s="740"/>
      <c r="G122" s="740"/>
      <c r="H122" s="741"/>
      <c r="I122" s="740"/>
      <c r="J122" s="1330"/>
      <c r="K122" s="750"/>
      <c r="L122" s="739"/>
      <c r="M122" s="739"/>
      <c r="N122" s="739"/>
      <c r="O122" s="739"/>
      <c r="P122" s="739"/>
      <c r="Q122" s="739"/>
      <c r="R122" s="739"/>
      <c r="S122" s="739"/>
    </row>
    <row r="123" spans="5:19" ht="18.75">
      <c r="E123" s="748"/>
      <c r="F123" s="748"/>
      <c r="G123" s="748"/>
      <c r="H123" s="743"/>
      <c r="I123" s="745"/>
      <c r="J123" s="1330"/>
      <c r="K123" s="750"/>
      <c r="L123" s="739"/>
      <c r="M123" s="739"/>
      <c r="N123" s="739"/>
      <c r="O123" s="739"/>
      <c r="P123" s="739"/>
      <c r="Q123" s="739"/>
      <c r="R123" s="739"/>
      <c r="S123" s="739"/>
    </row>
    <row r="124" spans="5:19" ht="18.75">
      <c r="E124" s="748"/>
      <c r="F124" s="748"/>
      <c r="G124" s="748"/>
      <c r="H124" s="743"/>
      <c r="I124" s="745"/>
      <c r="J124" s="1330"/>
      <c r="K124" s="750"/>
      <c r="L124" s="739"/>
      <c r="M124" s="739"/>
      <c r="N124" s="739"/>
      <c r="O124" s="739"/>
      <c r="P124" s="739"/>
      <c r="Q124" s="739"/>
      <c r="R124" s="739"/>
      <c r="S124" s="739"/>
    </row>
    <row r="125" spans="5:19" ht="18.75">
      <c r="E125" s="748"/>
      <c r="F125" s="748"/>
      <c r="G125" s="748"/>
      <c r="H125" s="743"/>
      <c r="I125" s="745"/>
      <c r="J125" s="1330"/>
      <c r="K125" s="750"/>
      <c r="L125" s="739"/>
      <c r="M125" s="739"/>
      <c r="N125" s="739"/>
      <c r="O125" s="739"/>
      <c r="P125" s="739"/>
      <c r="Q125" s="739"/>
      <c r="R125" s="739"/>
      <c r="S125" s="739"/>
    </row>
    <row r="126" spans="5:19" ht="23.25">
      <c r="E126" s="748"/>
      <c r="F126" s="748"/>
      <c r="G126" s="748"/>
      <c r="H126" s="743"/>
      <c r="I126" s="745"/>
      <c r="J126" s="1330"/>
      <c r="K126" s="740"/>
      <c r="L126" s="739"/>
      <c r="M126" s="1330"/>
      <c r="N126" s="1330"/>
      <c r="O126" s="1330"/>
      <c r="P126" s="1330"/>
      <c r="Q126" s="1330"/>
      <c r="R126" s="1330"/>
      <c r="S126" s="1330"/>
    </row>
    <row r="127" spans="5:19" ht="23.25">
      <c r="E127" s="740"/>
      <c r="F127" s="740"/>
      <c r="G127" s="740"/>
      <c r="H127" s="740"/>
      <c r="I127" s="740"/>
      <c r="J127" s="740"/>
      <c r="K127" s="740"/>
      <c r="L127" s="739"/>
      <c r="M127" s="739"/>
      <c r="N127" s="748"/>
      <c r="O127" s="739"/>
      <c r="P127" s="739"/>
      <c r="Q127" s="744"/>
      <c r="R127" s="739"/>
      <c r="S127" s="739"/>
    </row>
    <row r="128" spans="5:19" ht="23.25">
      <c r="E128" s="740"/>
      <c r="F128" s="740"/>
      <c r="G128" s="740"/>
      <c r="H128" s="741"/>
      <c r="I128" s="740"/>
      <c r="J128" s="740"/>
      <c r="K128" s="751"/>
      <c r="L128" s="739"/>
      <c r="M128" s="739"/>
      <c r="N128" s="739"/>
      <c r="O128" s="739"/>
      <c r="P128" s="739"/>
      <c r="Q128" s="739"/>
      <c r="R128" s="739"/>
      <c r="S128" s="739"/>
    </row>
    <row r="129" spans="5:19" ht="18.75">
      <c r="E129" s="748"/>
      <c r="F129" s="748"/>
      <c r="G129" s="748"/>
      <c r="H129" s="743"/>
      <c r="I129" s="745"/>
      <c r="J129" s="739"/>
      <c r="K129" s="751"/>
      <c r="L129" s="739"/>
      <c r="M129" s="739"/>
      <c r="N129" s="739"/>
      <c r="O129" s="739"/>
      <c r="P129" s="739"/>
      <c r="Q129" s="739"/>
      <c r="R129" s="739"/>
      <c r="S129" s="739"/>
    </row>
    <row r="130" spans="5:19" ht="18.75">
      <c r="E130" s="748"/>
      <c r="F130" s="748"/>
      <c r="G130" s="748"/>
      <c r="H130" s="743"/>
      <c r="I130" s="745"/>
      <c r="J130" s="739"/>
      <c r="K130" s="751"/>
      <c r="L130" s="739"/>
      <c r="M130" s="739"/>
      <c r="N130" s="739"/>
      <c r="O130" s="739"/>
      <c r="P130" s="739"/>
      <c r="Q130" s="739"/>
      <c r="R130" s="739"/>
      <c r="S130" s="739"/>
    </row>
    <row r="131" spans="5:19" ht="18.75">
      <c r="E131" s="748"/>
      <c r="F131" s="748"/>
      <c r="G131" s="748"/>
      <c r="H131" s="743"/>
      <c r="I131" s="745"/>
      <c r="J131" s="739"/>
      <c r="K131" s="751"/>
      <c r="L131" s="739"/>
      <c r="M131" s="739"/>
      <c r="N131" s="739"/>
      <c r="O131" s="739"/>
      <c r="P131" s="739"/>
      <c r="Q131" s="739"/>
      <c r="R131" s="739"/>
      <c r="S131" s="739"/>
    </row>
    <row r="132" spans="5:19" ht="23.25">
      <c r="E132" s="748"/>
      <c r="F132" s="748"/>
      <c r="G132" s="748"/>
      <c r="H132" s="743"/>
      <c r="I132" s="745"/>
      <c r="J132" s="739"/>
      <c r="K132" s="740"/>
      <c r="L132" s="739"/>
      <c r="M132" s="739"/>
      <c r="N132" s="739"/>
      <c r="O132" s="739"/>
      <c r="P132" s="739"/>
      <c r="Q132" s="739"/>
      <c r="R132" s="739"/>
      <c r="S132" s="739"/>
    </row>
    <row r="133" spans="5:19" ht="23.25">
      <c r="E133" s="768"/>
      <c r="F133" s="768"/>
      <c r="G133" s="768"/>
      <c r="H133" s="768"/>
      <c r="I133" s="768"/>
      <c r="J133" s="768"/>
      <c r="K133" s="740"/>
      <c r="L133" s="739"/>
      <c r="M133" s="739"/>
      <c r="N133" s="739"/>
      <c r="O133" s="739"/>
      <c r="P133" s="739"/>
      <c r="Q133" s="739"/>
      <c r="R133" s="739"/>
      <c r="S133" s="739"/>
    </row>
    <row r="134" spans="5:19" ht="18.75">
      <c r="E134" s="753"/>
      <c r="F134" s="753"/>
      <c r="G134" s="753"/>
      <c r="H134" s="754"/>
      <c r="I134" s="753"/>
      <c r="J134" s="753"/>
      <c r="K134" s="751"/>
      <c r="L134" s="739"/>
      <c r="M134" s="739"/>
      <c r="N134" s="739"/>
      <c r="O134" s="739"/>
      <c r="P134" s="739"/>
      <c r="Q134" s="739"/>
      <c r="R134" s="739"/>
      <c r="S134" s="739"/>
    </row>
    <row r="135" spans="5:19" ht="18.75">
      <c r="E135" s="753"/>
      <c r="F135" s="753"/>
      <c r="G135" s="753"/>
      <c r="H135" s="754"/>
      <c r="I135" s="753"/>
      <c r="J135" s="753"/>
      <c r="K135" s="751"/>
      <c r="L135" s="739"/>
      <c r="M135" s="739"/>
      <c r="N135" s="739"/>
      <c r="O135" s="739"/>
      <c r="P135" s="739"/>
      <c r="Q135" s="739"/>
      <c r="R135" s="739"/>
      <c r="S135" s="739"/>
    </row>
    <row r="136" spans="5:19" ht="18.75">
      <c r="K136" s="751"/>
      <c r="L136" s="739"/>
      <c r="M136" s="739"/>
      <c r="N136" s="739"/>
      <c r="O136" s="739"/>
      <c r="P136" s="739"/>
      <c r="Q136" s="739"/>
      <c r="R136" s="739"/>
      <c r="S136" s="739"/>
    </row>
    <row r="137" spans="5:19" ht="18.75">
      <c r="K137" s="751"/>
      <c r="L137" s="739"/>
      <c r="M137" s="739"/>
      <c r="N137" s="739"/>
      <c r="O137" s="739"/>
      <c r="P137" s="739"/>
      <c r="Q137" s="739"/>
      <c r="R137" s="739"/>
      <c r="S137" s="739"/>
    </row>
    <row r="138" spans="5:19" ht="21">
      <c r="K138" s="752"/>
      <c r="L138" s="739"/>
      <c r="M138" s="739"/>
      <c r="N138" s="739"/>
      <c r="O138" s="739"/>
      <c r="P138" s="739"/>
      <c r="Q138" s="739"/>
      <c r="R138" s="739"/>
      <c r="S138" s="739"/>
    </row>
    <row r="139" spans="5:19">
      <c r="K139" s="753"/>
      <c r="L139" s="753"/>
      <c r="M139" s="753"/>
      <c r="N139" s="753"/>
      <c r="O139" s="753"/>
      <c r="P139" s="753"/>
      <c r="Q139" s="753"/>
      <c r="R139" s="753"/>
      <c r="S139" s="753"/>
    </row>
    <row r="140" spans="5:19">
      <c r="K140" s="753"/>
      <c r="L140" s="753"/>
      <c r="M140" s="753"/>
      <c r="N140" s="753"/>
      <c r="O140" s="753"/>
      <c r="P140" s="753"/>
      <c r="Q140" s="753"/>
      <c r="R140" s="753"/>
      <c r="S140" s="753"/>
    </row>
  </sheetData>
  <mergeCells count="46">
    <mergeCell ref="E43:J43"/>
    <mergeCell ref="E37:J37"/>
    <mergeCell ref="E68:E71"/>
    <mergeCell ref="H73:H77"/>
    <mergeCell ref="E35:J35"/>
    <mergeCell ref="E67:J67"/>
    <mergeCell ref="E72:J72"/>
    <mergeCell ref="H68:I71"/>
    <mergeCell ref="I44:I48"/>
    <mergeCell ref="E49:J49"/>
    <mergeCell ref="I91:J96"/>
    <mergeCell ref="H112:J120"/>
    <mergeCell ref="M126:S126"/>
    <mergeCell ref="J122:J126"/>
    <mergeCell ref="M96:R96"/>
    <mergeCell ref="M102:R102"/>
    <mergeCell ref="I98:J103"/>
    <mergeCell ref="I105:J110"/>
    <mergeCell ref="M88:R88"/>
    <mergeCell ref="I84:J84"/>
    <mergeCell ref="I85:J85"/>
    <mergeCell ref="M90:R90"/>
    <mergeCell ref="I50:I54"/>
    <mergeCell ref="I56:I60"/>
    <mergeCell ref="E55:J55"/>
    <mergeCell ref="I62:I66"/>
    <mergeCell ref="E61:J61"/>
    <mergeCell ref="I86:J86"/>
    <mergeCell ref="I87:J87"/>
    <mergeCell ref="I88:J88"/>
    <mergeCell ref="I89:J89"/>
    <mergeCell ref="E19:F19"/>
    <mergeCell ref="E20:G20"/>
    <mergeCell ref="E29:G29"/>
    <mergeCell ref="E11:K11"/>
    <mergeCell ref="E12:K12"/>
    <mergeCell ref="E14:K14"/>
    <mergeCell ref="E15:K15"/>
    <mergeCell ref="E18:G18"/>
    <mergeCell ref="I18:J18"/>
    <mergeCell ref="E10:K10"/>
    <mergeCell ref="E2:K2"/>
    <mergeCell ref="E4:K4"/>
    <mergeCell ref="E6:K6"/>
    <mergeCell ref="E8:K8"/>
    <mergeCell ref="E9:K9"/>
  </mergeCells>
  <pageMargins left="0.7" right="0.7" top="0.75" bottom="0.75" header="0.3" footer="0.3"/>
  <drawing r:id="rId1"/>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prompt="Cliquez sur le menu déroulant et associez un type d'action au poste choisi tel que présenté dans les lignes 4 à 7" xr:uid="{6E171498-8E4E-4A49-9C64-92BF49D0A1FB}">
          <x14:formula1>
            <xm:f>'0-Présentation poste-typeaction'!$J$4:$J$7</xm:f>
          </x14:formula1>
          <xm:sqref>E30:E33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DFECC-790D-4676-9523-984B39438868}">
  <sheetPr codeName="Feuil1">
    <pageSetUpPr fitToPage="1"/>
  </sheetPr>
  <dimension ref="A1:T38"/>
  <sheetViews>
    <sheetView showGridLines="0" zoomScale="85" zoomScaleNormal="85" workbookViewId="0">
      <selection activeCell="C17" sqref="C17"/>
    </sheetView>
  </sheetViews>
  <sheetFormatPr defaultColWidth="11.42578125" defaultRowHeight="15" outlineLevelCol="1"/>
  <cols>
    <col min="1" max="1" width="20.140625" style="56" bestFit="1" customWidth="1"/>
    <col min="2" max="2" width="27.42578125" style="56" bestFit="1" customWidth="1"/>
    <col min="3" max="3" width="23.42578125" style="56" bestFit="1" customWidth="1"/>
    <col min="4" max="4" width="17.42578125" style="56" bestFit="1" customWidth="1"/>
    <col min="5" max="5" width="45" style="56" bestFit="1" customWidth="1"/>
    <col min="6" max="6" width="27.85546875" style="56" customWidth="1" outlineLevel="1"/>
    <col min="7" max="8" width="23.42578125" style="56" customWidth="1" outlineLevel="1"/>
    <col min="9" max="9" width="50.140625" style="56" customWidth="1" outlineLevel="1"/>
    <col min="10" max="10" width="41" style="56" customWidth="1" outlineLevel="1"/>
    <col min="11" max="11" width="19.85546875" style="56" customWidth="1" outlineLevel="1"/>
    <col min="12" max="12" width="39" style="56" customWidth="1"/>
    <col min="13" max="13" width="15.42578125" style="56" customWidth="1"/>
    <col min="14" max="16384" width="11.42578125" style="56"/>
  </cols>
  <sheetData>
    <row r="1" spans="1:20" ht="107.25" customHeight="1" thickBot="1">
      <c r="A1" s="1052" t="s">
        <v>27</v>
      </c>
      <c r="B1" s="1053"/>
      <c r="C1" s="1053"/>
      <c r="D1" s="1053"/>
      <c r="E1" s="1054"/>
      <c r="F1" s="1055" t="s">
        <v>28</v>
      </c>
      <c r="G1" s="1056"/>
      <c r="H1" s="1056"/>
      <c r="I1" s="1056"/>
      <c r="J1" s="1056"/>
      <c r="K1" s="1057"/>
      <c r="N1" s="57"/>
      <c r="O1" s="57"/>
      <c r="P1" s="57"/>
      <c r="Q1" s="57"/>
      <c r="R1" s="57"/>
      <c r="S1" s="57"/>
      <c r="T1" s="57"/>
    </row>
    <row r="2" spans="1:20" ht="30" customHeight="1">
      <c r="A2" s="1058" t="s">
        <v>29</v>
      </c>
      <c r="B2" s="58" t="s">
        <v>30</v>
      </c>
      <c r="C2" s="58" t="s">
        <v>31</v>
      </c>
      <c r="D2" s="58" t="s">
        <v>32</v>
      </c>
      <c r="E2" s="59" t="s">
        <v>33</v>
      </c>
      <c r="F2" s="60" t="s">
        <v>30</v>
      </c>
      <c r="G2" s="61" t="s">
        <v>31</v>
      </c>
      <c r="H2" s="61" t="s">
        <v>34</v>
      </c>
      <c r="I2" s="61" t="s">
        <v>33</v>
      </c>
      <c r="J2" s="61" t="s">
        <v>35</v>
      </c>
      <c r="K2" s="62" t="s">
        <v>36</v>
      </c>
      <c r="N2" s="57"/>
      <c r="O2" s="57"/>
      <c r="P2" s="57"/>
      <c r="Q2" s="57"/>
      <c r="R2" s="57"/>
      <c r="S2" s="57"/>
      <c r="T2" s="57"/>
    </row>
    <row r="3" spans="1:20" ht="90">
      <c r="A3" s="1059"/>
      <c r="B3" s="63" t="s">
        <v>37</v>
      </c>
      <c r="C3" s="64" t="s">
        <v>38</v>
      </c>
      <c r="D3" s="64" t="s">
        <v>39</v>
      </c>
      <c r="E3" s="65" t="s">
        <v>40</v>
      </c>
      <c r="F3" s="66" t="s">
        <v>41</v>
      </c>
      <c r="G3" s="66" t="s">
        <v>41</v>
      </c>
      <c r="H3" s="66" t="s">
        <v>41</v>
      </c>
      <c r="I3" s="67" t="s">
        <v>42</v>
      </c>
      <c r="J3" s="68" t="s">
        <v>43</v>
      </c>
      <c r="K3" s="69" t="s">
        <v>44</v>
      </c>
      <c r="N3" s="57"/>
      <c r="O3" s="57"/>
      <c r="P3" s="57"/>
      <c r="Q3" s="57"/>
      <c r="R3" s="57"/>
      <c r="S3" s="57"/>
      <c r="T3" s="57"/>
    </row>
    <row r="4" spans="1:20">
      <c r="A4" s="70" t="s">
        <v>45</v>
      </c>
      <c r="B4" s="71"/>
      <c r="C4" s="71"/>
      <c r="D4" s="72"/>
      <c r="E4" s="73"/>
      <c r="F4" s="70"/>
      <c r="G4" s="71"/>
      <c r="H4" s="72"/>
      <c r="I4" s="72"/>
      <c r="J4" s="74"/>
      <c r="K4" s="75"/>
      <c r="N4" s="57"/>
      <c r="O4" s="57"/>
      <c r="P4" s="57"/>
      <c r="Q4" s="57"/>
      <c r="R4" s="57"/>
      <c r="S4" s="57"/>
      <c r="T4" s="57"/>
    </row>
    <row r="5" spans="1:20" ht="38.450000000000003" customHeight="1">
      <c r="A5" s="76">
        <v>1</v>
      </c>
      <c r="B5" s="85" t="s">
        <v>45</v>
      </c>
      <c r="C5" s="85" t="s">
        <v>46</v>
      </c>
      <c r="D5" s="86">
        <v>2000</v>
      </c>
      <c r="E5" s="87" t="s">
        <v>46</v>
      </c>
      <c r="F5" s="77" t="str">
        <f>IF(B5="","",B5)</f>
        <v>Exemple</v>
      </c>
      <c r="G5" s="78" t="str">
        <f t="shared" ref="G5:H14" si="0">IF(C5="","",C5)</f>
        <v>XXX</v>
      </c>
      <c r="H5" s="79">
        <v>1000</v>
      </c>
      <c r="I5" s="80"/>
      <c r="J5" s="81" t="str">
        <f>_xlfn.IFS(H5&gt;D5,"KO : Le montant retenu est supérieur au montant présenté. Merci de revoir la ligne de recettes ou plafonner son montant.",D5=0,"",H5=D5,"OK",H5&lt;D5,"Attention : recette présentée partiellement écartée")</f>
        <v>Attention : recette présentée partiellement écartée</v>
      </c>
      <c r="K5" s="82">
        <f>IF(D5="","",D5-H5)</f>
        <v>1000</v>
      </c>
      <c r="N5" s="57"/>
      <c r="O5" s="57"/>
      <c r="P5" s="57"/>
      <c r="Q5" s="57"/>
      <c r="R5" s="57"/>
      <c r="S5" s="57"/>
      <c r="T5" s="57"/>
    </row>
    <row r="6" spans="1:20">
      <c r="A6" s="76">
        <v>2</v>
      </c>
      <c r="B6" s="88"/>
      <c r="C6" s="85"/>
      <c r="D6" s="86"/>
      <c r="E6" s="87"/>
      <c r="F6" s="77" t="str">
        <f t="shared" ref="F6:F14" si="1">IF(B6="","",B6)</f>
        <v/>
      </c>
      <c r="G6" s="78" t="str">
        <f t="shared" si="0"/>
        <v/>
      </c>
      <c r="H6" s="79" t="str">
        <f t="shared" si="0"/>
        <v/>
      </c>
      <c r="I6" s="80"/>
      <c r="J6" s="81" t="str">
        <f t="shared" ref="J6:J14" si="2">_xlfn.IFS(H6&gt;D6,"KO : Le montant retenu est supérieur au montant présenté. Merci de revoir la ligne de recettes ou plafonner son montant.",D6=0,"",H6=D6,"OK",H6&lt;D6,"Attention : montant présenté partiellement écarté")</f>
        <v/>
      </c>
      <c r="K6" s="82" t="str">
        <f t="shared" ref="K6:K14" si="3">IF(D6="","",D6-H6)</f>
        <v/>
      </c>
      <c r="N6" s="57"/>
      <c r="O6" s="57"/>
      <c r="P6" s="57"/>
      <c r="Q6" s="57"/>
      <c r="R6" s="57"/>
      <c r="S6" s="57"/>
      <c r="T6" s="57"/>
    </row>
    <row r="7" spans="1:20">
      <c r="A7" s="76">
        <v>3</v>
      </c>
      <c r="B7" s="85"/>
      <c r="C7" s="85"/>
      <c r="D7" s="86"/>
      <c r="E7" s="87"/>
      <c r="F7" s="77" t="str">
        <f t="shared" si="1"/>
        <v/>
      </c>
      <c r="G7" s="78" t="str">
        <f t="shared" si="0"/>
        <v/>
      </c>
      <c r="H7" s="79" t="str">
        <f t="shared" si="0"/>
        <v/>
      </c>
      <c r="I7" s="80"/>
      <c r="J7" s="81" t="str">
        <f t="shared" si="2"/>
        <v/>
      </c>
      <c r="K7" s="82" t="str">
        <f t="shared" si="3"/>
        <v/>
      </c>
      <c r="N7" s="57"/>
      <c r="O7" s="57"/>
      <c r="P7" s="57"/>
      <c r="Q7" s="57"/>
      <c r="R7" s="57"/>
      <c r="S7" s="57"/>
      <c r="T7" s="57"/>
    </row>
    <row r="8" spans="1:20">
      <c r="A8" s="76">
        <v>4</v>
      </c>
      <c r="B8" s="85"/>
      <c r="C8" s="85"/>
      <c r="D8" s="86"/>
      <c r="E8" s="87"/>
      <c r="F8" s="77" t="str">
        <f t="shared" si="1"/>
        <v/>
      </c>
      <c r="G8" s="78" t="str">
        <f t="shared" si="0"/>
        <v/>
      </c>
      <c r="H8" s="79" t="str">
        <f t="shared" si="0"/>
        <v/>
      </c>
      <c r="I8" s="80"/>
      <c r="J8" s="81" t="str">
        <f t="shared" si="2"/>
        <v/>
      </c>
      <c r="K8" s="82" t="str">
        <f t="shared" si="3"/>
        <v/>
      </c>
      <c r="N8" s="57"/>
      <c r="O8" s="57"/>
      <c r="P8" s="57"/>
      <c r="Q8" s="57"/>
      <c r="R8" s="57"/>
      <c r="S8" s="57"/>
      <c r="T8" s="57"/>
    </row>
    <row r="9" spans="1:20">
      <c r="A9" s="76">
        <v>5</v>
      </c>
      <c r="B9" s="85"/>
      <c r="C9" s="85"/>
      <c r="D9" s="86"/>
      <c r="E9" s="87"/>
      <c r="F9" s="77" t="str">
        <f t="shared" si="1"/>
        <v/>
      </c>
      <c r="G9" s="78" t="str">
        <f t="shared" si="0"/>
        <v/>
      </c>
      <c r="H9" s="79" t="str">
        <f t="shared" si="0"/>
        <v/>
      </c>
      <c r="I9" s="80"/>
      <c r="J9" s="81" t="str">
        <f t="shared" si="2"/>
        <v/>
      </c>
      <c r="K9" s="82" t="str">
        <f t="shared" si="3"/>
        <v/>
      </c>
      <c r="N9" s="57"/>
      <c r="O9" s="57"/>
      <c r="P9" s="57"/>
      <c r="Q9" s="57"/>
      <c r="R9" s="57"/>
      <c r="S9" s="57"/>
      <c r="T9" s="57"/>
    </row>
    <row r="10" spans="1:20">
      <c r="A10" s="76">
        <v>6</v>
      </c>
      <c r="B10" s="85"/>
      <c r="C10" s="85"/>
      <c r="D10" s="86"/>
      <c r="E10" s="87"/>
      <c r="F10" s="77" t="str">
        <f t="shared" si="1"/>
        <v/>
      </c>
      <c r="G10" s="78" t="str">
        <f t="shared" si="0"/>
        <v/>
      </c>
      <c r="H10" s="79" t="str">
        <f t="shared" si="0"/>
        <v/>
      </c>
      <c r="I10" s="80"/>
      <c r="J10" s="81" t="str">
        <f t="shared" si="2"/>
        <v/>
      </c>
      <c r="K10" s="82" t="str">
        <f t="shared" si="3"/>
        <v/>
      </c>
      <c r="N10" s="57"/>
      <c r="O10" s="57"/>
      <c r="P10" s="57"/>
      <c r="Q10" s="57"/>
      <c r="R10" s="57"/>
      <c r="S10" s="57"/>
      <c r="T10" s="57"/>
    </row>
    <row r="11" spans="1:20">
      <c r="A11" s="76">
        <v>7</v>
      </c>
      <c r="B11" s="85"/>
      <c r="C11" s="85"/>
      <c r="D11" s="86"/>
      <c r="E11" s="87"/>
      <c r="F11" s="77" t="str">
        <f t="shared" si="1"/>
        <v/>
      </c>
      <c r="G11" s="78" t="str">
        <f t="shared" si="0"/>
        <v/>
      </c>
      <c r="H11" s="79" t="str">
        <f t="shared" si="0"/>
        <v/>
      </c>
      <c r="I11" s="80"/>
      <c r="J11" s="81" t="str">
        <f t="shared" si="2"/>
        <v/>
      </c>
      <c r="K11" s="82" t="str">
        <f t="shared" si="3"/>
        <v/>
      </c>
      <c r="N11" s="57"/>
      <c r="O11" s="57"/>
      <c r="P11" s="57"/>
      <c r="Q11" s="57"/>
      <c r="R11" s="57"/>
      <c r="S11" s="57"/>
      <c r="T11" s="57"/>
    </row>
    <row r="12" spans="1:20">
      <c r="A12" s="76">
        <v>8</v>
      </c>
      <c r="B12" s="85"/>
      <c r="C12" s="85"/>
      <c r="D12" s="86"/>
      <c r="E12" s="87"/>
      <c r="F12" s="77" t="str">
        <f t="shared" si="1"/>
        <v/>
      </c>
      <c r="G12" s="78" t="str">
        <f t="shared" si="0"/>
        <v/>
      </c>
      <c r="H12" s="79" t="str">
        <f t="shared" si="0"/>
        <v/>
      </c>
      <c r="I12" s="80"/>
      <c r="J12" s="81" t="str">
        <f t="shared" si="2"/>
        <v/>
      </c>
      <c r="K12" s="82" t="str">
        <f t="shared" si="3"/>
        <v/>
      </c>
      <c r="N12" s="57"/>
      <c r="O12" s="57"/>
      <c r="P12" s="57"/>
      <c r="Q12" s="57"/>
      <c r="R12" s="57"/>
      <c r="S12" s="57"/>
      <c r="T12" s="57"/>
    </row>
    <row r="13" spans="1:20">
      <c r="A13" s="76">
        <v>9</v>
      </c>
      <c r="B13" s="85"/>
      <c r="C13" s="85"/>
      <c r="D13" s="86"/>
      <c r="E13" s="87"/>
      <c r="F13" s="77" t="str">
        <f t="shared" si="1"/>
        <v/>
      </c>
      <c r="G13" s="78" t="str">
        <f t="shared" si="0"/>
        <v/>
      </c>
      <c r="H13" s="79" t="str">
        <f t="shared" si="0"/>
        <v/>
      </c>
      <c r="I13" s="80"/>
      <c r="J13" s="81" t="str">
        <f t="shared" si="2"/>
        <v/>
      </c>
      <c r="K13" s="82" t="str">
        <f t="shared" si="3"/>
        <v/>
      </c>
      <c r="N13" s="57"/>
      <c r="O13" s="57"/>
      <c r="P13" s="57"/>
      <c r="Q13" s="57"/>
      <c r="R13" s="57"/>
      <c r="S13" s="57"/>
      <c r="T13" s="57"/>
    </row>
    <row r="14" spans="1:20">
      <c r="A14" s="76">
        <v>10</v>
      </c>
      <c r="B14" s="85"/>
      <c r="C14" s="85"/>
      <c r="D14" s="86"/>
      <c r="E14" s="87"/>
      <c r="F14" s="77" t="str">
        <f t="shared" si="1"/>
        <v/>
      </c>
      <c r="G14" s="78" t="str">
        <f t="shared" si="0"/>
        <v/>
      </c>
      <c r="H14" s="79" t="str">
        <f t="shared" si="0"/>
        <v/>
      </c>
      <c r="I14" s="80"/>
      <c r="J14" s="81" t="str">
        <f t="shared" si="2"/>
        <v/>
      </c>
      <c r="K14" s="82" t="str">
        <f t="shared" si="3"/>
        <v/>
      </c>
      <c r="N14" s="57"/>
      <c r="O14" s="57"/>
      <c r="P14" s="57"/>
      <c r="Q14" s="57"/>
      <c r="R14" s="57"/>
      <c r="S14" s="57"/>
      <c r="T14" s="57"/>
    </row>
    <row r="15" spans="1:20" ht="15.75" thickBot="1">
      <c r="A15" s="1060" t="s">
        <v>47</v>
      </c>
      <c r="B15" s="1061"/>
      <c r="C15" s="1061"/>
      <c r="D15" s="83">
        <f>SUM(D5:D14)</f>
        <v>2000</v>
      </c>
      <c r="E15" s="84"/>
      <c r="F15" s="1060" t="s">
        <v>48</v>
      </c>
      <c r="G15" s="1061"/>
      <c r="H15" s="83">
        <f>SUM(H5:H14)</f>
        <v>1000</v>
      </c>
      <c r="I15" s="1062"/>
      <c r="J15" s="1063"/>
      <c r="K15" s="84">
        <f>SUM(K5:K14)</f>
        <v>1000</v>
      </c>
      <c r="N15" s="57"/>
      <c r="O15" s="57"/>
      <c r="P15" s="57"/>
      <c r="Q15" s="57"/>
      <c r="R15" s="57"/>
      <c r="S15" s="57"/>
      <c r="T15" s="57"/>
    </row>
    <row r="16" spans="1:20">
      <c r="N16" s="57"/>
      <c r="O16" s="57"/>
      <c r="P16" s="57"/>
      <c r="Q16" s="57"/>
      <c r="R16" s="57"/>
      <c r="S16" s="57"/>
      <c r="T16" s="57"/>
    </row>
    <row r="17" spans="14:20">
      <c r="N17" s="57"/>
      <c r="O17" s="57"/>
      <c r="P17" s="57"/>
      <c r="Q17" s="57"/>
      <c r="R17" s="57"/>
      <c r="S17" s="57"/>
      <c r="T17" s="57"/>
    </row>
    <row r="18" spans="14:20">
      <c r="N18" s="57"/>
      <c r="O18" s="57"/>
      <c r="P18" s="57"/>
      <c r="Q18" s="57"/>
      <c r="R18" s="57"/>
      <c r="S18" s="57"/>
      <c r="T18" s="57"/>
    </row>
    <row r="19" spans="14:20">
      <c r="N19" s="57"/>
      <c r="O19" s="57"/>
      <c r="P19" s="57"/>
      <c r="Q19" s="57"/>
      <c r="R19" s="57"/>
      <c r="S19" s="57"/>
      <c r="T19" s="57"/>
    </row>
    <row r="20" spans="14:20">
      <c r="N20" s="57"/>
      <c r="O20" s="57"/>
      <c r="P20" s="57"/>
      <c r="Q20" s="57"/>
      <c r="R20" s="57"/>
      <c r="S20" s="57"/>
      <c r="T20" s="57"/>
    </row>
    <row r="21" spans="14:20">
      <c r="N21" s="57"/>
      <c r="O21" s="57"/>
      <c r="P21" s="57"/>
      <c r="Q21" s="57"/>
      <c r="R21" s="57"/>
      <c r="S21" s="57"/>
      <c r="T21" s="57"/>
    </row>
    <row r="22" spans="14:20">
      <c r="N22" s="57"/>
      <c r="O22" s="57"/>
      <c r="P22" s="57"/>
      <c r="Q22" s="57"/>
      <c r="R22" s="57"/>
      <c r="S22" s="57"/>
      <c r="T22" s="57"/>
    </row>
    <row r="23" spans="14:20">
      <c r="N23" s="57"/>
      <c r="O23" s="57"/>
      <c r="P23" s="57"/>
      <c r="Q23" s="57"/>
      <c r="R23" s="57"/>
      <c r="S23" s="57"/>
      <c r="T23" s="57"/>
    </row>
    <row r="24" spans="14:20">
      <c r="N24" s="57"/>
      <c r="O24" s="57"/>
      <c r="P24" s="57"/>
      <c r="Q24" s="57"/>
      <c r="R24" s="57"/>
      <c r="S24" s="57"/>
      <c r="T24" s="57"/>
    </row>
    <row r="25" spans="14:20">
      <c r="N25" s="57"/>
      <c r="O25" s="57"/>
      <c r="P25" s="57"/>
      <c r="Q25" s="57"/>
      <c r="R25" s="57"/>
      <c r="S25" s="57"/>
      <c r="T25" s="57"/>
    </row>
    <row r="26" spans="14:20">
      <c r="N26" s="57"/>
      <c r="O26" s="57"/>
      <c r="P26" s="57"/>
      <c r="Q26" s="57"/>
      <c r="R26" s="57"/>
      <c r="S26" s="57"/>
      <c r="T26" s="57"/>
    </row>
    <row r="27" spans="14:20">
      <c r="N27" s="57"/>
      <c r="O27" s="57"/>
      <c r="P27" s="57"/>
      <c r="Q27" s="57"/>
      <c r="R27" s="57"/>
      <c r="S27" s="57"/>
      <c r="T27" s="57"/>
    </row>
    <row r="28" spans="14:20">
      <c r="N28" s="57"/>
      <c r="O28" s="57"/>
      <c r="P28" s="57"/>
      <c r="Q28" s="57"/>
      <c r="R28" s="57"/>
      <c r="S28" s="57"/>
      <c r="T28" s="57"/>
    </row>
    <row r="29" spans="14:20">
      <c r="N29" s="57"/>
      <c r="O29" s="57"/>
      <c r="P29" s="57"/>
      <c r="Q29" s="57"/>
      <c r="R29" s="57"/>
      <c r="S29" s="57"/>
      <c r="T29" s="57"/>
    </row>
    <row r="30" spans="14:20">
      <c r="N30" s="57"/>
      <c r="O30" s="57"/>
      <c r="P30" s="57"/>
      <c r="Q30" s="57"/>
      <c r="R30" s="57"/>
      <c r="S30" s="57"/>
      <c r="T30" s="57"/>
    </row>
    <row r="31" spans="14:20">
      <c r="N31" s="57"/>
      <c r="O31" s="57"/>
      <c r="P31" s="57"/>
      <c r="Q31" s="57"/>
      <c r="R31" s="57"/>
      <c r="S31" s="57"/>
      <c r="T31" s="57"/>
    </row>
    <row r="32" spans="14:20">
      <c r="N32" s="57"/>
      <c r="O32" s="57"/>
      <c r="P32" s="57"/>
      <c r="Q32" s="57"/>
      <c r="R32" s="57"/>
      <c r="S32" s="57"/>
      <c r="T32" s="57"/>
    </row>
    <row r="33" spans="14:20">
      <c r="N33" s="57"/>
      <c r="O33" s="57"/>
      <c r="P33" s="57"/>
      <c r="Q33" s="57"/>
      <c r="R33" s="57"/>
      <c r="S33" s="57"/>
      <c r="T33" s="57"/>
    </row>
    <row r="34" spans="14:20">
      <c r="N34" s="57"/>
      <c r="O34" s="57"/>
      <c r="P34" s="57"/>
      <c r="Q34" s="57"/>
      <c r="R34" s="57"/>
      <c r="S34" s="57"/>
      <c r="T34" s="57"/>
    </row>
    <row r="35" spans="14:20">
      <c r="N35" s="57"/>
      <c r="O35" s="57"/>
      <c r="P35" s="57"/>
      <c r="Q35" s="57"/>
      <c r="R35" s="57"/>
      <c r="S35" s="57"/>
      <c r="T35" s="57"/>
    </row>
    <row r="36" spans="14:20">
      <c r="N36" s="57"/>
      <c r="O36" s="57"/>
      <c r="P36" s="57"/>
      <c r="Q36" s="57"/>
      <c r="R36" s="57"/>
      <c r="S36" s="57"/>
      <c r="T36" s="57"/>
    </row>
    <row r="37" spans="14:20">
      <c r="N37" s="57"/>
      <c r="O37" s="57"/>
      <c r="P37" s="57"/>
      <c r="Q37" s="57"/>
      <c r="R37" s="57"/>
      <c r="S37" s="57"/>
      <c r="T37" s="57"/>
    </row>
    <row r="38" spans="14:20">
      <c r="N38" s="57"/>
      <c r="O38" s="57"/>
      <c r="P38" s="57"/>
      <c r="Q38" s="57"/>
      <c r="R38" s="57"/>
      <c r="S38" s="57"/>
      <c r="T38" s="57"/>
    </row>
  </sheetData>
  <sheetProtection formatCells="0" formatColumns="0" formatRows="0" insertColumns="0" insertRows="0" insertHyperlinks="0" deleteColumns="0" deleteRows="0" sort="0" autoFilter="0" pivotTables="0"/>
  <mergeCells count="6">
    <mergeCell ref="A1:E1"/>
    <mergeCell ref="F1:K1"/>
    <mergeCell ref="A2:A3"/>
    <mergeCell ref="A15:C15"/>
    <mergeCell ref="F15:G15"/>
    <mergeCell ref="I15:J15"/>
  </mergeCells>
  <conditionalFormatting sqref="F5:H14">
    <cfRule type="cellIs" dxfId="88" priority="4" stopIfTrue="1" operator="notEqual">
      <formula>#REF!</formula>
    </cfRule>
  </conditionalFormatting>
  <conditionalFormatting sqref="J5:J14">
    <cfRule type="containsText" dxfId="87" priority="1" operator="containsText" text="OK">
      <formula>NOT(ISERROR(SEARCH("OK",J5)))</formula>
    </cfRule>
    <cfRule type="containsText" dxfId="86" priority="2" operator="containsText" text="KO">
      <formula>NOT(ISERROR(SEARCH("KO",J5)))</formula>
    </cfRule>
    <cfRule type="containsText" dxfId="85" priority="3" operator="containsText" text="Attention">
      <formula>NOT(ISERROR(SEARCH("Attention",J5)))</formula>
    </cfRule>
  </conditionalFormatting>
  <pageMargins left="0.7" right="0.7" top="0.75" bottom="0.75" header="0.3" footer="0.3"/>
  <pageSetup paperSize="9" scale="2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codeName="Feuil3"/>
  <dimension ref="A1:O92"/>
  <sheetViews>
    <sheetView showGridLines="0" zoomScaleNormal="115" workbookViewId="0">
      <selection activeCell="B4" sqref="B4"/>
    </sheetView>
  </sheetViews>
  <sheetFormatPr defaultColWidth="11.42578125" defaultRowHeight="15" outlineLevelCol="1"/>
  <cols>
    <col min="1" max="1" width="16.85546875" customWidth="1"/>
    <col min="2" max="2" width="41.42578125" customWidth="1"/>
    <col min="3" max="3" width="34.42578125" customWidth="1"/>
    <col min="4" max="4" width="31.140625" customWidth="1"/>
    <col min="6" max="7" width="8.140625" customWidth="1"/>
    <col min="10" max="10" width="67.140625" hidden="1" customWidth="1" outlineLevel="1"/>
    <col min="11" max="12" width="0" hidden="1" customWidth="1" outlineLevel="1"/>
    <col min="13" max="13" width="21.140625" hidden="1" customWidth="1" outlineLevel="1"/>
    <col min="14" max="14" width="24" hidden="1" customWidth="1" outlineLevel="1"/>
    <col min="15" max="15" width="11.42578125" collapsed="1"/>
    <col min="27" max="28" width="19.42578125" bestFit="1" customWidth="1"/>
  </cols>
  <sheetData>
    <row r="1" spans="1:14" ht="15.75" thickBot="1"/>
    <row r="2" spans="1:14" ht="113.45" customHeight="1" thickBot="1">
      <c r="B2" s="1070" t="s">
        <v>49</v>
      </c>
      <c r="C2" s="1071"/>
      <c r="D2" s="1072"/>
    </row>
    <row r="3" spans="1:14" ht="225">
      <c r="B3" s="89" t="s">
        <v>50</v>
      </c>
      <c r="C3" s="908" t="s">
        <v>51</v>
      </c>
      <c r="D3" s="90" t="s">
        <v>52</v>
      </c>
      <c r="J3" s="91" t="s">
        <v>53</v>
      </c>
      <c r="M3" s="91" t="s">
        <v>54</v>
      </c>
      <c r="N3" s="91" t="s">
        <v>54</v>
      </c>
    </row>
    <row r="4" spans="1:14" ht="15" customHeight="1">
      <c r="A4" s="1068" t="s">
        <v>55</v>
      </c>
      <c r="B4" s="92" t="s">
        <v>56</v>
      </c>
      <c r="C4" s="93"/>
      <c r="D4" s="540"/>
      <c r="J4" s="94" t="s">
        <v>56</v>
      </c>
      <c r="M4" s="94" t="s">
        <v>56</v>
      </c>
      <c r="N4" s="94" t="str">
        <f>IF(Accueil!$L$12="Bénéficiaire hors GAL",M5,M4)</f>
        <v>Soutien préparatoire</v>
      </c>
    </row>
    <row r="5" spans="1:14" ht="30">
      <c r="A5" s="1069"/>
      <c r="B5" s="95" t="s">
        <v>57</v>
      </c>
      <c r="C5" s="96"/>
      <c r="D5" s="97"/>
      <c r="J5" s="94" t="s">
        <v>57</v>
      </c>
      <c r="M5" s="94" t="s">
        <v>57</v>
      </c>
      <c r="N5" s="94" t="str">
        <f>IF(Accueil!$L$12="Bénéficiaire hors GAL","",M5)</f>
        <v>Mise en œuvre de la stratégie</v>
      </c>
    </row>
    <row r="6" spans="1:14" ht="30">
      <c r="A6" s="1069"/>
      <c r="B6" s="95" t="s">
        <v>58</v>
      </c>
      <c r="C6" s="96"/>
      <c r="D6" s="97"/>
      <c r="J6" s="94" t="s">
        <v>59</v>
      </c>
      <c r="M6" s="94" t="s">
        <v>58</v>
      </c>
      <c r="N6" s="94" t="str">
        <f>IF(Accueil!$L$12="Bénéficiaire hors GAL","",M6)</f>
        <v>Coopération entre les GAL</v>
      </c>
    </row>
    <row r="7" spans="1:14" ht="30">
      <c r="A7" s="1069"/>
      <c r="B7" s="95" t="s">
        <v>59</v>
      </c>
      <c r="C7" s="96"/>
      <c r="D7" s="97"/>
      <c r="J7" s="94" t="s">
        <v>58</v>
      </c>
      <c r="M7" s="94" t="s">
        <v>59</v>
      </c>
      <c r="N7" s="94" t="str">
        <f>IF(Accueil!$L$12="Bénéficiaire hors GAL","",M7)</f>
        <v>Fonctionnement et animation</v>
      </c>
    </row>
    <row r="8" spans="1:14" ht="15" customHeight="1">
      <c r="A8" s="1064" t="s">
        <v>60</v>
      </c>
      <c r="B8" s="94" t="s">
        <v>56</v>
      </c>
      <c r="C8" s="98" t="s">
        <v>61</v>
      </c>
      <c r="D8" s="99" t="str">
        <f>IF(OR(C8="1.1 - Investissements",C8="2 - Frais de personnel",C8="3 - Frais généraux",C8="4 - Contributions en nature",C8="1.2 - Amortissement"),"Au réel",IF(OR(C8="5 - OCS",C8="6 - Déplacement &amp; hébergement"),"Au forfait",""))</f>
        <v>Au réel</v>
      </c>
    </row>
    <row r="9" spans="1:14" ht="15" customHeight="1">
      <c r="A9" s="1064"/>
      <c r="B9" s="94" t="s">
        <v>57</v>
      </c>
      <c r="C9" s="98" t="s">
        <v>62</v>
      </c>
      <c r="D9" s="99" t="str">
        <f t="shared" ref="D9:D72" si="0">IF(OR(C9="1.1 - Investissements",C9="2 - Frais de personnel",C9="3 - Frais généraux",C9="4 - Contributions en nature",C9="1.2 - Amortissement"),"Au réel",IF(OR(C9="5 - OCS",C9="6 - Déplacement &amp; hébergement"),"Au forfait",""))</f>
        <v>Au réel</v>
      </c>
    </row>
    <row r="10" spans="1:14">
      <c r="A10" s="1064"/>
      <c r="B10" s="94" t="s">
        <v>59</v>
      </c>
      <c r="C10" s="98" t="s">
        <v>63</v>
      </c>
      <c r="D10" s="99" t="str">
        <f t="shared" si="0"/>
        <v>Au réel</v>
      </c>
    </row>
    <row r="11" spans="1:14" ht="15.75" thickBot="1">
      <c r="A11" s="1065"/>
      <c r="B11" s="100" t="s">
        <v>58</v>
      </c>
      <c r="C11" s="101" t="s">
        <v>64</v>
      </c>
      <c r="D11" s="541" t="str">
        <f t="shared" si="0"/>
        <v>Au forfait</v>
      </c>
    </row>
    <row r="12" spans="1:14" ht="16.5" customHeight="1">
      <c r="A12" s="1066" t="s">
        <v>65</v>
      </c>
      <c r="B12" s="537"/>
      <c r="C12" s="538"/>
      <c r="D12" s="539" t="str">
        <f t="shared" si="0"/>
        <v/>
      </c>
    </row>
    <row r="13" spans="1:14">
      <c r="A13" s="1066"/>
      <c r="B13" s="537"/>
      <c r="C13" s="98"/>
      <c r="D13" s="99" t="str">
        <f t="shared" si="0"/>
        <v/>
      </c>
    </row>
    <row r="14" spans="1:14">
      <c r="A14" s="1066"/>
      <c r="B14" s="537"/>
      <c r="C14" s="98"/>
      <c r="D14" s="99" t="str">
        <f t="shared" si="0"/>
        <v/>
      </c>
    </row>
    <row r="15" spans="1:14">
      <c r="A15" s="1066"/>
      <c r="B15" s="537"/>
      <c r="C15" s="98"/>
      <c r="D15" s="99" t="str">
        <f t="shared" si="0"/>
        <v/>
      </c>
    </row>
    <row r="16" spans="1:14">
      <c r="A16" s="1066"/>
      <c r="B16" s="537"/>
      <c r="C16" s="98"/>
      <c r="D16" s="99" t="str">
        <f t="shared" si="0"/>
        <v/>
      </c>
    </row>
    <row r="17" spans="1:4">
      <c r="A17" s="1066"/>
      <c r="B17" s="537"/>
      <c r="C17" s="98"/>
      <c r="D17" s="99" t="str">
        <f t="shared" si="0"/>
        <v/>
      </c>
    </row>
    <row r="18" spans="1:4">
      <c r="A18" s="1066"/>
      <c r="B18" s="537"/>
      <c r="C18" s="98"/>
      <c r="D18" s="99" t="str">
        <f t="shared" si="0"/>
        <v/>
      </c>
    </row>
    <row r="19" spans="1:4">
      <c r="A19" s="1066"/>
      <c r="B19" s="537"/>
      <c r="C19" s="98"/>
      <c r="D19" s="99" t="str">
        <f t="shared" si="0"/>
        <v/>
      </c>
    </row>
    <row r="20" spans="1:4">
      <c r="A20" s="1066"/>
      <c r="B20" s="537"/>
      <c r="C20" s="98"/>
      <c r="D20" s="99" t="str">
        <f t="shared" si="0"/>
        <v/>
      </c>
    </row>
    <row r="21" spans="1:4">
      <c r="A21" s="1066"/>
      <c r="B21" s="537"/>
      <c r="C21" s="98"/>
      <c r="D21" s="99" t="str">
        <f t="shared" si="0"/>
        <v/>
      </c>
    </row>
    <row r="22" spans="1:4">
      <c r="A22" s="1066"/>
      <c r="B22" s="537"/>
      <c r="C22" s="98"/>
      <c r="D22" s="99" t="str">
        <f t="shared" si="0"/>
        <v/>
      </c>
    </row>
    <row r="23" spans="1:4">
      <c r="A23" s="1066"/>
      <c r="B23" s="537"/>
      <c r="C23" s="98"/>
      <c r="D23" s="99" t="str">
        <f t="shared" si="0"/>
        <v/>
      </c>
    </row>
    <row r="24" spans="1:4">
      <c r="A24" s="1066"/>
      <c r="B24" s="537"/>
      <c r="C24" s="98"/>
      <c r="D24" s="99" t="str">
        <f t="shared" si="0"/>
        <v/>
      </c>
    </row>
    <row r="25" spans="1:4">
      <c r="A25" s="1066"/>
      <c r="B25" s="537"/>
      <c r="C25" s="98"/>
      <c r="D25" s="99" t="str">
        <f t="shared" si="0"/>
        <v/>
      </c>
    </row>
    <row r="26" spans="1:4">
      <c r="A26" s="1066"/>
      <c r="B26" s="537"/>
      <c r="C26" s="98"/>
      <c r="D26" s="99" t="str">
        <f t="shared" si="0"/>
        <v/>
      </c>
    </row>
    <row r="27" spans="1:4">
      <c r="A27" s="1066"/>
      <c r="B27" s="537"/>
      <c r="C27" s="98"/>
      <c r="D27" s="99" t="str">
        <f t="shared" si="0"/>
        <v/>
      </c>
    </row>
    <row r="28" spans="1:4">
      <c r="A28" s="1066"/>
      <c r="B28" s="537"/>
      <c r="C28" s="98"/>
      <c r="D28" s="99" t="str">
        <f t="shared" si="0"/>
        <v/>
      </c>
    </row>
    <row r="29" spans="1:4">
      <c r="A29" s="1066"/>
      <c r="B29" s="537"/>
      <c r="C29" s="98"/>
      <c r="D29" s="99" t="str">
        <f t="shared" si="0"/>
        <v/>
      </c>
    </row>
    <row r="30" spans="1:4">
      <c r="A30" s="1066"/>
      <c r="B30" s="537"/>
      <c r="C30" s="98"/>
      <c r="D30" s="99" t="str">
        <f t="shared" si="0"/>
        <v/>
      </c>
    </row>
    <row r="31" spans="1:4">
      <c r="A31" s="1066"/>
      <c r="B31" s="537"/>
      <c r="C31" s="98"/>
      <c r="D31" s="99" t="str">
        <f t="shared" si="0"/>
        <v/>
      </c>
    </row>
    <row r="32" spans="1:4">
      <c r="A32" s="1066"/>
      <c r="B32" s="537"/>
      <c r="C32" s="98"/>
      <c r="D32" s="99" t="str">
        <f t="shared" si="0"/>
        <v/>
      </c>
    </row>
    <row r="33" spans="1:4">
      <c r="A33" s="1066"/>
      <c r="B33" s="537"/>
      <c r="C33" s="98"/>
      <c r="D33" s="99" t="str">
        <f t="shared" si="0"/>
        <v/>
      </c>
    </row>
    <row r="34" spans="1:4">
      <c r="A34" s="1066"/>
      <c r="B34" s="537"/>
      <c r="C34" s="98"/>
      <c r="D34" s="99" t="str">
        <f t="shared" si="0"/>
        <v/>
      </c>
    </row>
    <row r="35" spans="1:4">
      <c r="A35" s="1066"/>
      <c r="B35" s="537"/>
      <c r="C35" s="98"/>
      <c r="D35" s="99" t="str">
        <f t="shared" si="0"/>
        <v/>
      </c>
    </row>
    <row r="36" spans="1:4">
      <c r="A36" s="1066"/>
      <c r="B36" s="537"/>
      <c r="C36" s="98"/>
      <c r="D36" s="99" t="str">
        <f t="shared" si="0"/>
        <v/>
      </c>
    </row>
    <row r="37" spans="1:4">
      <c r="A37" s="1066"/>
      <c r="B37" s="537"/>
      <c r="C37" s="98"/>
      <c r="D37" s="99" t="str">
        <f t="shared" si="0"/>
        <v/>
      </c>
    </row>
    <row r="38" spans="1:4">
      <c r="A38" s="1066"/>
      <c r="B38" s="537"/>
      <c r="C38" s="98"/>
      <c r="D38" s="99" t="str">
        <f t="shared" si="0"/>
        <v/>
      </c>
    </row>
    <row r="39" spans="1:4">
      <c r="A39" s="1066"/>
      <c r="B39" s="537"/>
      <c r="C39" s="98"/>
      <c r="D39" s="99" t="str">
        <f t="shared" si="0"/>
        <v/>
      </c>
    </row>
    <row r="40" spans="1:4">
      <c r="A40" s="1066"/>
      <c r="B40" s="537"/>
      <c r="C40" s="98"/>
      <c r="D40" s="99" t="str">
        <f t="shared" si="0"/>
        <v/>
      </c>
    </row>
    <row r="41" spans="1:4">
      <c r="A41" s="1066"/>
      <c r="B41" s="537"/>
      <c r="C41" s="98"/>
      <c r="D41" s="99" t="str">
        <f t="shared" si="0"/>
        <v/>
      </c>
    </row>
    <row r="42" spans="1:4">
      <c r="A42" s="1066"/>
      <c r="B42" s="537"/>
      <c r="C42" s="98"/>
      <c r="D42" s="99" t="str">
        <f t="shared" si="0"/>
        <v/>
      </c>
    </row>
    <row r="43" spans="1:4">
      <c r="A43" s="1066"/>
      <c r="B43" s="537"/>
      <c r="C43" s="98"/>
      <c r="D43" s="99" t="str">
        <f t="shared" si="0"/>
        <v/>
      </c>
    </row>
    <row r="44" spans="1:4">
      <c r="A44" s="1066"/>
      <c r="B44" s="537"/>
      <c r="C44" s="98"/>
      <c r="D44" s="99" t="str">
        <f t="shared" si="0"/>
        <v/>
      </c>
    </row>
    <row r="45" spans="1:4">
      <c r="A45" s="1066"/>
      <c r="B45" s="537"/>
      <c r="C45" s="98"/>
      <c r="D45" s="99" t="str">
        <f t="shared" si="0"/>
        <v/>
      </c>
    </row>
    <row r="46" spans="1:4">
      <c r="A46" s="1066"/>
      <c r="B46" s="537"/>
      <c r="C46" s="98"/>
      <c r="D46" s="99" t="str">
        <f t="shared" si="0"/>
        <v/>
      </c>
    </row>
    <row r="47" spans="1:4">
      <c r="A47" s="1066"/>
      <c r="B47" s="537"/>
      <c r="C47" s="98"/>
      <c r="D47" s="99" t="str">
        <f t="shared" si="0"/>
        <v/>
      </c>
    </row>
    <row r="48" spans="1:4">
      <c r="A48" s="1066"/>
      <c r="B48" s="537"/>
      <c r="C48" s="98"/>
      <c r="D48" s="99" t="str">
        <f t="shared" si="0"/>
        <v/>
      </c>
    </row>
    <row r="49" spans="1:4">
      <c r="A49" s="1066"/>
      <c r="B49" s="537"/>
      <c r="C49" s="98"/>
      <c r="D49" s="99" t="str">
        <f t="shared" si="0"/>
        <v/>
      </c>
    </row>
    <row r="50" spans="1:4">
      <c r="A50" s="1066"/>
      <c r="B50" s="537"/>
      <c r="C50" s="98"/>
      <c r="D50" s="99" t="str">
        <f t="shared" si="0"/>
        <v/>
      </c>
    </row>
    <row r="51" spans="1:4">
      <c r="A51" s="1066"/>
      <c r="B51" s="537"/>
      <c r="C51" s="98"/>
      <c r="D51" s="99" t="str">
        <f t="shared" si="0"/>
        <v/>
      </c>
    </row>
    <row r="52" spans="1:4">
      <c r="A52" s="1066"/>
      <c r="B52" s="537"/>
      <c r="C52" s="98"/>
      <c r="D52" s="99" t="str">
        <f t="shared" si="0"/>
        <v/>
      </c>
    </row>
    <row r="53" spans="1:4">
      <c r="A53" s="1066"/>
      <c r="B53" s="537"/>
      <c r="C53" s="98"/>
      <c r="D53" s="99" t="str">
        <f t="shared" si="0"/>
        <v/>
      </c>
    </row>
    <row r="54" spans="1:4">
      <c r="A54" s="1066"/>
      <c r="B54" s="537"/>
      <c r="C54" s="98"/>
      <c r="D54" s="99" t="str">
        <f t="shared" si="0"/>
        <v/>
      </c>
    </row>
    <row r="55" spans="1:4">
      <c r="A55" s="1066"/>
      <c r="B55" s="537"/>
      <c r="C55" s="98"/>
      <c r="D55" s="99" t="str">
        <f t="shared" si="0"/>
        <v/>
      </c>
    </row>
    <row r="56" spans="1:4">
      <c r="A56" s="1066"/>
      <c r="B56" s="537"/>
      <c r="C56" s="98"/>
      <c r="D56" s="99" t="str">
        <f t="shared" si="0"/>
        <v/>
      </c>
    </row>
    <row r="57" spans="1:4">
      <c r="A57" s="1066"/>
      <c r="B57" s="537"/>
      <c r="C57" s="98"/>
      <c r="D57" s="99" t="str">
        <f t="shared" si="0"/>
        <v/>
      </c>
    </row>
    <row r="58" spans="1:4">
      <c r="A58" s="1066"/>
      <c r="B58" s="537"/>
      <c r="C58" s="98"/>
      <c r="D58" s="99" t="str">
        <f t="shared" si="0"/>
        <v/>
      </c>
    </row>
    <row r="59" spans="1:4">
      <c r="A59" s="1066"/>
      <c r="B59" s="537"/>
      <c r="C59" s="98"/>
      <c r="D59" s="99" t="str">
        <f t="shared" si="0"/>
        <v/>
      </c>
    </row>
    <row r="60" spans="1:4">
      <c r="A60" s="1066"/>
      <c r="B60" s="537"/>
      <c r="C60" s="98"/>
      <c r="D60" s="99" t="str">
        <f t="shared" si="0"/>
        <v/>
      </c>
    </row>
    <row r="61" spans="1:4">
      <c r="A61" s="1066"/>
      <c r="B61" s="537"/>
      <c r="C61" s="98"/>
      <c r="D61" s="99" t="str">
        <f t="shared" si="0"/>
        <v/>
      </c>
    </row>
    <row r="62" spans="1:4">
      <c r="A62" s="1066"/>
      <c r="B62" s="537"/>
      <c r="C62" s="98"/>
      <c r="D62" s="99" t="str">
        <f t="shared" si="0"/>
        <v/>
      </c>
    </row>
    <row r="63" spans="1:4">
      <c r="A63" s="1066"/>
      <c r="B63" s="537"/>
      <c r="C63" s="98"/>
      <c r="D63" s="99" t="str">
        <f t="shared" si="0"/>
        <v/>
      </c>
    </row>
    <row r="64" spans="1:4">
      <c r="A64" s="1066"/>
      <c r="B64" s="537"/>
      <c r="C64" s="98"/>
      <c r="D64" s="99" t="str">
        <f t="shared" si="0"/>
        <v/>
      </c>
    </row>
    <row r="65" spans="1:4">
      <c r="A65" s="1066"/>
      <c r="B65" s="537"/>
      <c r="C65" s="98"/>
      <c r="D65" s="99" t="str">
        <f t="shared" si="0"/>
        <v/>
      </c>
    </row>
    <row r="66" spans="1:4">
      <c r="A66" s="1066"/>
      <c r="B66" s="537"/>
      <c r="C66" s="98"/>
      <c r="D66" s="99" t="str">
        <f t="shared" si="0"/>
        <v/>
      </c>
    </row>
    <row r="67" spans="1:4">
      <c r="A67" s="1066"/>
      <c r="B67" s="537"/>
      <c r="C67" s="98"/>
      <c r="D67" s="99" t="str">
        <f t="shared" si="0"/>
        <v/>
      </c>
    </row>
    <row r="68" spans="1:4">
      <c r="A68" s="1066"/>
      <c r="B68" s="537"/>
      <c r="C68" s="98"/>
      <c r="D68" s="99" t="str">
        <f t="shared" si="0"/>
        <v/>
      </c>
    </row>
    <row r="69" spans="1:4">
      <c r="A69" s="1066"/>
      <c r="B69" s="537"/>
      <c r="C69" s="98"/>
      <c r="D69" s="99" t="str">
        <f t="shared" si="0"/>
        <v/>
      </c>
    </row>
    <row r="70" spans="1:4">
      <c r="A70" s="1066"/>
      <c r="B70" s="537"/>
      <c r="C70" s="98"/>
      <c r="D70" s="99" t="str">
        <f t="shared" si="0"/>
        <v/>
      </c>
    </row>
    <row r="71" spans="1:4">
      <c r="A71" s="1066"/>
      <c r="B71" s="537"/>
      <c r="C71" s="98"/>
      <c r="D71" s="99" t="str">
        <f t="shared" si="0"/>
        <v/>
      </c>
    </row>
    <row r="72" spans="1:4">
      <c r="A72" s="1066"/>
      <c r="B72" s="537"/>
      <c r="C72" s="98"/>
      <c r="D72" s="99" t="str">
        <f t="shared" si="0"/>
        <v/>
      </c>
    </row>
    <row r="73" spans="1:4">
      <c r="A73" s="1066"/>
      <c r="B73" s="537"/>
      <c r="C73" s="98"/>
      <c r="D73" s="99" t="str">
        <f t="shared" ref="D73:D92" si="1">IF(OR(C73="1.1 - Investissements",C73="2 - Frais de personnel",C73="3 - Frais généraux",C73="4 - Contributions en nature",C73="1.2 - Amortissement"),"Au réel",IF(OR(C73="5 - OCS",C73="6 - Déplacement &amp; hébergement"),"Au forfait",""))</f>
        <v/>
      </c>
    </row>
    <row r="74" spans="1:4">
      <c r="A74" s="1066"/>
      <c r="B74" s="537"/>
      <c r="C74" s="98"/>
      <c r="D74" s="99" t="str">
        <f t="shared" si="1"/>
        <v/>
      </c>
    </row>
    <row r="75" spans="1:4">
      <c r="A75" s="1066"/>
      <c r="B75" s="537"/>
      <c r="C75" s="98"/>
      <c r="D75" s="99" t="str">
        <f t="shared" si="1"/>
        <v/>
      </c>
    </row>
    <row r="76" spans="1:4">
      <c r="A76" s="1066"/>
      <c r="B76" s="537"/>
      <c r="C76" s="98"/>
      <c r="D76" s="99" t="str">
        <f t="shared" si="1"/>
        <v/>
      </c>
    </row>
    <row r="77" spans="1:4">
      <c r="A77" s="1066"/>
      <c r="B77" s="537"/>
      <c r="C77" s="98"/>
      <c r="D77" s="99" t="str">
        <f t="shared" si="1"/>
        <v/>
      </c>
    </row>
    <row r="78" spans="1:4">
      <c r="A78" s="1066"/>
      <c r="B78" s="537"/>
      <c r="C78" s="98"/>
      <c r="D78" s="99" t="str">
        <f t="shared" si="1"/>
        <v/>
      </c>
    </row>
    <row r="79" spans="1:4">
      <c r="A79" s="1066"/>
      <c r="B79" s="537"/>
      <c r="C79" s="98"/>
      <c r="D79" s="99" t="str">
        <f t="shared" si="1"/>
        <v/>
      </c>
    </row>
    <row r="80" spans="1:4">
      <c r="A80" s="1066"/>
      <c r="B80" s="537"/>
      <c r="C80" s="98"/>
      <c r="D80" s="99" t="str">
        <f t="shared" si="1"/>
        <v/>
      </c>
    </row>
    <row r="81" spans="1:4">
      <c r="A81" s="1066"/>
      <c r="B81" s="537"/>
      <c r="C81" s="98"/>
      <c r="D81" s="99" t="str">
        <f t="shared" si="1"/>
        <v/>
      </c>
    </row>
    <row r="82" spans="1:4">
      <c r="A82" s="1066"/>
      <c r="B82" s="537"/>
      <c r="C82" s="98"/>
      <c r="D82" s="99" t="str">
        <f t="shared" si="1"/>
        <v/>
      </c>
    </row>
    <row r="83" spans="1:4">
      <c r="A83" s="1066"/>
      <c r="B83" s="537"/>
      <c r="C83" s="98"/>
      <c r="D83" s="99" t="str">
        <f t="shared" si="1"/>
        <v/>
      </c>
    </row>
    <row r="84" spans="1:4">
      <c r="A84" s="1066"/>
      <c r="B84" s="537"/>
      <c r="C84" s="98"/>
      <c r="D84" s="99" t="str">
        <f t="shared" si="1"/>
        <v/>
      </c>
    </row>
    <row r="85" spans="1:4">
      <c r="A85" s="1066"/>
      <c r="B85" s="537"/>
      <c r="C85" s="98"/>
      <c r="D85" s="99" t="str">
        <f t="shared" si="1"/>
        <v/>
      </c>
    </row>
    <row r="86" spans="1:4">
      <c r="A86" s="1066"/>
      <c r="B86" s="537"/>
      <c r="C86" s="98"/>
      <c r="D86" s="99" t="str">
        <f t="shared" si="1"/>
        <v/>
      </c>
    </row>
    <row r="87" spans="1:4">
      <c r="A87" s="1066"/>
      <c r="B87" s="537"/>
      <c r="C87" s="98"/>
      <c r="D87" s="99" t="str">
        <f t="shared" si="1"/>
        <v/>
      </c>
    </row>
    <row r="88" spans="1:4">
      <c r="A88" s="1066"/>
      <c r="B88" s="537"/>
      <c r="C88" s="98"/>
      <c r="D88" s="99" t="str">
        <f t="shared" si="1"/>
        <v/>
      </c>
    </row>
    <row r="89" spans="1:4">
      <c r="A89" s="1066"/>
      <c r="B89" s="537"/>
      <c r="C89" s="98"/>
      <c r="D89" s="99" t="str">
        <f t="shared" si="1"/>
        <v/>
      </c>
    </row>
    <row r="90" spans="1:4">
      <c r="A90" s="1066"/>
      <c r="B90" s="537"/>
      <c r="C90" s="98"/>
      <c r="D90" s="99" t="str">
        <f t="shared" si="1"/>
        <v/>
      </c>
    </row>
    <row r="91" spans="1:4">
      <c r="A91" s="1066"/>
      <c r="B91" s="537"/>
      <c r="C91" s="98"/>
      <c r="D91" s="99" t="str">
        <f t="shared" si="1"/>
        <v/>
      </c>
    </row>
    <row r="92" spans="1:4" ht="15.75" thickBot="1">
      <c r="A92" s="1067"/>
      <c r="B92" s="537"/>
      <c r="C92" s="98"/>
      <c r="D92" s="99" t="str">
        <f t="shared" si="1"/>
        <v/>
      </c>
    </row>
  </sheetData>
  <sheetProtection formatCells="0" formatColumns="0" formatRows="0" insertColumns="0" insertRows="0" insertHyperlinks="0" deleteColumns="0" deleteRows="0" sort="0" autoFilter="0" pivotTables="0"/>
  <mergeCells count="4">
    <mergeCell ref="A8:A11"/>
    <mergeCell ref="A12:A92"/>
    <mergeCell ref="A4:A7"/>
    <mergeCell ref="B2:D2"/>
  </mergeCells>
  <phoneticPr fontId="12" type="noConversion"/>
  <dataValidations count="7">
    <dataValidation type="list" allowBlank="1" showErrorMessage="1" promptTitle="Sélectionnez un type d'action" prompt="Cliquez sur le menu déroulant et associez un type d'action au poste choisi tel que présenté dans les lignes 4 à 7" sqref="B8:B11" xr:uid="{1F231133-9DA1-432C-BBBE-2ACAE1006B64}">
      <formula1>"Soutien préparatoire,Mise en œuvre de la stratégie, Fonctionnement et animation,Coopération entre les GAL"</formula1>
    </dataValidation>
    <dataValidation allowBlank="1" showErrorMessage="1" promptTitle="Sélectionnez un type d'action" prompt="Cliquez sur le menu déroulant et associez un type d'action au poste choisi tel que présenté dans les lignes 4 à 7" sqref="J4:J7 M4:N7" xr:uid="{E5553596-1020-4669-B9E8-7AF17B9FB9DF}"/>
    <dataValidation type="list" allowBlank="1" showInputMessage="1" showErrorMessage="1" sqref="C5:C6" xr:uid="{A477C43F-5A95-4BE1-87F9-4A9868616187}">
      <formula1>"1 - Achats et Investissements,2 - Frais de personnel,3 - Frais généraux, 4 - Contributions en nature,5 - Amortissement,6 - OCS,7 - Frais de déplacement"</formula1>
    </dataValidation>
    <dataValidation type="list" allowBlank="1" showInputMessage="1" showErrorMessage="1" sqref="C4" xr:uid="{824B03AE-5EBA-43FE-B77C-D47149A3173A}">
      <formula1>"2 - Frais de personnel,3 - Frais généraux, 6 - OCS"</formula1>
    </dataValidation>
    <dataValidation type="list" allowBlank="1" showInputMessage="1" showErrorMessage="1" sqref="C7" xr:uid="{96AD2DE8-C5C4-4115-A97A-94D8FCB46548}">
      <formula1>"2 - Frais de personnel,6 - OCS,"</formula1>
    </dataValidation>
    <dataValidation type="list" allowBlank="1" showInputMessage="1" showErrorMessage="1" sqref="C8:C92" xr:uid="{953EDC9B-4203-6F4A-BEBE-12F698E2A578}">
      <formula1>"1.1 - Investissements,1.2 - Amortissement,2 - Frais de personnel,3 - Frais généraux, 4 - Contributions en nature,5 - OCS,6 - Déplacement &amp; hébergement"</formula1>
    </dataValidation>
    <dataValidation type="list" allowBlank="1" showInputMessage="1" showErrorMessage="1" errorTitle="Type d'action incompatible" error="Attention : Pour les porteurs de projet hors GAL, seul le type d'action &quot;Mise en oeuvre de la stratégie&quot; peut être sélectionné." promptTitle="Sélectionnez un type d'action" prompt="Cliquez sur le menu déroulant pour sélectionner le type d'action concerné par l'opération." sqref="B12:B92" xr:uid="{5C923D24-2328-47D0-AA5B-8B4366443365}">
      <formula1>$N$4:$N$7</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0F0E1-815E-4FF2-8657-3C200213D6F4}">
  <sheetPr codeName="Feuil5">
    <pageSetUpPr fitToPage="1"/>
  </sheetPr>
  <dimension ref="A1:BV111"/>
  <sheetViews>
    <sheetView showGridLines="0" topLeftCell="O1" zoomScale="20" zoomScaleNormal="20" zoomScalePageLayoutView="40" workbookViewId="0">
      <selection activeCell="BS14" sqref="BS14"/>
    </sheetView>
  </sheetViews>
  <sheetFormatPr defaultColWidth="11.42578125" defaultRowHeight="20.25" customHeight="1" outlineLevelCol="1"/>
  <cols>
    <col min="1" max="1" width="11.42578125" customWidth="1"/>
    <col min="2" max="2" width="27.42578125" customWidth="1"/>
    <col min="3" max="3" width="51.85546875" customWidth="1"/>
    <col min="4" max="6" width="27.42578125" customWidth="1"/>
    <col min="7" max="7" width="32.42578125" style="102" customWidth="1"/>
    <col min="8" max="8" width="19.42578125" customWidth="1"/>
    <col min="9" max="10" width="38.42578125" customWidth="1"/>
    <col min="11" max="11" width="19.42578125" customWidth="1"/>
    <col min="12" max="12" width="27.42578125" customWidth="1"/>
    <col min="13" max="15" width="17.85546875" customWidth="1"/>
    <col min="16" max="16" width="20.85546875" customWidth="1"/>
    <col min="17" max="17" width="20.42578125" customWidth="1"/>
    <col min="18" max="18" width="20.85546875" customWidth="1"/>
    <col min="19" max="20" width="17.85546875" customWidth="1"/>
    <col min="21" max="21" width="20.85546875" customWidth="1"/>
    <col min="22" max="23" width="20.42578125" customWidth="1"/>
    <col min="24" max="25" width="17.85546875" customWidth="1"/>
    <col min="26" max="28" width="20.85546875" customWidth="1"/>
    <col min="29" max="32" width="19.42578125" customWidth="1"/>
    <col min="33" max="33" width="50.42578125" customWidth="1"/>
    <col min="34" max="34" width="27.42578125" customWidth="1" outlineLevel="1"/>
    <col min="35" max="35" width="58.140625" customWidth="1" outlineLevel="1"/>
    <col min="36" max="38" width="27.42578125" customWidth="1" outlineLevel="1"/>
    <col min="39" max="39" width="30.140625" customWidth="1" outlineLevel="1"/>
    <col min="40" max="40" width="19.42578125" customWidth="1" outlineLevel="1"/>
    <col min="41" max="41" width="45" customWidth="1" outlineLevel="1"/>
    <col min="42" max="42" width="38.42578125" customWidth="1"/>
    <col min="43" max="44" width="19.42578125" customWidth="1" outlineLevel="1"/>
    <col min="45" max="45" width="17.85546875" customWidth="1" outlineLevel="1"/>
    <col min="46" max="47" width="17.85546875" customWidth="1"/>
    <col min="48" max="50" width="19.42578125" customWidth="1" outlineLevel="1"/>
    <col min="51" max="52" width="17.85546875" customWidth="1"/>
    <col min="53" max="55" width="19.42578125" customWidth="1" outlineLevel="1"/>
    <col min="56" max="57" width="17.85546875" customWidth="1"/>
    <col min="58" max="61" width="19.42578125" customWidth="1" outlineLevel="1"/>
    <col min="62" max="65" width="24.42578125" customWidth="1" outlineLevel="1"/>
    <col min="66" max="68" width="19.42578125" customWidth="1" outlineLevel="1"/>
    <col min="69" max="69" width="50.42578125" customWidth="1" outlineLevel="1"/>
    <col min="70" max="70" width="59.42578125" customWidth="1" outlineLevel="1"/>
    <col min="71" max="71" width="55.42578125" customWidth="1" outlineLevel="1"/>
    <col min="72" max="73" width="19.42578125" customWidth="1" outlineLevel="1"/>
    <col min="74" max="74" width="15.42578125" customWidth="1" outlineLevel="1"/>
  </cols>
  <sheetData>
    <row r="1" spans="1:74" ht="20.25" customHeight="1" thickBot="1"/>
    <row r="2" spans="1:74" ht="20.25" customHeight="1">
      <c r="E2" s="1073" t="s">
        <v>66</v>
      </c>
      <c r="F2" s="1074"/>
      <c r="G2" s="1074"/>
      <c r="H2" s="1074"/>
      <c r="I2" s="1075"/>
      <c r="J2" s="950"/>
      <c r="K2" s="753"/>
      <c r="AP2" s="950"/>
      <c r="AQ2" s="753"/>
    </row>
    <row r="3" spans="1:74" ht="124.5" customHeight="1" thickBot="1">
      <c r="E3" s="1076" t="s">
        <v>67</v>
      </c>
      <c r="F3" s="1077"/>
      <c r="G3" s="1077"/>
      <c r="H3" s="1077"/>
      <c r="I3" s="1078"/>
      <c r="J3" s="951"/>
      <c r="K3" s="753"/>
      <c r="AP3" s="951"/>
      <c r="AQ3" s="753"/>
    </row>
    <row r="4" spans="1:74" ht="39.75" customHeight="1"/>
    <row r="5" spans="1:74" ht="1.5" customHeight="1"/>
    <row r="6" spans="1:74" ht="50.25" customHeight="1" thickBot="1"/>
    <row r="7" spans="1:74" ht="70.5" customHeight="1" thickBot="1">
      <c r="A7" s="1082" t="s">
        <v>68</v>
      </c>
      <c r="B7" s="1082"/>
      <c r="C7" s="1082"/>
      <c r="D7" s="1082"/>
      <c r="E7" s="1082"/>
      <c r="F7" s="1082"/>
      <c r="G7" s="1082"/>
      <c r="H7" s="1082"/>
      <c r="I7" s="1082"/>
      <c r="J7" s="1082"/>
      <c r="K7" s="1082"/>
      <c r="L7" s="1082"/>
      <c r="M7" s="1082"/>
      <c r="N7" s="1082"/>
      <c r="O7" s="1082"/>
      <c r="P7" s="1082"/>
      <c r="Q7" s="1082"/>
      <c r="R7" s="1082"/>
      <c r="S7" s="1082"/>
      <c r="T7" s="1082"/>
      <c r="U7" s="1082"/>
      <c r="V7" s="1082"/>
      <c r="W7" s="1082"/>
      <c r="X7" s="1082"/>
      <c r="Y7" s="1082"/>
      <c r="Z7" s="1082"/>
      <c r="AA7" s="1082"/>
      <c r="AB7" s="1082"/>
      <c r="AC7" s="1082"/>
      <c r="AD7" s="1082"/>
      <c r="AE7" s="1082"/>
      <c r="AF7" s="1082"/>
      <c r="AG7" s="1082"/>
      <c r="AH7" s="1079" t="s">
        <v>69</v>
      </c>
      <c r="AI7" s="1079"/>
      <c r="AJ7" s="1079"/>
      <c r="AK7" s="1079"/>
      <c r="AL7" s="1079"/>
      <c r="AM7" s="1079"/>
      <c r="AN7" s="1079"/>
      <c r="AO7" s="1079"/>
      <c r="AP7" s="1079"/>
      <c r="AQ7" s="1079"/>
      <c r="AR7" s="1079"/>
      <c r="AS7" s="1079"/>
      <c r="AT7" s="1079"/>
      <c r="AU7" s="1079"/>
      <c r="AV7" s="1079"/>
      <c r="AW7" s="1079"/>
      <c r="AX7" s="1079"/>
      <c r="AY7" s="1079"/>
      <c r="AZ7" s="1079"/>
      <c r="BA7" s="1079"/>
      <c r="BB7" s="1079"/>
      <c r="BC7" s="1079"/>
      <c r="BD7" s="1079"/>
      <c r="BE7" s="1079"/>
      <c r="BF7" s="1079"/>
      <c r="BG7" s="1079"/>
      <c r="BH7" s="1079"/>
      <c r="BI7" s="1079"/>
      <c r="BJ7" s="1079"/>
      <c r="BK7" s="1079"/>
      <c r="BL7" s="1079"/>
      <c r="BM7" s="1079"/>
      <c r="BN7" s="1079"/>
      <c r="BO7" s="1079"/>
      <c r="BP7" s="1079"/>
      <c r="BQ7" s="1079"/>
      <c r="BR7" s="1079"/>
      <c r="BS7" s="1079"/>
      <c r="BT7" s="1079"/>
      <c r="BU7" s="1079"/>
      <c r="BV7" s="1079"/>
    </row>
    <row r="8" spans="1:74" s="118" customFormat="1" ht="60">
      <c r="A8" s="1059" t="s">
        <v>70</v>
      </c>
      <c r="B8" s="58" t="s">
        <v>71</v>
      </c>
      <c r="C8" s="58" t="s">
        <v>72</v>
      </c>
      <c r="D8" s="58" t="s">
        <v>73</v>
      </c>
      <c r="E8" s="58" t="s">
        <v>74</v>
      </c>
      <c r="F8" s="58" t="s">
        <v>75</v>
      </c>
      <c r="G8" s="58" t="s">
        <v>76</v>
      </c>
      <c r="H8" s="58" t="s">
        <v>77</v>
      </c>
      <c r="I8" s="58" t="s">
        <v>78</v>
      </c>
      <c r="J8" s="58" t="s">
        <v>79</v>
      </c>
      <c r="K8" s="58" t="s">
        <v>80</v>
      </c>
      <c r="L8" s="58" t="s">
        <v>81</v>
      </c>
      <c r="M8" s="103" t="s">
        <v>82</v>
      </c>
      <c r="N8" s="935" t="s">
        <v>83</v>
      </c>
      <c r="O8" s="936" t="s">
        <v>84</v>
      </c>
      <c r="P8" s="104" t="s">
        <v>85</v>
      </c>
      <c r="Q8" s="58" t="s">
        <v>86</v>
      </c>
      <c r="R8" s="103" t="s">
        <v>87</v>
      </c>
      <c r="S8" s="935" t="s">
        <v>88</v>
      </c>
      <c r="T8" s="936" t="s">
        <v>89</v>
      </c>
      <c r="U8" s="105" t="s">
        <v>90</v>
      </c>
      <c r="V8" s="58" t="s">
        <v>91</v>
      </c>
      <c r="W8" s="107" t="s">
        <v>92</v>
      </c>
      <c r="X8" s="935" t="s">
        <v>93</v>
      </c>
      <c r="Y8" s="936" t="s">
        <v>94</v>
      </c>
      <c r="Z8" s="106" t="s">
        <v>95</v>
      </c>
      <c r="AA8" s="58" t="s">
        <v>96</v>
      </c>
      <c r="AB8" s="58" t="s">
        <v>97</v>
      </c>
      <c r="AC8" s="107" t="s">
        <v>98</v>
      </c>
      <c r="AD8" s="108" t="s">
        <v>99</v>
      </c>
      <c r="AE8" s="58" t="s">
        <v>100</v>
      </c>
      <c r="AF8" s="109" t="s">
        <v>101</v>
      </c>
      <c r="AG8" s="107" t="s">
        <v>33</v>
      </c>
      <c r="AH8" s="110" t="s">
        <v>71</v>
      </c>
      <c r="AI8" s="110" t="s">
        <v>72</v>
      </c>
      <c r="AJ8" s="111" t="s">
        <v>73</v>
      </c>
      <c r="AK8" s="111" t="s">
        <v>74</v>
      </c>
      <c r="AL8" s="111" t="s">
        <v>75</v>
      </c>
      <c r="AM8" s="111" t="s">
        <v>76</v>
      </c>
      <c r="AN8" s="111" t="s">
        <v>77</v>
      </c>
      <c r="AO8" s="111" t="s">
        <v>78</v>
      </c>
      <c r="AP8" s="111" t="s">
        <v>79</v>
      </c>
      <c r="AQ8" s="111" t="s">
        <v>80</v>
      </c>
      <c r="AR8" s="111" t="s">
        <v>81</v>
      </c>
      <c r="AS8" s="112" t="s">
        <v>82</v>
      </c>
      <c r="AT8" s="112" t="s">
        <v>102</v>
      </c>
      <c r="AU8" s="112" t="s">
        <v>103</v>
      </c>
      <c r="AV8" s="113" t="s">
        <v>85</v>
      </c>
      <c r="AW8" s="111" t="s">
        <v>86</v>
      </c>
      <c r="AX8" s="112" t="s">
        <v>87</v>
      </c>
      <c r="AY8" s="111" t="s">
        <v>104</v>
      </c>
      <c r="AZ8" s="111" t="s">
        <v>105</v>
      </c>
      <c r="BA8" s="111" t="s">
        <v>90</v>
      </c>
      <c r="BB8" s="111" t="s">
        <v>91</v>
      </c>
      <c r="BC8" s="111" t="s">
        <v>92</v>
      </c>
      <c r="BD8" s="111" t="s">
        <v>106</v>
      </c>
      <c r="BE8" s="111" t="s">
        <v>107</v>
      </c>
      <c r="BF8" s="114" t="s">
        <v>95</v>
      </c>
      <c r="BG8" s="111" t="s">
        <v>96</v>
      </c>
      <c r="BH8" s="115" t="s">
        <v>97</v>
      </c>
      <c r="BI8" s="116" t="s">
        <v>108</v>
      </c>
      <c r="BJ8" s="111" t="s">
        <v>109</v>
      </c>
      <c r="BK8" s="112" t="s">
        <v>110</v>
      </c>
      <c r="BL8" s="61" t="s">
        <v>111</v>
      </c>
      <c r="BM8" s="111" t="s">
        <v>112</v>
      </c>
      <c r="BN8" s="61" t="s">
        <v>113</v>
      </c>
      <c r="BO8" s="61" t="s">
        <v>114</v>
      </c>
      <c r="BP8" s="61" t="s">
        <v>115</v>
      </c>
      <c r="BQ8" s="61" t="s">
        <v>116</v>
      </c>
      <c r="BR8" s="61" t="s">
        <v>117</v>
      </c>
      <c r="BS8" s="61" t="s">
        <v>35</v>
      </c>
      <c r="BT8" s="61" t="s">
        <v>118</v>
      </c>
      <c r="BU8" s="61" t="s">
        <v>119</v>
      </c>
      <c r="BV8" s="62" t="s">
        <v>120</v>
      </c>
    </row>
    <row r="9" spans="1:74" s="57" customFormat="1" ht="167.45" customHeight="1">
      <c r="A9" s="1083"/>
      <c r="B9" s="64" t="s">
        <v>121</v>
      </c>
      <c r="C9" s="64" t="s">
        <v>122</v>
      </c>
      <c r="D9" s="64" t="s">
        <v>123</v>
      </c>
      <c r="E9" s="64" t="s">
        <v>124</v>
      </c>
      <c r="F9" s="64" t="s">
        <v>125</v>
      </c>
      <c r="G9" s="64" t="s">
        <v>126</v>
      </c>
      <c r="H9" s="64" t="s">
        <v>127</v>
      </c>
      <c r="I9" s="64" t="s">
        <v>128</v>
      </c>
      <c r="J9" s="64" t="s">
        <v>129</v>
      </c>
      <c r="K9" s="64" t="s">
        <v>130</v>
      </c>
      <c r="L9" s="962" t="s">
        <v>131</v>
      </c>
      <c r="M9" s="119" t="s">
        <v>132</v>
      </c>
      <c r="N9" s="937" t="s">
        <v>124</v>
      </c>
      <c r="O9" s="64" t="s">
        <v>125</v>
      </c>
      <c r="P9" s="120" t="s">
        <v>133</v>
      </c>
      <c r="Q9" s="64" t="s">
        <v>134</v>
      </c>
      <c r="R9" s="119" t="s">
        <v>135</v>
      </c>
      <c r="S9" s="937" t="s">
        <v>124</v>
      </c>
      <c r="T9" s="64" t="s">
        <v>125</v>
      </c>
      <c r="U9" s="121" t="s">
        <v>136</v>
      </c>
      <c r="V9" s="64" t="s">
        <v>134</v>
      </c>
      <c r="W9" s="123" t="s">
        <v>135</v>
      </c>
      <c r="X9" s="937" t="s">
        <v>124</v>
      </c>
      <c r="Y9" s="64" t="s">
        <v>125</v>
      </c>
      <c r="Z9" s="122" t="s">
        <v>136</v>
      </c>
      <c r="AA9" s="64" t="s">
        <v>134</v>
      </c>
      <c r="AB9" s="64" t="s">
        <v>135</v>
      </c>
      <c r="AC9" s="123" t="s">
        <v>137</v>
      </c>
      <c r="AD9" s="124" t="s">
        <v>44</v>
      </c>
      <c r="AE9" s="64" t="s">
        <v>44</v>
      </c>
      <c r="AF9" s="125" t="s">
        <v>44</v>
      </c>
      <c r="AG9" s="123" t="s">
        <v>40</v>
      </c>
      <c r="AH9" s="126" t="s">
        <v>138</v>
      </c>
      <c r="AI9" s="126" t="s">
        <v>122</v>
      </c>
      <c r="AJ9" s="67" t="s">
        <v>138</v>
      </c>
      <c r="AK9" s="67" t="s">
        <v>138</v>
      </c>
      <c r="AL9" s="67" t="s">
        <v>138</v>
      </c>
      <c r="AM9" s="67" t="s">
        <v>138</v>
      </c>
      <c r="AN9" s="67" t="s">
        <v>138</v>
      </c>
      <c r="AO9" s="67" t="s">
        <v>138</v>
      </c>
      <c r="AP9" s="67" t="s">
        <v>129</v>
      </c>
      <c r="AQ9" s="67" t="s">
        <v>138</v>
      </c>
      <c r="AR9" s="67" t="s">
        <v>138</v>
      </c>
      <c r="AS9" s="66" t="s">
        <v>138</v>
      </c>
      <c r="AT9" s="66" t="s">
        <v>124</v>
      </c>
      <c r="AU9" s="66" t="s">
        <v>125</v>
      </c>
      <c r="AV9" s="127" t="s">
        <v>138</v>
      </c>
      <c r="AW9" s="67" t="s">
        <v>138</v>
      </c>
      <c r="AX9" s="66" t="s">
        <v>41</v>
      </c>
      <c r="AY9" s="67" t="s">
        <v>124</v>
      </c>
      <c r="AZ9" s="67" t="s">
        <v>125</v>
      </c>
      <c r="BA9" s="67" t="s">
        <v>138</v>
      </c>
      <c r="BB9" s="67" t="s">
        <v>138</v>
      </c>
      <c r="BC9" s="67" t="s">
        <v>41</v>
      </c>
      <c r="BD9" s="67" t="s">
        <v>124</v>
      </c>
      <c r="BE9" s="67" t="s">
        <v>125</v>
      </c>
      <c r="BF9" s="129" t="s">
        <v>138</v>
      </c>
      <c r="BG9" s="67" t="s">
        <v>138</v>
      </c>
      <c r="BH9" s="130" t="s">
        <v>41</v>
      </c>
      <c r="BI9" s="131" t="s">
        <v>138</v>
      </c>
      <c r="BJ9" s="67" t="s">
        <v>139</v>
      </c>
      <c r="BK9" s="66" t="s">
        <v>41</v>
      </c>
      <c r="BL9" s="67" t="s">
        <v>41</v>
      </c>
      <c r="BM9" s="67" t="s">
        <v>41</v>
      </c>
      <c r="BN9" s="67" t="s">
        <v>41</v>
      </c>
      <c r="BO9" s="67" t="s">
        <v>41</v>
      </c>
      <c r="BP9" s="67" t="s">
        <v>140</v>
      </c>
      <c r="BQ9" s="67" t="s">
        <v>141</v>
      </c>
      <c r="BR9" s="67" t="s">
        <v>142</v>
      </c>
      <c r="BS9" s="67" t="s">
        <v>43</v>
      </c>
      <c r="BT9" s="67" t="s">
        <v>44</v>
      </c>
      <c r="BU9" s="67" t="s">
        <v>44</v>
      </c>
      <c r="BV9" s="132" t="s">
        <v>44</v>
      </c>
    </row>
    <row r="10" spans="1:74" s="57" customFormat="1" ht="39.950000000000003" customHeight="1">
      <c r="A10" s="133" t="s">
        <v>45</v>
      </c>
      <c r="B10" s="134" t="s">
        <v>143</v>
      </c>
      <c r="C10" s="134" t="s">
        <v>144</v>
      </c>
      <c r="D10" s="135">
        <v>1</v>
      </c>
      <c r="E10" s="134" t="s">
        <v>145</v>
      </c>
      <c r="F10" s="134" t="s">
        <v>146</v>
      </c>
      <c r="G10" s="136" t="s">
        <v>57</v>
      </c>
      <c r="H10" s="134" t="s">
        <v>147</v>
      </c>
      <c r="I10" s="134" t="s">
        <v>148</v>
      </c>
      <c r="J10" s="134" t="s">
        <v>149</v>
      </c>
      <c r="K10" s="137">
        <v>900</v>
      </c>
      <c r="L10" s="138" t="s">
        <v>150</v>
      </c>
      <c r="M10" s="139">
        <v>2</v>
      </c>
      <c r="N10" s="938" t="s">
        <v>145</v>
      </c>
      <c r="O10" s="136" t="s">
        <v>146</v>
      </c>
      <c r="P10" s="140">
        <v>3900</v>
      </c>
      <c r="Q10" s="141">
        <f>P10*0.085</f>
        <v>331.5</v>
      </c>
      <c r="R10" s="142">
        <f>IF(OR(P10="", Q10=""), "", IFERROR(VALUE(TRIM(SUBSTITUTE(P10,CHAR(160),""))),0) + IFERROR(VALUE(TRIM(SUBSTITUTE(Q10,CHAR(160),""))),0))</f>
        <v>4231.5</v>
      </c>
      <c r="S10" s="938" t="s">
        <v>145</v>
      </c>
      <c r="T10" s="136" t="s">
        <v>146</v>
      </c>
      <c r="U10" s="143">
        <v>4200</v>
      </c>
      <c r="V10" s="141">
        <f>0.085*U10</f>
        <v>357</v>
      </c>
      <c r="W10" s="359">
        <f>IF(OR(U10="", V10=""), "", IFERROR(VALUE(TRIM(SUBSTITUTE(U10,CHAR(160),""))),0) + IFERROR(VALUE(TRIM(SUBSTITUTE(V10,CHAR(160),""))),0))</f>
        <v>4557</v>
      </c>
      <c r="X10" s="938" t="s">
        <v>145</v>
      </c>
      <c r="Y10" s="136" t="s">
        <v>146</v>
      </c>
      <c r="Z10" s="144"/>
      <c r="AA10" s="141"/>
      <c r="AB10" s="155" t="str">
        <f>IF(OR(Z10="", AA10=""), "", IFERROR(VALUE(TRIM(SUBSTITUTE(Z10,CHAR(160),""))),0) + IFERROR(VALUE(TRIM(SUBSTITUTE(AA10,CHAR(160),""))),0))</f>
        <v/>
      </c>
      <c r="AC10" s="145" t="s">
        <v>151</v>
      </c>
      <c r="AD10" s="146" cm="1">
        <f t="array" ref="AD10">IF((_xlfn.IFS(TRIM(SUBSTITUTE(AC10,CHAR(160),""))="Devis 1",IFERROR(VALUE(TRIM(SUBSTITUTE(P10,CHAR(160),""))),0),TRIM(SUBSTITUTE(AC10,CHAR(160),""))="Devis 2",IFERROR(VALUE(TRIM(SUBSTITUTE(U10,CHAR(160),""))),0),TRIM(SUBSTITUTE(AC10,CHAR(160),""))="Devis 3",IFERROR(VALUE(TRIM(SUBSTITUTE(Z10,CHAR(160),""))),0),TRUE,0)*IFERROR(VALUE(TRIM(SUBSTITUTE(D10,CHAR(160),""))),0))=0,"",_xlfn.IFS(TRIM(SUBSTITUTE(AC10,CHAR(160),""))="Devis 1",IFERROR(VALUE(TRIM(SUBSTITUTE(P10,CHAR(160),""))),0),TRIM(SUBSTITUTE(AC10,CHAR(160),""))="Devis 2",IFERROR(VALUE(TRIM(SUBSTITUTE(U10,CHAR(160),""))),0),TRIM(SUBSTITUTE(AC10,CHAR(160),""))="Devis 3",IFERROR(VALUE(TRIM(SUBSTITUTE(Z10,CHAR(160),""))),0),TRUE,0)*IFERROR(VALUE(TRIM(SUBSTITUTE(D10,CHAR(160),""))),0))</f>
        <v>3900</v>
      </c>
      <c r="AE10" s="147" cm="1">
        <f t="array" ref="AE10">IF(ROUND((_xlfn.IFS(TRIM(SUBSTITUTE(AC10,CHAR(160),""))="Devis 1",IFERROR(VALUE(TRIM(SUBSTITUTE(Q10,CHAR(160),""))),0),TRIM(SUBSTITUTE(AC10,CHAR(160),""))="Devis 2",IFERROR(VALUE(TRIM(SUBSTITUTE(V10,CHAR(160),""))),0),TRIM(SUBSTITUTE(AC10,CHAR(160),""))="Devis 3",IFERROR(VALUE(TRIM(SUBSTITUTE(AA10,CHAR(160),""))),0),TRUE,0)*IFERROR(VALUE(TRIM(SUBSTITUTE(D10,CHAR(160),""))),0)),2)=0,IF(AD10&lt;&gt;"",0,""),ROUND((_xlfn.IFS(TRIM(SUBSTITUTE(AC10,CHAR(160),""))="Devis 1",IFERROR(VALUE(TRIM(SUBSTITUTE(Q10,CHAR(160),""))),0),TRIM(SUBSTITUTE(AC10,CHAR(160),""))="Devis 2",IFERROR(VALUE(TRIM(SUBSTITUTE(V10,CHAR(160),""))),0),TRIM(SUBSTITUTE(AC10,CHAR(160),""))="Devis 3",IFERROR(VALUE(TRIM(SUBSTITUTE(AA10,CHAR(160),""))),0),TRUE,0)*IFERROR(VALUE(TRIM(SUBSTITUTE(D10,CHAR(160),""))),0)),2))</f>
        <v>331.5</v>
      </c>
      <c r="AF10" s="148">
        <f>IF(OR(AD10="", AE10=""), "", IFERROR(VALUE(TRIM(SUBSTITUTE(AD10,CHAR(160),""))),0) + IFERROR(VALUE(TRIM(SUBSTITUTE(AE10,CHAR(160),""))),0))</f>
        <v>4231.5</v>
      </c>
      <c r="AG10" s="149"/>
      <c r="AH10" s="150" t="str">
        <f t="shared" ref="AH10:AH41" si="0">IF(B10="","",B10)</f>
        <v>Chaînage carré</v>
      </c>
      <c r="AI10" s="151" t="str">
        <f t="shared" ref="AI10:AI41" si="1">IF(C10="","",C10)</f>
        <v>Non</v>
      </c>
      <c r="AJ10" s="151">
        <f t="shared" ref="AJ10:AJ41" si="2">IF(D10="","",D10)</f>
        <v>1</v>
      </c>
      <c r="AK10" s="136" t="str">
        <f t="shared" ref="AK10:AK41" si="3">IF(E10="","",E10)</f>
        <v>Fer Plus</v>
      </c>
      <c r="AL10" s="136" t="str">
        <f t="shared" ref="AL10:AL41" si="4">IF(F10="","",F10)</f>
        <v>D230115102</v>
      </c>
      <c r="AM10" s="136" t="str">
        <f t="shared" ref="AM10:AM41" si="5">IF(G10="","",G10)</f>
        <v>Mise en œuvre de la stratégie</v>
      </c>
      <c r="AN10" s="136" t="str">
        <f t="shared" ref="AN10:AN41" si="6">IF(H10="","",H10)</f>
        <v>Oui</v>
      </c>
      <c r="AO10" s="136" t="str">
        <f t="shared" ref="AO10" si="7">IF(I10="","",I10)</f>
        <v xml:space="preserve">Pas de marché public </v>
      </c>
      <c r="AP10" s="134" t="s">
        <v>149</v>
      </c>
      <c r="AQ10" s="152">
        <f t="shared" ref="AQ10:AQ41" si="8">IF(K10="","",K10)</f>
        <v>900</v>
      </c>
      <c r="AR10" s="136" t="str">
        <f t="shared" ref="AR10:AR41" si="9">IF(L10="","",L10)</f>
        <v>mètre</v>
      </c>
      <c r="AS10" s="153">
        <f t="shared" ref="AS10:AS41" si="10">IF(M10="","",M10)</f>
        <v>2</v>
      </c>
      <c r="AT10" s="938" t="s">
        <v>145</v>
      </c>
      <c r="AU10" s="136" t="s">
        <v>146</v>
      </c>
      <c r="AV10" s="154">
        <f t="shared" ref="AV10:AV41" si="11">IF(P10="","",P10)</f>
        <v>3900</v>
      </c>
      <c r="AW10" s="155">
        <f>IF(Q10="","",Q10)</f>
        <v>331.5</v>
      </c>
      <c r="AX10" s="142">
        <f>IF(OR(AV10="", AW10=""), "", IFERROR(VALUE(TRIM(SUBSTITUTE(AV10,CHAR(160),""))),0) + IFERROR(VALUE(TRIM(SUBSTITUTE(AW10,CHAR(160),""))),0))</f>
        <v>4231.5</v>
      </c>
      <c r="AY10" s="938" t="s">
        <v>145</v>
      </c>
      <c r="AZ10" s="136" t="s">
        <v>146</v>
      </c>
      <c r="BA10" s="156">
        <f t="shared" ref="BA10:BA41" si="12">IF(U10="","",U10)</f>
        <v>4200</v>
      </c>
      <c r="BB10" s="155">
        <f t="shared" ref="BB10:BB41" si="13">IF(V10="","",V10)</f>
        <v>357</v>
      </c>
      <c r="BC10" s="142">
        <f>IF(OR(BA10="",BB10=""),"",IFERROR(VALUE(TRIM(SUBSTITUTE(BA10,CHAR(160),""))),0)+IFERROR(VALUE(TRIM(SUBSTITUTE(BB10,CHAR(160),""))),0))</f>
        <v>4557</v>
      </c>
      <c r="BD10" s="938" t="s">
        <v>145</v>
      </c>
      <c r="BE10" s="136" t="s">
        <v>146</v>
      </c>
      <c r="BF10" s="157" t="str">
        <f t="shared" ref="BF10:BF41" si="14">IF(Z10="","",Z10)</f>
        <v/>
      </c>
      <c r="BG10" s="155" t="str">
        <f t="shared" ref="BG10:BG41" si="15">IF(AA10="","",AA10)</f>
        <v/>
      </c>
      <c r="BH10" s="158" t="str">
        <f>IF(OR(BF10="",BG10=""),"",IFERROR(VALUE(TRIM(SUBSTITUTE(BF10,CHAR(160),""))),0)+IFERROR(VALUE(TRIM(SUBSTITUTE(BG10,CHAR(160),""))),0))</f>
        <v/>
      </c>
      <c r="BI10" s="159" t="str">
        <f t="shared" ref="BI10:BI41" si="16">IF(AC10="","",AC10)</f>
        <v>Devis 1</v>
      </c>
      <c r="BJ10" s="136" t="s">
        <v>147</v>
      </c>
      <c r="BK10" s="234">
        <f>IF(AK10="","",
IF(
AND(
IFERROR(VALUE(TRIM(SUBSTITUTE(AV10,CHAR(160),""))),0)=0,
IFERROR(VALUE(TRIM(SUBSTITUTE(BA10,CHAR(160),""))),0)=0,
IFERROR(VALUE(TRIM(SUBSTITUTE(BF10,CHAR(160),""))),0)=0
),
0,
IF(
1.15*
MIN(
IF(IFERROR(VALUE(TRIM(SUBSTITUTE(AV10,CHAR(160),""))),0)=0,1E+30,IFERROR(VALUE(TRIM(SUBSTITUTE(AV10,CHAR(160),""))),0)),
IF(IFERROR(VALUE(TRIM(SUBSTITUTE(BA10,CHAR(160),""))),0)=0,1E+30,IFERROR(VALUE(TRIM(SUBSTITUTE(BA10,CHAR(160),""))),0)),
IF(IFERROR(VALUE(TRIM(SUBSTITUTE(BF10,CHAR(160),""))),0)=0,1E+30,IFERROR(VALUE(TRIM(SUBSTITUTE(BF10,CHAR(160),""))),0))
)
*IFERROR(VALUE(TRIM(SUBSTITUTE(AJ10,CHAR(160),""))),0)
=0,
0,
1.15*
MIN(
IF(IFERROR(VALUE(TRIM(SUBSTITUTE(AV10,CHAR(160),""))),0)=0,1E+30,IFERROR(VALUE(TRIM(SUBSTITUTE(AV10,CHAR(160),""))),0)),
IF(IFERROR(VALUE(TRIM(SUBSTITUTE(BA10,CHAR(160),""))),0)=0,1E+30,IFERROR(VALUE(TRIM(SUBSTITUTE(BA10,CHAR(160),""))),0)),
IF(IFERROR(VALUE(TRIM(SUBSTITUTE(BF10,CHAR(160),""))),0)=0,1E+30,IFERROR(VALUE(TRIM(SUBSTITUTE(BF10,CHAR(160),""))),0))
)
*IFERROR(VALUE(TRIM(SUBSTITUTE(AJ10,CHAR(160),""))),0)
)
)
)</f>
        <v>4485</v>
      </c>
      <c r="BL10" s="234">
        <f>IF(AK10="","",
IF(
AND(
IFERROR(VALUE(TRIM(SUBSTITUTE(AW10,CHAR(160),""))),0)=0,
IFERROR(VALUE(TRIM(SUBSTITUTE(BB10,CHAR(160),""))),0)=0,
IFERROR(VALUE(TRIM(SUBSTITUTE(BG10,CHAR(160),""))),0)=0
),
0,
IF(
1.15*
MIN(
IF(IFERROR(VALUE(TRIM(SUBSTITUTE(AW10,CHAR(160),""))),0)=0,1E+30,IFERROR(VALUE(TRIM(SUBSTITUTE(AW10,CHAR(160),""))),0)),
IF(IFERROR(VALUE(TRIM(SUBSTITUTE(BB10,CHAR(160),""))),0)=0,1E+30,IFERROR(VALUE(TRIM(SUBSTITUTE(BB10,CHAR(160),""))),0)),
IF(IFERROR(VALUE(TRIM(SUBSTITUTE(BG10,CHAR(160),""))),0)=0,1E+30,IFERROR(VALUE(TRIM(SUBSTITUTE(BG10,CHAR(160),""))),0))
)
*IFERROR(VALUE(TRIM(SUBSTITUTE(AJ10,CHAR(160),""))),0)
=0,
0,
1.15*
MIN(
IF(IFERROR(VALUE(TRIM(SUBSTITUTE(AW10,CHAR(160),""))),0)=0,1E+30,IFERROR(VALUE(TRIM(SUBSTITUTE(AW10,CHAR(160),""))),0)),
IF(IFERROR(VALUE(TRIM(SUBSTITUTE(BB10,CHAR(160),""))),0)=0,1E+30,IFERROR(VALUE(TRIM(SUBSTITUTE(BB10,CHAR(160),""))),0)),
IF(IFERROR(VALUE(TRIM(SUBSTITUTE(BG10,CHAR(160),""))),0)=0,1E+30,IFERROR(VALUE(TRIM(SUBSTITUTE(BG10,CHAR(160),""))),0))
)
*IFERROR(VALUE(TRIM(SUBSTITUTE(AJ10,CHAR(160),""))),0)
)
)
)</f>
        <v>381.22499999999997</v>
      </c>
      <c r="BM10" s="234">
        <f>IF($AF10="","",BK10+BL10)</f>
        <v>4866.2250000000004</v>
      </c>
      <c r="BN10" s="234">
        <f>IF($AJ10="","",
_xlfn.IFS(
$BI10="Devis 1",
IF(ISBLANK(AV10),"",IFERROR(VALUE(TRIM(SUBSTITUTE(AV10,CHAR(160),""))),0)*IFERROR(VALUE(TRIM(SUBSTITUTE($AJ10,CHAR(160),""))),0)),
$BI10="Devis 2",
IF(ISBLANK(BA10),"",IFERROR(VALUE(TRIM(SUBSTITUTE(BA10,CHAR(160),""))),0)*IFERROR(VALUE(TRIM(SUBSTITUTE($AJ10,CHAR(160),""))),0)),
$BI10="Devis 3",
IF(ISBLANK(BF10),"",IFERROR(VALUE(TRIM(SUBSTITUTE(BF10,CHAR(160),""))),0)*IFERROR(VALUE(TRIM(SUBSTITUTE($AJ10,CHAR(160),""))),0)),
TRUE,0
)
)</f>
        <v>3900</v>
      </c>
      <c r="BO10" s="161" cm="1">
        <f t="array" ref="BO10">IF($AJ10="","",IF(ROUND((IFERROR(_xlfn.IFS(TRIM(SUBSTITUTE($BI10,CHAR(160),""))="Devis 1",IFERROR(VALUE(TRIM(SUBSTITUTE(AW10,CHAR(160),""))),0),TRIM(SUBSTITUTE($BI10,CHAR(160),""))="Devis 2",IFERROR(VALUE(TRIM(SUBSTITUTE(BB10,CHAR(160),""))),0),TRIM(SUBSTITUTE($BI10,CHAR(160),""))="Devis 3",IFERROR(VALUE(TRIM(SUBSTITUTE(BG10,CHAR(160),""))),0)),0))*(IFERROR(VALUE(TRIM(SUBSTITUTE($AJ10,CHAR(160),""))),0)),2)=0,IF(BN10&lt;&gt;"",0,""),ROUND((IFERROR(_xlfn.IFS(TRIM(SUBSTITUTE($BI10,CHAR(160),""))="Devis 1",IFERROR(VALUE(TRIM(SUBSTITUTE(AW10,CHAR(160),""))),0),TRIM(SUBSTITUTE($BI10,CHAR(160),""))="Devis 2",IFERROR(VALUE(TRIM(SUBSTITUTE(BB10,CHAR(160),""))),0),TRIM(SUBSTITUTE($BI10,CHAR(160),""))="Devis 3",IFERROR(VALUE(TRIM(SUBSTITUTE(BG10,CHAR(160),""))),0)),0))*(IFERROR(VALUE(TRIM(SUBSTITUTE($AJ10,CHAR(160),""))),0)),2)))</f>
        <v>331.5</v>
      </c>
      <c r="BP10" s="234">
        <f>IF($AF10="","",BN10+BO10)</f>
        <v>4231.5</v>
      </c>
      <c r="BQ10" s="136" t="s">
        <v>152</v>
      </c>
      <c r="BR10" s="81" t="str">
        <f>IF(OR(BP10="",BM10="",BN10="",BK10="",BO10="",BL10=""),"",_xlfn.IFS(
ROUND(IFERROR(VALUE(TRIM(SUBSTITUTE(BP10,CHAR(160),""))),0),2)&gt;
ROUND(IFERROR(VALUE(TRIM(SUBSTITUTE(BM10,CHAR(160),""))),0),2),
"KO : Le montant retenu TTC est supérieur au montant raisonnable TTC. Merci de revoir la ligne de dépense ou plafonner son montant.",
ROUND(IFERROR(VALUE(TRIM(SUBSTITUTE(BN10,CHAR(160),""))),0),2)&gt;
ROUND(IFERROR(VALUE(TRIM(SUBSTITUTE(BK10,CHAR(160),""))),0),2),
"Attention : Le montant retenu HT est supérieur au montant HT raisonnable. Merci de revoir la ligne de dépense, plafonner son montant, ou justifier la reventillation HT / TVA.",
ROUND(IFERROR(VALUE(TRIM(SUBSTITUTE(BO10,CHAR(160),""))),0),2)&gt;
ROUND(IFERROR(VALUE(TRIM(SUBSTITUTE(BL10,CHAR(160),""))),0),2),
"Attention : Le montant TVA retenu est supérieur au montant TVA raisonnable. Merci de revoir la ligne de dépense, plafonner son montant, ou justifier la reventillation HT / TVA.",
ROUND(IFERROR(VALUE(TRIM(SUBSTITUTE(BP10,CHAR(160),""))),0),2)&gt;
ROUND(IFERROR(VALUE(TRIM(SUBSTITUTE(MIN(AX10,BC10,BH10),CHAR(160),""))),0),2),
"Attention : Le devis retenu n'est pas le moins cher. Une justification de la part du porteur est nécessaire.",
ROUND(IFERROR(VALUE(TRIM(SUBSTITUTE(BP10,CHAR(160),""))),0),2)=0,
"Attention : montant présenté entièrement écarté",
ROUND(IFERROR(VALUE(TRIM(SUBSTITUTE(BM10,CHAR(160),""))),0),2)=
ROUND(IFERROR(VALUE(TRIM(SUBSTITUTE(BP10,CHAR(160),""))),0),2),
"OK",
ROUND(IFERROR(VALUE(TRIM(SUBSTITUTE(BM10,CHAR(160),""))),0),2)&gt;
ROUND(IFERROR(VALUE(TRIM(SUBSTITUTE(BP10,CHAR(160),""))),0),2),
" OK : Montant instruit inférieur au montant raisonnable.",
TRUE,""
))</f>
        <v xml:space="preserve"> OK : Montant instruit inférieur au montant raisonnable.</v>
      </c>
      <c r="BS10" s="81" t="str">
        <f>IF(OR(BP10="",AF10="",BN10="",AD10="",BO10="",AE10=""),"",_xlfn.IFS(
ROUND(IFERROR(VALUE(TRIM(SUBSTITUTE(BP10,CHAR(160),""))),0),2)&gt;
ROUND(IFERROR(VALUE(TRIM(SUBSTITUTE(AF10,CHAR(160),""))),0),2),
"KO : Le montant retenu TTC est supérieur au montant présenté TTC. Merci de revoir la ligne de dépense ou plafonner son montant.",
ROUND(IFERROR(VALUE(TRIM(SUBSTITUTE(BN10,CHAR(160),""))),0),2)&gt;
ROUND(IFERROR(VALUE(TRIM(SUBSTITUTE(AD10,CHAR(160),""))),0),2),
"Attention : Le montant retenu HT est supérieur au montant HT présenté. Merci de revoir la ligne de dépense, plafonner son montant, ou justifier la reventillation HT / TVA.",
ROUND(IFERROR(VALUE(TRIM(SUBSTITUTE(BO10,CHAR(160),""))),0),2)&gt;
ROUND(IFERROR(VALUE(TRIM(SUBSTITUTE(AE10,CHAR(160),""))),0),2),
"Attention : Le montant TVA retenu est supérieur au montant TVA présenté. Merci de revoir la ligne de dépense, plafonner son montant, ou justifier la reventillation HT / TVA.",
ROUND(IFERROR(VALUE(TRIM(SUBSTITUTE(AF10,CHAR(160),""))),0),2)=0,
"",
ROUND(IFERROR(VALUE(TRIM(SUBSTITUTE(BP10,CHAR(160),""))),0),2)=
ROUND(IFERROR(VALUE(TRIM(SUBSTITUTE(AF10,CHAR(160),""))),0),2),
"OK",
ROUND(IFERROR(VALUE(TRIM(SUBSTITUTE(BP10,CHAR(160),""))),0),2)=0,
"Attention : Montant présenté entièrement rejeté.",
ROUND(IFERROR(VALUE(TRIM(SUBSTITUTE(BP10,CHAR(160),""))),0),2)&lt;
ROUND(IFERROR(VALUE(TRIM(SUBSTITUTE(AF10,CHAR(160),""))),0),2),
"Attention : Montant présenté partiellement rejeté.",
TRUE,""
))</f>
        <v>OK</v>
      </c>
      <c r="BT10" s="163">
        <f t="shared" ref="BT10:BT41" si="17">IF(OR(AD10="",BN10=""),"",(IFERROR(VALUE(TRIM(SUBSTITUTE(AD10,CHAR(160),""))),0))-(IFERROR(VALUE(TRIM(SUBSTITUTE(BN10,CHAR(160),""))),0)))</f>
        <v>0</v>
      </c>
      <c r="BU10" s="163">
        <f t="shared" ref="BU10:BU41" si="18">IF(OR(AE10="",BO10=""),"",(IFERROR(VALUE(TRIM(SUBSTITUTE(AE10,CHAR(160),""))),0))-(IFERROR(VALUE(TRIM(SUBSTITUTE(BO10,CHAR(160),""))),0)))</f>
        <v>0</v>
      </c>
      <c r="BV10" s="160">
        <f t="shared" ref="BV10:BV41" si="19">IF(OR(AF10="",BP10=""),"",(IFERROR(VALUE(TRIM(SUBSTITUTE(AF10,CHAR(160),""))),0))-(IFERROR(VALUE(TRIM(SUBSTITUTE(BP10,CHAR(160),""))),0)))</f>
        <v>0</v>
      </c>
    </row>
    <row r="11" spans="1:74" s="57" customFormat="1" ht="20.25" customHeight="1">
      <c r="A11" s="164">
        <v>1</v>
      </c>
      <c r="B11" s="2" t="s">
        <v>45</v>
      </c>
      <c r="C11" s="2" t="s">
        <v>147</v>
      </c>
      <c r="D11" s="355">
        <v>1</v>
      </c>
      <c r="E11" s="2" t="s">
        <v>45</v>
      </c>
      <c r="F11" s="2" t="s">
        <v>153</v>
      </c>
      <c r="G11" s="80" t="s">
        <v>57</v>
      </c>
      <c r="H11" s="2" t="s">
        <v>144</v>
      </c>
      <c r="I11" s="2" t="s">
        <v>148</v>
      </c>
      <c r="J11" s="2"/>
      <c r="K11" s="11">
        <v>1</v>
      </c>
      <c r="L11" s="2" t="s">
        <v>154</v>
      </c>
      <c r="M11" s="29">
        <v>2</v>
      </c>
      <c r="N11" s="939"/>
      <c r="O11" s="2"/>
      <c r="P11" s="4">
        <v>1000</v>
      </c>
      <c r="Q11" s="3">
        <v>10</v>
      </c>
      <c r="R11" s="165">
        <f>IF(OR(P11="", Q11=""), "", IFERROR(VALUE(TRIM(SUBSTITUTE(P11,CHAR(160),""))),0) + IFERROR(VALUE(TRIM(SUBSTITUTE(Q11,CHAR(160),""))),0))</f>
        <v>1010</v>
      </c>
      <c r="S11" s="939"/>
      <c r="T11" s="2"/>
      <c r="U11" s="5">
        <v>1100</v>
      </c>
      <c r="V11" s="3">
        <v>20</v>
      </c>
      <c r="W11" s="544">
        <f>IF(OR(U11="", V11=""), "", IFERROR(VALUE(TRIM(SUBSTITUTE(U11,CHAR(160),""))),0) + IFERROR(VALUE(TRIM(SUBSTITUTE(V11,CHAR(160),""))),0))</f>
        <v>1120</v>
      </c>
      <c r="X11" s="939"/>
      <c r="Y11" s="2"/>
      <c r="Z11" s="6">
        <v>2000</v>
      </c>
      <c r="AA11" s="3">
        <v>20</v>
      </c>
      <c r="AB11" s="544">
        <f t="shared" ref="AB11" si="20">IF(OR(Z11="", AA11=""), "", IFERROR(VALUE(TRIM(SUBSTITUTE(Z11,CHAR(160),""))),0) + IFERROR(VALUE(TRIM(SUBSTITUTE(AA11,CHAR(160),""))),0))</f>
        <v>2020</v>
      </c>
      <c r="AC11" s="543" t="s">
        <v>151</v>
      </c>
      <c r="AD11" s="361" cm="1">
        <f t="array" ref="AD11">IF((_xlfn.IFS(TRIM(SUBSTITUTE(AC11,CHAR(160),""))="Devis 1",IFERROR(VALUE(TRIM(SUBSTITUTE(P11,CHAR(160),""))),0),TRIM(SUBSTITUTE(AC11,CHAR(160),""))="Devis 2",IFERROR(VALUE(TRIM(SUBSTITUTE(U11,CHAR(160),""))),0),TRIM(SUBSTITUTE(AC11,CHAR(160),""))="Devis 3",IFERROR(VALUE(TRIM(SUBSTITUTE(Z11,CHAR(160),""))),0),TRUE,0)*IFERROR(VALUE(TRIM(SUBSTITUTE(D11,CHAR(160),""))),0))=0,"",_xlfn.IFS(TRIM(SUBSTITUTE(AC11,CHAR(160),""))="Devis 1",IFERROR(VALUE(TRIM(SUBSTITUTE(P11,CHAR(160),""))),0),TRIM(SUBSTITUTE(AC11,CHAR(160),""))="Devis 2",IFERROR(VALUE(TRIM(SUBSTITUTE(U11,CHAR(160),""))),0),TRIM(SUBSTITUTE(AC11,CHAR(160),""))="Devis 3",IFERROR(VALUE(TRIM(SUBSTITUTE(Z11,CHAR(160),""))),0),TRUE,0)*IFERROR(VALUE(TRIM(SUBSTITUTE(D11,CHAR(160),""))),0))</f>
        <v>1000</v>
      </c>
      <c r="AE11" s="177" cm="1">
        <f t="array" ref="AE11">IF(ROUND((_xlfn.IFS(TRIM(SUBSTITUTE(AC11,CHAR(160),""))="Devis 1",IFERROR(VALUE(TRIM(SUBSTITUTE(Q11,CHAR(160),""))),0),TRIM(SUBSTITUTE(AC11,CHAR(160),""))="Devis 2",IFERROR(VALUE(TRIM(SUBSTITUTE(V11,CHAR(160),""))),0),TRIM(SUBSTITUTE(AC11,CHAR(160),""))="Devis 3",IFERROR(VALUE(TRIM(SUBSTITUTE(AA11,CHAR(160),""))),0),TRUE,0)*IFERROR(VALUE(TRIM(SUBSTITUTE(D11,CHAR(160),""))),0)),2)=0,IF(AD11&lt;&gt;"",0,""),ROUND((_xlfn.IFS(TRIM(SUBSTITUTE(AC11,CHAR(160),""))="Devis 1",IFERROR(VALUE(TRIM(SUBSTITUTE(Q11,CHAR(160),""))),0),TRIM(SUBSTITUTE(AC11,CHAR(160),""))="Devis 2",IFERROR(VALUE(TRIM(SUBSTITUTE(V11,CHAR(160),""))),0),TRIM(SUBSTITUTE(AC11,CHAR(160),""))="Devis 3",IFERROR(VALUE(TRIM(SUBSTITUTE(AA11,CHAR(160),""))),0),TRUE,0)*IFERROR(VALUE(TRIM(SUBSTITUTE(D11,CHAR(160),""))),0)),2))</f>
        <v>10</v>
      </c>
      <c r="AF11" s="166">
        <f>IF(OR(AD11="", AE11=""), "", IFERROR(VALUE(TRIM(SUBSTITUTE(AD11,CHAR(160),""))),0) + IFERROR(VALUE(TRIM(SUBSTITUTE(AE11,CHAR(160),""))),0))</f>
        <v>1010</v>
      </c>
      <c r="AG11" s="27"/>
      <c r="AH11" s="77" t="str">
        <f t="shared" si="0"/>
        <v>Exemple</v>
      </c>
      <c r="AI11" s="77" t="str">
        <f t="shared" si="1"/>
        <v>Oui</v>
      </c>
      <c r="AJ11" s="167">
        <f t="shared" si="2"/>
        <v>1</v>
      </c>
      <c r="AK11" s="78" t="str">
        <f t="shared" si="3"/>
        <v>Exemple</v>
      </c>
      <c r="AL11" s="78" t="str">
        <f t="shared" si="4"/>
        <v>XX</v>
      </c>
      <c r="AM11" s="78" t="str">
        <f t="shared" si="5"/>
        <v>Mise en œuvre de la stratégie</v>
      </c>
      <c r="AN11" s="78" t="str">
        <f t="shared" si="6"/>
        <v>Non</v>
      </c>
      <c r="AO11" s="78" t="str">
        <f>IF(I11="","",I11)</f>
        <v xml:space="preserve">Pas de marché public </v>
      </c>
      <c r="AP11" s="78" t="str">
        <f>IF(J11="","",J11)</f>
        <v/>
      </c>
      <c r="AQ11" s="168">
        <f t="shared" si="8"/>
        <v>1</v>
      </c>
      <c r="AR11" s="78" t="str">
        <f t="shared" si="9"/>
        <v>Unité</v>
      </c>
      <c r="AS11" s="169">
        <f t="shared" si="10"/>
        <v>2</v>
      </c>
      <c r="AT11" s="169"/>
      <c r="AU11" s="169"/>
      <c r="AV11" s="169">
        <f t="shared" si="11"/>
        <v>1000</v>
      </c>
      <c r="AW11" s="169">
        <f t="shared" ref="AW11:AW41" si="21">IF(Q11="","",Q11)</f>
        <v>10</v>
      </c>
      <c r="AX11" s="169">
        <f>IF(OR(AV11="", AW11=""), "", IFERROR(VALUE(TRIM(SUBSTITUTE(AV11,CHAR(160),""))),0) + IFERROR(VALUE(TRIM(SUBSTITUTE(AW11,CHAR(160),""))),0))</f>
        <v>1010</v>
      </c>
      <c r="AY11" s="169"/>
      <c r="AZ11" s="169"/>
      <c r="BA11" s="169">
        <f t="shared" si="12"/>
        <v>1100</v>
      </c>
      <c r="BB11" s="169">
        <f t="shared" si="13"/>
        <v>20</v>
      </c>
      <c r="BC11" s="169">
        <f t="shared" ref="BC11" si="22">IF(OR(BA11="",BB11=""),"",IFERROR(VALUE(TRIM(SUBSTITUTE(BA11,CHAR(160),""))),0)+IFERROR(VALUE(TRIM(SUBSTITUTE(BB11,CHAR(160),""))),0))</f>
        <v>1120</v>
      </c>
      <c r="BD11" s="169"/>
      <c r="BE11" s="169"/>
      <c r="BF11" s="172">
        <f t="shared" si="14"/>
        <v>2000</v>
      </c>
      <c r="BG11" s="79">
        <f t="shared" si="15"/>
        <v>20</v>
      </c>
      <c r="BH11" s="173">
        <f t="shared" ref="BH11" si="23">IF(OR(BF11="",BG11=""),"",IFERROR(VALUE(TRIM(SUBSTITUTE(BF11,CHAR(160),""))),0)+IFERROR(VALUE(TRIM(SUBSTITUTE(BG11,CHAR(160),""))),0))</f>
        <v>2020</v>
      </c>
      <c r="BI11" s="174" t="str">
        <f t="shared" si="16"/>
        <v>Devis 1</v>
      </c>
      <c r="BJ11" s="80" t="s">
        <v>147</v>
      </c>
      <c r="BK11" s="176">
        <f>IF(AK11="","",
IF(
AND(
IFERROR(VALUE(TRIM(SUBSTITUTE(AV11,CHAR(160),""))),0)=0,
IFERROR(VALUE(TRIM(SUBSTITUTE(BA11,CHAR(160),""))),0)=0,
IFERROR(VALUE(TRIM(SUBSTITUTE(BF11,CHAR(160),""))),0)=0
),
0,
IF(
1.15*
MIN(
IF(IFERROR(VALUE(TRIM(SUBSTITUTE(AV11,CHAR(160),""))),0)=0,1E+30,IFERROR(VALUE(TRIM(SUBSTITUTE(AV11,CHAR(160),""))),0)),
IF(IFERROR(VALUE(TRIM(SUBSTITUTE(BA11,CHAR(160),""))),0)=0,1E+30,IFERROR(VALUE(TRIM(SUBSTITUTE(BA11,CHAR(160),""))),0)),
IF(IFERROR(VALUE(TRIM(SUBSTITUTE(BF11,CHAR(160),""))),0)=0,1E+30,IFERROR(VALUE(TRIM(SUBSTITUTE(BF11,CHAR(160),""))),0))
)
*IFERROR(VALUE(TRIM(SUBSTITUTE(AJ11,CHAR(160),""))),0)
=0,
0,
1.15*
MIN(
IF(IFERROR(VALUE(TRIM(SUBSTITUTE(AV11,CHAR(160),""))),0)=0,1E+30,IFERROR(VALUE(TRIM(SUBSTITUTE(AV11,CHAR(160),""))),0)),
IF(IFERROR(VALUE(TRIM(SUBSTITUTE(BA11,CHAR(160),""))),0)=0,1E+30,IFERROR(VALUE(TRIM(SUBSTITUTE(BA11,CHAR(160),""))),0)),
IF(IFERROR(VALUE(TRIM(SUBSTITUTE(BF11,CHAR(160),""))),0)=0,1E+30,IFERROR(VALUE(TRIM(SUBSTITUTE(BF11,CHAR(160),""))),0))
)
*IFERROR(VALUE(TRIM(SUBSTITUTE(AJ11,CHAR(160),""))),0)
)
)
)</f>
        <v>1150</v>
      </c>
      <c r="BL11" s="176">
        <f>IF(AK11="","",
IF(
AND(
IFERROR(VALUE(TRIM(SUBSTITUTE(AW11,CHAR(160),""))),0)=0,
IFERROR(VALUE(TRIM(SUBSTITUTE(BB11,CHAR(160),""))),0)=0,
IFERROR(VALUE(TRIM(SUBSTITUTE(BG11,CHAR(160),""))),0)=0
),
0,
IF(
1.15*
MIN(
IF(IFERROR(VALUE(TRIM(SUBSTITUTE(AW11,CHAR(160),""))),0)=0,1E+30,IFERROR(VALUE(TRIM(SUBSTITUTE(AW11,CHAR(160),""))),0)),
IF(IFERROR(VALUE(TRIM(SUBSTITUTE(BB11,CHAR(160),""))),0)=0,1E+30,IFERROR(VALUE(TRIM(SUBSTITUTE(BB11,CHAR(160),""))),0)),
IF(IFERROR(VALUE(TRIM(SUBSTITUTE(BG11,CHAR(160),""))),0)=0,1E+30,IFERROR(VALUE(TRIM(SUBSTITUTE(BG11,CHAR(160),""))),0))
)
*IFERROR(VALUE(TRIM(SUBSTITUTE(AJ11,CHAR(160),""))),0)
=0,
0,
1.15*
MIN(
IF(IFERROR(VALUE(TRIM(SUBSTITUTE(AW11,CHAR(160),""))),0)=0,1E+30,IFERROR(VALUE(TRIM(SUBSTITUTE(AW11,CHAR(160),""))),0)),
IF(IFERROR(VALUE(TRIM(SUBSTITUTE(BB11,CHAR(160),""))),0)=0,1E+30,IFERROR(VALUE(TRIM(SUBSTITUTE(BB11,CHAR(160),""))),0)),
IF(IFERROR(VALUE(TRIM(SUBSTITUTE(BG11,CHAR(160),""))),0)=0,1E+30,IFERROR(VALUE(TRIM(SUBSTITUTE(BG11,CHAR(160),""))),0))
)
*IFERROR(VALUE(TRIM(SUBSTITUTE(AJ11,CHAR(160),""))),0)
)
)
)</f>
        <v>11.5</v>
      </c>
      <c r="BM11" s="176">
        <f>IF($AF11="","",BK11+BL11)</f>
        <v>1161.5</v>
      </c>
      <c r="BN11" s="175">
        <f>IF($AJ11="","",
_xlfn.IFS(
$BI11="Devis 1",
IF(ISBLANK(AV11),"",IFERROR(VALUE(TRIM(SUBSTITUTE(AV11,CHAR(160),""))),0)*IFERROR(VALUE(TRIM(SUBSTITUTE($AJ11,CHAR(160),""))),0)),
$BI11="Devis 2",
IF(ISBLANK(BA11),"",IFERROR(VALUE(TRIM(SUBSTITUTE(BA11,CHAR(160),""))),0)*IFERROR(VALUE(TRIM(SUBSTITUTE($AJ11,CHAR(160),""))),0)),
$BI11="Devis 3",
IF(ISBLANK(BF11),"",IFERROR(VALUE(TRIM(SUBSTITUTE(BF11,CHAR(160),""))),0)*IFERROR(VALUE(TRIM(SUBSTITUTE($AJ11,CHAR(160),""))),0)),
TRUE,0
)
)</f>
        <v>1000</v>
      </c>
      <c r="BO11" s="175">
        <f>IF($AJ11="","",
_xlfn.IFS(
$BI11="Devis 1",
IF(ISBLANK(AW11),"",IFERROR(VALUE(TRIM(SUBSTITUTE(AW11,CHAR(160),""))),0)*IFERROR(VALUE(TRIM(SUBSTITUTE($AJ11,CHAR(160),""))),0)),
$BI11="Devis 2",
IF(ISBLANK(BB11),"",IFERROR(VALUE(TRIM(SUBSTITUTE(BB11,CHAR(160),""))),0)*IFERROR(VALUE(TRIM(SUBSTITUTE($AJ11,CHAR(160),""))),0)),
$BI11="Devis 3",
IF(ISBLANK(BG11),"",IFERROR(VALUE(TRIM(SUBSTITUTE(BG11,CHAR(160),""))),0)*IFERROR(VALUE(TRIM(SUBSTITUTE($AJ11,CHAR(160),""))),0)),
TRUE,0
)
)</f>
        <v>10</v>
      </c>
      <c r="BP11" s="175">
        <f>IF($AF11="","",BN11+BO11)</f>
        <v>1010</v>
      </c>
      <c r="BQ11" s="80" t="s">
        <v>153</v>
      </c>
      <c r="BR11" s="81" t="str">
        <f t="shared" ref="BR11:BR74" si="24">IF(OR(BP11="",BM11="",BN11="",BK11="",BO11="",BL11=""),"",_xlfn.IFS(
ROUND(IFERROR(VALUE(TRIM(SUBSTITUTE(BP11,CHAR(160),""))),0),2)&gt;
ROUND(IFERROR(VALUE(TRIM(SUBSTITUTE(BM11,CHAR(160),""))),0),2),
"KO : Le montant retenu TTC est supérieur au montant raisonnable TTC. Merci de revoir la ligne de dépense ou plafonner son montant.",
ROUND(IFERROR(VALUE(TRIM(SUBSTITUTE(BN11,CHAR(160),""))),0),2)&gt;
ROUND(IFERROR(VALUE(TRIM(SUBSTITUTE(BK11,CHAR(160),""))),0),2),
"Attention : Le montant retenu HT est supérieur au montant HT raisonnable. Merci de revoir la ligne de dépense, plafonner son montant, ou justifier la reventillation HT / TVA.",
ROUND(IFERROR(VALUE(TRIM(SUBSTITUTE(BO11,CHAR(160),""))),0),2)&gt;
ROUND(IFERROR(VALUE(TRIM(SUBSTITUTE(BL11,CHAR(160),""))),0),2),
"Attention : Le montant TVA retenu est supérieur au montant TVA raisonnable. Merci de revoir la ligne de dépense, plafonner son montant, ou justifier la reventillation HT / TVA.",
ROUND(IFERROR(VALUE(TRIM(SUBSTITUTE(BP11,CHAR(160),""))),0),2)&gt;
ROUND(IFERROR(VALUE(TRIM(SUBSTITUTE(MIN(AX11,BC11,BH11),CHAR(160),""))),0),2),
"Attention : Le devis retenu n'est pas le moins cher. Une justification de la part du porteur est nécessaire.",
ROUND(IFERROR(VALUE(TRIM(SUBSTITUTE(BP11,CHAR(160),""))),0),2)=0,
"Attention : montant présenté entièrement écarté",
ROUND(IFERROR(VALUE(TRIM(SUBSTITUTE(BM11,CHAR(160),""))),0),2)=
ROUND(IFERROR(VALUE(TRIM(SUBSTITUTE(BP11,CHAR(160),""))),0),2),
"OK",
ROUND(IFERROR(VALUE(TRIM(SUBSTITUTE(BM11,CHAR(160),""))),0),2)&gt;
ROUND(IFERROR(VALUE(TRIM(SUBSTITUTE(BP11,CHAR(160),""))),0),2),
" OK : Montant instruit inférieur au montant raisonnable.",
TRUE,""
))</f>
        <v xml:space="preserve"> OK : Montant instruit inférieur au montant raisonnable.</v>
      </c>
      <c r="BS11" s="81" t="str">
        <f>IF(OR(BP11="",AF11="",BN11="",AD11="",BO11="",AE11=""),"",_xlfn.IFS(
ROUND(IFERROR(VALUE(TRIM(SUBSTITUTE(BP11,CHAR(160),""))),0),2)&gt;
ROUND(IFERROR(VALUE(TRIM(SUBSTITUTE(AF11,CHAR(160),""))),0),2),
"KO : Le montant retenu TTC est supérieur au montant présenté TTC. Merci de revoir la ligne de dépense ou plafonner son montant.",
ROUND(IFERROR(VALUE(TRIM(SUBSTITUTE(BN11,CHAR(160),""))),0),2)&gt;
ROUND(IFERROR(VALUE(TRIM(SUBSTITUTE(AD11,CHAR(160),""))),0),2),
"Attention : Le montant retenu HT est supérieur au montant HT présenté. Merci de revoir la ligne de dépense, plafonner son montant, ou justifier la reventillation HT / TVA.",
ROUND(IFERROR(VALUE(TRIM(SUBSTITUTE(BO11,CHAR(160),""))),0),2)&gt;
ROUND(IFERROR(VALUE(TRIM(SUBSTITUTE(AE11,CHAR(160),""))),0),2),
"Attention : Le montant TVA retenu est supérieur au montant TVA présenté. Merci de revoir la ligne de dépense, plafonner son montant, ou justifier la reventillation HT / TVA.",
ROUND(IFERROR(VALUE(TRIM(SUBSTITUTE(AF11,CHAR(160),""))),0),2)=0,
"",
ROUND(IFERROR(VALUE(TRIM(SUBSTITUTE(BP11,CHAR(160),""))),0),2)=
ROUND(IFERROR(VALUE(TRIM(SUBSTITUTE(AF11,CHAR(160),""))),0),2),
"OK",
ROUND(IFERROR(VALUE(TRIM(SUBSTITUTE(BP11,CHAR(160),""))),0),2)=0,
"Attention : Montant présenté entièrement rejeté.",
ROUND(IFERROR(VALUE(TRIM(SUBSTITUTE(BP11,CHAR(160),""))),0),2)&lt;
ROUND(IFERROR(VALUE(TRIM(SUBSTITUTE(AF11,CHAR(160),""))),0),2),
"Attention : Montant présenté partiellement rejeté.",
TRUE,""
))</f>
        <v>OK</v>
      </c>
      <c r="BT11" s="176">
        <f t="shared" si="17"/>
        <v>0</v>
      </c>
      <c r="BU11" s="176">
        <f t="shared" si="18"/>
        <v>0</v>
      </c>
      <c r="BV11" s="82">
        <f t="shared" si="19"/>
        <v>0</v>
      </c>
    </row>
    <row r="12" spans="1:74" s="57" customFormat="1" ht="20.25" customHeight="1">
      <c r="A12" s="164">
        <v>2</v>
      </c>
      <c r="B12" s="2"/>
      <c r="C12" s="2"/>
      <c r="D12" s="355"/>
      <c r="E12" s="2"/>
      <c r="F12" s="2"/>
      <c r="G12" s="80"/>
      <c r="H12" s="2"/>
      <c r="I12" s="2"/>
      <c r="J12" s="2"/>
      <c r="K12" s="11"/>
      <c r="L12" s="2"/>
      <c r="M12" s="29"/>
      <c r="N12" s="939"/>
      <c r="O12" s="2"/>
      <c r="P12" s="4"/>
      <c r="Q12" s="3"/>
      <c r="R12" s="165" t="str">
        <f t="shared" ref="R12:R75" si="25">IF(OR(P12="", Q12=""), "", IFERROR(VALUE(TRIM(SUBSTITUTE(P12,CHAR(160),""))),0) + IFERROR(VALUE(TRIM(SUBSTITUTE(Q12,CHAR(160),""))),0))</f>
        <v/>
      </c>
      <c r="S12" s="939"/>
      <c r="T12" s="2"/>
      <c r="U12" s="5"/>
      <c r="V12" s="3"/>
      <c r="W12" s="544" t="str">
        <f t="shared" ref="W12:W75" si="26">IF(OR(U12="", V12=""), "", IFERROR(VALUE(TRIM(SUBSTITUTE(U12,CHAR(160),""))),0) + IFERROR(VALUE(TRIM(SUBSTITUTE(V12,CHAR(160),""))),0))</f>
        <v/>
      </c>
      <c r="X12" s="939"/>
      <c r="Y12" s="2"/>
      <c r="Z12" s="6"/>
      <c r="AA12" s="3"/>
      <c r="AB12" s="544" t="str">
        <f t="shared" ref="AB12:AB75" si="27">IF(OR(Z12="", AA12=""), "", IFERROR(VALUE(TRIM(SUBSTITUTE(Z12,CHAR(160),""))),0) + IFERROR(VALUE(TRIM(SUBSTITUTE(AA12,CHAR(160),""))),0))</f>
        <v/>
      </c>
      <c r="AC12" s="543"/>
      <c r="AD12" s="361" t="str" cm="1">
        <f t="array" ref="AD12">IF((_xlfn.IFS(TRIM(SUBSTITUTE(AC12,CHAR(160),""))="Devis 1",IFERROR(VALUE(TRIM(SUBSTITUTE(P12,CHAR(160),""))),0),TRIM(SUBSTITUTE(AC12,CHAR(160),""))="Devis 2",IFERROR(VALUE(TRIM(SUBSTITUTE(U12,CHAR(160),""))),0),TRIM(SUBSTITUTE(AC12,CHAR(160),""))="Devis 3",IFERROR(VALUE(TRIM(SUBSTITUTE(Z12,CHAR(160),""))),0),TRUE,0)*IFERROR(VALUE(TRIM(SUBSTITUTE(D12,CHAR(160),""))),0))=0,"",_xlfn.IFS(TRIM(SUBSTITUTE(AC12,CHAR(160),""))="Devis 1",IFERROR(VALUE(TRIM(SUBSTITUTE(P12,CHAR(160),""))),0),TRIM(SUBSTITUTE(AC12,CHAR(160),""))="Devis 2",IFERROR(VALUE(TRIM(SUBSTITUTE(U12,CHAR(160),""))),0),TRIM(SUBSTITUTE(AC12,CHAR(160),""))="Devis 3",IFERROR(VALUE(TRIM(SUBSTITUTE(Z12,CHAR(160),""))),0),TRUE,0)*IFERROR(VALUE(TRIM(SUBSTITUTE(D12,CHAR(160),""))),0))</f>
        <v/>
      </c>
      <c r="AE12" s="177" t="str" cm="1">
        <f t="array" ref="AE12">IF(ROUND((_xlfn.IFS(TRIM(SUBSTITUTE(AC12,CHAR(160),""))="Devis 1",IFERROR(VALUE(TRIM(SUBSTITUTE(Q12,CHAR(160),""))),0),TRIM(SUBSTITUTE(AC12,CHAR(160),""))="Devis 2",IFERROR(VALUE(TRIM(SUBSTITUTE(V12,CHAR(160),""))),0),TRIM(SUBSTITUTE(AC12,CHAR(160),""))="Devis 3",IFERROR(VALUE(TRIM(SUBSTITUTE(AA12,CHAR(160),""))),0),TRUE,0)*IFERROR(VALUE(TRIM(SUBSTITUTE(D12,CHAR(160),""))),0)),2)=0,IF(AD12&lt;&gt;"",0,""),ROUND((_xlfn.IFS(TRIM(SUBSTITUTE(AC12,CHAR(160),""))="Devis 1",IFERROR(VALUE(TRIM(SUBSTITUTE(Q12,CHAR(160),""))),0),TRIM(SUBSTITUTE(AC12,CHAR(160),""))="Devis 2",IFERROR(VALUE(TRIM(SUBSTITUTE(V12,CHAR(160),""))),0),TRIM(SUBSTITUTE(AC12,CHAR(160),""))="Devis 3",IFERROR(VALUE(TRIM(SUBSTITUTE(AA12,CHAR(160),""))),0),TRUE,0)*IFERROR(VALUE(TRIM(SUBSTITUTE(D12,CHAR(160),""))),0)),2))</f>
        <v/>
      </c>
      <c r="AF12" s="166" t="str">
        <f>IF(OR(AD12="", AE12=""), "", IFERROR(VALUE(TRIM(SUBSTITUTE(AD12,CHAR(160),""))),0) + IFERROR(VALUE(TRIM(SUBSTITUTE(AE12,CHAR(160),""))),0))</f>
        <v/>
      </c>
      <c r="AG12" s="27"/>
      <c r="AH12" s="77" t="str">
        <f t="shared" si="0"/>
        <v/>
      </c>
      <c r="AI12" s="167" t="str">
        <f t="shared" si="1"/>
        <v/>
      </c>
      <c r="AJ12" s="167" t="str">
        <f t="shared" si="2"/>
        <v/>
      </c>
      <c r="AK12" s="78" t="str">
        <f t="shared" si="3"/>
        <v/>
      </c>
      <c r="AL12" s="78" t="str">
        <f t="shared" si="4"/>
        <v/>
      </c>
      <c r="AM12" s="78" t="str">
        <f t="shared" si="5"/>
        <v/>
      </c>
      <c r="AN12" s="78" t="str">
        <f t="shared" si="6"/>
        <v/>
      </c>
      <c r="AO12" s="78" t="str">
        <f t="shared" ref="AO12:AO43" si="28">IF(I12="","",I12)</f>
        <v/>
      </c>
      <c r="AP12" s="78" t="str">
        <f t="shared" ref="AP12:AP75" si="29">IF(J12="","",J12)</f>
        <v/>
      </c>
      <c r="AQ12" s="168" t="str">
        <f t="shared" si="8"/>
        <v/>
      </c>
      <c r="AR12" s="78" t="str">
        <f t="shared" si="9"/>
        <v/>
      </c>
      <c r="AS12" s="169" t="str">
        <f t="shared" si="10"/>
        <v/>
      </c>
      <c r="AT12" s="169"/>
      <c r="AU12" s="169"/>
      <c r="AV12" s="169" t="str">
        <f t="shared" si="11"/>
        <v/>
      </c>
      <c r="AW12" s="169" t="str">
        <f t="shared" si="21"/>
        <v/>
      </c>
      <c r="AX12" s="169" t="str">
        <f t="shared" ref="AX12:AX75" si="30">IF(OR(AV12="", AW12=""), "", IFERROR(VALUE(TRIM(SUBSTITUTE(AV12,CHAR(160),""))),0) + IFERROR(VALUE(TRIM(SUBSTITUTE(AW12,CHAR(160),""))),0))</f>
        <v/>
      </c>
      <c r="AY12" s="169"/>
      <c r="AZ12" s="169"/>
      <c r="BA12" s="169" t="str">
        <f t="shared" si="12"/>
        <v/>
      </c>
      <c r="BB12" s="169" t="str">
        <f t="shared" si="13"/>
        <v/>
      </c>
      <c r="BC12" s="169" t="str">
        <f t="shared" ref="BC12:BC75" si="31">IF(OR(BA12="",BB12=""),"",IFERROR(VALUE(TRIM(SUBSTITUTE(BA12,CHAR(160),""))),0)+IFERROR(VALUE(TRIM(SUBSTITUTE(BB12,CHAR(160),""))),0))</f>
        <v/>
      </c>
      <c r="BD12" s="169"/>
      <c r="BE12" s="169"/>
      <c r="BF12" s="172" t="str">
        <f t="shared" si="14"/>
        <v/>
      </c>
      <c r="BG12" s="79" t="str">
        <f t="shared" si="15"/>
        <v/>
      </c>
      <c r="BH12" s="173" t="str">
        <f t="shared" ref="BH12:BH75" si="32">IF(OR(BF12="",BG12=""),"",IFERROR(VALUE(TRIM(SUBSTITUTE(BF12,CHAR(160),""))),0)+IFERROR(VALUE(TRIM(SUBSTITUTE(BG12,CHAR(160),""))),0))</f>
        <v/>
      </c>
      <c r="BI12" s="174" t="str">
        <f t="shared" si="16"/>
        <v/>
      </c>
      <c r="BJ12" s="80"/>
      <c r="BK12" s="176" t="str">
        <f t="shared" ref="BK12:BK75" si="33">IF(AK12="","",
IF(
AND(
IFERROR(VALUE(TRIM(SUBSTITUTE(AV12,CHAR(160),""))),0)=0,
IFERROR(VALUE(TRIM(SUBSTITUTE(BA12,CHAR(160),""))),0)=0,
IFERROR(VALUE(TRIM(SUBSTITUTE(BF12,CHAR(160),""))),0)=0
),
0,
IF(
1.15*
MIN(
IF(IFERROR(VALUE(TRIM(SUBSTITUTE(AV12,CHAR(160),""))),0)=0,1E+30,IFERROR(VALUE(TRIM(SUBSTITUTE(AV12,CHAR(160),""))),0)),
IF(IFERROR(VALUE(TRIM(SUBSTITUTE(BA12,CHAR(160),""))),0)=0,1E+30,IFERROR(VALUE(TRIM(SUBSTITUTE(BA12,CHAR(160),""))),0)),
IF(IFERROR(VALUE(TRIM(SUBSTITUTE(BF12,CHAR(160),""))),0)=0,1E+30,IFERROR(VALUE(TRIM(SUBSTITUTE(BF12,CHAR(160),""))),0))
)
*IFERROR(VALUE(TRIM(SUBSTITUTE(AJ12,CHAR(160),""))),0)
=0,
0,
1.15*
MIN(
IF(IFERROR(VALUE(TRIM(SUBSTITUTE(AV12,CHAR(160),""))),0)=0,1E+30,IFERROR(VALUE(TRIM(SUBSTITUTE(AV12,CHAR(160),""))),0)),
IF(IFERROR(VALUE(TRIM(SUBSTITUTE(BA12,CHAR(160),""))),0)=0,1E+30,IFERROR(VALUE(TRIM(SUBSTITUTE(BA12,CHAR(160),""))),0)),
IF(IFERROR(VALUE(TRIM(SUBSTITUTE(BF12,CHAR(160),""))),0)=0,1E+30,IFERROR(VALUE(TRIM(SUBSTITUTE(BF12,CHAR(160),""))),0))
)
*IFERROR(VALUE(TRIM(SUBSTITUTE(AJ12,CHAR(160),""))),0)
)
)
)</f>
        <v/>
      </c>
      <c r="BL12" s="176" t="str">
        <f t="shared" ref="BL12:BL75" si="34">IF(AK12="","",
IF(
AND(
IFERROR(VALUE(TRIM(SUBSTITUTE(AW12,CHAR(160),""))),0)=0,
IFERROR(VALUE(TRIM(SUBSTITUTE(BB12,CHAR(160),""))),0)=0,
IFERROR(VALUE(TRIM(SUBSTITUTE(BG12,CHAR(160),""))),0)=0
),
0,
IF(
1.15*
MIN(
IF(IFERROR(VALUE(TRIM(SUBSTITUTE(AW12,CHAR(160),""))),0)=0,1E+30,IFERROR(VALUE(TRIM(SUBSTITUTE(AW12,CHAR(160),""))),0)),
IF(IFERROR(VALUE(TRIM(SUBSTITUTE(BB12,CHAR(160),""))),0)=0,1E+30,IFERROR(VALUE(TRIM(SUBSTITUTE(BB12,CHAR(160),""))),0)),
IF(IFERROR(VALUE(TRIM(SUBSTITUTE(BG12,CHAR(160),""))),0)=0,1E+30,IFERROR(VALUE(TRIM(SUBSTITUTE(BG12,CHAR(160),""))),0))
)
*IFERROR(VALUE(TRIM(SUBSTITUTE(AJ12,CHAR(160),""))),0)
=0,
0,
1.15*
MIN(
IF(IFERROR(VALUE(TRIM(SUBSTITUTE(AW12,CHAR(160),""))),0)=0,1E+30,IFERROR(VALUE(TRIM(SUBSTITUTE(AW12,CHAR(160),""))),0)),
IF(IFERROR(VALUE(TRIM(SUBSTITUTE(BB12,CHAR(160),""))),0)=0,1E+30,IFERROR(VALUE(TRIM(SUBSTITUTE(BB12,CHAR(160),""))),0)),
IF(IFERROR(VALUE(TRIM(SUBSTITUTE(BG12,CHAR(160),""))),0)=0,1E+30,IFERROR(VALUE(TRIM(SUBSTITUTE(BG12,CHAR(160),""))),0))
)
*IFERROR(VALUE(TRIM(SUBSTITUTE(AJ12,CHAR(160),""))),0)
)
)
)</f>
        <v/>
      </c>
      <c r="BM12" s="176" t="str">
        <f t="shared" ref="BM12:BM75" si="35">IF($AF12="","",BK12+BL12)</f>
        <v/>
      </c>
      <c r="BN12" s="175" t="str">
        <f t="shared" ref="BN12:BN75" si="36">IF($AJ12="","",
_xlfn.IFS(
$BI12="Devis 1",
IF(ISBLANK(AV12),"",IFERROR(VALUE(TRIM(SUBSTITUTE(AV12,CHAR(160),""))),0)*IFERROR(VALUE(TRIM(SUBSTITUTE($AJ12,CHAR(160),""))),0)),
$BI12="Devis 2",
IF(ISBLANK(BA12),"",IFERROR(VALUE(TRIM(SUBSTITUTE(BA12,CHAR(160),""))),0)*IFERROR(VALUE(TRIM(SUBSTITUTE($AJ12,CHAR(160),""))),0)),
$BI12="Devis 3",
IF(ISBLANK(BF12),"",IFERROR(VALUE(TRIM(SUBSTITUTE(BF12,CHAR(160),""))),0)*IFERROR(VALUE(TRIM(SUBSTITUTE($AJ12,CHAR(160),""))),0)),
TRUE,0
)
)</f>
        <v/>
      </c>
      <c r="BO12" s="175" t="str" cm="1">
        <f t="array" ref="BO12">IF($AJ12="","",IF(ROUND((IFERROR(_xlfn.IFS(TRIM(SUBSTITUTE($BI12,CHAR(160),""))="Devis 1",IFERROR(VALUE(TRIM(SUBSTITUTE(AW12,CHAR(160),""))),0),TRIM(SUBSTITUTE($BI12,CHAR(160),""))="Devis 2",IFERROR(VALUE(TRIM(SUBSTITUTE(BB12,CHAR(160),""))),0),TRIM(SUBSTITUTE($BI12,CHAR(160),""))="Devis 3",IFERROR(VALUE(TRIM(SUBSTITUTE(BG12,CHAR(160),""))),0)),0))*(IFERROR(VALUE(TRIM(SUBSTITUTE($AJ12,CHAR(160),""))),0)),2)=0,IF(BN12&lt;&gt;"",0,""),ROUND((IFERROR(_xlfn.IFS(TRIM(SUBSTITUTE($BI12,CHAR(160),""))="Devis 1",IFERROR(VALUE(TRIM(SUBSTITUTE(AW12,CHAR(160),""))),0),TRIM(SUBSTITUTE($BI12,CHAR(160),""))="Devis 2",IFERROR(VALUE(TRIM(SUBSTITUTE(BB12,CHAR(160),""))),0),TRIM(SUBSTITUTE($BI12,CHAR(160),""))="Devis 3",IFERROR(VALUE(TRIM(SUBSTITUTE(BG12,CHAR(160),""))),0)),0))*(IFERROR(VALUE(TRIM(SUBSTITUTE($AJ12,CHAR(160),""))),0)),2)))</f>
        <v/>
      </c>
      <c r="BP12" s="175" t="str">
        <f t="shared" ref="BP12:BP74" si="37">IF($AF12="","",BN12+BO12)</f>
        <v/>
      </c>
      <c r="BQ12" s="80"/>
      <c r="BR12" s="81" t="str">
        <f t="shared" si="24"/>
        <v/>
      </c>
      <c r="BS12" s="81" t="str">
        <f t="shared" ref="BS12:BS75" si="38">IF(OR(BP12="",AF12="",BN12="",AD12="",BO12="",AE12=""),"",_xlfn.IFS(
ROUND(IFERROR(VALUE(TRIM(SUBSTITUTE(BP12,CHAR(160),""))),0),2)&gt;
ROUND(IFERROR(VALUE(TRIM(SUBSTITUTE(AF12,CHAR(160),""))),0),2),
"KO : Le montant retenu TTC est supérieur au montant présenté TTC. Merci de revoir la ligne de dépense ou plafonner son montant.",
ROUND(IFERROR(VALUE(TRIM(SUBSTITUTE(BN12,CHAR(160),""))),0),2)&gt;
ROUND(IFERROR(VALUE(TRIM(SUBSTITUTE(AD12,CHAR(160),""))),0),2),
"Attention : Le montant retenu HT est supérieur au montant HT présenté. Merci de revoir la ligne de dépense, plafonner son montant, ou justifier la reventillation HT / TVA.",
ROUND(IFERROR(VALUE(TRIM(SUBSTITUTE(BO12,CHAR(160),""))),0),2)&gt;
ROUND(IFERROR(VALUE(TRIM(SUBSTITUTE(AE12,CHAR(160),""))),0),2),
"Attention : Le montant TVA retenu est supérieur au montant TVA présenté. Merci de revoir la ligne de dépense, plafonner son montant, ou justifier la reventillation HT / TVA.",
ROUND(IFERROR(VALUE(TRIM(SUBSTITUTE(AF12,CHAR(160),""))),0),2)=0,
"",
ROUND(IFERROR(VALUE(TRIM(SUBSTITUTE(BP12,CHAR(160),""))),0),2)=
ROUND(IFERROR(VALUE(TRIM(SUBSTITUTE(AF12,CHAR(160),""))),0),2),
"OK",
ROUND(IFERROR(VALUE(TRIM(SUBSTITUTE(BP12,CHAR(160),""))),0),2)=0,
"Attention : Montant présenté entièrement rejeté.",
ROUND(IFERROR(VALUE(TRIM(SUBSTITUTE(BP12,CHAR(160),""))),0),2)&lt;
ROUND(IFERROR(VALUE(TRIM(SUBSTITUTE(AF12,CHAR(160),""))),0),2),
"Attention : Montant présenté partiellement rejeté.",
TRUE,""
))</f>
        <v/>
      </c>
      <c r="BT12" s="176" t="str">
        <f t="shared" si="17"/>
        <v/>
      </c>
      <c r="BU12" s="176" t="str">
        <f t="shared" si="18"/>
        <v/>
      </c>
      <c r="BV12" s="82" t="str">
        <f t="shared" si="19"/>
        <v/>
      </c>
    </row>
    <row r="13" spans="1:74" s="57" customFormat="1" ht="20.25" customHeight="1">
      <c r="A13" s="164">
        <v>3</v>
      </c>
      <c r="B13" s="2"/>
      <c r="C13" s="2"/>
      <c r="D13" s="355"/>
      <c r="E13" s="2"/>
      <c r="F13" s="2"/>
      <c r="G13" s="80"/>
      <c r="H13" s="2"/>
      <c r="I13" s="2"/>
      <c r="J13" s="2"/>
      <c r="K13" s="11"/>
      <c r="L13" s="2"/>
      <c r="M13" s="29"/>
      <c r="N13" s="939"/>
      <c r="O13" s="2"/>
      <c r="P13" s="4"/>
      <c r="Q13" s="3"/>
      <c r="R13" s="165" t="str">
        <f t="shared" si="25"/>
        <v/>
      </c>
      <c r="S13" s="939"/>
      <c r="T13" s="2"/>
      <c r="U13" s="5"/>
      <c r="V13" s="3"/>
      <c r="W13" s="544" t="str">
        <f t="shared" si="26"/>
        <v/>
      </c>
      <c r="X13" s="939"/>
      <c r="Y13" s="2"/>
      <c r="Z13" s="6"/>
      <c r="AA13" s="3"/>
      <c r="AB13" s="544" t="str">
        <f t="shared" si="27"/>
        <v/>
      </c>
      <c r="AC13" s="543"/>
      <c r="AD13" s="361" t="str" cm="1">
        <f t="array" ref="AD13">IF((_xlfn.IFS(TRIM(SUBSTITUTE(AC13,CHAR(160),""))="Devis 1",IFERROR(VALUE(TRIM(SUBSTITUTE(P13,CHAR(160),""))),0),TRIM(SUBSTITUTE(AC13,CHAR(160),""))="Devis 2",IFERROR(VALUE(TRIM(SUBSTITUTE(U13,CHAR(160),""))),0),TRIM(SUBSTITUTE(AC13,CHAR(160),""))="Devis 3",IFERROR(VALUE(TRIM(SUBSTITUTE(Z13,CHAR(160),""))),0),TRUE,0)*IFERROR(VALUE(TRIM(SUBSTITUTE(D13,CHAR(160),""))),0))=0,"",_xlfn.IFS(TRIM(SUBSTITUTE(AC13,CHAR(160),""))="Devis 1",IFERROR(VALUE(TRIM(SUBSTITUTE(P13,CHAR(160),""))),0),TRIM(SUBSTITUTE(AC13,CHAR(160),""))="Devis 2",IFERROR(VALUE(TRIM(SUBSTITUTE(U13,CHAR(160),""))),0),TRIM(SUBSTITUTE(AC13,CHAR(160),""))="Devis 3",IFERROR(VALUE(TRIM(SUBSTITUTE(Z13,CHAR(160),""))),0),TRUE,0)*IFERROR(VALUE(TRIM(SUBSTITUTE(D13,CHAR(160),""))),0))</f>
        <v/>
      </c>
      <c r="AE13" s="177" t="str" cm="1">
        <f t="array" ref="AE13">IF(ROUND((_xlfn.IFS(TRIM(SUBSTITUTE(AC13,CHAR(160),""))="Devis 1",IFERROR(VALUE(TRIM(SUBSTITUTE(Q13,CHAR(160),""))),0),TRIM(SUBSTITUTE(AC13,CHAR(160),""))="Devis 2",IFERROR(VALUE(TRIM(SUBSTITUTE(V13,CHAR(160),""))),0),TRIM(SUBSTITUTE(AC13,CHAR(160),""))="Devis 3",IFERROR(VALUE(TRIM(SUBSTITUTE(AA13,CHAR(160),""))),0),TRUE,0)*IFERROR(VALUE(TRIM(SUBSTITUTE(D13,CHAR(160),""))),0)),2)=0,IF(AD13&lt;&gt;"",0,""),ROUND((_xlfn.IFS(TRIM(SUBSTITUTE(AC13,CHAR(160),""))="Devis 1",IFERROR(VALUE(TRIM(SUBSTITUTE(Q13,CHAR(160),""))),0),TRIM(SUBSTITUTE(AC13,CHAR(160),""))="Devis 2",IFERROR(VALUE(TRIM(SUBSTITUTE(V13,CHAR(160),""))),0),TRIM(SUBSTITUTE(AC13,CHAR(160),""))="Devis 3",IFERROR(VALUE(TRIM(SUBSTITUTE(AA13,CHAR(160),""))),0),TRUE,0)*IFERROR(VALUE(TRIM(SUBSTITUTE(D13,CHAR(160),""))),0)),2))</f>
        <v/>
      </c>
      <c r="AF13" s="166" t="str">
        <f t="shared" ref="AF13:AF75" si="39">IF(OR(AD13="", AE13=""), "", IFERROR(VALUE(TRIM(SUBSTITUTE(AD13,CHAR(160),""))),0) + IFERROR(VALUE(TRIM(SUBSTITUTE(AE13,CHAR(160),""))),0))</f>
        <v/>
      </c>
      <c r="AG13" s="27"/>
      <c r="AH13" s="77" t="str">
        <f t="shared" si="0"/>
        <v/>
      </c>
      <c r="AI13" s="167" t="str">
        <f t="shared" si="1"/>
        <v/>
      </c>
      <c r="AJ13" s="167" t="str">
        <f t="shared" si="2"/>
        <v/>
      </c>
      <c r="AK13" s="78" t="str">
        <f t="shared" si="3"/>
        <v/>
      </c>
      <c r="AL13" s="78" t="str">
        <f t="shared" si="4"/>
        <v/>
      </c>
      <c r="AM13" s="78" t="str">
        <f t="shared" si="5"/>
        <v/>
      </c>
      <c r="AN13" s="78" t="str">
        <f t="shared" si="6"/>
        <v/>
      </c>
      <c r="AO13" s="78" t="str">
        <f t="shared" si="28"/>
        <v/>
      </c>
      <c r="AP13" s="78" t="str">
        <f t="shared" si="29"/>
        <v/>
      </c>
      <c r="AQ13" s="168" t="str">
        <f t="shared" si="8"/>
        <v/>
      </c>
      <c r="AR13" s="78" t="str">
        <f t="shared" si="9"/>
        <v/>
      </c>
      <c r="AS13" s="169" t="str">
        <f t="shared" si="10"/>
        <v/>
      </c>
      <c r="AT13" s="169"/>
      <c r="AU13" s="169"/>
      <c r="AV13" s="169" t="str">
        <f t="shared" si="11"/>
        <v/>
      </c>
      <c r="AW13" s="169" t="str">
        <f t="shared" si="21"/>
        <v/>
      </c>
      <c r="AX13" s="169" t="str">
        <f t="shared" si="30"/>
        <v/>
      </c>
      <c r="AY13" s="169"/>
      <c r="AZ13" s="169"/>
      <c r="BA13" s="169" t="str">
        <f t="shared" si="12"/>
        <v/>
      </c>
      <c r="BB13" s="169" t="str">
        <f t="shared" si="13"/>
        <v/>
      </c>
      <c r="BC13" s="169" t="str">
        <f t="shared" si="31"/>
        <v/>
      </c>
      <c r="BD13" s="169"/>
      <c r="BE13" s="169"/>
      <c r="BF13" s="172" t="str">
        <f t="shared" si="14"/>
        <v/>
      </c>
      <c r="BG13" s="79" t="str">
        <f t="shared" si="15"/>
        <v/>
      </c>
      <c r="BH13" s="173" t="str">
        <f t="shared" si="32"/>
        <v/>
      </c>
      <c r="BI13" s="174" t="str">
        <f t="shared" si="16"/>
        <v/>
      </c>
      <c r="BJ13" s="80"/>
      <c r="BK13" s="176" t="str">
        <f t="shared" si="33"/>
        <v/>
      </c>
      <c r="BL13" s="176" t="str">
        <f t="shared" si="34"/>
        <v/>
      </c>
      <c r="BM13" s="176" t="str">
        <f t="shared" si="35"/>
        <v/>
      </c>
      <c r="BN13" s="175" t="str">
        <f t="shared" si="36"/>
        <v/>
      </c>
      <c r="BO13" s="175" t="str" cm="1">
        <f t="array" ref="BO13">IF($AJ13="","",IF(ROUND((IFERROR(_xlfn.IFS(TRIM(SUBSTITUTE($BI13,CHAR(160),""))="Devis 1",IFERROR(VALUE(TRIM(SUBSTITUTE(AW13,CHAR(160),""))),0),TRIM(SUBSTITUTE($BI13,CHAR(160),""))="Devis 2",IFERROR(VALUE(TRIM(SUBSTITUTE(BB13,CHAR(160),""))),0),TRIM(SUBSTITUTE($BI13,CHAR(160),""))="Devis 3",IFERROR(VALUE(TRIM(SUBSTITUTE(BG13,CHAR(160),""))),0)),0))*(IFERROR(VALUE(TRIM(SUBSTITUTE($AJ13,CHAR(160),""))),0)),2)=0,IF(BN13&lt;&gt;"",0,""),ROUND((IFERROR(_xlfn.IFS(TRIM(SUBSTITUTE($BI13,CHAR(160),""))="Devis 1",IFERROR(VALUE(TRIM(SUBSTITUTE(AW13,CHAR(160),""))),0),TRIM(SUBSTITUTE($BI13,CHAR(160),""))="Devis 2",IFERROR(VALUE(TRIM(SUBSTITUTE(BB13,CHAR(160),""))),0),TRIM(SUBSTITUTE($BI13,CHAR(160),""))="Devis 3",IFERROR(VALUE(TRIM(SUBSTITUTE(BG13,CHAR(160),""))),0)),0))*(IFERROR(VALUE(TRIM(SUBSTITUTE($AJ13,CHAR(160),""))),0)),2)))</f>
        <v/>
      </c>
      <c r="BP13" s="175" t="str">
        <f t="shared" si="37"/>
        <v/>
      </c>
      <c r="BQ13" s="80"/>
      <c r="BR13" s="81" t="str">
        <f>IF(OR(BP13="",BM13="",BN13="",BK13="",BO13="",BL13=""),"",_xlfn.IFS(
ROUND(IFERROR(VALUE(TRIM(SUBSTITUTE(BP13,CHAR(160),""))),0),2)&gt;
ROUND(IFERROR(VALUE(TRIM(SUBSTITUTE(BM13,CHAR(160),""))),0),2),
"KO : Le montant retenu TTC est supérieur au montant raisonnable TTC. Merci de revoir la ligne de dépense ou plafonner son montant.",
ROUND(IFERROR(VALUE(TRIM(SUBSTITUTE(BN13,CHAR(160),""))),0),2)&gt;
ROUND(IFERROR(VALUE(TRIM(SUBSTITUTE(BK13,CHAR(160),""))),0),2),
"Attention : Le montant retenu HT est supérieur au montant HT raisonnable. Merci de revoir la ligne de dépense, plafonner son montant, ou justifier la reventillation HT / TVA.",
ROUND(IFERROR(VALUE(TRIM(SUBSTITUTE(BO13,CHAR(160),""))),0),2)&gt;
ROUND(IFERROR(VALUE(TRIM(SUBSTITUTE(BL13,CHAR(160),""))),0),2),
"Attention : Le montant TVA retenu est supérieur au montant TVA raisonnable. Merci de revoir la ligne de dépense, plafonner son montant, ou justifier la reventillation HT / TVA.",
ROUND(IFERROR(VALUE(TRIM(SUBSTITUTE(BP13,CHAR(160),""))),0),2)&gt;
ROUND(IFERROR(VALUE(TRIM(SUBSTITUTE(MIN(AX13,BC13,BH13),CHAR(160),""))),0),2),
"Attention : Le devis retenu n'est pas le moins cher. Une justification de la part du porteur est nécessaire.",
ROUND(IFERROR(VALUE(TRIM(SUBSTITUTE(BP13,CHAR(160),""))),0),2)=0,
"Attention : montant présenté entièrement écarté",
ROUND(IFERROR(VALUE(TRIM(SUBSTITUTE(BM13,CHAR(160),""))),0),2)=
ROUND(IFERROR(VALUE(TRIM(SUBSTITUTE(BP13,CHAR(160),""))),0),2),
"OK",
ROUND(IFERROR(VALUE(TRIM(SUBSTITUTE(BM13,CHAR(160),""))),0),2)&gt;
ROUND(IFERROR(VALUE(TRIM(SUBSTITUTE(BP13,CHAR(160),""))),0),2),
" OK : Montant instruit inférieur au montant raisonnable.",
TRUE,""
))</f>
        <v/>
      </c>
      <c r="BS13" s="81" t="str">
        <f t="shared" si="38"/>
        <v/>
      </c>
      <c r="BT13" s="176" t="str">
        <f t="shared" si="17"/>
        <v/>
      </c>
      <c r="BU13" s="176" t="str">
        <f t="shared" si="18"/>
        <v/>
      </c>
      <c r="BV13" s="82" t="str">
        <f t="shared" si="19"/>
        <v/>
      </c>
    </row>
    <row r="14" spans="1:74" s="57" customFormat="1" ht="20.25" customHeight="1">
      <c r="A14" s="164">
        <v>4</v>
      </c>
      <c r="B14" s="2"/>
      <c r="C14" s="2"/>
      <c r="D14" s="355"/>
      <c r="E14" s="2"/>
      <c r="F14" s="2"/>
      <c r="G14" s="80"/>
      <c r="H14" s="2"/>
      <c r="I14" s="2"/>
      <c r="J14" s="2"/>
      <c r="K14" s="11"/>
      <c r="L14" s="2"/>
      <c r="M14" s="29"/>
      <c r="N14" s="939"/>
      <c r="O14" s="2"/>
      <c r="P14" s="4"/>
      <c r="Q14" s="3"/>
      <c r="R14" s="165" t="str">
        <f>IF(OR(P14="", Q14=""), "", IFERROR(VALUE(TRIM(SUBSTITUTE(P14,CHAR(160),""))),0) + IFERROR(VALUE(TRIM(SUBSTITUTE(Q14,CHAR(160),""))),0))</f>
        <v/>
      </c>
      <c r="S14" s="939"/>
      <c r="T14" s="2"/>
      <c r="U14" s="5"/>
      <c r="V14" s="3"/>
      <c r="W14" s="544" t="str">
        <f>IF(OR(U14="", V14=""), "", IFERROR(VALUE(TRIM(SUBSTITUTE(U14,CHAR(160),""))),0) + IFERROR(VALUE(TRIM(SUBSTITUTE(V14,CHAR(160),""))),0))</f>
        <v/>
      </c>
      <c r="X14" s="939"/>
      <c r="Y14" s="2"/>
      <c r="Z14" s="6"/>
      <c r="AA14" s="3"/>
      <c r="AB14" s="544" t="str">
        <f>IF(OR(Z14="", AA14=""), "", IFERROR(VALUE(TRIM(SUBSTITUTE(Z14,CHAR(160),""))),0) + IFERROR(VALUE(TRIM(SUBSTITUTE(AA14,CHAR(160),""))),0))</f>
        <v/>
      </c>
      <c r="AC14" s="543"/>
      <c r="AD14" s="361" t="str" cm="1">
        <f t="array" ref="AD14">IF((_xlfn.IFS(TRIM(SUBSTITUTE(AC14,CHAR(160),""))="Devis 1",IFERROR(VALUE(TRIM(SUBSTITUTE(P14,CHAR(160),""))),0),TRIM(SUBSTITUTE(AC14,CHAR(160),""))="Devis 2",IFERROR(VALUE(TRIM(SUBSTITUTE(U14,CHAR(160),""))),0),TRIM(SUBSTITUTE(AC14,CHAR(160),""))="Devis 3",IFERROR(VALUE(TRIM(SUBSTITUTE(Z14,CHAR(160),""))),0),TRUE,0)*IFERROR(VALUE(TRIM(SUBSTITUTE(D14,CHAR(160),""))),0))=0,"",_xlfn.IFS(TRIM(SUBSTITUTE(AC14,CHAR(160),""))="Devis 1",IFERROR(VALUE(TRIM(SUBSTITUTE(P14,CHAR(160),""))),0),TRIM(SUBSTITUTE(AC14,CHAR(160),""))="Devis 2",IFERROR(VALUE(TRIM(SUBSTITUTE(U14,CHAR(160),""))),0),TRIM(SUBSTITUTE(AC14,CHAR(160),""))="Devis 3",IFERROR(VALUE(TRIM(SUBSTITUTE(Z14,CHAR(160),""))),0),TRUE,0)*IFERROR(VALUE(TRIM(SUBSTITUTE(D14,CHAR(160),""))),0))</f>
        <v/>
      </c>
      <c r="AE14" s="177" t="str" cm="1">
        <f t="array" ref="AE14">IF(ROUND((_xlfn.IFS(TRIM(SUBSTITUTE(AC14,CHAR(160),""))="Devis 1",IFERROR(VALUE(TRIM(SUBSTITUTE(Q14,CHAR(160),""))),0),TRIM(SUBSTITUTE(AC14,CHAR(160),""))="Devis 2",IFERROR(VALUE(TRIM(SUBSTITUTE(V14,CHAR(160),""))),0),TRIM(SUBSTITUTE(AC14,CHAR(160),""))="Devis 3",IFERROR(VALUE(TRIM(SUBSTITUTE(AA14,CHAR(160),""))),0),TRUE,0)*IFERROR(VALUE(TRIM(SUBSTITUTE(D14,CHAR(160),""))),0)),2)=0,IF(AD14&lt;&gt;"",0,""),ROUND((_xlfn.IFS(TRIM(SUBSTITUTE(AC14,CHAR(160),""))="Devis 1",IFERROR(VALUE(TRIM(SUBSTITUTE(Q14,CHAR(160),""))),0),TRIM(SUBSTITUTE(AC14,CHAR(160),""))="Devis 2",IFERROR(VALUE(TRIM(SUBSTITUTE(V14,CHAR(160),""))),0),TRIM(SUBSTITUTE(AC14,CHAR(160),""))="Devis 3",IFERROR(VALUE(TRIM(SUBSTITUTE(AA14,CHAR(160),""))),0),TRUE,0)*IFERROR(VALUE(TRIM(SUBSTITUTE(D14,CHAR(160),""))),0)),2))</f>
        <v/>
      </c>
      <c r="AF14" s="166" t="str">
        <f>IF(OR(AD14="", AE14=""), "", IFERROR(VALUE(TRIM(SUBSTITUTE(AD14,CHAR(160),""))),0) + IFERROR(VALUE(TRIM(SUBSTITUTE(AE14,CHAR(160),""))),0))</f>
        <v/>
      </c>
      <c r="AG14" s="27"/>
      <c r="AH14" s="77" t="str">
        <f t="shared" si="0"/>
        <v/>
      </c>
      <c r="AI14" s="167" t="str">
        <f t="shared" si="1"/>
        <v/>
      </c>
      <c r="AJ14" s="167" t="str">
        <f t="shared" si="2"/>
        <v/>
      </c>
      <c r="AK14" s="78" t="str">
        <f t="shared" si="3"/>
        <v/>
      </c>
      <c r="AL14" s="78" t="str">
        <f t="shared" si="4"/>
        <v/>
      </c>
      <c r="AM14" s="78" t="str">
        <f t="shared" si="5"/>
        <v/>
      </c>
      <c r="AN14" s="78" t="str">
        <f t="shared" si="6"/>
        <v/>
      </c>
      <c r="AO14" s="78" t="str">
        <f t="shared" si="28"/>
        <v/>
      </c>
      <c r="AP14" s="78" t="str">
        <f t="shared" si="29"/>
        <v/>
      </c>
      <c r="AQ14" s="168" t="str">
        <f t="shared" si="8"/>
        <v/>
      </c>
      <c r="AR14" s="78" t="str">
        <f t="shared" si="9"/>
        <v/>
      </c>
      <c r="AS14" s="169" t="str">
        <f>IF(M14="","",M14)</f>
        <v/>
      </c>
      <c r="AT14" s="169"/>
      <c r="AU14" s="169"/>
      <c r="AV14" s="169" t="str">
        <f t="shared" si="11"/>
        <v/>
      </c>
      <c r="AW14" s="169" t="str">
        <f t="shared" si="21"/>
        <v/>
      </c>
      <c r="AX14" s="169" t="str">
        <f>IF(OR(AV14="", AW14=""), "", IFERROR(VALUE(TRIM(SUBSTITUTE(AV14,CHAR(160),""))),0) + IFERROR(VALUE(TRIM(SUBSTITUTE(AW14,CHAR(160),""))),0))</f>
        <v/>
      </c>
      <c r="AY14" s="169"/>
      <c r="AZ14" s="169"/>
      <c r="BA14" s="169" t="str">
        <f t="shared" si="12"/>
        <v/>
      </c>
      <c r="BB14" s="169" t="str">
        <f>IF(V14="","",V14)</f>
        <v/>
      </c>
      <c r="BC14" s="169" t="str">
        <f>IF(OR(BA14="",BB14=""),"",IFERROR(VALUE(TRIM(SUBSTITUTE(BA14,CHAR(160),""))),0)+IFERROR(VALUE(TRIM(SUBSTITUTE(BB14,CHAR(160),""))),0))</f>
        <v/>
      </c>
      <c r="BD14" s="169"/>
      <c r="BE14" s="169"/>
      <c r="BF14" s="172" t="str">
        <f t="shared" si="14"/>
        <v/>
      </c>
      <c r="BG14" s="79" t="str">
        <f t="shared" si="15"/>
        <v/>
      </c>
      <c r="BH14" s="173" t="str">
        <f>IF(OR(BF14="",BG14=""),"",IFERROR(VALUE(TRIM(SUBSTITUTE(BF14,CHAR(160),""))),0)+IFERROR(VALUE(TRIM(SUBSTITUTE(BG14,CHAR(160),""))),0))</f>
        <v/>
      </c>
      <c r="BI14" s="174" t="str">
        <f t="shared" si="16"/>
        <v/>
      </c>
      <c r="BJ14" s="80"/>
      <c r="BK14" s="176" t="str">
        <f t="shared" si="33"/>
        <v/>
      </c>
      <c r="BL14" s="176" t="str">
        <f t="shared" si="34"/>
        <v/>
      </c>
      <c r="BM14" s="176" t="str">
        <f t="shared" si="35"/>
        <v/>
      </c>
      <c r="BN14" s="175" t="str">
        <f t="shared" si="36"/>
        <v/>
      </c>
      <c r="BO14" s="175" t="str" cm="1">
        <f t="array" ref="BO14">IF($AJ14="","",IF(ROUND((IFERROR(_xlfn.IFS(TRIM(SUBSTITUTE($BI14,CHAR(160),""))="Devis 1",IFERROR(VALUE(TRIM(SUBSTITUTE(AW14,CHAR(160),""))),0),TRIM(SUBSTITUTE($BI14,CHAR(160),""))="Devis 2",IFERROR(VALUE(TRIM(SUBSTITUTE(BB14,CHAR(160),""))),0),TRIM(SUBSTITUTE($BI14,CHAR(160),""))="Devis 3",IFERROR(VALUE(TRIM(SUBSTITUTE(BG14,CHAR(160),""))),0)),0))*(IFERROR(VALUE(TRIM(SUBSTITUTE($AJ14,CHAR(160),""))),0)),2)=0,IF(BN14&lt;&gt;"",0,""),ROUND((IFERROR(_xlfn.IFS(TRIM(SUBSTITUTE($BI14,CHAR(160),""))="Devis 1",IFERROR(VALUE(TRIM(SUBSTITUTE(AW14,CHAR(160),""))),0),TRIM(SUBSTITUTE($BI14,CHAR(160),""))="Devis 2",IFERROR(VALUE(TRIM(SUBSTITUTE(BB14,CHAR(160),""))),0),TRIM(SUBSTITUTE($BI14,CHAR(160),""))="Devis 3",IFERROR(VALUE(TRIM(SUBSTITUTE(BG14,CHAR(160),""))),0)),0))*(IFERROR(VALUE(TRIM(SUBSTITUTE($AJ14,CHAR(160),""))),0)),2)))</f>
        <v/>
      </c>
      <c r="BP14" s="175" t="str">
        <f t="shared" si="37"/>
        <v/>
      </c>
      <c r="BQ14" s="80"/>
      <c r="BR14" s="81" t="str">
        <f t="shared" si="24"/>
        <v/>
      </c>
      <c r="BS14" s="81" t="str">
        <f t="shared" si="38"/>
        <v/>
      </c>
      <c r="BT14" s="176" t="str">
        <f t="shared" si="17"/>
        <v/>
      </c>
      <c r="BU14" s="176" t="str">
        <f t="shared" si="18"/>
        <v/>
      </c>
      <c r="BV14" s="82" t="str">
        <f t="shared" si="19"/>
        <v/>
      </c>
    </row>
    <row r="15" spans="1:74" s="57" customFormat="1" ht="20.25" customHeight="1">
      <c r="A15" s="164">
        <v>5</v>
      </c>
      <c r="B15" s="2"/>
      <c r="C15" s="2"/>
      <c r="D15" s="355"/>
      <c r="E15" s="2"/>
      <c r="F15" s="2"/>
      <c r="G15" s="80"/>
      <c r="H15" s="2"/>
      <c r="I15" s="2"/>
      <c r="J15" s="2"/>
      <c r="K15" s="11"/>
      <c r="L15" s="2"/>
      <c r="M15" s="29"/>
      <c r="N15" s="939"/>
      <c r="O15" s="2"/>
      <c r="P15" s="4"/>
      <c r="Q15" s="3"/>
      <c r="R15" s="165" t="str">
        <f t="shared" si="25"/>
        <v/>
      </c>
      <c r="S15" s="939"/>
      <c r="T15" s="2"/>
      <c r="U15" s="5"/>
      <c r="V15" s="3"/>
      <c r="W15" s="544" t="str">
        <f t="shared" si="26"/>
        <v/>
      </c>
      <c r="X15" s="939"/>
      <c r="Y15" s="2"/>
      <c r="Z15" s="6"/>
      <c r="AA15" s="3"/>
      <c r="AB15" s="544" t="str">
        <f t="shared" si="27"/>
        <v/>
      </c>
      <c r="AC15" s="543"/>
      <c r="AD15" s="361" t="str" cm="1">
        <f t="array" ref="AD15">IF((_xlfn.IFS(TRIM(SUBSTITUTE(AC15,CHAR(160),""))="Devis 1",IFERROR(VALUE(TRIM(SUBSTITUTE(P15,CHAR(160),""))),0),TRIM(SUBSTITUTE(AC15,CHAR(160),""))="Devis 2",IFERROR(VALUE(TRIM(SUBSTITUTE(U15,CHAR(160),""))),0),TRIM(SUBSTITUTE(AC15,CHAR(160),""))="Devis 3",IFERROR(VALUE(TRIM(SUBSTITUTE(Z15,CHAR(160),""))),0),TRUE,0)*IFERROR(VALUE(TRIM(SUBSTITUTE(D15,CHAR(160),""))),0))=0,"",_xlfn.IFS(TRIM(SUBSTITUTE(AC15,CHAR(160),""))="Devis 1",IFERROR(VALUE(TRIM(SUBSTITUTE(P15,CHAR(160),""))),0),TRIM(SUBSTITUTE(AC15,CHAR(160),""))="Devis 2",IFERROR(VALUE(TRIM(SUBSTITUTE(U15,CHAR(160),""))),0),TRIM(SUBSTITUTE(AC15,CHAR(160),""))="Devis 3",IFERROR(VALUE(TRIM(SUBSTITUTE(Z15,CHAR(160),""))),0),TRUE,0)*IFERROR(VALUE(TRIM(SUBSTITUTE(D15,CHAR(160),""))),0))</f>
        <v/>
      </c>
      <c r="AE15" s="177" t="str" cm="1">
        <f t="array" ref="AE15">IF(ROUND((_xlfn.IFS(TRIM(SUBSTITUTE(AC15,CHAR(160),""))="Devis 1",IFERROR(VALUE(TRIM(SUBSTITUTE(Q15,CHAR(160),""))),0),TRIM(SUBSTITUTE(AC15,CHAR(160),""))="Devis 2",IFERROR(VALUE(TRIM(SUBSTITUTE(V15,CHAR(160),""))),0),TRIM(SUBSTITUTE(AC15,CHAR(160),""))="Devis 3",IFERROR(VALUE(TRIM(SUBSTITUTE(AA15,CHAR(160),""))),0),TRUE,0)*IFERROR(VALUE(TRIM(SUBSTITUTE(D15,CHAR(160),""))),0)),2)=0,IF(AD15&lt;&gt;"",0,""),ROUND((_xlfn.IFS(TRIM(SUBSTITUTE(AC15,CHAR(160),""))="Devis 1",IFERROR(VALUE(TRIM(SUBSTITUTE(Q15,CHAR(160),""))),0),TRIM(SUBSTITUTE(AC15,CHAR(160),""))="Devis 2",IFERROR(VALUE(TRIM(SUBSTITUTE(V15,CHAR(160),""))),0),TRIM(SUBSTITUTE(AC15,CHAR(160),""))="Devis 3",IFERROR(VALUE(TRIM(SUBSTITUTE(AA15,CHAR(160),""))),0),TRUE,0)*IFERROR(VALUE(TRIM(SUBSTITUTE(D15,CHAR(160),""))),0)),2))</f>
        <v/>
      </c>
      <c r="AF15" s="166" t="str">
        <f t="shared" si="39"/>
        <v/>
      </c>
      <c r="AG15" s="27"/>
      <c r="AH15" s="77" t="str">
        <f t="shared" si="0"/>
        <v/>
      </c>
      <c r="AI15" s="167" t="str">
        <f t="shared" si="1"/>
        <v/>
      </c>
      <c r="AJ15" s="167" t="str">
        <f t="shared" si="2"/>
        <v/>
      </c>
      <c r="AK15" s="78" t="str">
        <f t="shared" si="3"/>
        <v/>
      </c>
      <c r="AL15" s="78" t="str">
        <f t="shared" si="4"/>
        <v/>
      </c>
      <c r="AM15" s="78" t="str">
        <f t="shared" si="5"/>
        <v/>
      </c>
      <c r="AN15" s="78" t="str">
        <f t="shared" si="6"/>
        <v/>
      </c>
      <c r="AO15" s="78" t="str">
        <f t="shared" si="28"/>
        <v/>
      </c>
      <c r="AP15" s="78" t="str">
        <f t="shared" si="29"/>
        <v/>
      </c>
      <c r="AQ15" s="168" t="str">
        <f t="shared" si="8"/>
        <v/>
      </c>
      <c r="AR15" s="78" t="str">
        <f t="shared" si="9"/>
        <v/>
      </c>
      <c r="AS15" s="169" t="str">
        <f t="shared" si="10"/>
        <v/>
      </c>
      <c r="AT15" s="169"/>
      <c r="AU15" s="169"/>
      <c r="AV15" s="169" t="str">
        <f t="shared" si="11"/>
        <v/>
      </c>
      <c r="AW15" s="169" t="str">
        <f t="shared" si="21"/>
        <v/>
      </c>
      <c r="AX15" s="169" t="str">
        <f t="shared" si="30"/>
        <v/>
      </c>
      <c r="AY15" s="169"/>
      <c r="AZ15" s="169"/>
      <c r="BA15" s="169" t="str">
        <f t="shared" si="12"/>
        <v/>
      </c>
      <c r="BB15" s="169" t="str">
        <f t="shared" si="13"/>
        <v/>
      </c>
      <c r="BC15" s="169" t="str">
        <f t="shared" si="31"/>
        <v/>
      </c>
      <c r="BD15" s="169"/>
      <c r="BE15" s="169"/>
      <c r="BF15" s="172" t="str">
        <f t="shared" si="14"/>
        <v/>
      </c>
      <c r="BG15" s="79" t="str">
        <f t="shared" si="15"/>
        <v/>
      </c>
      <c r="BH15" s="173" t="str">
        <f t="shared" si="32"/>
        <v/>
      </c>
      <c r="BI15" s="174" t="str">
        <f t="shared" si="16"/>
        <v/>
      </c>
      <c r="BJ15" s="80"/>
      <c r="BK15" s="176" t="str">
        <f t="shared" si="33"/>
        <v/>
      </c>
      <c r="BL15" s="176" t="str">
        <f t="shared" si="34"/>
        <v/>
      </c>
      <c r="BM15" s="176" t="str">
        <f>IF($AF15="","",BK15+BL15)</f>
        <v/>
      </c>
      <c r="BN15" s="175" t="str">
        <f t="shared" si="36"/>
        <v/>
      </c>
      <c r="BO15" s="175" t="str" cm="1">
        <f t="array" ref="BO15">IF($AJ15="","",IF(ROUND((IFERROR(_xlfn.IFS(TRIM(SUBSTITUTE($BI15,CHAR(160),""))="Devis 1",IFERROR(VALUE(TRIM(SUBSTITUTE(AW15,CHAR(160),""))),0),TRIM(SUBSTITUTE($BI15,CHAR(160),""))="Devis 2",IFERROR(VALUE(TRIM(SUBSTITUTE(BB15,CHAR(160),""))),0),TRIM(SUBSTITUTE($BI15,CHAR(160),""))="Devis 3",IFERROR(VALUE(TRIM(SUBSTITUTE(BG15,CHAR(160),""))),0)),0))*(IFERROR(VALUE(TRIM(SUBSTITUTE($AJ15,CHAR(160),""))),0)),2)=0,IF(BN15&lt;&gt;"",0,""),ROUND((IFERROR(_xlfn.IFS(TRIM(SUBSTITUTE($BI15,CHAR(160),""))="Devis 1",IFERROR(VALUE(TRIM(SUBSTITUTE(AW15,CHAR(160),""))),0),TRIM(SUBSTITUTE($BI15,CHAR(160),""))="Devis 2",IFERROR(VALUE(TRIM(SUBSTITUTE(BB15,CHAR(160),""))),0),TRIM(SUBSTITUTE($BI15,CHAR(160),""))="Devis 3",IFERROR(VALUE(TRIM(SUBSTITUTE(BG15,CHAR(160),""))),0)),0))*(IFERROR(VALUE(TRIM(SUBSTITUTE($AJ15,CHAR(160),""))),0)),2)))</f>
        <v/>
      </c>
      <c r="BP15" s="175" t="str">
        <f t="shared" si="37"/>
        <v/>
      </c>
      <c r="BQ15" s="80"/>
      <c r="BR15" s="81" t="str">
        <f t="shared" si="24"/>
        <v/>
      </c>
      <c r="BS15" s="81" t="str">
        <f t="shared" si="38"/>
        <v/>
      </c>
      <c r="BT15" s="176" t="str">
        <f t="shared" si="17"/>
        <v/>
      </c>
      <c r="BU15" s="176" t="str">
        <f t="shared" si="18"/>
        <v/>
      </c>
      <c r="BV15" s="82" t="str">
        <f t="shared" si="19"/>
        <v/>
      </c>
    </row>
    <row r="16" spans="1:74" s="57" customFormat="1" ht="20.25" customHeight="1">
      <c r="A16" s="164">
        <v>6</v>
      </c>
      <c r="B16" s="2"/>
      <c r="C16" s="2"/>
      <c r="D16" s="355"/>
      <c r="E16" s="2"/>
      <c r="F16" s="2"/>
      <c r="G16" s="80"/>
      <c r="H16" s="2"/>
      <c r="I16" s="2"/>
      <c r="J16" s="2"/>
      <c r="K16" s="11"/>
      <c r="L16" s="2"/>
      <c r="M16" s="29"/>
      <c r="N16" s="939"/>
      <c r="O16" s="2"/>
      <c r="P16" s="4"/>
      <c r="Q16" s="3"/>
      <c r="R16" s="165" t="str">
        <f t="shared" si="25"/>
        <v/>
      </c>
      <c r="S16" s="939"/>
      <c r="T16" s="2"/>
      <c r="U16" s="5"/>
      <c r="V16" s="3"/>
      <c r="W16" s="544" t="str">
        <f t="shared" si="26"/>
        <v/>
      </c>
      <c r="X16" s="939"/>
      <c r="Y16" s="2"/>
      <c r="Z16" s="6"/>
      <c r="AA16" s="3"/>
      <c r="AB16" s="544" t="str">
        <f t="shared" si="27"/>
        <v/>
      </c>
      <c r="AC16" s="543"/>
      <c r="AD16" s="361" t="str" cm="1">
        <f t="array" ref="AD16">IF((_xlfn.IFS(TRIM(SUBSTITUTE(AC16,CHAR(160),""))="Devis 1",IFERROR(VALUE(TRIM(SUBSTITUTE(P16,CHAR(160),""))),0),TRIM(SUBSTITUTE(AC16,CHAR(160),""))="Devis 2",IFERROR(VALUE(TRIM(SUBSTITUTE(U16,CHAR(160),""))),0),TRIM(SUBSTITUTE(AC16,CHAR(160),""))="Devis 3",IFERROR(VALUE(TRIM(SUBSTITUTE(Z16,CHAR(160),""))),0),TRUE,0)*IFERROR(VALUE(TRIM(SUBSTITUTE(D16,CHAR(160),""))),0))=0,"",_xlfn.IFS(TRIM(SUBSTITUTE(AC16,CHAR(160),""))="Devis 1",IFERROR(VALUE(TRIM(SUBSTITUTE(P16,CHAR(160),""))),0),TRIM(SUBSTITUTE(AC16,CHAR(160),""))="Devis 2",IFERROR(VALUE(TRIM(SUBSTITUTE(U16,CHAR(160),""))),0),TRIM(SUBSTITUTE(AC16,CHAR(160),""))="Devis 3",IFERROR(VALUE(TRIM(SUBSTITUTE(Z16,CHAR(160),""))),0),TRUE,0)*IFERROR(VALUE(TRIM(SUBSTITUTE(D16,CHAR(160),""))),0))</f>
        <v/>
      </c>
      <c r="AE16" s="177" t="str" cm="1">
        <f t="array" ref="AE16">IF(ROUND((_xlfn.IFS(TRIM(SUBSTITUTE(AC16,CHAR(160),""))="Devis 1",IFERROR(VALUE(TRIM(SUBSTITUTE(Q16,CHAR(160),""))),0),TRIM(SUBSTITUTE(AC16,CHAR(160),""))="Devis 2",IFERROR(VALUE(TRIM(SUBSTITUTE(V16,CHAR(160),""))),0),TRIM(SUBSTITUTE(AC16,CHAR(160),""))="Devis 3",IFERROR(VALUE(TRIM(SUBSTITUTE(AA16,CHAR(160),""))),0),TRUE,0)*IFERROR(VALUE(TRIM(SUBSTITUTE(D16,CHAR(160),""))),0)),2)=0,IF(AD16&lt;&gt;"",0,""),ROUND((_xlfn.IFS(TRIM(SUBSTITUTE(AC16,CHAR(160),""))="Devis 1",IFERROR(VALUE(TRIM(SUBSTITUTE(Q16,CHAR(160),""))),0),TRIM(SUBSTITUTE(AC16,CHAR(160),""))="Devis 2",IFERROR(VALUE(TRIM(SUBSTITUTE(V16,CHAR(160),""))),0),TRIM(SUBSTITUTE(AC16,CHAR(160),""))="Devis 3",IFERROR(VALUE(TRIM(SUBSTITUTE(AA16,CHAR(160),""))),0),TRUE,0)*IFERROR(VALUE(TRIM(SUBSTITUTE(D16,CHAR(160),""))),0)),2))</f>
        <v/>
      </c>
      <c r="AF16" s="166" t="str">
        <f t="shared" si="39"/>
        <v/>
      </c>
      <c r="AG16" s="27"/>
      <c r="AH16" s="77" t="str">
        <f t="shared" si="0"/>
        <v/>
      </c>
      <c r="AI16" s="167" t="str">
        <f t="shared" si="1"/>
        <v/>
      </c>
      <c r="AJ16" s="167" t="str">
        <f t="shared" si="2"/>
        <v/>
      </c>
      <c r="AK16" s="78" t="str">
        <f t="shared" si="3"/>
        <v/>
      </c>
      <c r="AL16" s="78" t="str">
        <f t="shared" si="4"/>
        <v/>
      </c>
      <c r="AM16" s="78" t="str">
        <f t="shared" si="5"/>
        <v/>
      </c>
      <c r="AN16" s="78" t="str">
        <f t="shared" si="6"/>
        <v/>
      </c>
      <c r="AO16" s="78" t="str">
        <f t="shared" si="28"/>
        <v/>
      </c>
      <c r="AP16" s="78" t="str">
        <f t="shared" si="29"/>
        <v/>
      </c>
      <c r="AQ16" s="168" t="str">
        <f t="shared" si="8"/>
        <v/>
      </c>
      <c r="AR16" s="78" t="str">
        <f t="shared" si="9"/>
        <v/>
      </c>
      <c r="AS16" s="169" t="str">
        <f t="shared" si="10"/>
        <v/>
      </c>
      <c r="AT16" s="169"/>
      <c r="AU16" s="169"/>
      <c r="AV16" s="169" t="str">
        <f t="shared" si="11"/>
        <v/>
      </c>
      <c r="AW16" s="169" t="str">
        <f t="shared" si="21"/>
        <v/>
      </c>
      <c r="AX16" s="169" t="str">
        <f t="shared" si="30"/>
        <v/>
      </c>
      <c r="AY16" s="169"/>
      <c r="AZ16" s="169"/>
      <c r="BA16" s="169" t="str">
        <f t="shared" si="12"/>
        <v/>
      </c>
      <c r="BB16" s="169" t="str">
        <f t="shared" si="13"/>
        <v/>
      </c>
      <c r="BC16" s="169" t="str">
        <f t="shared" si="31"/>
        <v/>
      </c>
      <c r="BD16" s="169"/>
      <c r="BE16" s="169"/>
      <c r="BF16" s="172" t="str">
        <f t="shared" si="14"/>
        <v/>
      </c>
      <c r="BG16" s="79" t="str">
        <f t="shared" si="15"/>
        <v/>
      </c>
      <c r="BH16" s="173" t="str">
        <f t="shared" si="32"/>
        <v/>
      </c>
      <c r="BI16" s="174" t="str">
        <f t="shared" si="16"/>
        <v/>
      </c>
      <c r="BJ16" s="80"/>
      <c r="BK16" s="176" t="str">
        <f t="shared" si="33"/>
        <v/>
      </c>
      <c r="BL16" s="176" t="str">
        <f t="shared" si="34"/>
        <v/>
      </c>
      <c r="BM16" s="176" t="str">
        <f t="shared" si="35"/>
        <v/>
      </c>
      <c r="BN16" s="175" t="str">
        <f t="shared" si="36"/>
        <v/>
      </c>
      <c r="BO16" s="175" t="str" cm="1">
        <f t="array" ref="BO16">IF($AJ16="","",IF(ROUND((IFERROR(_xlfn.IFS(TRIM(SUBSTITUTE($BI16,CHAR(160),""))="Devis 1",IFERROR(VALUE(TRIM(SUBSTITUTE(AW16,CHAR(160),""))),0),TRIM(SUBSTITUTE($BI16,CHAR(160),""))="Devis 2",IFERROR(VALUE(TRIM(SUBSTITUTE(BB16,CHAR(160),""))),0),TRIM(SUBSTITUTE($BI16,CHAR(160),""))="Devis 3",IFERROR(VALUE(TRIM(SUBSTITUTE(BG16,CHAR(160),""))),0)),0))*(IFERROR(VALUE(TRIM(SUBSTITUTE($AJ16,CHAR(160),""))),0)),2)=0,IF(BN16&lt;&gt;"",0,""),ROUND((IFERROR(_xlfn.IFS(TRIM(SUBSTITUTE($BI16,CHAR(160),""))="Devis 1",IFERROR(VALUE(TRIM(SUBSTITUTE(AW16,CHAR(160),""))),0),TRIM(SUBSTITUTE($BI16,CHAR(160),""))="Devis 2",IFERROR(VALUE(TRIM(SUBSTITUTE(BB16,CHAR(160),""))),0),TRIM(SUBSTITUTE($BI16,CHAR(160),""))="Devis 3",IFERROR(VALUE(TRIM(SUBSTITUTE(BG16,CHAR(160),""))),0)),0))*(IFERROR(VALUE(TRIM(SUBSTITUTE($AJ16,CHAR(160),""))),0)),2)))</f>
        <v/>
      </c>
      <c r="BP16" s="175" t="str">
        <f t="shared" si="37"/>
        <v/>
      </c>
      <c r="BQ16" s="80"/>
      <c r="BR16" s="81" t="str">
        <f t="shared" si="24"/>
        <v/>
      </c>
      <c r="BS16" s="81" t="str">
        <f t="shared" si="38"/>
        <v/>
      </c>
      <c r="BT16" s="176" t="str">
        <f t="shared" si="17"/>
        <v/>
      </c>
      <c r="BU16" s="176" t="str">
        <f t="shared" si="18"/>
        <v/>
      </c>
      <c r="BV16" s="82" t="str">
        <f t="shared" si="19"/>
        <v/>
      </c>
    </row>
    <row r="17" spans="1:74" s="57" customFormat="1" ht="20.25" customHeight="1">
      <c r="A17" s="164">
        <v>7</v>
      </c>
      <c r="B17" s="2"/>
      <c r="C17" s="2"/>
      <c r="D17" s="355"/>
      <c r="E17" s="2"/>
      <c r="F17" s="2"/>
      <c r="G17" s="80"/>
      <c r="H17" s="2"/>
      <c r="I17" s="2"/>
      <c r="J17" s="2"/>
      <c r="K17" s="11"/>
      <c r="L17" s="2"/>
      <c r="M17" s="29"/>
      <c r="N17" s="939"/>
      <c r="O17" s="2"/>
      <c r="P17" s="4"/>
      <c r="Q17" s="3"/>
      <c r="R17" s="165" t="str">
        <f t="shared" si="25"/>
        <v/>
      </c>
      <c r="S17" s="939"/>
      <c r="T17" s="2"/>
      <c r="U17" s="5"/>
      <c r="V17" s="3"/>
      <c r="W17" s="544" t="str">
        <f t="shared" si="26"/>
        <v/>
      </c>
      <c r="X17" s="939"/>
      <c r="Y17" s="2"/>
      <c r="Z17" s="6"/>
      <c r="AA17" s="3"/>
      <c r="AB17" s="544" t="str">
        <f t="shared" si="27"/>
        <v/>
      </c>
      <c r="AC17" s="543"/>
      <c r="AD17" s="361" t="str" cm="1">
        <f t="array" ref="AD17">IF((_xlfn.IFS(TRIM(SUBSTITUTE(AC17,CHAR(160),""))="Devis 1",IFERROR(VALUE(TRIM(SUBSTITUTE(P17,CHAR(160),""))),0),TRIM(SUBSTITUTE(AC17,CHAR(160),""))="Devis 2",IFERROR(VALUE(TRIM(SUBSTITUTE(U17,CHAR(160),""))),0),TRIM(SUBSTITUTE(AC17,CHAR(160),""))="Devis 3",IFERROR(VALUE(TRIM(SUBSTITUTE(Z17,CHAR(160),""))),0),TRUE,0)*IFERROR(VALUE(TRIM(SUBSTITUTE(D17,CHAR(160),""))),0))=0,"",_xlfn.IFS(TRIM(SUBSTITUTE(AC17,CHAR(160),""))="Devis 1",IFERROR(VALUE(TRIM(SUBSTITUTE(P17,CHAR(160),""))),0),TRIM(SUBSTITUTE(AC17,CHAR(160),""))="Devis 2",IFERROR(VALUE(TRIM(SUBSTITUTE(U17,CHAR(160),""))),0),TRIM(SUBSTITUTE(AC17,CHAR(160),""))="Devis 3",IFERROR(VALUE(TRIM(SUBSTITUTE(Z17,CHAR(160),""))),0),TRUE,0)*IFERROR(VALUE(TRIM(SUBSTITUTE(D17,CHAR(160),""))),0))</f>
        <v/>
      </c>
      <c r="AE17" s="177" t="str" cm="1">
        <f t="array" ref="AE17">IF(ROUND((_xlfn.IFS(TRIM(SUBSTITUTE(AC17,CHAR(160),""))="Devis 1",IFERROR(VALUE(TRIM(SUBSTITUTE(Q17,CHAR(160),""))),0),TRIM(SUBSTITUTE(AC17,CHAR(160),""))="Devis 2",IFERROR(VALUE(TRIM(SUBSTITUTE(V17,CHAR(160),""))),0),TRIM(SUBSTITUTE(AC17,CHAR(160),""))="Devis 3",IFERROR(VALUE(TRIM(SUBSTITUTE(AA17,CHAR(160),""))),0),TRUE,0)*IFERROR(VALUE(TRIM(SUBSTITUTE(D17,CHAR(160),""))),0)),2)=0,IF(AD17&lt;&gt;"",0,""),ROUND((_xlfn.IFS(TRIM(SUBSTITUTE(AC17,CHAR(160),""))="Devis 1",IFERROR(VALUE(TRIM(SUBSTITUTE(Q17,CHAR(160),""))),0),TRIM(SUBSTITUTE(AC17,CHAR(160),""))="Devis 2",IFERROR(VALUE(TRIM(SUBSTITUTE(V17,CHAR(160),""))),0),TRIM(SUBSTITUTE(AC17,CHAR(160),""))="Devis 3",IFERROR(VALUE(TRIM(SUBSTITUTE(AA17,CHAR(160),""))),0),TRUE,0)*IFERROR(VALUE(TRIM(SUBSTITUTE(D17,CHAR(160),""))),0)),2))</f>
        <v/>
      </c>
      <c r="AF17" s="166" t="str">
        <f t="shared" si="39"/>
        <v/>
      </c>
      <c r="AG17" s="27"/>
      <c r="AH17" s="77" t="str">
        <f t="shared" si="0"/>
        <v/>
      </c>
      <c r="AI17" s="167" t="str">
        <f t="shared" si="1"/>
        <v/>
      </c>
      <c r="AJ17" s="167" t="str">
        <f t="shared" si="2"/>
        <v/>
      </c>
      <c r="AK17" s="78" t="str">
        <f t="shared" si="3"/>
        <v/>
      </c>
      <c r="AL17" s="78" t="str">
        <f t="shared" si="4"/>
        <v/>
      </c>
      <c r="AM17" s="78" t="str">
        <f t="shared" si="5"/>
        <v/>
      </c>
      <c r="AN17" s="78" t="str">
        <f t="shared" si="6"/>
        <v/>
      </c>
      <c r="AO17" s="78" t="str">
        <f t="shared" si="28"/>
        <v/>
      </c>
      <c r="AP17" s="78" t="str">
        <f t="shared" si="29"/>
        <v/>
      </c>
      <c r="AQ17" s="168" t="str">
        <f t="shared" si="8"/>
        <v/>
      </c>
      <c r="AR17" s="78" t="str">
        <f t="shared" si="9"/>
        <v/>
      </c>
      <c r="AS17" s="169" t="str">
        <f t="shared" si="10"/>
        <v/>
      </c>
      <c r="AT17" s="169"/>
      <c r="AU17" s="169"/>
      <c r="AV17" s="169" t="str">
        <f t="shared" si="11"/>
        <v/>
      </c>
      <c r="AW17" s="169" t="str">
        <f t="shared" si="21"/>
        <v/>
      </c>
      <c r="AX17" s="169" t="str">
        <f t="shared" si="30"/>
        <v/>
      </c>
      <c r="AY17" s="169"/>
      <c r="AZ17" s="169"/>
      <c r="BA17" s="169" t="str">
        <f t="shared" si="12"/>
        <v/>
      </c>
      <c r="BB17" s="169" t="str">
        <f t="shared" si="13"/>
        <v/>
      </c>
      <c r="BC17" s="169" t="str">
        <f t="shared" si="31"/>
        <v/>
      </c>
      <c r="BD17" s="169"/>
      <c r="BE17" s="169"/>
      <c r="BF17" s="172" t="str">
        <f t="shared" si="14"/>
        <v/>
      </c>
      <c r="BG17" s="79" t="str">
        <f t="shared" si="15"/>
        <v/>
      </c>
      <c r="BH17" s="173" t="str">
        <f t="shared" si="32"/>
        <v/>
      </c>
      <c r="BI17" s="174" t="str">
        <f t="shared" si="16"/>
        <v/>
      </c>
      <c r="BJ17" s="80"/>
      <c r="BK17" s="176" t="str">
        <f t="shared" si="33"/>
        <v/>
      </c>
      <c r="BL17" s="176" t="str">
        <f t="shared" si="34"/>
        <v/>
      </c>
      <c r="BM17" s="176" t="str">
        <f t="shared" si="35"/>
        <v/>
      </c>
      <c r="BN17" s="175" t="str">
        <f t="shared" si="36"/>
        <v/>
      </c>
      <c r="BO17" s="175" t="str" cm="1">
        <f t="array" ref="BO17">IF($AJ17="","",IF(ROUND((IFERROR(_xlfn.IFS(TRIM(SUBSTITUTE($BI17,CHAR(160),""))="Devis 1",IFERROR(VALUE(TRIM(SUBSTITUTE(AW17,CHAR(160),""))),0),TRIM(SUBSTITUTE($BI17,CHAR(160),""))="Devis 2",IFERROR(VALUE(TRIM(SUBSTITUTE(BB17,CHAR(160),""))),0),TRIM(SUBSTITUTE($BI17,CHAR(160),""))="Devis 3",IFERROR(VALUE(TRIM(SUBSTITUTE(BG17,CHAR(160),""))),0)),0))*(IFERROR(VALUE(TRIM(SUBSTITUTE($AJ17,CHAR(160),""))),0)),2)=0,IF(BN17&lt;&gt;"",0,""),ROUND((IFERROR(_xlfn.IFS(TRIM(SUBSTITUTE($BI17,CHAR(160),""))="Devis 1",IFERROR(VALUE(TRIM(SUBSTITUTE(AW17,CHAR(160),""))),0),TRIM(SUBSTITUTE($BI17,CHAR(160),""))="Devis 2",IFERROR(VALUE(TRIM(SUBSTITUTE(BB17,CHAR(160),""))),0),TRIM(SUBSTITUTE($BI17,CHAR(160),""))="Devis 3",IFERROR(VALUE(TRIM(SUBSTITUTE(BG17,CHAR(160),""))),0)),0))*(IFERROR(VALUE(TRIM(SUBSTITUTE($AJ17,CHAR(160),""))),0)),2)))</f>
        <v/>
      </c>
      <c r="BP17" s="175" t="str">
        <f t="shared" si="37"/>
        <v/>
      </c>
      <c r="BQ17" s="80"/>
      <c r="BR17" s="81" t="str">
        <f t="shared" si="24"/>
        <v/>
      </c>
      <c r="BS17" s="81" t="str">
        <f t="shared" si="38"/>
        <v/>
      </c>
      <c r="BT17" s="176" t="str">
        <f t="shared" si="17"/>
        <v/>
      </c>
      <c r="BU17" s="176" t="str">
        <f t="shared" si="18"/>
        <v/>
      </c>
      <c r="BV17" s="82" t="str">
        <f t="shared" si="19"/>
        <v/>
      </c>
    </row>
    <row r="18" spans="1:74" s="57" customFormat="1" ht="20.25" customHeight="1">
      <c r="A18" s="164">
        <v>8</v>
      </c>
      <c r="B18" s="2"/>
      <c r="C18" s="2"/>
      <c r="D18" s="355"/>
      <c r="E18" s="2"/>
      <c r="F18" s="2"/>
      <c r="G18" s="80"/>
      <c r="H18" s="2"/>
      <c r="I18" s="2"/>
      <c r="J18" s="2"/>
      <c r="K18" s="11"/>
      <c r="L18" s="2"/>
      <c r="M18" s="29"/>
      <c r="N18" s="939"/>
      <c r="O18" s="2"/>
      <c r="P18" s="4"/>
      <c r="Q18" s="3"/>
      <c r="R18" s="165" t="str">
        <f t="shared" si="25"/>
        <v/>
      </c>
      <c r="S18" s="939"/>
      <c r="T18" s="2"/>
      <c r="U18" s="5"/>
      <c r="V18" s="3"/>
      <c r="W18" s="544" t="str">
        <f t="shared" si="26"/>
        <v/>
      </c>
      <c r="X18" s="939"/>
      <c r="Y18" s="2"/>
      <c r="Z18" s="6"/>
      <c r="AA18" s="3"/>
      <c r="AB18" s="544" t="str">
        <f t="shared" si="27"/>
        <v/>
      </c>
      <c r="AC18" s="543"/>
      <c r="AD18" s="361" t="str" cm="1">
        <f t="array" ref="AD18">IF((_xlfn.IFS(TRIM(SUBSTITUTE(AC18,CHAR(160),""))="Devis 1",IFERROR(VALUE(TRIM(SUBSTITUTE(P18,CHAR(160),""))),0),TRIM(SUBSTITUTE(AC18,CHAR(160),""))="Devis 2",IFERROR(VALUE(TRIM(SUBSTITUTE(U18,CHAR(160),""))),0),TRIM(SUBSTITUTE(AC18,CHAR(160),""))="Devis 3",IFERROR(VALUE(TRIM(SUBSTITUTE(Z18,CHAR(160),""))),0),TRUE,0)*IFERROR(VALUE(TRIM(SUBSTITUTE(D18,CHAR(160),""))),0))=0,"",_xlfn.IFS(TRIM(SUBSTITUTE(AC18,CHAR(160),""))="Devis 1",IFERROR(VALUE(TRIM(SUBSTITUTE(P18,CHAR(160),""))),0),TRIM(SUBSTITUTE(AC18,CHAR(160),""))="Devis 2",IFERROR(VALUE(TRIM(SUBSTITUTE(U18,CHAR(160),""))),0),TRIM(SUBSTITUTE(AC18,CHAR(160),""))="Devis 3",IFERROR(VALUE(TRIM(SUBSTITUTE(Z18,CHAR(160),""))),0),TRUE,0)*IFERROR(VALUE(TRIM(SUBSTITUTE(D18,CHAR(160),""))),0))</f>
        <v/>
      </c>
      <c r="AE18" s="177" t="str" cm="1">
        <f t="array" ref="AE18">IF(ROUND((_xlfn.IFS(TRIM(SUBSTITUTE(AC18,CHAR(160),""))="Devis 1",IFERROR(VALUE(TRIM(SUBSTITUTE(Q18,CHAR(160),""))),0),TRIM(SUBSTITUTE(AC18,CHAR(160),""))="Devis 2",IFERROR(VALUE(TRIM(SUBSTITUTE(V18,CHAR(160),""))),0),TRIM(SUBSTITUTE(AC18,CHAR(160),""))="Devis 3",IFERROR(VALUE(TRIM(SUBSTITUTE(AA18,CHAR(160),""))),0),TRUE,0)*IFERROR(VALUE(TRIM(SUBSTITUTE(D18,CHAR(160),""))),0)),2)=0,IF(AD18&lt;&gt;"",0,""),ROUND((_xlfn.IFS(TRIM(SUBSTITUTE(AC18,CHAR(160),""))="Devis 1",IFERROR(VALUE(TRIM(SUBSTITUTE(Q18,CHAR(160),""))),0),TRIM(SUBSTITUTE(AC18,CHAR(160),""))="Devis 2",IFERROR(VALUE(TRIM(SUBSTITUTE(V18,CHAR(160),""))),0),TRIM(SUBSTITUTE(AC18,CHAR(160),""))="Devis 3",IFERROR(VALUE(TRIM(SUBSTITUTE(AA18,CHAR(160),""))),0),TRUE,0)*IFERROR(VALUE(TRIM(SUBSTITUTE(D18,CHAR(160),""))),0)),2))</f>
        <v/>
      </c>
      <c r="AF18" s="166" t="str">
        <f t="shared" si="39"/>
        <v/>
      </c>
      <c r="AG18" s="27"/>
      <c r="AH18" s="77" t="str">
        <f t="shared" si="0"/>
        <v/>
      </c>
      <c r="AI18" s="167" t="str">
        <f t="shared" si="1"/>
        <v/>
      </c>
      <c r="AJ18" s="167" t="str">
        <f t="shared" si="2"/>
        <v/>
      </c>
      <c r="AK18" s="78" t="str">
        <f t="shared" si="3"/>
        <v/>
      </c>
      <c r="AL18" s="78" t="str">
        <f t="shared" si="4"/>
        <v/>
      </c>
      <c r="AM18" s="78" t="str">
        <f t="shared" si="5"/>
        <v/>
      </c>
      <c r="AN18" s="78" t="str">
        <f t="shared" si="6"/>
        <v/>
      </c>
      <c r="AO18" s="78" t="str">
        <f t="shared" si="28"/>
        <v/>
      </c>
      <c r="AP18" s="78" t="str">
        <f t="shared" si="29"/>
        <v/>
      </c>
      <c r="AQ18" s="168" t="str">
        <f t="shared" si="8"/>
        <v/>
      </c>
      <c r="AR18" s="78" t="str">
        <f t="shared" si="9"/>
        <v/>
      </c>
      <c r="AS18" s="169" t="str">
        <f t="shared" si="10"/>
        <v/>
      </c>
      <c r="AT18" s="169"/>
      <c r="AU18" s="169"/>
      <c r="AV18" s="169" t="str">
        <f t="shared" si="11"/>
        <v/>
      </c>
      <c r="AW18" s="169" t="str">
        <f t="shared" si="21"/>
        <v/>
      </c>
      <c r="AX18" s="169" t="str">
        <f t="shared" si="30"/>
        <v/>
      </c>
      <c r="AY18" s="169"/>
      <c r="AZ18" s="169"/>
      <c r="BA18" s="169" t="str">
        <f t="shared" si="12"/>
        <v/>
      </c>
      <c r="BB18" s="169" t="str">
        <f t="shared" si="13"/>
        <v/>
      </c>
      <c r="BC18" s="169" t="str">
        <f t="shared" si="31"/>
        <v/>
      </c>
      <c r="BD18" s="169"/>
      <c r="BE18" s="169"/>
      <c r="BF18" s="172" t="str">
        <f t="shared" si="14"/>
        <v/>
      </c>
      <c r="BG18" s="79" t="str">
        <f t="shared" si="15"/>
        <v/>
      </c>
      <c r="BH18" s="173" t="str">
        <f t="shared" si="32"/>
        <v/>
      </c>
      <c r="BI18" s="174" t="str">
        <f t="shared" si="16"/>
        <v/>
      </c>
      <c r="BJ18" s="80"/>
      <c r="BK18" s="176" t="str">
        <f t="shared" si="33"/>
        <v/>
      </c>
      <c r="BL18" s="176" t="str">
        <f t="shared" si="34"/>
        <v/>
      </c>
      <c r="BM18" s="176" t="str">
        <f t="shared" si="35"/>
        <v/>
      </c>
      <c r="BN18" s="175" t="str">
        <f t="shared" si="36"/>
        <v/>
      </c>
      <c r="BO18" s="175" t="str" cm="1">
        <f t="array" ref="BO18">IF($AJ18="","",IF(ROUND((IFERROR(_xlfn.IFS(TRIM(SUBSTITUTE($BI18,CHAR(160),""))="Devis 1",IFERROR(VALUE(TRIM(SUBSTITUTE(AW18,CHAR(160),""))),0),TRIM(SUBSTITUTE($BI18,CHAR(160),""))="Devis 2",IFERROR(VALUE(TRIM(SUBSTITUTE(BB18,CHAR(160),""))),0),TRIM(SUBSTITUTE($BI18,CHAR(160),""))="Devis 3",IFERROR(VALUE(TRIM(SUBSTITUTE(BG18,CHAR(160),""))),0)),0))*(IFERROR(VALUE(TRIM(SUBSTITUTE($AJ18,CHAR(160),""))),0)),2)=0,IF(BN18&lt;&gt;"",0,""),ROUND((IFERROR(_xlfn.IFS(TRIM(SUBSTITUTE($BI18,CHAR(160),""))="Devis 1",IFERROR(VALUE(TRIM(SUBSTITUTE(AW18,CHAR(160),""))),0),TRIM(SUBSTITUTE($BI18,CHAR(160),""))="Devis 2",IFERROR(VALUE(TRIM(SUBSTITUTE(BB18,CHAR(160),""))),0),TRIM(SUBSTITUTE($BI18,CHAR(160),""))="Devis 3",IFERROR(VALUE(TRIM(SUBSTITUTE(BG18,CHAR(160),""))),0)),0))*(IFERROR(VALUE(TRIM(SUBSTITUTE($AJ18,CHAR(160),""))),0)),2)))</f>
        <v/>
      </c>
      <c r="BP18" s="175" t="str">
        <f t="shared" si="37"/>
        <v/>
      </c>
      <c r="BQ18" s="80"/>
      <c r="BR18" s="81" t="str">
        <f t="shared" si="24"/>
        <v/>
      </c>
      <c r="BS18" s="81" t="str">
        <f t="shared" si="38"/>
        <v/>
      </c>
      <c r="BT18" s="176" t="str">
        <f t="shared" si="17"/>
        <v/>
      </c>
      <c r="BU18" s="176" t="str">
        <f t="shared" si="18"/>
        <v/>
      </c>
      <c r="BV18" s="82" t="str">
        <f t="shared" si="19"/>
        <v/>
      </c>
    </row>
    <row r="19" spans="1:74" s="57" customFormat="1" ht="20.25" customHeight="1">
      <c r="A19" s="164">
        <v>9</v>
      </c>
      <c r="B19" s="2"/>
      <c r="C19" s="2"/>
      <c r="D19" s="355"/>
      <c r="E19" s="2"/>
      <c r="F19" s="2"/>
      <c r="G19" s="80"/>
      <c r="H19" s="2"/>
      <c r="I19" s="2"/>
      <c r="J19" s="2"/>
      <c r="K19" s="11"/>
      <c r="L19" s="2"/>
      <c r="M19" s="29"/>
      <c r="N19" s="939"/>
      <c r="O19" s="2"/>
      <c r="P19" s="4"/>
      <c r="Q19" s="3"/>
      <c r="R19" s="165" t="str">
        <f t="shared" si="25"/>
        <v/>
      </c>
      <c r="S19" s="939"/>
      <c r="T19" s="2"/>
      <c r="U19" s="5"/>
      <c r="V19" s="3"/>
      <c r="W19" s="544" t="str">
        <f t="shared" si="26"/>
        <v/>
      </c>
      <c r="X19" s="939"/>
      <c r="Y19" s="2"/>
      <c r="Z19" s="6"/>
      <c r="AA19" s="3"/>
      <c r="AB19" s="544" t="str">
        <f t="shared" si="27"/>
        <v/>
      </c>
      <c r="AC19" s="543"/>
      <c r="AD19" s="361" t="str" cm="1">
        <f t="array" ref="AD19">IF((_xlfn.IFS(TRIM(SUBSTITUTE(AC19,CHAR(160),""))="Devis 1",IFERROR(VALUE(TRIM(SUBSTITUTE(P19,CHAR(160),""))),0),TRIM(SUBSTITUTE(AC19,CHAR(160),""))="Devis 2",IFERROR(VALUE(TRIM(SUBSTITUTE(U19,CHAR(160),""))),0),TRIM(SUBSTITUTE(AC19,CHAR(160),""))="Devis 3",IFERROR(VALUE(TRIM(SUBSTITUTE(Z19,CHAR(160),""))),0),TRUE,0)*IFERROR(VALUE(TRIM(SUBSTITUTE(D19,CHAR(160),""))),0))=0,"",_xlfn.IFS(TRIM(SUBSTITUTE(AC19,CHAR(160),""))="Devis 1",IFERROR(VALUE(TRIM(SUBSTITUTE(P19,CHAR(160),""))),0),TRIM(SUBSTITUTE(AC19,CHAR(160),""))="Devis 2",IFERROR(VALUE(TRIM(SUBSTITUTE(U19,CHAR(160),""))),0),TRIM(SUBSTITUTE(AC19,CHAR(160),""))="Devis 3",IFERROR(VALUE(TRIM(SUBSTITUTE(Z19,CHAR(160),""))),0),TRUE,0)*IFERROR(VALUE(TRIM(SUBSTITUTE(D19,CHAR(160),""))),0))</f>
        <v/>
      </c>
      <c r="AE19" s="177" t="str" cm="1">
        <f t="array" ref="AE19">IF(ROUND((_xlfn.IFS(TRIM(SUBSTITUTE(AC19,CHAR(160),""))="Devis 1",IFERROR(VALUE(TRIM(SUBSTITUTE(Q19,CHAR(160),""))),0),TRIM(SUBSTITUTE(AC19,CHAR(160),""))="Devis 2",IFERROR(VALUE(TRIM(SUBSTITUTE(V19,CHAR(160),""))),0),TRIM(SUBSTITUTE(AC19,CHAR(160),""))="Devis 3",IFERROR(VALUE(TRIM(SUBSTITUTE(AA19,CHAR(160),""))),0),TRUE,0)*IFERROR(VALUE(TRIM(SUBSTITUTE(D19,CHAR(160),""))),0)),2)=0,IF(AD19&lt;&gt;"",0,""),ROUND((_xlfn.IFS(TRIM(SUBSTITUTE(AC19,CHAR(160),""))="Devis 1",IFERROR(VALUE(TRIM(SUBSTITUTE(Q19,CHAR(160),""))),0),TRIM(SUBSTITUTE(AC19,CHAR(160),""))="Devis 2",IFERROR(VALUE(TRIM(SUBSTITUTE(V19,CHAR(160),""))),0),TRIM(SUBSTITUTE(AC19,CHAR(160),""))="Devis 3",IFERROR(VALUE(TRIM(SUBSTITUTE(AA19,CHAR(160),""))),0),TRUE,0)*IFERROR(VALUE(TRIM(SUBSTITUTE(D19,CHAR(160),""))),0)),2))</f>
        <v/>
      </c>
      <c r="AF19" s="166" t="str">
        <f t="shared" si="39"/>
        <v/>
      </c>
      <c r="AG19" s="27"/>
      <c r="AH19" s="77" t="str">
        <f t="shared" si="0"/>
        <v/>
      </c>
      <c r="AI19" s="167" t="str">
        <f t="shared" si="1"/>
        <v/>
      </c>
      <c r="AJ19" s="167" t="str">
        <f>IF(D19="","",D19)</f>
        <v/>
      </c>
      <c r="AK19" s="78" t="str">
        <f t="shared" si="3"/>
        <v/>
      </c>
      <c r="AL19" s="78" t="str">
        <f t="shared" si="4"/>
        <v/>
      </c>
      <c r="AM19" s="78" t="str">
        <f t="shared" si="5"/>
        <v/>
      </c>
      <c r="AN19" s="78" t="str">
        <f t="shared" si="6"/>
        <v/>
      </c>
      <c r="AO19" s="78" t="str">
        <f t="shared" si="28"/>
        <v/>
      </c>
      <c r="AP19" s="78" t="str">
        <f t="shared" si="29"/>
        <v/>
      </c>
      <c r="AQ19" s="168" t="str">
        <f t="shared" si="8"/>
        <v/>
      </c>
      <c r="AR19" s="78" t="str">
        <f t="shared" si="9"/>
        <v/>
      </c>
      <c r="AS19" s="169" t="str">
        <f t="shared" si="10"/>
        <v/>
      </c>
      <c r="AT19" s="169"/>
      <c r="AU19" s="169"/>
      <c r="AV19" s="169" t="str">
        <f t="shared" si="11"/>
        <v/>
      </c>
      <c r="AW19" s="169" t="str">
        <f t="shared" si="21"/>
        <v/>
      </c>
      <c r="AX19" s="169" t="str">
        <f t="shared" si="30"/>
        <v/>
      </c>
      <c r="AY19" s="169"/>
      <c r="AZ19" s="169"/>
      <c r="BA19" s="169" t="str">
        <f t="shared" si="12"/>
        <v/>
      </c>
      <c r="BB19" s="169" t="str">
        <f t="shared" si="13"/>
        <v/>
      </c>
      <c r="BC19" s="169" t="str">
        <f t="shared" si="31"/>
        <v/>
      </c>
      <c r="BD19" s="169"/>
      <c r="BE19" s="169"/>
      <c r="BF19" s="172" t="str">
        <f t="shared" si="14"/>
        <v/>
      </c>
      <c r="BG19" s="79" t="str">
        <f t="shared" si="15"/>
        <v/>
      </c>
      <c r="BH19" s="173" t="str">
        <f t="shared" si="32"/>
        <v/>
      </c>
      <c r="BI19" s="174" t="str">
        <f t="shared" si="16"/>
        <v/>
      </c>
      <c r="BJ19" s="80"/>
      <c r="BK19" s="176" t="str">
        <f t="shared" si="33"/>
        <v/>
      </c>
      <c r="BL19" s="176" t="str">
        <f t="shared" si="34"/>
        <v/>
      </c>
      <c r="BM19" s="176" t="str">
        <f t="shared" si="35"/>
        <v/>
      </c>
      <c r="BN19" s="175" t="str">
        <f t="shared" si="36"/>
        <v/>
      </c>
      <c r="BO19" s="175" t="str" cm="1">
        <f t="array" ref="BO19">IF($AJ19="","",IF(ROUND((IFERROR(_xlfn.IFS(TRIM(SUBSTITUTE($BI19,CHAR(160),""))="Devis 1",IFERROR(VALUE(TRIM(SUBSTITUTE(AW19,CHAR(160),""))),0),TRIM(SUBSTITUTE($BI19,CHAR(160),""))="Devis 2",IFERROR(VALUE(TRIM(SUBSTITUTE(BB19,CHAR(160),""))),0),TRIM(SUBSTITUTE($BI19,CHAR(160),""))="Devis 3",IFERROR(VALUE(TRIM(SUBSTITUTE(BG19,CHAR(160),""))),0)),0))*(IFERROR(VALUE(TRIM(SUBSTITUTE($AJ19,CHAR(160),""))),0)),2)=0,IF(BN19&lt;&gt;"",0,""),ROUND((IFERROR(_xlfn.IFS(TRIM(SUBSTITUTE($BI19,CHAR(160),""))="Devis 1",IFERROR(VALUE(TRIM(SUBSTITUTE(AW19,CHAR(160),""))),0),TRIM(SUBSTITUTE($BI19,CHAR(160),""))="Devis 2",IFERROR(VALUE(TRIM(SUBSTITUTE(BB19,CHAR(160),""))),0),TRIM(SUBSTITUTE($BI19,CHAR(160),""))="Devis 3",IFERROR(VALUE(TRIM(SUBSTITUTE(BG19,CHAR(160),""))),0)),0))*(IFERROR(VALUE(TRIM(SUBSTITUTE($AJ19,CHAR(160),""))),0)),2)))</f>
        <v/>
      </c>
      <c r="BP19" s="175" t="str">
        <f t="shared" si="37"/>
        <v/>
      </c>
      <c r="BQ19" s="80"/>
      <c r="BR19" s="81" t="str">
        <f t="shared" si="24"/>
        <v/>
      </c>
      <c r="BS19" s="81" t="str">
        <f t="shared" si="38"/>
        <v/>
      </c>
      <c r="BT19" s="176" t="str">
        <f t="shared" si="17"/>
        <v/>
      </c>
      <c r="BU19" s="176" t="str">
        <f t="shared" si="18"/>
        <v/>
      </c>
      <c r="BV19" s="82" t="str">
        <f t="shared" si="19"/>
        <v/>
      </c>
    </row>
    <row r="20" spans="1:74" s="57" customFormat="1" ht="20.25" customHeight="1">
      <c r="A20" s="164">
        <v>10</v>
      </c>
      <c r="B20" s="2"/>
      <c r="C20" s="2"/>
      <c r="D20" s="355"/>
      <c r="E20" s="2"/>
      <c r="F20" s="2"/>
      <c r="G20" s="80"/>
      <c r="H20" s="2"/>
      <c r="I20" s="2"/>
      <c r="J20" s="2"/>
      <c r="K20" s="11"/>
      <c r="L20" s="2"/>
      <c r="M20" s="29"/>
      <c r="N20" s="939"/>
      <c r="O20" s="2"/>
      <c r="P20" s="4"/>
      <c r="Q20" s="3"/>
      <c r="R20" s="165" t="str">
        <f t="shared" si="25"/>
        <v/>
      </c>
      <c r="S20" s="939"/>
      <c r="T20" s="2"/>
      <c r="U20" s="5"/>
      <c r="V20" s="3"/>
      <c r="W20" s="544" t="str">
        <f t="shared" si="26"/>
        <v/>
      </c>
      <c r="X20" s="939"/>
      <c r="Y20" s="2"/>
      <c r="Z20" s="6"/>
      <c r="AA20" s="3"/>
      <c r="AB20" s="544" t="str">
        <f t="shared" si="27"/>
        <v/>
      </c>
      <c r="AC20" s="543"/>
      <c r="AD20" s="361" t="str" cm="1">
        <f t="array" ref="AD20">IF((_xlfn.IFS(TRIM(SUBSTITUTE(AC20,CHAR(160),""))="Devis 1",IFERROR(VALUE(TRIM(SUBSTITUTE(P20,CHAR(160),""))),0),TRIM(SUBSTITUTE(AC20,CHAR(160),""))="Devis 2",IFERROR(VALUE(TRIM(SUBSTITUTE(U20,CHAR(160),""))),0),TRIM(SUBSTITUTE(AC20,CHAR(160),""))="Devis 3",IFERROR(VALUE(TRIM(SUBSTITUTE(Z20,CHAR(160),""))),0),TRUE,0)*IFERROR(VALUE(TRIM(SUBSTITUTE(D20,CHAR(160),""))),0))=0,"",_xlfn.IFS(TRIM(SUBSTITUTE(AC20,CHAR(160),""))="Devis 1",IFERROR(VALUE(TRIM(SUBSTITUTE(P20,CHAR(160),""))),0),TRIM(SUBSTITUTE(AC20,CHAR(160),""))="Devis 2",IFERROR(VALUE(TRIM(SUBSTITUTE(U20,CHAR(160),""))),0),TRIM(SUBSTITUTE(AC20,CHAR(160),""))="Devis 3",IFERROR(VALUE(TRIM(SUBSTITUTE(Z20,CHAR(160),""))),0),TRUE,0)*IFERROR(VALUE(TRIM(SUBSTITUTE(D20,CHAR(160),""))),0))</f>
        <v/>
      </c>
      <c r="AE20" s="177" t="str" cm="1">
        <f t="array" ref="AE20">IF(ROUND((_xlfn.IFS(TRIM(SUBSTITUTE(AC20,CHAR(160),""))="Devis 1",IFERROR(VALUE(TRIM(SUBSTITUTE(Q20,CHAR(160),""))),0),TRIM(SUBSTITUTE(AC20,CHAR(160),""))="Devis 2",IFERROR(VALUE(TRIM(SUBSTITUTE(V20,CHAR(160),""))),0),TRIM(SUBSTITUTE(AC20,CHAR(160),""))="Devis 3",IFERROR(VALUE(TRIM(SUBSTITUTE(AA20,CHAR(160),""))),0),TRUE,0)*IFERROR(VALUE(TRIM(SUBSTITUTE(D20,CHAR(160),""))),0)),2)=0,IF(AD20&lt;&gt;"",0,""),ROUND((_xlfn.IFS(TRIM(SUBSTITUTE(AC20,CHAR(160),""))="Devis 1",IFERROR(VALUE(TRIM(SUBSTITUTE(Q20,CHAR(160),""))),0),TRIM(SUBSTITUTE(AC20,CHAR(160),""))="Devis 2",IFERROR(VALUE(TRIM(SUBSTITUTE(V20,CHAR(160),""))),0),TRIM(SUBSTITUTE(AC20,CHAR(160),""))="Devis 3",IFERROR(VALUE(TRIM(SUBSTITUTE(AA20,CHAR(160),""))),0),TRUE,0)*IFERROR(VALUE(TRIM(SUBSTITUTE(D20,CHAR(160),""))),0)),2))</f>
        <v/>
      </c>
      <c r="AF20" s="166" t="str">
        <f t="shared" si="39"/>
        <v/>
      </c>
      <c r="AG20" s="27"/>
      <c r="AH20" s="77" t="str">
        <f t="shared" si="0"/>
        <v/>
      </c>
      <c r="AI20" s="167" t="str">
        <f t="shared" si="1"/>
        <v/>
      </c>
      <c r="AJ20" s="167" t="str">
        <f t="shared" si="2"/>
        <v/>
      </c>
      <c r="AK20" s="78" t="str">
        <f t="shared" si="3"/>
        <v/>
      </c>
      <c r="AL20" s="78" t="str">
        <f t="shared" si="4"/>
        <v/>
      </c>
      <c r="AM20" s="78" t="str">
        <f t="shared" si="5"/>
        <v/>
      </c>
      <c r="AN20" s="78" t="str">
        <f t="shared" si="6"/>
        <v/>
      </c>
      <c r="AO20" s="78" t="str">
        <f t="shared" si="28"/>
        <v/>
      </c>
      <c r="AP20" s="78" t="str">
        <f t="shared" si="29"/>
        <v/>
      </c>
      <c r="AQ20" s="168" t="str">
        <f t="shared" si="8"/>
        <v/>
      </c>
      <c r="AR20" s="78" t="str">
        <f t="shared" si="9"/>
        <v/>
      </c>
      <c r="AS20" s="169" t="str">
        <f t="shared" si="10"/>
        <v/>
      </c>
      <c r="AT20" s="169"/>
      <c r="AU20" s="169"/>
      <c r="AV20" s="169" t="str">
        <f t="shared" si="11"/>
        <v/>
      </c>
      <c r="AW20" s="169" t="str">
        <f t="shared" si="21"/>
        <v/>
      </c>
      <c r="AX20" s="169" t="str">
        <f t="shared" si="30"/>
        <v/>
      </c>
      <c r="AY20" s="169"/>
      <c r="AZ20" s="169"/>
      <c r="BA20" s="169" t="str">
        <f t="shared" si="12"/>
        <v/>
      </c>
      <c r="BB20" s="169" t="str">
        <f t="shared" si="13"/>
        <v/>
      </c>
      <c r="BC20" s="169" t="str">
        <f t="shared" si="31"/>
        <v/>
      </c>
      <c r="BD20" s="169"/>
      <c r="BE20" s="169"/>
      <c r="BF20" s="172" t="str">
        <f t="shared" si="14"/>
        <v/>
      </c>
      <c r="BG20" s="79" t="str">
        <f t="shared" si="15"/>
        <v/>
      </c>
      <c r="BH20" s="173" t="str">
        <f t="shared" si="32"/>
        <v/>
      </c>
      <c r="BI20" s="174" t="str">
        <f t="shared" si="16"/>
        <v/>
      </c>
      <c r="BJ20" s="80"/>
      <c r="BK20" s="176" t="str">
        <f t="shared" si="33"/>
        <v/>
      </c>
      <c r="BL20" s="176" t="str">
        <f t="shared" si="34"/>
        <v/>
      </c>
      <c r="BM20" s="176" t="str">
        <f t="shared" si="35"/>
        <v/>
      </c>
      <c r="BN20" s="175" t="str">
        <f t="shared" si="36"/>
        <v/>
      </c>
      <c r="BO20" s="175" t="str" cm="1">
        <f t="array" ref="BO20">IF($AJ20="","",IF(ROUND((IFERROR(_xlfn.IFS(TRIM(SUBSTITUTE($BI20,CHAR(160),""))="Devis 1",IFERROR(VALUE(TRIM(SUBSTITUTE(AW20,CHAR(160),""))),0),TRIM(SUBSTITUTE($BI20,CHAR(160),""))="Devis 2",IFERROR(VALUE(TRIM(SUBSTITUTE(BB20,CHAR(160),""))),0),TRIM(SUBSTITUTE($BI20,CHAR(160),""))="Devis 3",IFERROR(VALUE(TRIM(SUBSTITUTE(BG20,CHAR(160),""))),0)),0))*(IFERROR(VALUE(TRIM(SUBSTITUTE($AJ20,CHAR(160),""))),0)),2)=0,IF(BN20&lt;&gt;"",0,""),ROUND((IFERROR(_xlfn.IFS(TRIM(SUBSTITUTE($BI20,CHAR(160),""))="Devis 1",IFERROR(VALUE(TRIM(SUBSTITUTE(AW20,CHAR(160),""))),0),TRIM(SUBSTITUTE($BI20,CHAR(160),""))="Devis 2",IFERROR(VALUE(TRIM(SUBSTITUTE(BB20,CHAR(160),""))),0),TRIM(SUBSTITUTE($BI20,CHAR(160),""))="Devis 3",IFERROR(VALUE(TRIM(SUBSTITUTE(BG20,CHAR(160),""))),0)),0))*(IFERROR(VALUE(TRIM(SUBSTITUTE($AJ20,CHAR(160),""))),0)),2)))</f>
        <v/>
      </c>
      <c r="BP20" s="175" t="str">
        <f t="shared" si="37"/>
        <v/>
      </c>
      <c r="BQ20" s="80"/>
      <c r="BR20" s="81" t="str">
        <f t="shared" si="24"/>
        <v/>
      </c>
      <c r="BS20" s="81" t="str">
        <f t="shared" si="38"/>
        <v/>
      </c>
      <c r="BT20" s="176" t="str">
        <f t="shared" si="17"/>
        <v/>
      </c>
      <c r="BU20" s="176" t="str">
        <f t="shared" si="18"/>
        <v/>
      </c>
      <c r="BV20" s="82" t="str">
        <f t="shared" si="19"/>
        <v/>
      </c>
    </row>
    <row r="21" spans="1:74" s="57" customFormat="1" ht="20.25" customHeight="1">
      <c r="A21" s="164">
        <v>11</v>
      </c>
      <c r="B21" s="2"/>
      <c r="C21" s="2"/>
      <c r="D21" s="355"/>
      <c r="E21" s="2"/>
      <c r="F21" s="2"/>
      <c r="G21" s="80"/>
      <c r="H21" s="2"/>
      <c r="I21" s="2"/>
      <c r="J21" s="2"/>
      <c r="K21" s="11"/>
      <c r="L21" s="2"/>
      <c r="M21" s="29"/>
      <c r="N21" s="939"/>
      <c r="O21" s="2"/>
      <c r="P21" s="4"/>
      <c r="Q21" s="3"/>
      <c r="R21" s="165" t="str">
        <f t="shared" si="25"/>
        <v/>
      </c>
      <c r="S21" s="939"/>
      <c r="T21" s="2"/>
      <c r="U21" s="5"/>
      <c r="V21" s="3"/>
      <c r="W21" s="544" t="str">
        <f t="shared" si="26"/>
        <v/>
      </c>
      <c r="X21" s="939"/>
      <c r="Y21" s="2"/>
      <c r="Z21" s="6"/>
      <c r="AA21" s="3"/>
      <c r="AB21" s="544" t="str">
        <f t="shared" si="27"/>
        <v/>
      </c>
      <c r="AC21" s="543"/>
      <c r="AD21" s="361" t="str" cm="1">
        <f t="array" ref="AD21">IF((_xlfn.IFS(TRIM(SUBSTITUTE(AC21,CHAR(160),""))="Devis 1",IFERROR(VALUE(TRIM(SUBSTITUTE(P21,CHAR(160),""))),0),TRIM(SUBSTITUTE(AC21,CHAR(160),""))="Devis 2",IFERROR(VALUE(TRIM(SUBSTITUTE(U21,CHAR(160),""))),0),TRIM(SUBSTITUTE(AC21,CHAR(160),""))="Devis 3",IFERROR(VALUE(TRIM(SUBSTITUTE(Z21,CHAR(160),""))),0),TRUE,0)*IFERROR(VALUE(TRIM(SUBSTITUTE(D21,CHAR(160),""))),0))=0,"",_xlfn.IFS(TRIM(SUBSTITUTE(AC21,CHAR(160),""))="Devis 1",IFERROR(VALUE(TRIM(SUBSTITUTE(P21,CHAR(160),""))),0),TRIM(SUBSTITUTE(AC21,CHAR(160),""))="Devis 2",IFERROR(VALUE(TRIM(SUBSTITUTE(U21,CHAR(160),""))),0),TRIM(SUBSTITUTE(AC21,CHAR(160),""))="Devis 3",IFERROR(VALUE(TRIM(SUBSTITUTE(Z21,CHAR(160),""))),0),TRUE,0)*IFERROR(VALUE(TRIM(SUBSTITUTE(D21,CHAR(160),""))),0))</f>
        <v/>
      </c>
      <c r="AE21" s="177" t="str" cm="1">
        <f t="array" ref="AE21">IF(ROUND((_xlfn.IFS(TRIM(SUBSTITUTE(AC21,CHAR(160),""))="Devis 1",IFERROR(VALUE(TRIM(SUBSTITUTE(Q21,CHAR(160),""))),0),TRIM(SUBSTITUTE(AC21,CHAR(160),""))="Devis 2",IFERROR(VALUE(TRIM(SUBSTITUTE(V21,CHAR(160),""))),0),TRIM(SUBSTITUTE(AC21,CHAR(160),""))="Devis 3",IFERROR(VALUE(TRIM(SUBSTITUTE(AA21,CHAR(160),""))),0),TRUE,0)*IFERROR(VALUE(TRIM(SUBSTITUTE(D21,CHAR(160),""))),0)),2)=0,IF(AD21&lt;&gt;"",0,""),ROUND((_xlfn.IFS(TRIM(SUBSTITUTE(AC21,CHAR(160),""))="Devis 1",IFERROR(VALUE(TRIM(SUBSTITUTE(Q21,CHAR(160),""))),0),TRIM(SUBSTITUTE(AC21,CHAR(160),""))="Devis 2",IFERROR(VALUE(TRIM(SUBSTITUTE(V21,CHAR(160),""))),0),TRIM(SUBSTITUTE(AC21,CHAR(160),""))="Devis 3",IFERROR(VALUE(TRIM(SUBSTITUTE(AA21,CHAR(160),""))),0),TRUE,0)*IFERROR(VALUE(TRIM(SUBSTITUTE(D21,CHAR(160),""))),0)),2))</f>
        <v/>
      </c>
      <c r="AF21" s="166" t="str">
        <f t="shared" si="39"/>
        <v/>
      </c>
      <c r="AG21" s="27"/>
      <c r="AH21" s="77" t="str">
        <f t="shared" si="0"/>
        <v/>
      </c>
      <c r="AI21" s="167" t="str">
        <f t="shared" si="1"/>
        <v/>
      </c>
      <c r="AJ21" s="167" t="str">
        <f t="shared" si="2"/>
        <v/>
      </c>
      <c r="AK21" s="78" t="str">
        <f t="shared" si="3"/>
        <v/>
      </c>
      <c r="AL21" s="78" t="str">
        <f t="shared" si="4"/>
        <v/>
      </c>
      <c r="AM21" s="78" t="str">
        <f t="shared" si="5"/>
        <v/>
      </c>
      <c r="AN21" s="78" t="str">
        <f t="shared" si="6"/>
        <v/>
      </c>
      <c r="AO21" s="78" t="str">
        <f t="shared" si="28"/>
        <v/>
      </c>
      <c r="AP21" s="78" t="str">
        <f t="shared" si="29"/>
        <v/>
      </c>
      <c r="AQ21" s="168" t="str">
        <f t="shared" si="8"/>
        <v/>
      </c>
      <c r="AR21" s="78" t="str">
        <f t="shared" si="9"/>
        <v/>
      </c>
      <c r="AS21" s="169" t="str">
        <f t="shared" si="10"/>
        <v/>
      </c>
      <c r="AT21" s="169"/>
      <c r="AU21" s="169"/>
      <c r="AV21" s="169" t="str">
        <f t="shared" si="11"/>
        <v/>
      </c>
      <c r="AW21" s="169" t="str">
        <f t="shared" si="21"/>
        <v/>
      </c>
      <c r="AX21" s="169" t="str">
        <f t="shared" si="30"/>
        <v/>
      </c>
      <c r="AY21" s="169"/>
      <c r="AZ21" s="169"/>
      <c r="BA21" s="169" t="str">
        <f t="shared" si="12"/>
        <v/>
      </c>
      <c r="BB21" s="169" t="str">
        <f t="shared" si="13"/>
        <v/>
      </c>
      <c r="BC21" s="169" t="str">
        <f t="shared" si="31"/>
        <v/>
      </c>
      <c r="BD21" s="169"/>
      <c r="BE21" s="169"/>
      <c r="BF21" s="172" t="str">
        <f t="shared" si="14"/>
        <v/>
      </c>
      <c r="BG21" s="79" t="str">
        <f t="shared" si="15"/>
        <v/>
      </c>
      <c r="BH21" s="173" t="str">
        <f t="shared" si="32"/>
        <v/>
      </c>
      <c r="BI21" s="174" t="str">
        <f t="shared" si="16"/>
        <v/>
      </c>
      <c r="BJ21" s="80"/>
      <c r="BK21" s="176" t="str">
        <f t="shared" si="33"/>
        <v/>
      </c>
      <c r="BL21" s="176" t="str">
        <f t="shared" si="34"/>
        <v/>
      </c>
      <c r="BM21" s="176" t="str">
        <f t="shared" si="35"/>
        <v/>
      </c>
      <c r="BN21" s="175" t="str">
        <f t="shared" si="36"/>
        <v/>
      </c>
      <c r="BO21" s="175" t="str" cm="1">
        <f t="array" ref="BO21">IF($AJ21="","",IF(ROUND((IFERROR(_xlfn.IFS(TRIM(SUBSTITUTE($BI21,CHAR(160),""))="Devis 1",IFERROR(VALUE(TRIM(SUBSTITUTE(AW21,CHAR(160),""))),0),TRIM(SUBSTITUTE($BI21,CHAR(160),""))="Devis 2",IFERROR(VALUE(TRIM(SUBSTITUTE(BB21,CHAR(160),""))),0),TRIM(SUBSTITUTE($BI21,CHAR(160),""))="Devis 3",IFERROR(VALUE(TRIM(SUBSTITUTE(BG21,CHAR(160),""))),0)),0))*(IFERROR(VALUE(TRIM(SUBSTITUTE($AJ21,CHAR(160),""))),0)),2)=0,IF(BN21&lt;&gt;"",0,""),ROUND((IFERROR(_xlfn.IFS(TRIM(SUBSTITUTE($BI21,CHAR(160),""))="Devis 1",IFERROR(VALUE(TRIM(SUBSTITUTE(AW21,CHAR(160),""))),0),TRIM(SUBSTITUTE($BI21,CHAR(160),""))="Devis 2",IFERROR(VALUE(TRIM(SUBSTITUTE(BB21,CHAR(160),""))),0),TRIM(SUBSTITUTE($BI21,CHAR(160),""))="Devis 3",IFERROR(VALUE(TRIM(SUBSTITUTE(BG21,CHAR(160),""))),0)),0))*(IFERROR(VALUE(TRIM(SUBSTITUTE($AJ21,CHAR(160),""))),0)),2)))</f>
        <v/>
      </c>
      <c r="BP21" s="175" t="str">
        <f t="shared" si="37"/>
        <v/>
      </c>
      <c r="BQ21" s="80"/>
      <c r="BR21" s="81" t="str">
        <f t="shared" si="24"/>
        <v/>
      </c>
      <c r="BS21" s="81" t="str">
        <f t="shared" si="38"/>
        <v/>
      </c>
      <c r="BT21" s="176" t="str">
        <f t="shared" si="17"/>
        <v/>
      </c>
      <c r="BU21" s="176" t="str">
        <f t="shared" si="18"/>
        <v/>
      </c>
      <c r="BV21" s="82" t="str">
        <f t="shared" si="19"/>
        <v/>
      </c>
    </row>
    <row r="22" spans="1:74" s="57" customFormat="1" ht="20.25" customHeight="1">
      <c r="A22" s="164">
        <v>12</v>
      </c>
      <c r="B22" s="2"/>
      <c r="C22" s="2"/>
      <c r="D22" s="355"/>
      <c r="E22" s="2"/>
      <c r="F22" s="2"/>
      <c r="G22" s="80"/>
      <c r="H22" s="2"/>
      <c r="I22" s="2"/>
      <c r="J22" s="2"/>
      <c r="K22" s="11"/>
      <c r="L22" s="2"/>
      <c r="M22" s="29"/>
      <c r="N22" s="939"/>
      <c r="O22" s="2"/>
      <c r="P22" s="4"/>
      <c r="Q22" s="3"/>
      <c r="R22" s="165" t="str">
        <f t="shared" si="25"/>
        <v/>
      </c>
      <c r="S22" s="939"/>
      <c r="T22" s="2"/>
      <c r="U22" s="5"/>
      <c r="V22" s="3"/>
      <c r="W22" s="544" t="str">
        <f t="shared" si="26"/>
        <v/>
      </c>
      <c r="X22" s="939"/>
      <c r="Y22" s="2"/>
      <c r="Z22" s="6"/>
      <c r="AA22" s="3"/>
      <c r="AB22" s="544" t="str">
        <f t="shared" si="27"/>
        <v/>
      </c>
      <c r="AC22" s="543"/>
      <c r="AD22" s="361" t="str" cm="1">
        <f t="array" ref="AD22">IF((_xlfn.IFS(TRIM(SUBSTITUTE(AC22,CHAR(160),""))="Devis 1",IFERROR(VALUE(TRIM(SUBSTITUTE(P22,CHAR(160),""))),0),TRIM(SUBSTITUTE(AC22,CHAR(160),""))="Devis 2",IFERROR(VALUE(TRIM(SUBSTITUTE(U22,CHAR(160),""))),0),TRIM(SUBSTITUTE(AC22,CHAR(160),""))="Devis 3",IFERROR(VALUE(TRIM(SUBSTITUTE(Z22,CHAR(160),""))),0),TRUE,0)*IFERROR(VALUE(TRIM(SUBSTITUTE(D22,CHAR(160),""))),0))=0,"",_xlfn.IFS(TRIM(SUBSTITUTE(AC22,CHAR(160),""))="Devis 1",IFERROR(VALUE(TRIM(SUBSTITUTE(P22,CHAR(160),""))),0),TRIM(SUBSTITUTE(AC22,CHAR(160),""))="Devis 2",IFERROR(VALUE(TRIM(SUBSTITUTE(U22,CHAR(160),""))),0),TRIM(SUBSTITUTE(AC22,CHAR(160),""))="Devis 3",IFERROR(VALUE(TRIM(SUBSTITUTE(Z22,CHAR(160),""))),0),TRUE,0)*IFERROR(VALUE(TRIM(SUBSTITUTE(D22,CHAR(160),""))),0))</f>
        <v/>
      </c>
      <c r="AE22" s="177" t="str" cm="1">
        <f t="array" ref="AE22">IF(ROUND((_xlfn.IFS(TRIM(SUBSTITUTE(AC22,CHAR(160),""))="Devis 1",IFERROR(VALUE(TRIM(SUBSTITUTE(Q22,CHAR(160),""))),0),TRIM(SUBSTITUTE(AC22,CHAR(160),""))="Devis 2",IFERROR(VALUE(TRIM(SUBSTITUTE(V22,CHAR(160),""))),0),TRIM(SUBSTITUTE(AC22,CHAR(160),""))="Devis 3",IFERROR(VALUE(TRIM(SUBSTITUTE(AA22,CHAR(160),""))),0),TRUE,0)*IFERROR(VALUE(TRIM(SUBSTITUTE(D22,CHAR(160),""))),0)),2)=0,IF(AD22&lt;&gt;"",0,""),ROUND((_xlfn.IFS(TRIM(SUBSTITUTE(AC22,CHAR(160),""))="Devis 1",IFERROR(VALUE(TRIM(SUBSTITUTE(Q22,CHAR(160),""))),0),TRIM(SUBSTITUTE(AC22,CHAR(160),""))="Devis 2",IFERROR(VALUE(TRIM(SUBSTITUTE(V22,CHAR(160),""))),0),TRIM(SUBSTITUTE(AC22,CHAR(160),""))="Devis 3",IFERROR(VALUE(TRIM(SUBSTITUTE(AA22,CHAR(160),""))),0),TRUE,0)*IFERROR(VALUE(TRIM(SUBSTITUTE(D22,CHAR(160),""))),0)),2))</f>
        <v/>
      </c>
      <c r="AF22" s="166" t="str">
        <f t="shared" si="39"/>
        <v/>
      </c>
      <c r="AG22" s="27"/>
      <c r="AH22" s="77" t="str">
        <f t="shared" si="0"/>
        <v/>
      </c>
      <c r="AI22" s="167" t="str">
        <f t="shared" si="1"/>
        <v/>
      </c>
      <c r="AJ22" s="167" t="str">
        <f t="shared" si="2"/>
        <v/>
      </c>
      <c r="AK22" s="78" t="str">
        <f t="shared" si="3"/>
        <v/>
      </c>
      <c r="AL22" s="78" t="str">
        <f t="shared" si="4"/>
        <v/>
      </c>
      <c r="AM22" s="78" t="str">
        <f t="shared" si="5"/>
        <v/>
      </c>
      <c r="AN22" s="78" t="str">
        <f t="shared" si="6"/>
        <v/>
      </c>
      <c r="AO22" s="78" t="str">
        <f t="shared" si="28"/>
        <v/>
      </c>
      <c r="AP22" s="78" t="str">
        <f t="shared" si="29"/>
        <v/>
      </c>
      <c r="AQ22" s="168" t="str">
        <f t="shared" si="8"/>
        <v/>
      </c>
      <c r="AR22" s="78" t="str">
        <f t="shared" si="9"/>
        <v/>
      </c>
      <c r="AS22" s="169" t="str">
        <f t="shared" si="10"/>
        <v/>
      </c>
      <c r="AT22" s="169"/>
      <c r="AU22" s="169"/>
      <c r="AV22" s="169" t="str">
        <f t="shared" si="11"/>
        <v/>
      </c>
      <c r="AW22" s="169" t="str">
        <f t="shared" si="21"/>
        <v/>
      </c>
      <c r="AX22" s="169" t="str">
        <f t="shared" si="30"/>
        <v/>
      </c>
      <c r="AY22" s="169"/>
      <c r="AZ22" s="169"/>
      <c r="BA22" s="169" t="str">
        <f t="shared" si="12"/>
        <v/>
      </c>
      <c r="BB22" s="169" t="str">
        <f t="shared" si="13"/>
        <v/>
      </c>
      <c r="BC22" s="169" t="str">
        <f t="shared" si="31"/>
        <v/>
      </c>
      <c r="BD22" s="169"/>
      <c r="BE22" s="169"/>
      <c r="BF22" s="172" t="str">
        <f t="shared" si="14"/>
        <v/>
      </c>
      <c r="BG22" s="79" t="str">
        <f t="shared" si="15"/>
        <v/>
      </c>
      <c r="BH22" s="173" t="str">
        <f t="shared" si="32"/>
        <v/>
      </c>
      <c r="BI22" s="174" t="str">
        <f t="shared" si="16"/>
        <v/>
      </c>
      <c r="BJ22" s="80"/>
      <c r="BK22" s="176" t="str">
        <f t="shared" si="33"/>
        <v/>
      </c>
      <c r="BL22" s="176" t="str">
        <f t="shared" si="34"/>
        <v/>
      </c>
      <c r="BM22" s="176" t="str">
        <f t="shared" si="35"/>
        <v/>
      </c>
      <c r="BN22" s="175" t="str">
        <f t="shared" si="36"/>
        <v/>
      </c>
      <c r="BO22" s="175" t="str" cm="1">
        <f t="array" ref="BO22">IF($AJ22="","",IF(ROUND((IFERROR(_xlfn.IFS(TRIM(SUBSTITUTE($BI22,CHAR(160),""))="Devis 1",IFERROR(VALUE(TRIM(SUBSTITUTE(AW22,CHAR(160),""))),0),TRIM(SUBSTITUTE($BI22,CHAR(160),""))="Devis 2",IFERROR(VALUE(TRIM(SUBSTITUTE(BB22,CHAR(160),""))),0),TRIM(SUBSTITUTE($BI22,CHAR(160),""))="Devis 3",IFERROR(VALUE(TRIM(SUBSTITUTE(BG22,CHAR(160),""))),0)),0))*(IFERROR(VALUE(TRIM(SUBSTITUTE($AJ22,CHAR(160),""))),0)),2)=0,IF(BN22&lt;&gt;"",0,""),ROUND((IFERROR(_xlfn.IFS(TRIM(SUBSTITUTE($BI22,CHAR(160),""))="Devis 1",IFERROR(VALUE(TRIM(SUBSTITUTE(AW22,CHAR(160),""))),0),TRIM(SUBSTITUTE($BI22,CHAR(160),""))="Devis 2",IFERROR(VALUE(TRIM(SUBSTITUTE(BB22,CHAR(160),""))),0),TRIM(SUBSTITUTE($BI22,CHAR(160),""))="Devis 3",IFERROR(VALUE(TRIM(SUBSTITUTE(BG22,CHAR(160),""))),0)),0))*(IFERROR(VALUE(TRIM(SUBSTITUTE($AJ22,CHAR(160),""))),0)),2)))</f>
        <v/>
      </c>
      <c r="BP22" s="175" t="str">
        <f t="shared" si="37"/>
        <v/>
      </c>
      <c r="BQ22" s="80"/>
      <c r="BR22" s="81" t="str">
        <f t="shared" si="24"/>
        <v/>
      </c>
      <c r="BS22" s="81" t="str">
        <f t="shared" si="38"/>
        <v/>
      </c>
      <c r="BT22" s="176" t="str">
        <f t="shared" si="17"/>
        <v/>
      </c>
      <c r="BU22" s="176" t="str">
        <f t="shared" si="18"/>
        <v/>
      </c>
      <c r="BV22" s="82" t="str">
        <f t="shared" si="19"/>
        <v/>
      </c>
    </row>
    <row r="23" spans="1:74" s="57" customFormat="1" ht="20.25" customHeight="1">
      <c r="A23" s="164">
        <v>13</v>
      </c>
      <c r="B23" s="2"/>
      <c r="C23" s="2"/>
      <c r="D23" s="355"/>
      <c r="E23" s="2"/>
      <c r="F23" s="2"/>
      <c r="G23" s="80"/>
      <c r="H23" s="2"/>
      <c r="I23" s="2"/>
      <c r="J23" s="2"/>
      <c r="K23" s="11"/>
      <c r="L23" s="2"/>
      <c r="M23" s="29"/>
      <c r="N23" s="939"/>
      <c r="O23" s="2"/>
      <c r="P23" s="4"/>
      <c r="Q23" s="3"/>
      <c r="R23" s="165" t="str">
        <f t="shared" si="25"/>
        <v/>
      </c>
      <c r="S23" s="939"/>
      <c r="T23" s="2"/>
      <c r="U23" s="5"/>
      <c r="V23" s="3"/>
      <c r="W23" s="544" t="str">
        <f t="shared" si="26"/>
        <v/>
      </c>
      <c r="X23" s="939"/>
      <c r="Y23" s="2"/>
      <c r="Z23" s="6"/>
      <c r="AA23" s="3"/>
      <c r="AB23" s="544" t="str">
        <f t="shared" si="27"/>
        <v/>
      </c>
      <c r="AC23" s="543"/>
      <c r="AD23" s="361" t="str" cm="1">
        <f t="array" ref="AD23">IF((_xlfn.IFS(TRIM(SUBSTITUTE(AC23,CHAR(160),""))="Devis 1",IFERROR(VALUE(TRIM(SUBSTITUTE(P23,CHAR(160),""))),0),TRIM(SUBSTITUTE(AC23,CHAR(160),""))="Devis 2",IFERROR(VALUE(TRIM(SUBSTITUTE(U23,CHAR(160),""))),0),TRIM(SUBSTITUTE(AC23,CHAR(160),""))="Devis 3",IFERROR(VALUE(TRIM(SUBSTITUTE(Z23,CHAR(160),""))),0),TRUE,0)*IFERROR(VALUE(TRIM(SUBSTITUTE(D23,CHAR(160),""))),0))=0,"",_xlfn.IFS(TRIM(SUBSTITUTE(AC23,CHAR(160),""))="Devis 1",IFERROR(VALUE(TRIM(SUBSTITUTE(P23,CHAR(160),""))),0),TRIM(SUBSTITUTE(AC23,CHAR(160),""))="Devis 2",IFERROR(VALUE(TRIM(SUBSTITUTE(U23,CHAR(160),""))),0),TRIM(SUBSTITUTE(AC23,CHAR(160),""))="Devis 3",IFERROR(VALUE(TRIM(SUBSTITUTE(Z23,CHAR(160),""))),0),TRUE,0)*IFERROR(VALUE(TRIM(SUBSTITUTE(D23,CHAR(160),""))),0))</f>
        <v/>
      </c>
      <c r="AE23" s="177" t="str" cm="1">
        <f t="array" ref="AE23">IF(ROUND((_xlfn.IFS(TRIM(SUBSTITUTE(AC23,CHAR(160),""))="Devis 1",IFERROR(VALUE(TRIM(SUBSTITUTE(Q23,CHAR(160),""))),0),TRIM(SUBSTITUTE(AC23,CHAR(160),""))="Devis 2",IFERROR(VALUE(TRIM(SUBSTITUTE(V23,CHAR(160),""))),0),TRIM(SUBSTITUTE(AC23,CHAR(160),""))="Devis 3",IFERROR(VALUE(TRIM(SUBSTITUTE(AA23,CHAR(160),""))),0),TRUE,0)*IFERROR(VALUE(TRIM(SUBSTITUTE(D23,CHAR(160),""))),0)),2)=0,IF(AD23&lt;&gt;"",0,""),ROUND((_xlfn.IFS(TRIM(SUBSTITUTE(AC23,CHAR(160),""))="Devis 1",IFERROR(VALUE(TRIM(SUBSTITUTE(Q23,CHAR(160),""))),0),TRIM(SUBSTITUTE(AC23,CHAR(160),""))="Devis 2",IFERROR(VALUE(TRIM(SUBSTITUTE(V23,CHAR(160),""))),0),TRIM(SUBSTITUTE(AC23,CHAR(160),""))="Devis 3",IFERROR(VALUE(TRIM(SUBSTITUTE(AA23,CHAR(160),""))),0),TRUE,0)*IFERROR(VALUE(TRIM(SUBSTITUTE(D23,CHAR(160),""))),0)),2))</f>
        <v/>
      </c>
      <c r="AF23" s="166" t="str">
        <f t="shared" si="39"/>
        <v/>
      </c>
      <c r="AG23" s="27"/>
      <c r="AH23" s="77" t="str">
        <f t="shared" si="0"/>
        <v/>
      </c>
      <c r="AI23" s="167" t="str">
        <f t="shared" si="1"/>
        <v/>
      </c>
      <c r="AJ23" s="167" t="str">
        <f t="shared" si="2"/>
        <v/>
      </c>
      <c r="AK23" s="78" t="str">
        <f t="shared" si="3"/>
        <v/>
      </c>
      <c r="AL23" s="78" t="str">
        <f t="shared" si="4"/>
        <v/>
      </c>
      <c r="AM23" s="78" t="str">
        <f t="shared" si="5"/>
        <v/>
      </c>
      <c r="AN23" s="78" t="str">
        <f t="shared" si="6"/>
        <v/>
      </c>
      <c r="AO23" s="78" t="str">
        <f t="shared" si="28"/>
        <v/>
      </c>
      <c r="AP23" s="78" t="str">
        <f t="shared" si="29"/>
        <v/>
      </c>
      <c r="AQ23" s="168" t="str">
        <f t="shared" si="8"/>
        <v/>
      </c>
      <c r="AR23" s="78" t="str">
        <f t="shared" si="9"/>
        <v/>
      </c>
      <c r="AS23" s="169" t="str">
        <f t="shared" si="10"/>
        <v/>
      </c>
      <c r="AT23" s="169"/>
      <c r="AU23" s="169"/>
      <c r="AV23" s="169" t="str">
        <f t="shared" si="11"/>
        <v/>
      </c>
      <c r="AW23" s="169" t="str">
        <f t="shared" si="21"/>
        <v/>
      </c>
      <c r="AX23" s="169" t="str">
        <f t="shared" si="30"/>
        <v/>
      </c>
      <c r="AY23" s="169"/>
      <c r="AZ23" s="169"/>
      <c r="BA23" s="169" t="str">
        <f t="shared" si="12"/>
        <v/>
      </c>
      <c r="BB23" s="169" t="str">
        <f t="shared" si="13"/>
        <v/>
      </c>
      <c r="BC23" s="169" t="str">
        <f t="shared" si="31"/>
        <v/>
      </c>
      <c r="BD23" s="169"/>
      <c r="BE23" s="169"/>
      <c r="BF23" s="172" t="str">
        <f t="shared" si="14"/>
        <v/>
      </c>
      <c r="BG23" s="79" t="str">
        <f t="shared" si="15"/>
        <v/>
      </c>
      <c r="BH23" s="173" t="str">
        <f t="shared" si="32"/>
        <v/>
      </c>
      <c r="BI23" s="174" t="str">
        <f t="shared" si="16"/>
        <v/>
      </c>
      <c r="BJ23" s="80"/>
      <c r="BK23" s="176" t="str">
        <f t="shared" si="33"/>
        <v/>
      </c>
      <c r="BL23" s="176" t="str">
        <f t="shared" si="34"/>
        <v/>
      </c>
      <c r="BM23" s="176" t="str">
        <f t="shared" si="35"/>
        <v/>
      </c>
      <c r="BN23" s="175" t="str">
        <f t="shared" si="36"/>
        <v/>
      </c>
      <c r="BO23" s="175" t="str" cm="1">
        <f t="array" ref="BO23">IF($AJ23="","",IF(ROUND((IFERROR(_xlfn.IFS(TRIM(SUBSTITUTE($BI23,CHAR(160),""))="Devis 1",IFERROR(VALUE(TRIM(SUBSTITUTE(AW23,CHAR(160),""))),0),TRIM(SUBSTITUTE($BI23,CHAR(160),""))="Devis 2",IFERROR(VALUE(TRIM(SUBSTITUTE(BB23,CHAR(160),""))),0),TRIM(SUBSTITUTE($BI23,CHAR(160),""))="Devis 3",IFERROR(VALUE(TRIM(SUBSTITUTE(BG23,CHAR(160),""))),0)),0))*(IFERROR(VALUE(TRIM(SUBSTITUTE($AJ23,CHAR(160),""))),0)),2)=0,IF(BN23&lt;&gt;"",0,""),ROUND((IFERROR(_xlfn.IFS(TRIM(SUBSTITUTE($BI23,CHAR(160),""))="Devis 1",IFERROR(VALUE(TRIM(SUBSTITUTE(AW23,CHAR(160),""))),0),TRIM(SUBSTITUTE($BI23,CHAR(160),""))="Devis 2",IFERROR(VALUE(TRIM(SUBSTITUTE(BB23,CHAR(160),""))),0),TRIM(SUBSTITUTE($BI23,CHAR(160),""))="Devis 3",IFERROR(VALUE(TRIM(SUBSTITUTE(BG23,CHAR(160),""))),0)),0))*(IFERROR(VALUE(TRIM(SUBSTITUTE($AJ23,CHAR(160),""))),0)),2)))</f>
        <v/>
      </c>
      <c r="BP23" s="175" t="str">
        <f t="shared" si="37"/>
        <v/>
      </c>
      <c r="BQ23" s="80"/>
      <c r="BR23" s="81" t="str">
        <f t="shared" si="24"/>
        <v/>
      </c>
      <c r="BS23" s="81" t="str">
        <f t="shared" si="38"/>
        <v/>
      </c>
      <c r="BT23" s="176" t="str">
        <f t="shared" si="17"/>
        <v/>
      </c>
      <c r="BU23" s="176" t="str">
        <f t="shared" si="18"/>
        <v/>
      </c>
      <c r="BV23" s="82" t="str">
        <f t="shared" si="19"/>
        <v/>
      </c>
    </row>
    <row r="24" spans="1:74" s="57" customFormat="1" ht="20.25" customHeight="1">
      <c r="A24" s="164">
        <v>14</v>
      </c>
      <c r="B24" s="2"/>
      <c r="C24" s="2"/>
      <c r="D24" s="355"/>
      <c r="E24" s="2"/>
      <c r="F24" s="2"/>
      <c r="G24" s="80"/>
      <c r="H24" s="2"/>
      <c r="I24" s="2"/>
      <c r="J24" s="2"/>
      <c r="K24" s="11"/>
      <c r="L24" s="2"/>
      <c r="M24" s="29"/>
      <c r="N24" s="939"/>
      <c r="O24" s="2"/>
      <c r="P24" s="4"/>
      <c r="Q24" s="3"/>
      <c r="R24" s="165" t="str">
        <f t="shared" si="25"/>
        <v/>
      </c>
      <c r="S24" s="939"/>
      <c r="T24" s="2"/>
      <c r="U24" s="5"/>
      <c r="V24" s="3"/>
      <c r="W24" s="544" t="str">
        <f t="shared" si="26"/>
        <v/>
      </c>
      <c r="X24" s="939"/>
      <c r="Y24" s="2"/>
      <c r="Z24" s="6"/>
      <c r="AA24" s="3"/>
      <c r="AB24" s="544" t="str">
        <f t="shared" si="27"/>
        <v/>
      </c>
      <c r="AC24" s="543"/>
      <c r="AD24" s="361" t="str" cm="1">
        <f t="array" ref="AD24">IF((_xlfn.IFS(TRIM(SUBSTITUTE(AC24,CHAR(160),""))="Devis 1",IFERROR(VALUE(TRIM(SUBSTITUTE(P24,CHAR(160),""))),0),TRIM(SUBSTITUTE(AC24,CHAR(160),""))="Devis 2",IFERROR(VALUE(TRIM(SUBSTITUTE(U24,CHAR(160),""))),0),TRIM(SUBSTITUTE(AC24,CHAR(160),""))="Devis 3",IFERROR(VALUE(TRIM(SUBSTITUTE(Z24,CHAR(160),""))),0),TRUE,0)*IFERROR(VALUE(TRIM(SUBSTITUTE(D24,CHAR(160),""))),0))=0,"",_xlfn.IFS(TRIM(SUBSTITUTE(AC24,CHAR(160),""))="Devis 1",IFERROR(VALUE(TRIM(SUBSTITUTE(P24,CHAR(160),""))),0),TRIM(SUBSTITUTE(AC24,CHAR(160),""))="Devis 2",IFERROR(VALUE(TRIM(SUBSTITUTE(U24,CHAR(160),""))),0),TRIM(SUBSTITUTE(AC24,CHAR(160),""))="Devis 3",IFERROR(VALUE(TRIM(SUBSTITUTE(Z24,CHAR(160),""))),0),TRUE,0)*IFERROR(VALUE(TRIM(SUBSTITUTE(D24,CHAR(160),""))),0))</f>
        <v/>
      </c>
      <c r="AE24" s="177" t="str" cm="1">
        <f t="array" ref="AE24">IF(ROUND((_xlfn.IFS(TRIM(SUBSTITUTE(AC24,CHAR(160),""))="Devis 1",IFERROR(VALUE(TRIM(SUBSTITUTE(Q24,CHAR(160),""))),0),TRIM(SUBSTITUTE(AC24,CHAR(160),""))="Devis 2",IFERROR(VALUE(TRIM(SUBSTITUTE(V24,CHAR(160),""))),0),TRIM(SUBSTITUTE(AC24,CHAR(160),""))="Devis 3",IFERROR(VALUE(TRIM(SUBSTITUTE(AA24,CHAR(160),""))),0),TRUE,0)*IFERROR(VALUE(TRIM(SUBSTITUTE(D24,CHAR(160),""))),0)),2)=0,IF(AD24&lt;&gt;"",0,""),ROUND((_xlfn.IFS(TRIM(SUBSTITUTE(AC24,CHAR(160),""))="Devis 1",IFERROR(VALUE(TRIM(SUBSTITUTE(Q24,CHAR(160),""))),0),TRIM(SUBSTITUTE(AC24,CHAR(160),""))="Devis 2",IFERROR(VALUE(TRIM(SUBSTITUTE(V24,CHAR(160),""))),0),TRIM(SUBSTITUTE(AC24,CHAR(160),""))="Devis 3",IFERROR(VALUE(TRIM(SUBSTITUTE(AA24,CHAR(160),""))),0),TRUE,0)*IFERROR(VALUE(TRIM(SUBSTITUTE(D24,CHAR(160),""))),0)),2))</f>
        <v/>
      </c>
      <c r="AF24" s="166" t="str">
        <f t="shared" si="39"/>
        <v/>
      </c>
      <c r="AG24" s="27"/>
      <c r="AH24" s="77" t="str">
        <f t="shared" si="0"/>
        <v/>
      </c>
      <c r="AI24" s="167" t="str">
        <f t="shared" si="1"/>
        <v/>
      </c>
      <c r="AJ24" s="167" t="str">
        <f t="shared" si="2"/>
        <v/>
      </c>
      <c r="AK24" s="78" t="str">
        <f t="shared" si="3"/>
        <v/>
      </c>
      <c r="AL24" s="78" t="str">
        <f t="shared" si="4"/>
        <v/>
      </c>
      <c r="AM24" s="78" t="str">
        <f t="shared" si="5"/>
        <v/>
      </c>
      <c r="AN24" s="78" t="str">
        <f t="shared" si="6"/>
        <v/>
      </c>
      <c r="AO24" s="78" t="str">
        <f t="shared" si="28"/>
        <v/>
      </c>
      <c r="AP24" s="78" t="str">
        <f t="shared" si="29"/>
        <v/>
      </c>
      <c r="AQ24" s="168" t="str">
        <f t="shared" si="8"/>
        <v/>
      </c>
      <c r="AR24" s="78" t="str">
        <f t="shared" si="9"/>
        <v/>
      </c>
      <c r="AS24" s="169" t="str">
        <f t="shared" si="10"/>
        <v/>
      </c>
      <c r="AT24" s="169"/>
      <c r="AU24" s="169"/>
      <c r="AV24" s="169" t="str">
        <f t="shared" si="11"/>
        <v/>
      </c>
      <c r="AW24" s="169" t="str">
        <f t="shared" si="21"/>
        <v/>
      </c>
      <c r="AX24" s="169" t="str">
        <f t="shared" si="30"/>
        <v/>
      </c>
      <c r="AY24" s="169"/>
      <c r="AZ24" s="169"/>
      <c r="BA24" s="169" t="str">
        <f t="shared" si="12"/>
        <v/>
      </c>
      <c r="BB24" s="169" t="str">
        <f t="shared" si="13"/>
        <v/>
      </c>
      <c r="BC24" s="169" t="str">
        <f t="shared" si="31"/>
        <v/>
      </c>
      <c r="BD24" s="169"/>
      <c r="BE24" s="169"/>
      <c r="BF24" s="172" t="str">
        <f t="shared" si="14"/>
        <v/>
      </c>
      <c r="BG24" s="79" t="str">
        <f t="shared" si="15"/>
        <v/>
      </c>
      <c r="BH24" s="173" t="str">
        <f t="shared" si="32"/>
        <v/>
      </c>
      <c r="BI24" s="174" t="str">
        <f t="shared" si="16"/>
        <v/>
      </c>
      <c r="BJ24" s="80"/>
      <c r="BK24" s="176" t="str">
        <f t="shared" si="33"/>
        <v/>
      </c>
      <c r="BL24" s="176" t="str">
        <f t="shared" si="34"/>
        <v/>
      </c>
      <c r="BM24" s="176" t="str">
        <f t="shared" si="35"/>
        <v/>
      </c>
      <c r="BN24" s="175" t="str">
        <f t="shared" si="36"/>
        <v/>
      </c>
      <c r="BO24" s="175" t="str" cm="1">
        <f t="array" ref="BO24">IF($AJ24="","",IF(ROUND((IFERROR(_xlfn.IFS(TRIM(SUBSTITUTE($BI24,CHAR(160),""))="Devis 1",IFERROR(VALUE(TRIM(SUBSTITUTE(AW24,CHAR(160),""))),0),TRIM(SUBSTITUTE($BI24,CHAR(160),""))="Devis 2",IFERROR(VALUE(TRIM(SUBSTITUTE(BB24,CHAR(160),""))),0),TRIM(SUBSTITUTE($BI24,CHAR(160),""))="Devis 3",IFERROR(VALUE(TRIM(SUBSTITUTE(BG24,CHAR(160),""))),0)),0))*(IFERROR(VALUE(TRIM(SUBSTITUTE($AJ24,CHAR(160),""))),0)),2)=0,IF(BN24&lt;&gt;"",0,""),ROUND((IFERROR(_xlfn.IFS(TRIM(SUBSTITUTE($BI24,CHAR(160),""))="Devis 1",IFERROR(VALUE(TRIM(SUBSTITUTE(AW24,CHAR(160),""))),0),TRIM(SUBSTITUTE($BI24,CHAR(160),""))="Devis 2",IFERROR(VALUE(TRIM(SUBSTITUTE(BB24,CHAR(160),""))),0),TRIM(SUBSTITUTE($BI24,CHAR(160),""))="Devis 3",IFERROR(VALUE(TRIM(SUBSTITUTE(BG24,CHAR(160),""))),0)),0))*(IFERROR(VALUE(TRIM(SUBSTITUTE($AJ24,CHAR(160),""))),0)),2)))</f>
        <v/>
      </c>
      <c r="BP24" s="175" t="str">
        <f t="shared" si="37"/>
        <v/>
      </c>
      <c r="BQ24" s="80"/>
      <c r="BR24" s="81" t="str">
        <f t="shared" si="24"/>
        <v/>
      </c>
      <c r="BS24" s="81" t="str">
        <f t="shared" si="38"/>
        <v/>
      </c>
      <c r="BT24" s="176" t="str">
        <f t="shared" si="17"/>
        <v/>
      </c>
      <c r="BU24" s="176" t="str">
        <f t="shared" si="18"/>
        <v/>
      </c>
      <c r="BV24" s="82" t="str">
        <f t="shared" si="19"/>
        <v/>
      </c>
    </row>
    <row r="25" spans="1:74" s="57" customFormat="1" ht="20.25" customHeight="1">
      <c r="A25" s="164">
        <v>15</v>
      </c>
      <c r="B25" s="2"/>
      <c r="C25" s="2"/>
      <c r="D25" s="355"/>
      <c r="E25" s="2"/>
      <c r="F25" s="2"/>
      <c r="G25" s="80"/>
      <c r="H25" s="2"/>
      <c r="I25" s="2"/>
      <c r="J25" s="2"/>
      <c r="K25" s="11"/>
      <c r="L25" s="2"/>
      <c r="M25" s="29"/>
      <c r="N25" s="939"/>
      <c r="O25" s="2"/>
      <c r="P25" s="4"/>
      <c r="Q25" s="3"/>
      <c r="R25" s="165" t="str">
        <f t="shared" si="25"/>
        <v/>
      </c>
      <c r="S25" s="939"/>
      <c r="T25" s="2"/>
      <c r="U25" s="5"/>
      <c r="V25" s="3"/>
      <c r="W25" s="544" t="str">
        <f t="shared" si="26"/>
        <v/>
      </c>
      <c r="X25" s="939"/>
      <c r="Y25" s="2"/>
      <c r="Z25" s="6"/>
      <c r="AA25" s="3"/>
      <c r="AB25" s="544" t="str">
        <f t="shared" si="27"/>
        <v/>
      </c>
      <c r="AC25" s="543"/>
      <c r="AD25" s="361" t="str" cm="1">
        <f t="array" ref="AD25">IF((_xlfn.IFS(TRIM(SUBSTITUTE(AC25,CHAR(160),""))="Devis 1",IFERROR(VALUE(TRIM(SUBSTITUTE(P25,CHAR(160),""))),0),TRIM(SUBSTITUTE(AC25,CHAR(160),""))="Devis 2",IFERROR(VALUE(TRIM(SUBSTITUTE(U25,CHAR(160),""))),0),TRIM(SUBSTITUTE(AC25,CHAR(160),""))="Devis 3",IFERROR(VALUE(TRIM(SUBSTITUTE(Z25,CHAR(160),""))),0),TRUE,0)*IFERROR(VALUE(TRIM(SUBSTITUTE(D25,CHAR(160),""))),0))=0,"",_xlfn.IFS(TRIM(SUBSTITUTE(AC25,CHAR(160),""))="Devis 1",IFERROR(VALUE(TRIM(SUBSTITUTE(P25,CHAR(160),""))),0),TRIM(SUBSTITUTE(AC25,CHAR(160),""))="Devis 2",IFERROR(VALUE(TRIM(SUBSTITUTE(U25,CHAR(160),""))),0),TRIM(SUBSTITUTE(AC25,CHAR(160),""))="Devis 3",IFERROR(VALUE(TRIM(SUBSTITUTE(Z25,CHAR(160),""))),0),TRUE,0)*IFERROR(VALUE(TRIM(SUBSTITUTE(D25,CHAR(160),""))),0))</f>
        <v/>
      </c>
      <c r="AE25" s="177" t="str" cm="1">
        <f t="array" ref="AE25">IF(ROUND((_xlfn.IFS(TRIM(SUBSTITUTE(AC25,CHAR(160),""))="Devis 1",IFERROR(VALUE(TRIM(SUBSTITUTE(Q25,CHAR(160),""))),0),TRIM(SUBSTITUTE(AC25,CHAR(160),""))="Devis 2",IFERROR(VALUE(TRIM(SUBSTITUTE(V25,CHAR(160),""))),0),TRIM(SUBSTITUTE(AC25,CHAR(160),""))="Devis 3",IFERROR(VALUE(TRIM(SUBSTITUTE(AA25,CHAR(160),""))),0),TRUE,0)*IFERROR(VALUE(TRIM(SUBSTITUTE(D25,CHAR(160),""))),0)),2)=0,IF(AD25&lt;&gt;"",0,""),ROUND((_xlfn.IFS(TRIM(SUBSTITUTE(AC25,CHAR(160),""))="Devis 1",IFERROR(VALUE(TRIM(SUBSTITUTE(Q25,CHAR(160),""))),0),TRIM(SUBSTITUTE(AC25,CHAR(160),""))="Devis 2",IFERROR(VALUE(TRIM(SUBSTITUTE(V25,CHAR(160),""))),0),TRIM(SUBSTITUTE(AC25,CHAR(160),""))="Devis 3",IFERROR(VALUE(TRIM(SUBSTITUTE(AA25,CHAR(160),""))),0),TRUE,0)*IFERROR(VALUE(TRIM(SUBSTITUTE(D25,CHAR(160),""))),0)),2))</f>
        <v/>
      </c>
      <c r="AF25" s="166" t="str">
        <f t="shared" si="39"/>
        <v/>
      </c>
      <c r="AG25" s="27"/>
      <c r="AH25" s="77" t="str">
        <f t="shared" si="0"/>
        <v/>
      </c>
      <c r="AI25" s="167" t="str">
        <f t="shared" si="1"/>
        <v/>
      </c>
      <c r="AJ25" s="167" t="str">
        <f t="shared" si="2"/>
        <v/>
      </c>
      <c r="AK25" s="78" t="str">
        <f t="shared" si="3"/>
        <v/>
      </c>
      <c r="AL25" s="78" t="str">
        <f t="shared" si="4"/>
        <v/>
      </c>
      <c r="AM25" s="78" t="str">
        <f t="shared" si="5"/>
        <v/>
      </c>
      <c r="AN25" s="78" t="str">
        <f t="shared" si="6"/>
        <v/>
      </c>
      <c r="AO25" s="78" t="str">
        <f t="shared" si="28"/>
        <v/>
      </c>
      <c r="AP25" s="78" t="str">
        <f t="shared" si="29"/>
        <v/>
      </c>
      <c r="AQ25" s="168" t="str">
        <f t="shared" si="8"/>
        <v/>
      </c>
      <c r="AR25" s="78" t="str">
        <f t="shared" si="9"/>
        <v/>
      </c>
      <c r="AS25" s="169" t="str">
        <f t="shared" si="10"/>
        <v/>
      </c>
      <c r="AT25" s="169"/>
      <c r="AU25" s="169"/>
      <c r="AV25" s="169" t="str">
        <f t="shared" si="11"/>
        <v/>
      </c>
      <c r="AW25" s="169" t="str">
        <f t="shared" si="21"/>
        <v/>
      </c>
      <c r="AX25" s="169" t="str">
        <f t="shared" si="30"/>
        <v/>
      </c>
      <c r="AY25" s="169"/>
      <c r="AZ25" s="169"/>
      <c r="BA25" s="169" t="str">
        <f t="shared" si="12"/>
        <v/>
      </c>
      <c r="BB25" s="169" t="str">
        <f t="shared" si="13"/>
        <v/>
      </c>
      <c r="BC25" s="169" t="str">
        <f t="shared" si="31"/>
        <v/>
      </c>
      <c r="BD25" s="169"/>
      <c r="BE25" s="169"/>
      <c r="BF25" s="172" t="str">
        <f t="shared" si="14"/>
        <v/>
      </c>
      <c r="BG25" s="79" t="str">
        <f t="shared" si="15"/>
        <v/>
      </c>
      <c r="BH25" s="173" t="str">
        <f t="shared" si="32"/>
        <v/>
      </c>
      <c r="BI25" s="174" t="str">
        <f t="shared" si="16"/>
        <v/>
      </c>
      <c r="BJ25" s="80"/>
      <c r="BK25" s="176" t="str">
        <f t="shared" si="33"/>
        <v/>
      </c>
      <c r="BL25" s="176" t="str">
        <f t="shared" si="34"/>
        <v/>
      </c>
      <c r="BM25" s="176" t="str">
        <f t="shared" si="35"/>
        <v/>
      </c>
      <c r="BN25" s="175" t="str">
        <f t="shared" si="36"/>
        <v/>
      </c>
      <c r="BO25" s="175" t="str" cm="1">
        <f t="array" ref="BO25">IF($AJ25="","",IF(ROUND((IFERROR(_xlfn.IFS(TRIM(SUBSTITUTE($BI25,CHAR(160),""))="Devis 1",IFERROR(VALUE(TRIM(SUBSTITUTE(AW25,CHAR(160),""))),0),TRIM(SUBSTITUTE($BI25,CHAR(160),""))="Devis 2",IFERROR(VALUE(TRIM(SUBSTITUTE(BB25,CHAR(160),""))),0),TRIM(SUBSTITUTE($BI25,CHAR(160),""))="Devis 3",IFERROR(VALUE(TRIM(SUBSTITUTE(BG25,CHAR(160),""))),0)),0))*(IFERROR(VALUE(TRIM(SUBSTITUTE($AJ25,CHAR(160),""))),0)),2)=0,IF(BN25&lt;&gt;"",0,""),ROUND((IFERROR(_xlfn.IFS(TRIM(SUBSTITUTE($BI25,CHAR(160),""))="Devis 1",IFERROR(VALUE(TRIM(SUBSTITUTE(AW25,CHAR(160),""))),0),TRIM(SUBSTITUTE($BI25,CHAR(160),""))="Devis 2",IFERROR(VALUE(TRIM(SUBSTITUTE(BB25,CHAR(160),""))),0),TRIM(SUBSTITUTE($BI25,CHAR(160),""))="Devis 3",IFERROR(VALUE(TRIM(SUBSTITUTE(BG25,CHAR(160),""))),0)),0))*(IFERROR(VALUE(TRIM(SUBSTITUTE($AJ25,CHAR(160),""))),0)),2)))</f>
        <v/>
      </c>
      <c r="BP25" s="175" t="str">
        <f t="shared" si="37"/>
        <v/>
      </c>
      <c r="BQ25" s="80"/>
      <c r="BR25" s="81" t="str">
        <f t="shared" si="24"/>
        <v/>
      </c>
      <c r="BS25" s="81" t="str">
        <f t="shared" si="38"/>
        <v/>
      </c>
      <c r="BT25" s="176" t="str">
        <f t="shared" si="17"/>
        <v/>
      </c>
      <c r="BU25" s="176" t="str">
        <f t="shared" si="18"/>
        <v/>
      </c>
      <c r="BV25" s="82" t="str">
        <f t="shared" si="19"/>
        <v/>
      </c>
    </row>
    <row r="26" spans="1:74" s="57" customFormat="1" ht="20.25" customHeight="1">
      <c r="A26" s="164">
        <v>16</v>
      </c>
      <c r="B26" s="2"/>
      <c r="C26" s="2"/>
      <c r="D26" s="355"/>
      <c r="E26" s="2"/>
      <c r="F26" s="2"/>
      <c r="G26" s="80"/>
      <c r="H26" s="2"/>
      <c r="I26" s="2"/>
      <c r="J26" s="2"/>
      <c r="K26" s="11"/>
      <c r="L26" s="2"/>
      <c r="M26" s="29"/>
      <c r="N26" s="939"/>
      <c r="O26" s="2"/>
      <c r="P26" s="4"/>
      <c r="Q26" s="3"/>
      <c r="R26" s="165" t="str">
        <f t="shared" si="25"/>
        <v/>
      </c>
      <c r="S26" s="939"/>
      <c r="T26" s="2"/>
      <c r="U26" s="5"/>
      <c r="V26" s="3"/>
      <c r="W26" s="544" t="str">
        <f t="shared" si="26"/>
        <v/>
      </c>
      <c r="X26" s="939"/>
      <c r="Y26" s="2"/>
      <c r="Z26" s="6"/>
      <c r="AA26" s="3"/>
      <c r="AB26" s="544" t="str">
        <f t="shared" si="27"/>
        <v/>
      </c>
      <c r="AC26" s="543"/>
      <c r="AD26" s="361" t="str" cm="1">
        <f t="array" ref="AD26">IF((_xlfn.IFS(TRIM(SUBSTITUTE(AC26,CHAR(160),""))="Devis 1",IFERROR(VALUE(TRIM(SUBSTITUTE(P26,CHAR(160),""))),0),TRIM(SUBSTITUTE(AC26,CHAR(160),""))="Devis 2",IFERROR(VALUE(TRIM(SUBSTITUTE(U26,CHAR(160),""))),0),TRIM(SUBSTITUTE(AC26,CHAR(160),""))="Devis 3",IFERROR(VALUE(TRIM(SUBSTITUTE(Z26,CHAR(160),""))),0),TRUE,0)*IFERROR(VALUE(TRIM(SUBSTITUTE(D26,CHAR(160),""))),0))=0,"",_xlfn.IFS(TRIM(SUBSTITUTE(AC26,CHAR(160),""))="Devis 1",IFERROR(VALUE(TRIM(SUBSTITUTE(P26,CHAR(160),""))),0),TRIM(SUBSTITUTE(AC26,CHAR(160),""))="Devis 2",IFERROR(VALUE(TRIM(SUBSTITUTE(U26,CHAR(160),""))),0),TRIM(SUBSTITUTE(AC26,CHAR(160),""))="Devis 3",IFERROR(VALUE(TRIM(SUBSTITUTE(Z26,CHAR(160),""))),0),TRUE,0)*IFERROR(VALUE(TRIM(SUBSTITUTE(D26,CHAR(160),""))),0))</f>
        <v/>
      </c>
      <c r="AE26" s="177" t="str" cm="1">
        <f t="array" ref="AE26">IF(ROUND((_xlfn.IFS(TRIM(SUBSTITUTE(AC26,CHAR(160),""))="Devis 1",IFERROR(VALUE(TRIM(SUBSTITUTE(Q26,CHAR(160),""))),0),TRIM(SUBSTITUTE(AC26,CHAR(160),""))="Devis 2",IFERROR(VALUE(TRIM(SUBSTITUTE(V26,CHAR(160),""))),0),TRIM(SUBSTITUTE(AC26,CHAR(160),""))="Devis 3",IFERROR(VALUE(TRIM(SUBSTITUTE(AA26,CHAR(160),""))),0),TRUE,0)*IFERROR(VALUE(TRIM(SUBSTITUTE(D26,CHAR(160),""))),0)),2)=0,IF(AD26&lt;&gt;"",0,""),ROUND((_xlfn.IFS(TRIM(SUBSTITUTE(AC26,CHAR(160),""))="Devis 1",IFERROR(VALUE(TRIM(SUBSTITUTE(Q26,CHAR(160),""))),0),TRIM(SUBSTITUTE(AC26,CHAR(160),""))="Devis 2",IFERROR(VALUE(TRIM(SUBSTITUTE(V26,CHAR(160),""))),0),TRIM(SUBSTITUTE(AC26,CHAR(160),""))="Devis 3",IFERROR(VALUE(TRIM(SUBSTITUTE(AA26,CHAR(160),""))),0),TRUE,0)*IFERROR(VALUE(TRIM(SUBSTITUTE(D26,CHAR(160),""))),0)),2))</f>
        <v/>
      </c>
      <c r="AF26" s="166" t="str">
        <f t="shared" si="39"/>
        <v/>
      </c>
      <c r="AG26" s="27"/>
      <c r="AH26" s="77" t="str">
        <f t="shared" si="0"/>
        <v/>
      </c>
      <c r="AI26" s="167" t="str">
        <f t="shared" si="1"/>
        <v/>
      </c>
      <c r="AJ26" s="167" t="str">
        <f t="shared" si="2"/>
        <v/>
      </c>
      <c r="AK26" s="78" t="str">
        <f t="shared" si="3"/>
        <v/>
      </c>
      <c r="AL26" s="78" t="str">
        <f t="shared" si="4"/>
        <v/>
      </c>
      <c r="AM26" s="78" t="str">
        <f t="shared" si="5"/>
        <v/>
      </c>
      <c r="AN26" s="78" t="str">
        <f t="shared" si="6"/>
        <v/>
      </c>
      <c r="AO26" s="78" t="str">
        <f t="shared" si="28"/>
        <v/>
      </c>
      <c r="AP26" s="78" t="str">
        <f t="shared" si="29"/>
        <v/>
      </c>
      <c r="AQ26" s="168" t="str">
        <f t="shared" si="8"/>
        <v/>
      </c>
      <c r="AR26" s="78" t="str">
        <f t="shared" si="9"/>
        <v/>
      </c>
      <c r="AS26" s="169" t="str">
        <f t="shared" si="10"/>
        <v/>
      </c>
      <c r="AT26" s="169"/>
      <c r="AU26" s="169"/>
      <c r="AV26" s="169" t="str">
        <f t="shared" si="11"/>
        <v/>
      </c>
      <c r="AW26" s="169" t="str">
        <f t="shared" si="21"/>
        <v/>
      </c>
      <c r="AX26" s="169" t="str">
        <f t="shared" si="30"/>
        <v/>
      </c>
      <c r="AY26" s="169"/>
      <c r="AZ26" s="169"/>
      <c r="BA26" s="169" t="str">
        <f t="shared" si="12"/>
        <v/>
      </c>
      <c r="BB26" s="169" t="str">
        <f t="shared" si="13"/>
        <v/>
      </c>
      <c r="BC26" s="169" t="str">
        <f t="shared" si="31"/>
        <v/>
      </c>
      <c r="BD26" s="169"/>
      <c r="BE26" s="169"/>
      <c r="BF26" s="172" t="str">
        <f t="shared" si="14"/>
        <v/>
      </c>
      <c r="BG26" s="79" t="str">
        <f t="shared" si="15"/>
        <v/>
      </c>
      <c r="BH26" s="173" t="str">
        <f t="shared" si="32"/>
        <v/>
      </c>
      <c r="BI26" s="174" t="str">
        <f t="shared" si="16"/>
        <v/>
      </c>
      <c r="BJ26" s="80"/>
      <c r="BK26" s="176" t="str">
        <f t="shared" si="33"/>
        <v/>
      </c>
      <c r="BL26" s="176" t="str">
        <f t="shared" si="34"/>
        <v/>
      </c>
      <c r="BM26" s="176" t="str">
        <f t="shared" si="35"/>
        <v/>
      </c>
      <c r="BN26" s="175" t="str">
        <f t="shared" si="36"/>
        <v/>
      </c>
      <c r="BO26" s="175" t="str" cm="1">
        <f t="array" ref="BO26">IF($AJ26="","",IF(ROUND((IFERROR(_xlfn.IFS(TRIM(SUBSTITUTE($BI26,CHAR(160),""))="Devis 1",IFERROR(VALUE(TRIM(SUBSTITUTE(AW26,CHAR(160),""))),0),TRIM(SUBSTITUTE($BI26,CHAR(160),""))="Devis 2",IFERROR(VALUE(TRIM(SUBSTITUTE(BB26,CHAR(160),""))),0),TRIM(SUBSTITUTE($BI26,CHAR(160),""))="Devis 3",IFERROR(VALUE(TRIM(SUBSTITUTE(BG26,CHAR(160),""))),0)),0))*(IFERROR(VALUE(TRIM(SUBSTITUTE($AJ26,CHAR(160),""))),0)),2)=0,IF(BN26&lt;&gt;"",0,""),ROUND((IFERROR(_xlfn.IFS(TRIM(SUBSTITUTE($BI26,CHAR(160),""))="Devis 1",IFERROR(VALUE(TRIM(SUBSTITUTE(AW26,CHAR(160),""))),0),TRIM(SUBSTITUTE($BI26,CHAR(160),""))="Devis 2",IFERROR(VALUE(TRIM(SUBSTITUTE(BB26,CHAR(160),""))),0),TRIM(SUBSTITUTE($BI26,CHAR(160),""))="Devis 3",IFERROR(VALUE(TRIM(SUBSTITUTE(BG26,CHAR(160),""))),0)),0))*(IFERROR(VALUE(TRIM(SUBSTITUTE($AJ26,CHAR(160),""))),0)),2)))</f>
        <v/>
      </c>
      <c r="BP26" s="175" t="str">
        <f t="shared" si="37"/>
        <v/>
      </c>
      <c r="BQ26" s="80"/>
      <c r="BR26" s="81" t="str">
        <f t="shared" si="24"/>
        <v/>
      </c>
      <c r="BS26" s="81" t="str">
        <f t="shared" si="38"/>
        <v/>
      </c>
      <c r="BT26" s="176" t="str">
        <f t="shared" si="17"/>
        <v/>
      </c>
      <c r="BU26" s="176" t="str">
        <f t="shared" si="18"/>
        <v/>
      </c>
      <c r="BV26" s="82" t="str">
        <f t="shared" si="19"/>
        <v/>
      </c>
    </row>
    <row r="27" spans="1:74" s="57" customFormat="1" ht="20.25" customHeight="1">
      <c r="A27" s="164">
        <v>17</v>
      </c>
      <c r="B27" s="2"/>
      <c r="C27" s="2"/>
      <c r="D27" s="355"/>
      <c r="E27" s="2"/>
      <c r="F27" s="2"/>
      <c r="G27" s="80"/>
      <c r="H27" s="2"/>
      <c r="I27" s="2"/>
      <c r="J27" s="2"/>
      <c r="K27" s="11"/>
      <c r="L27" s="2"/>
      <c r="M27" s="29"/>
      <c r="N27" s="939"/>
      <c r="O27" s="2"/>
      <c r="P27" s="4"/>
      <c r="Q27" s="3"/>
      <c r="R27" s="165" t="str">
        <f t="shared" si="25"/>
        <v/>
      </c>
      <c r="S27" s="939"/>
      <c r="T27" s="2"/>
      <c r="U27" s="5"/>
      <c r="V27" s="3"/>
      <c r="W27" s="544" t="str">
        <f t="shared" si="26"/>
        <v/>
      </c>
      <c r="X27" s="939"/>
      <c r="Y27" s="2"/>
      <c r="Z27" s="6"/>
      <c r="AA27" s="3"/>
      <c r="AB27" s="544" t="str">
        <f t="shared" si="27"/>
        <v/>
      </c>
      <c r="AC27" s="543"/>
      <c r="AD27" s="361" t="str" cm="1">
        <f t="array" ref="AD27">IF((_xlfn.IFS(TRIM(SUBSTITUTE(AC27,CHAR(160),""))="Devis 1",IFERROR(VALUE(TRIM(SUBSTITUTE(P27,CHAR(160),""))),0),TRIM(SUBSTITUTE(AC27,CHAR(160),""))="Devis 2",IFERROR(VALUE(TRIM(SUBSTITUTE(U27,CHAR(160),""))),0),TRIM(SUBSTITUTE(AC27,CHAR(160),""))="Devis 3",IFERROR(VALUE(TRIM(SUBSTITUTE(Z27,CHAR(160),""))),0),TRUE,0)*IFERROR(VALUE(TRIM(SUBSTITUTE(D27,CHAR(160),""))),0))=0,"",_xlfn.IFS(TRIM(SUBSTITUTE(AC27,CHAR(160),""))="Devis 1",IFERROR(VALUE(TRIM(SUBSTITUTE(P27,CHAR(160),""))),0),TRIM(SUBSTITUTE(AC27,CHAR(160),""))="Devis 2",IFERROR(VALUE(TRIM(SUBSTITUTE(U27,CHAR(160),""))),0),TRIM(SUBSTITUTE(AC27,CHAR(160),""))="Devis 3",IFERROR(VALUE(TRIM(SUBSTITUTE(Z27,CHAR(160),""))),0),TRUE,0)*IFERROR(VALUE(TRIM(SUBSTITUTE(D27,CHAR(160),""))),0))</f>
        <v/>
      </c>
      <c r="AE27" s="177" t="str" cm="1">
        <f t="array" ref="AE27">IF(ROUND((_xlfn.IFS(TRIM(SUBSTITUTE(AC27,CHAR(160),""))="Devis 1",IFERROR(VALUE(TRIM(SUBSTITUTE(Q27,CHAR(160),""))),0),TRIM(SUBSTITUTE(AC27,CHAR(160),""))="Devis 2",IFERROR(VALUE(TRIM(SUBSTITUTE(V27,CHAR(160),""))),0),TRIM(SUBSTITUTE(AC27,CHAR(160),""))="Devis 3",IFERROR(VALUE(TRIM(SUBSTITUTE(AA27,CHAR(160),""))),0),TRUE,0)*IFERROR(VALUE(TRIM(SUBSTITUTE(D27,CHAR(160),""))),0)),2)=0,IF(AD27&lt;&gt;"",0,""),ROUND((_xlfn.IFS(TRIM(SUBSTITUTE(AC27,CHAR(160),""))="Devis 1",IFERROR(VALUE(TRIM(SUBSTITUTE(Q27,CHAR(160),""))),0),TRIM(SUBSTITUTE(AC27,CHAR(160),""))="Devis 2",IFERROR(VALUE(TRIM(SUBSTITUTE(V27,CHAR(160),""))),0),TRIM(SUBSTITUTE(AC27,CHAR(160),""))="Devis 3",IFERROR(VALUE(TRIM(SUBSTITUTE(AA27,CHAR(160),""))),0),TRUE,0)*IFERROR(VALUE(TRIM(SUBSTITUTE(D27,CHAR(160),""))),0)),2))</f>
        <v/>
      </c>
      <c r="AF27" s="166" t="str">
        <f t="shared" si="39"/>
        <v/>
      </c>
      <c r="AG27" s="27"/>
      <c r="AH27" s="77" t="str">
        <f t="shared" si="0"/>
        <v/>
      </c>
      <c r="AI27" s="167" t="str">
        <f t="shared" si="1"/>
        <v/>
      </c>
      <c r="AJ27" s="167" t="str">
        <f t="shared" si="2"/>
        <v/>
      </c>
      <c r="AK27" s="78" t="str">
        <f t="shared" si="3"/>
        <v/>
      </c>
      <c r="AL27" s="78" t="str">
        <f t="shared" si="4"/>
        <v/>
      </c>
      <c r="AM27" s="78" t="str">
        <f t="shared" si="5"/>
        <v/>
      </c>
      <c r="AN27" s="78" t="str">
        <f t="shared" si="6"/>
        <v/>
      </c>
      <c r="AO27" s="78" t="str">
        <f t="shared" si="28"/>
        <v/>
      </c>
      <c r="AP27" s="78" t="str">
        <f t="shared" si="29"/>
        <v/>
      </c>
      <c r="AQ27" s="168" t="str">
        <f t="shared" si="8"/>
        <v/>
      </c>
      <c r="AR27" s="78" t="str">
        <f t="shared" si="9"/>
        <v/>
      </c>
      <c r="AS27" s="169" t="str">
        <f t="shared" si="10"/>
        <v/>
      </c>
      <c r="AT27" s="169"/>
      <c r="AU27" s="169"/>
      <c r="AV27" s="169" t="str">
        <f t="shared" si="11"/>
        <v/>
      </c>
      <c r="AW27" s="169" t="str">
        <f t="shared" si="21"/>
        <v/>
      </c>
      <c r="AX27" s="169" t="str">
        <f t="shared" si="30"/>
        <v/>
      </c>
      <c r="AY27" s="169"/>
      <c r="AZ27" s="169"/>
      <c r="BA27" s="169" t="str">
        <f t="shared" si="12"/>
        <v/>
      </c>
      <c r="BB27" s="169" t="str">
        <f t="shared" si="13"/>
        <v/>
      </c>
      <c r="BC27" s="169" t="str">
        <f t="shared" si="31"/>
        <v/>
      </c>
      <c r="BD27" s="169"/>
      <c r="BE27" s="169"/>
      <c r="BF27" s="172" t="str">
        <f t="shared" si="14"/>
        <v/>
      </c>
      <c r="BG27" s="79" t="str">
        <f t="shared" si="15"/>
        <v/>
      </c>
      <c r="BH27" s="173" t="str">
        <f t="shared" si="32"/>
        <v/>
      </c>
      <c r="BI27" s="174" t="str">
        <f t="shared" si="16"/>
        <v/>
      </c>
      <c r="BJ27" s="80"/>
      <c r="BK27" s="176" t="str">
        <f t="shared" si="33"/>
        <v/>
      </c>
      <c r="BL27" s="176" t="str">
        <f t="shared" si="34"/>
        <v/>
      </c>
      <c r="BM27" s="176" t="str">
        <f t="shared" si="35"/>
        <v/>
      </c>
      <c r="BN27" s="175" t="str">
        <f t="shared" si="36"/>
        <v/>
      </c>
      <c r="BO27" s="175" t="str" cm="1">
        <f t="array" ref="BO27">IF($AJ27="","",IF(ROUND((IFERROR(_xlfn.IFS(TRIM(SUBSTITUTE($BI27,CHAR(160),""))="Devis 1",IFERROR(VALUE(TRIM(SUBSTITUTE(AW27,CHAR(160),""))),0),TRIM(SUBSTITUTE($BI27,CHAR(160),""))="Devis 2",IFERROR(VALUE(TRIM(SUBSTITUTE(BB27,CHAR(160),""))),0),TRIM(SUBSTITUTE($BI27,CHAR(160),""))="Devis 3",IFERROR(VALUE(TRIM(SUBSTITUTE(BG27,CHAR(160),""))),0)),0))*(IFERROR(VALUE(TRIM(SUBSTITUTE($AJ27,CHAR(160),""))),0)),2)=0,IF(BN27&lt;&gt;"",0,""),ROUND((IFERROR(_xlfn.IFS(TRIM(SUBSTITUTE($BI27,CHAR(160),""))="Devis 1",IFERROR(VALUE(TRIM(SUBSTITUTE(AW27,CHAR(160),""))),0),TRIM(SUBSTITUTE($BI27,CHAR(160),""))="Devis 2",IFERROR(VALUE(TRIM(SUBSTITUTE(BB27,CHAR(160),""))),0),TRIM(SUBSTITUTE($BI27,CHAR(160),""))="Devis 3",IFERROR(VALUE(TRIM(SUBSTITUTE(BG27,CHAR(160),""))),0)),0))*(IFERROR(VALUE(TRIM(SUBSTITUTE($AJ27,CHAR(160),""))),0)),2)))</f>
        <v/>
      </c>
      <c r="BP27" s="175" t="str">
        <f t="shared" si="37"/>
        <v/>
      </c>
      <c r="BQ27" s="80"/>
      <c r="BR27" s="81" t="str">
        <f t="shared" si="24"/>
        <v/>
      </c>
      <c r="BS27" s="81" t="str">
        <f t="shared" si="38"/>
        <v/>
      </c>
      <c r="BT27" s="176" t="str">
        <f t="shared" si="17"/>
        <v/>
      </c>
      <c r="BU27" s="176" t="str">
        <f t="shared" si="18"/>
        <v/>
      </c>
      <c r="BV27" s="82" t="str">
        <f t="shared" si="19"/>
        <v/>
      </c>
    </row>
    <row r="28" spans="1:74" s="57" customFormat="1" ht="20.25" customHeight="1">
      <c r="A28" s="164">
        <v>18</v>
      </c>
      <c r="B28" s="2"/>
      <c r="C28" s="2"/>
      <c r="D28" s="355"/>
      <c r="E28" s="2"/>
      <c r="F28" s="2"/>
      <c r="G28" s="80"/>
      <c r="H28" s="2"/>
      <c r="I28" s="2"/>
      <c r="J28" s="2"/>
      <c r="K28" s="11"/>
      <c r="L28" s="2"/>
      <c r="M28" s="29"/>
      <c r="N28" s="939"/>
      <c r="O28" s="2"/>
      <c r="P28" s="4"/>
      <c r="Q28" s="3"/>
      <c r="R28" s="165" t="str">
        <f t="shared" si="25"/>
        <v/>
      </c>
      <c r="S28" s="939"/>
      <c r="T28" s="2"/>
      <c r="U28" s="5"/>
      <c r="V28" s="3"/>
      <c r="W28" s="544" t="str">
        <f t="shared" si="26"/>
        <v/>
      </c>
      <c r="X28" s="939"/>
      <c r="Y28" s="2"/>
      <c r="Z28" s="6"/>
      <c r="AA28" s="3"/>
      <c r="AB28" s="544" t="str">
        <f t="shared" si="27"/>
        <v/>
      </c>
      <c r="AC28" s="543"/>
      <c r="AD28" s="361" t="str" cm="1">
        <f t="array" ref="AD28">IF((_xlfn.IFS(TRIM(SUBSTITUTE(AC28,CHAR(160),""))="Devis 1",IFERROR(VALUE(TRIM(SUBSTITUTE(P28,CHAR(160),""))),0),TRIM(SUBSTITUTE(AC28,CHAR(160),""))="Devis 2",IFERROR(VALUE(TRIM(SUBSTITUTE(U28,CHAR(160),""))),0),TRIM(SUBSTITUTE(AC28,CHAR(160),""))="Devis 3",IFERROR(VALUE(TRIM(SUBSTITUTE(Z28,CHAR(160),""))),0),TRUE,0)*IFERROR(VALUE(TRIM(SUBSTITUTE(D28,CHAR(160),""))),0))=0,"",_xlfn.IFS(TRIM(SUBSTITUTE(AC28,CHAR(160),""))="Devis 1",IFERROR(VALUE(TRIM(SUBSTITUTE(P28,CHAR(160),""))),0),TRIM(SUBSTITUTE(AC28,CHAR(160),""))="Devis 2",IFERROR(VALUE(TRIM(SUBSTITUTE(U28,CHAR(160),""))),0),TRIM(SUBSTITUTE(AC28,CHAR(160),""))="Devis 3",IFERROR(VALUE(TRIM(SUBSTITUTE(Z28,CHAR(160),""))),0),TRUE,0)*IFERROR(VALUE(TRIM(SUBSTITUTE(D28,CHAR(160),""))),0))</f>
        <v/>
      </c>
      <c r="AE28" s="177" t="str" cm="1">
        <f t="array" ref="AE28">IF(ROUND((_xlfn.IFS(TRIM(SUBSTITUTE(AC28,CHAR(160),""))="Devis 1",IFERROR(VALUE(TRIM(SUBSTITUTE(Q28,CHAR(160),""))),0),TRIM(SUBSTITUTE(AC28,CHAR(160),""))="Devis 2",IFERROR(VALUE(TRIM(SUBSTITUTE(V28,CHAR(160),""))),0),TRIM(SUBSTITUTE(AC28,CHAR(160),""))="Devis 3",IFERROR(VALUE(TRIM(SUBSTITUTE(AA28,CHAR(160),""))),0),TRUE,0)*IFERROR(VALUE(TRIM(SUBSTITUTE(D28,CHAR(160),""))),0)),2)=0,IF(AD28&lt;&gt;"",0,""),ROUND((_xlfn.IFS(TRIM(SUBSTITUTE(AC28,CHAR(160),""))="Devis 1",IFERROR(VALUE(TRIM(SUBSTITUTE(Q28,CHAR(160),""))),0),TRIM(SUBSTITUTE(AC28,CHAR(160),""))="Devis 2",IFERROR(VALUE(TRIM(SUBSTITUTE(V28,CHAR(160),""))),0),TRIM(SUBSTITUTE(AC28,CHAR(160),""))="Devis 3",IFERROR(VALUE(TRIM(SUBSTITUTE(AA28,CHAR(160),""))),0),TRUE,0)*IFERROR(VALUE(TRIM(SUBSTITUTE(D28,CHAR(160),""))),0)),2))</f>
        <v/>
      </c>
      <c r="AF28" s="166" t="str">
        <f t="shared" si="39"/>
        <v/>
      </c>
      <c r="AG28" s="27"/>
      <c r="AH28" s="77" t="str">
        <f t="shared" si="0"/>
        <v/>
      </c>
      <c r="AI28" s="167" t="str">
        <f t="shared" si="1"/>
        <v/>
      </c>
      <c r="AJ28" s="167" t="str">
        <f t="shared" si="2"/>
        <v/>
      </c>
      <c r="AK28" s="78" t="str">
        <f t="shared" si="3"/>
        <v/>
      </c>
      <c r="AL28" s="78" t="str">
        <f t="shared" si="4"/>
        <v/>
      </c>
      <c r="AM28" s="78" t="str">
        <f t="shared" si="5"/>
        <v/>
      </c>
      <c r="AN28" s="78" t="str">
        <f t="shared" si="6"/>
        <v/>
      </c>
      <c r="AO28" s="78" t="str">
        <f t="shared" si="28"/>
        <v/>
      </c>
      <c r="AP28" s="78" t="str">
        <f t="shared" si="29"/>
        <v/>
      </c>
      <c r="AQ28" s="168" t="str">
        <f t="shared" si="8"/>
        <v/>
      </c>
      <c r="AR28" s="78" t="str">
        <f t="shared" si="9"/>
        <v/>
      </c>
      <c r="AS28" s="169" t="str">
        <f t="shared" si="10"/>
        <v/>
      </c>
      <c r="AT28" s="169"/>
      <c r="AU28" s="169"/>
      <c r="AV28" s="169" t="str">
        <f t="shared" si="11"/>
        <v/>
      </c>
      <c r="AW28" s="169" t="str">
        <f t="shared" si="21"/>
        <v/>
      </c>
      <c r="AX28" s="169" t="str">
        <f t="shared" si="30"/>
        <v/>
      </c>
      <c r="AY28" s="169"/>
      <c r="AZ28" s="169"/>
      <c r="BA28" s="169" t="str">
        <f t="shared" si="12"/>
        <v/>
      </c>
      <c r="BB28" s="169" t="str">
        <f t="shared" si="13"/>
        <v/>
      </c>
      <c r="BC28" s="169" t="str">
        <f t="shared" si="31"/>
        <v/>
      </c>
      <c r="BD28" s="169"/>
      <c r="BE28" s="169"/>
      <c r="BF28" s="172" t="str">
        <f t="shared" si="14"/>
        <v/>
      </c>
      <c r="BG28" s="79" t="str">
        <f t="shared" si="15"/>
        <v/>
      </c>
      <c r="BH28" s="173" t="str">
        <f t="shared" si="32"/>
        <v/>
      </c>
      <c r="BI28" s="174" t="str">
        <f t="shared" si="16"/>
        <v/>
      </c>
      <c r="BJ28" s="80"/>
      <c r="BK28" s="176" t="str">
        <f t="shared" si="33"/>
        <v/>
      </c>
      <c r="BL28" s="176" t="str">
        <f t="shared" si="34"/>
        <v/>
      </c>
      <c r="BM28" s="176" t="str">
        <f t="shared" si="35"/>
        <v/>
      </c>
      <c r="BN28" s="175" t="str">
        <f t="shared" si="36"/>
        <v/>
      </c>
      <c r="BO28" s="175" t="str" cm="1">
        <f t="array" ref="BO28">IF($AJ28="","",IF(ROUND((IFERROR(_xlfn.IFS(TRIM(SUBSTITUTE($BI28,CHAR(160),""))="Devis 1",IFERROR(VALUE(TRIM(SUBSTITUTE(AW28,CHAR(160),""))),0),TRIM(SUBSTITUTE($BI28,CHAR(160),""))="Devis 2",IFERROR(VALUE(TRIM(SUBSTITUTE(BB28,CHAR(160),""))),0),TRIM(SUBSTITUTE($BI28,CHAR(160),""))="Devis 3",IFERROR(VALUE(TRIM(SUBSTITUTE(BG28,CHAR(160),""))),0)),0))*(IFERROR(VALUE(TRIM(SUBSTITUTE($AJ28,CHAR(160),""))),0)),2)=0,IF(BN28&lt;&gt;"",0,""),ROUND((IFERROR(_xlfn.IFS(TRIM(SUBSTITUTE($BI28,CHAR(160),""))="Devis 1",IFERROR(VALUE(TRIM(SUBSTITUTE(AW28,CHAR(160),""))),0),TRIM(SUBSTITUTE($BI28,CHAR(160),""))="Devis 2",IFERROR(VALUE(TRIM(SUBSTITUTE(BB28,CHAR(160),""))),0),TRIM(SUBSTITUTE($BI28,CHAR(160),""))="Devis 3",IFERROR(VALUE(TRIM(SUBSTITUTE(BG28,CHAR(160),""))),0)),0))*(IFERROR(VALUE(TRIM(SUBSTITUTE($AJ28,CHAR(160),""))),0)),2)))</f>
        <v/>
      </c>
      <c r="BP28" s="175" t="str">
        <f t="shared" si="37"/>
        <v/>
      </c>
      <c r="BQ28" s="80"/>
      <c r="BR28" s="81" t="str">
        <f t="shared" si="24"/>
        <v/>
      </c>
      <c r="BS28" s="81" t="str">
        <f t="shared" si="38"/>
        <v/>
      </c>
      <c r="BT28" s="176" t="str">
        <f t="shared" si="17"/>
        <v/>
      </c>
      <c r="BU28" s="176" t="str">
        <f t="shared" si="18"/>
        <v/>
      </c>
      <c r="BV28" s="82" t="str">
        <f t="shared" si="19"/>
        <v/>
      </c>
    </row>
    <row r="29" spans="1:74" s="57" customFormat="1" ht="20.25" customHeight="1">
      <c r="A29" s="164">
        <v>19</v>
      </c>
      <c r="B29" s="2"/>
      <c r="C29" s="2"/>
      <c r="D29" s="355"/>
      <c r="E29" s="2"/>
      <c r="F29" s="2"/>
      <c r="G29" s="80"/>
      <c r="H29" s="2"/>
      <c r="I29" s="2"/>
      <c r="J29" s="2"/>
      <c r="K29" s="11"/>
      <c r="L29" s="2"/>
      <c r="M29" s="29"/>
      <c r="N29" s="939"/>
      <c r="O29" s="2"/>
      <c r="P29" s="4"/>
      <c r="Q29" s="3"/>
      <c r="R29" s="165" t="str">
        <f t="shared" si="25"/>
        <v/>
      </c>
      <c r="S29" s="939"/>
      <c r="T29" s="2"/>
      <c r="U29" s="5"/>
      <c r="V29" s="3"/>
      <c r="W29" s="544" t="str">
        <f t="shared" si="26"/>
        <v/>
      </c>
      <c r="X29" s="939"/>
      <c r="Y29" s="2"/>
      <c r="Z29" s="6"/>
      <c r="AA29" s="3"/>
      <c r="AB29" s="544" t="str">
        <f t="shared" si="27"/>
        <v/>
      </c>
      <c r="AC29" s="543"/>
      <c r="AD29" s="361" t="str" cm="1">
        <f t="array" ref="AD29">IF((_xlfn.IFS(TRIM(SUBSTITUTE(AC29,CHAR(160),""))="Devis 1",IFERROR(VALUE(TRIM(SUBSTITUTE(P29,CHAR(160),""))),0),TRIM(SUBSTITUTE(AC29,CHAR(160),""))="Devis 2",IFERROR(VALUE(TRIM(SUBSTITUTE(U29,CHAR(160),""))),0),TRIM(SUBSTITUTE(AC29,CHAR(160),""))="Devis 3",IFERROR(VALUE(TRIM(SUBSTITUTE(Z29,CHAR(160),""))),0),TRUE,0)*IFERROR(VALUE(TRIM(SUBSTITUTE(D29,CHAR(160),""))),0))=0,"",_xlfn.IFS(TRIM(SUBSTITUTE(AC29,CHAR(160),""))="Devis 1",IFERROR(VALUE(TRIM(SUBSTITUTE(P29,CHAR(160),""))),0),TRIM(SUBSTITUTE(AC29,CHAR(160),""))="Devis 2",IFERROR(VALUE(TRIM(SUBSTITUTE(U29,CHAR(160),""))),0),TRIM(SUBSTITUTE(AC29,CHAR(160),""))="Devis 3",IFERROR(VALUE(TRIM(SUBSTITUTE(Z29,CHAR(160),""))),0),TRUE,0)*IFERROR(VALUE(TRIM(SUBSTITUTE(D29,CHAR(160),""))),0))</f>
        <v/>
      </c>
      <c r="AE29" s="177" t="str" cm="1">
        <f t="array" ref="AE29">IF(ROUND((_xlfn.IFS(TRIM(SUBSTITUTE(AC29,CHAR(160),""))="Devis 1",IFERROR(VALUE(TRIM(SUBSTITUTE(Q29,CHAR(160),""))),0),TRIM(SUBSTITUTE(AC29,CHAR(160),""))="Devis 2",IFERROR(VALUE(TRIM(SUBSTITUTE(V29,CHAR(160),""))),0),TRIM(SUBSTITUTE(AC29,CHAR(160),""))="Devis 3",IFERROR(VALUE(TRIM(SUBSTITUTE(AA29,CHAR(160),""))),0),TRUE,0)*IFERROR(VALUE(TRIM(SUBSTITUTE(D29,CHAR(160),""))),0)),2)=0,IF(AD29&lt;&gt;"",0,""),ROUND((_xlfn.IFS(TRIM(SUBSTITUTE(AC29,CHAR(160),""))="Devis 1",IFERROR(VALUE(TRIM(SUBSTITUTE(Q29,CHAR(160),""))),0),TRIM(SUBSTITUTE(AC29,CHAR(160),""))="Devis 2",IFERROR(VALUE(TRIM(SUBSTITUTE(V29,CHAR(160),""))),0),TRIM(SUBSTITUTE(AC29,CHAR(160),""))="Devis 3",IFERROR(VALUE(TRIM(SUBSTITUTE(AA29,CHAR(160),""))),0),TRUE,0)*IFERROR(VALUE(TRIM(SUBSTITUTE(D29,CHAR(160),""))),0)),2))</f>
        <v/>
      </c>
      <c r="AF29" s="166" t="str">
        <f t="shared" si="39"/>
        <v/>
      </c>
      <c r="AG29" s="27"/>
      <c r="AH29" s="77" t="str">
        <f t="shared" si="0"/>
        <v/>
      </c>
      <c r="AI29" s="167" t="str">
        <f t="shared" si="1"/>
        <v/>
      </c>
      <c r="AJ29" s="167" t="str">
        <f t="shared" si="2"/>
        <v/>
      </c>
      <c r="AK29" s="78" t="str">
        <f t="shared" si="3"/>
        <v/>
      </c>
      <c r="AL29" s="78" t="str">
        <f t="shared" si="4"/>
        <v/>
      </c>
      <c r="AM29" s="78" t="str">
        <f t="shared" si="5"/>
        <v/>
      </c>
      <c r="AN29" s="78" t="str">
        <f t="shared" si="6"/>
        <v/>
      </c>
      <c r="AO29" s="78" t="str">
        <f t="shared" si="28"/>
        <v/>
      </c>
      <c r="AP29" s="78" t="str">
        <f t="shared" si="29"/>
        <v/>
      </c>
      <c r="AQ29" s="168" t="str">
        <f t="shared" si="8"/>
        <v/>
      </c>
      <c r="AR29" s="78" t="str">
        <f t="shared" si="9"/>
        <v/>
      </c>
      <c r="AS29" s="169" t="str">
        <f t="shared" si="10"/>
        <v/>
      </c>
      <c r="AT29" s="169"/>
      <c r="AU29" s="169"/>
      <c r="AV29" s="169" t="str">
        <f t="shared" si="11"/>
        <v/>
      </c>
      <c r="AW29" s="169" t="str">
        <f t="shared" si="21"/>
        <v/>
      </c>
      <c r="AX29" s="169" t="str">
        <f t="shared" si="30"/>
        <v/>
      </c>
      <c r="AY29" s="169"/>
      <c r="AZ29" s="169"/>
      <c r="BA29" s="169" t="str">
        <f t="shared" si="12"/>
        <v/>
      </c>
      <c r="BB29" s="169" t="str">
        <f t="shared" si="13"/>
        <v/>
      </c>
      <c r="BC29" s="169" t="str">
        <f t="shared" si="31"/>
        <v/>
      </c>
      <c r="BD29" s="169"/>
      <c r="BE29" s="169"/>
      <c r="BF29" s="172" t="str">
        <f t="shared" si="14"/>
        <v/>
      </c>
      <c r="BG29" s="79" t="str">
        <f t="shared" si="15"/>
        <v/>
      </c>
      <c r="BH29" s="173" t="str">
        <f t="shared" si="32"/>
        <v/>
      </c>
      <c r="BI29" s="174" t="str">
        <f t="shared" si="16"/>
        <v/>
      </c>
      <c r="BJ29" s="80"/>
      <c r="BK29" s="176" t="str">
        <f t="shared" si="33"/>
        <v/>
      </c>
      <c r="BL29" s="176" t="str">
        <f t="shared" si="34"/>
        <v/>
      </c>
      <c r="BM29" s="176" t="str">
        <f t="shared" si="35"/>
        <v/>
      </c>
      <c r="BN29" s="175" t="str">
        <f t="shared" si="36"/>
        <v/>
      </c>
      <c r="BO29" s="175" t="str" cm="1">
        <f t="array" ref="BO29">IF($AJ29="","",IF(ROUND((IFERROR(_xlfn.IFS(TRIM(SUBSTITUTE($BI29,CHAR(160),""))="Devis 1",IFERROR(VALUE(TRIM(SUBSTITUTE(AW29,CHAR(160),""))),0),TRIM(SUBSTITUTE($BI29,CHAR(160),""))="Devis 2",IFERROR(VALUE(TRIM(SUBSTITUTE(BB29,CHAR(160),""))),0),TRIM(SUBSTITUTE($BI29,CHAR(160),""))="Devis 3",IFERROR(VALUE(TRIM(SUBSTITUTE(BG29,CHAR(160),""))),0)),0))*(IFERROR(VALUE(TRIM(SUBSTITUTE($AJ29,CHAR(160),""))),0)),2)=0,IF(BN29&lt;&gt;"",0,""),ROUND((IFERROR(_xlfn.IFS(TRIM(SUBSTITUTE($BI29,CHAR(160),""))="Devis 1",IFERROR(VALUE(TRIM(SUBSTITUTE(AW29,CHAR(160),""))),0),TRIM(SUBSTITUTE($BI29,CHAR(160),""))="Devis 2",IFERROR(VALUE(TRIM(SUBSTITUTE(BB29,CHAR(160),""))),0),TRIM(SUBSTITUTE($BI29,CHAR(160),""))="Devis 3",IFERROR(VALUE(TRIM(SUBSTITUTE(BG29,CHAR(160),""))),0)),0))*(IFERROR(VALUE(TRIM(SUBSTITUTE($AJ29,CHAR(160),""))),0)),2)))</f>
        <v/>
      </c>
      <c r="BP29" s="175" t="str">
        <f t="shared" si="37"/>
        <v/>
      </c>
      <c r="BQ29" s="80"/>
      <c r="BR29" s="81" t="str">
        <f t="shared" si="24"/>
        <v/>
      </c>
      <c r="BS29" s="81" t="str">
        <f t="shared" si="38"/>
        <v/>
      </c>
      <c r="BT29" s="176" t="str">
        <f t="shared" si="17"/>
        <v/>
      </c>
      <c r="BU29" s="176" t="str">
        <f t="shared" si="18"/>
        <v/>
      </c>
      <c r="BV29" s="82" t="str">
        <f t="shared" si="19"/>
        <v/>
      </c>
    </row>
    <row r="30" spans="1:74" s="57" customFormat="1" ht="20.25" customHeight="1">
      <c r="A30" s="164">
        <v>20</v>
      </c>
      <c r="B30" s="2"/>
      <c r="C30" s="2"/>
      <c r="D30" s="355"/>
      <c r="E30" s="2"/>
      <c r="F30" s="2"/>
      <c r="G30" s="80"/>
      <c r="H30" s="2"/>
      <c r="I30" s="2"/>
      <c r="J30" s="2"/>
      <c r="K30" s="11"/>
      <c r="L30" s="2"/>
      <c r="M30" s="29"/>
      <c r="N30" s="939"/>
      <c r="O30" s="2"/>
      <c r="P30" s="4"/>
      <c r="Q30" s="3"/>
      <c r="R30" s="165" t="str">
        <f t="shared" si="25"/>
        <v/>
      </c>
      <c r="S30" s="939"/>
      <c r="T30" s="2"/>
      <c r="U30" s="5"/>
      <c r="V30" s="3"/>
      <c r="W30" s="544" t="str">
        <f t="shared" si="26"/>
        <v/>
      </c>
      <c r="X30" s="939"/>
      <c r="Y30" s="2"/>
      <c r="Z30" s="6"/>
      <c r="AA30" s="3"/>
      <c r="AB30" s="544" t="str">
        <f t="shared" si="27"/>
        <v/>
      </c>
      <c r="AC30" s="543"/>
      <c r="AD30" s="361" t="str" cm="1">
        <f t="array" ref="AD30">IF((_xlfn.IFS(TRIM(SUBSTITUTE(AC30,CHAR(160),""))="Devis 1",IFERROR(VALUE(TRIM(SUBSTITUTE(P30,CHAR(160),""))),0),TRIM(SUBSTITUTE(AC30,CHAR(160),""))="Devis 2",IFERROR(VALUE(TRIM(SUBSTITUTE(U30,CHAR(160),""))),0),TRIM(SUBSTITUTE(AC30,CHAR(160),""))="Devis 3",IFERROR(VALUE(TRIM(SUBSTITUTE(Z30,CHAR(160),""))),0),TRUE,0)*IFERROR(VALUE(TRIM(SUBSTITUTE(D30,CHAR(160),""))),0))=0,"",_xlfn.IFS(TRIM(SUBSTITUTE(AC30,CHAR(160),""))="Devis 1",IFERROR(VALUE(TRIM(SUBSTITUTE(P30,CHAR(160),""))),0),TRIM(SUBSTITUTE(AC30,CHAR(160),""))="Devis 2",IFERROR(VALUE(TRIM(SUBSTITUTE(U30,CHAR(160),""))),0),TRIM(SUBSTITUTE(AC30,CHAR(160),""))="Devis 3",IFERROR(VALUE(TRIM(SUBSTITUTE(Z30,CHAR(160),""))),0),TRUE,0)*IFERROR(VALUE(TRIM(SUBSTITUTE(D30,CHAR(160),""))),0))</f>
        <v/>
      </c>
      <c r="AE30" s="177" t="str" cm="1">
        <f t="array" ref="AE30">IF(ROUND((_xlfn.IFS(TRIM(SUBSTITUTE(AC30,CHAR(160),""))="Devis 1",IFERROR(VALUE(TRIM(SUBSTITUTE(Q30,CHAR(160),""))),0),TRIM(SUBSTITUTE(AC30,CHAR(160),""))="Devis 2",IFERROR(VALUE(TRIM(SUBSTITUTE(V30,CHAR(160),""))),0),TRIM(SUBSTITUTE(AC30,CHAR(160),""))="Devis 3",IFERROR(VALUE(TRIM(SUBSTITUTE(AA30,CHAR(160),""))),0),TRUE,0)*IFERROR(VALUE(TRIM(SUBSTITUTE(D30,CHAR(160),""))),0)),2)=0,IF(AD30&lt;&gt;"",0,""),ROUND((_xlfn.IFS(TRIM(SUBSTITUTE(AC30,CHAR(160),""))="Devis 1",IFERROR(VALUE(TRIM(SUBSTITUTE(Q30,CHAR(160),""))),0),TRIM(SUBSTITUTE(AC30,CHAR(160),""))="Devis 2",IFERROR(VALUE(TRIM(SUBSTITUTE(V30,CHAR(160),""))),0),TRIM(SUBSTITUTE(AC30,CHAR(160),""))="Devis 3",IFERROR(VALUE(TRIM(SUBSTITUTE(AA30,CHAR(160),""))),0),TRUE,0)*IFERROR(VALUE(TRIM(SUBSTITUTE(D30,CHAR(160),""))),0)),2))</f>
        <v/>
      </c>
      <c r="AF30" s="166" t="str">
        <f t="shared" si="39"/>
        <v/>
      </c>
      <c r="AG30" s="27"/>
      <c r="AH30" s="77" t="str">
        <f t="shared" si="0"/>
        <v/>
      </c>
      <c r="AI30" s="167" t="str">
        <f t="shared" si="1"/>
        <v/>
      </c>
      <c r="AJ30" s="167" t="str">
        <f t="shared" si="2"/>
        <v/>
      </c>
      <c r="AK30" s="78" t="str">
        <f t="shared" si="3"/>
        <v/>
      </c>
      <c r="AL30" s="78" t="str">
        <f t="shared" si="4"/>
        <v/>
      </c>
      <c r="AM30" s="78" t="str">
        <f t="shared" si="5"/>
        <v/>
      </c>
      <c r="AN30" s="78" t="str">
        <f t="shared" si="6"/>
        <v/>
      </c>
      <c r="AO30" s="78" t="str">
        <f t="shared" si="28"/>
        <v/>
      </c>
      <c r="AP30" s="78" t="str">
        <f t="shared" si="29"/>
        <v/>
      </c>
      <c r="AQ30" s="168" t="str">
        <f t="shared" si="8"/>
        <v/>
      </c>
      <c r="AR30" s="78" t="str">
        <f t="shared" si="9"/>
        <v/>
      </c>
      <c r="AS30" s="169" t="str">
        <f t="shared" si="10"/>
        <v/>
      </c>
      <c r="AT30" s="169"/>
      <c r="AU30" s="169"/>
      <c r="AV30" s="169" t="str">
        <f t="shared" si="11"/>
        <v/>
      </c>
      <c r="AW30" s="169" t="str">
        <f t="shared" si="21"/>
        <v/>
      </c>
      <c r="AX30" s="169" t="str">
        <f t="shared" si="30"/>
        <v/>
      </c>
      <c r="AY30" s="169"/>
      <c r="AZ30" s="169"/>
      <c r="BA30" s="169" t="str">
        <f t="shared" si="12"/>
        <v/>
      </c>
      <c r="BB30" s="169" t="str">
        <f t="shared" si="13"/>
        <v/>
      </c>
      <c r="BC30" s="169" t="str">
        <f t="shared" si="31"/>
        <v/>
      </c>
      <c r="BD30" s="169"/>
      <c r="BE30" s="169"/>
      <c r="BF30" s="172" t="str">
        <f t="shared" si="14"/>
        <v/>
      </c>
      <c r="BG30" s="79" t="str">
        <f t="shared" si="15"/>
        <v/>
      </c>
      <c r="BH30" s="173" t="str">
        <f t="shared" si="32"/>
        <v/>
      </c>
      <c r="BI30" s="174" t="str">
        <f t="shared" si="16"/>
        <v/>
      </c>
      <c r="BJ30" s="80"/>
      <c r="BK30" s="176" t="str">
        <f t="shared" si="33"/>
        <v/>
      </c>
      <c r="BL30" s="176" t="str">
        <f t="shared" si="34"/>
        <v/>
      </c>
      <c r="BM30" s="176" t="str">
        <f t="shared" si="35"/>
        <v/>
      </c>
      <c r="BN30" s="175" t="str">
        <f t="shared" si="36"/>
        <v/>
      </c>
      <c r="BO30" s="175" t="str" cm="1">
        <f t="array" ref="BO30">IF($AJ30="","",IF(ROUND((IFERROR(_xlfn.IFS(TRIM(SUBSTITUTE($BI30,CHAR(160),""))="Devis 1",IFERROR(VALUE(TRIM(SUBSTITUTE(AW30,CHAR(160),""))),0),TRIM(SUBSTITUTE($BI30,CHAR(160),""))="Devis 2",IFERROR(VALUE(TRIM(SUBSTITUTE(BB30,CHAR(160),""))),0),TRIM(SUBSTITUTE($BI30,CHAR(160),""))="Devis 3",IFERROR(VALUE(TRIM(SUBSTITUTE(BG30,CHAR(160),""))),0)),0))*(IFERROR(VALUE(TRIM(SUBSTITUTE($AJ30,CHAR(160),""))),0)),2)=0,IF(BN30&lt;&gt;"",0,""),ROUND((IFERROR(_xlfn.IFS(TRIM(SUBSTITUTE($BI30,CHAR(160),""))="Devis 1",IFERROR(VALUE(TRIM(SUBSTITUTE(AW30,CHAR(160),""))),0),TRIM(SUBSTITUTE($BI30,CHAR(160),""))="Devis 2",IFERROR(VALUE(TRIM(SUBSTITUTE(BB30,CHAR(160),""))),0),TRIM(SUBSTITUTE($BI30,CHAR(160),""))="Devis 3",IFERROR(VALUE(TRIM(SUBSTITUTE(BG30,CHAR(160),""))),0)),0))*(IFERROR(VALUE(TRIM(SUBSTITUTE($AJ30,CHAR(160),""))),0)),2)))</f>
        <v/>
      </c>
      <c r="BP30" s="175" t="str">
        <f t="shared" si="37"/>
        <v/>
      </c>
      <c r="BQ30" s="80"/>
      <c r="BR30" s="81" t="str">
        <f t="shared" si="24"/>
        <v/>
      </c>
      <c r="BS30" s="81" t="str">
        <f t="shared" si="38"/>
        <v/>
      </c>
      <c r="BT30" s="176" t="str">
        <f t="shared" si="17"/>
        <v/>
      </c>
      <c r="BU30" s="176" t="str">
        <f t="shared" si="18"/>
        <v/>
      </c>
      <c r="BV30" s="82" t="str">
        <f t="shared" si="19"/>
        <v/>
      </c>
    </row>
    <row r="31" spans="1:74" s="57" customFormat="1" ht="20.25" customHeight="1">
      <c r="A31" s="164">
        <v>21</v>
      </c>
      <c r="B31" s="2"/>
      <c r="C31" s="2"/>
      <c r="D31" s="355"/>
      <c r="E31" s="2"/>
      <c r="F31" s="2"/>
      <c r="G31" s="80"/>
      <c r="H31" s="2"/>
      <c r="I31" s="2"/>
      <c r="J31" s="2"/>
      <c r="K31" s="11"/>
      <c r="L31" s="2"/>
      <c r="M31" s="29"/>
      <c r="N31" s="939"/>
      <c r="O31" s="2"/>
      <c r="P31" s="4"/>
      <c r="Q31" s="3"/>
      <c r="R31" s="165" t="str">
        <f t="shared" si="25"/>
        <v/>
      </c>
      <c r="S31" s="939"/>
      <c r="T31" s="2"/>
      <c r="U31" s="5"/>
      <c r="V31" s="3"/>
      <c r="W31" s="544" t="str">
        <f t="shared" si="26"/>
        <v/>
      </c>
      <c r="X31" s="939"/>
      <c r="Y31" s="2"/>
      <c r="Z31" s="6"/>
      <c r="AA31" s="3"/>
      <c r="AB31" s="544" t="str">
        <f t="shared" si="27"/>
        <v/>
      </c>
      <c r="AC31" s="543"/>
      <c r="AD31" s="361" t="str" cm="1">
        <f t="array" ref="AD31">IF((_xlfn.IFS(TRIM(SUBSTITUTE(AC31,CHAR(160),""))="Devis 1",IFERROR(VALUE(TRIM(SUBSTITUTE(P31,CHAR(160),""))),0),TRIM(SUBSTITUTE(AC31,CHAR(160),""))="Devis 2",IFERROR(VALUE(TRIM(SUBSTITUTE(U31,CHAR(160),""))),0),TRIM(SUBSTITUTE(AC31,CHAR(160),""))="Devis 3",IFERROR(VALUE(TRIM(SUBSTITUTE(Z31,CHAR(160),""))),0),TRUE,0)*IFERROR(VALUE(TRIM(SUBSTITUTE(D31,CHAR(160),""))),0))=0,"",_xlfn.IFS(TRIM(SUBSTITUTE(AC31,CHAR(160),""))="Devis 1",IFERROR(VALUE(TRIM(SUBSTITUTE(P31,CHAR(160),""))),0),TRIM(SUBSTITUTE(AC31,CHAR(160),""))="Devis 2",IFERROR(VALUE(TRIM(SUBSTITUTE(U31,CHAR(160),""))),0),TRIM(SUBSTITUTE(AC31,CHAR(160),""))="Devis 3",IFERROR(VALUE(TRIM(SUBSTITUTE(Z31,CHAR(160),""))),0),TRUE,0)*IFERROR(VALUE(TRIM(SUBSTITUTE(D31,CHAR(160),""))),0))</f>
        <v/>
      </c>
      <c r="AE31" s="177" t="str" cm="1">
        <f t="array" ref="AE31">IF(ROUND((_xlfn.IFS(TRIM(SUBSTITUTE(AC31,CHAR(160),""))="Devis 1",IFERROR(VALUE(TRIM(SUBSTITUTE(Q31,CHAR(160),""))),0),TRIM(SUBSTITUTE(AC31,CHAR(160),""))="Devis 2",IFERROR(VALUE(TRIM(SUBSTITUTE(V31,CHAR(160),""))),0),TRIM(SUBSTITUTE(AC31,CHAR(160),""))="Devis 3",IFERROR(VALUE(TRIM(SUBSTITUTE(AA31,CHAR(160),""))),0),TRUE,0)*IFERROR(VALUE(TRIM(SUBSTITUTE(D31,CHAR(160),""))),0)),2)=0,IF(AD31&lt;&gt;"",0,""),ROUND((_xlfn.IFS(TRIM(SUBSTITUTE(AC31,CHAR(160),""))="Devis 1",IFERROR(VALUE(TRIM(SUBSTITUTE(Q31,CHAR(160),""))),0),TRIM(SUBSTITUTE(AC31,CHAR(160),""))="Devis 2",IFERROR(VALUE(TRIM(SUBSTITUTE(V31,CHAR(160),""))),0),TRIM(SUBSTITUTE(AC31,CHAR(160),""))="Devis 3",IFERROR(VALUE(TRIM(SUBSTITUTE(AA31,CHAR(160),""))),0),TRUE,0)*IFERROR(VALUE(TRIM(SUBSTITUTE(D31,CHAR(160),""))),0)),2))</f>
        <v/>
      </c>
      <c r="AF31" s="166" t="str">
        <f t="shared" si="39"/>
        <v/>
      </c>
      <c r="AG31" s="27"/>
      <c r="AH31" s="77" t="str">
        <f t="shared" si="0"/>
        <v/>
      </c>
      <c r="AI31" s="167" t="str">
        <f t="shared" si="1"/>
        <v/>
      </c>
      <c r="AJ31" s="167" t="str">
        <f t="shared" si="2"/>
        <v/>
      </c>
      <c r="AK31" s="78" t="str">
        <f t="shared" si="3"/>
        <v/>
      </c>
      <c r="AL31" s="78" t="str">
        <f t="shared" si="4"/>
        <v/>
      </c>
      <c r="AM31" s="78" t="str">
        <f t="shared" si="5"/>
        <v/>
      </c>
      <c r="AN31" s="78" t="str">
        <f t="shared" si="6"/>
        <v/>
      </c>
      <c r="AO31" s="78" t="str">
        <f t="shared" si="28"/>
        <v/>
      </c>
      <c r="AP31" s="78" t="str">
        <f t="shared" si="29"/>
        <v/>
      </c>
      <c r="AQ31" s="168" t="str">
        <f t="shared" si="8"/>
        <v/>
      </c>
      <c r="AR31" s="78" t="str">
        <f t="shared" si="9"/>
        <v/>
      </c>
      <c r="AS31" s="169" t="str">
        <f t="shared" si="10"/>
        <v/>
      </c>
      <c r="AT31" s="169"/>
      <c r="AU31" s="169"/>
      <c r="AV31" s="169" t="str">
        <f t="shared" si="11"/>
        <v/>
      </c>
      <c r="AW31" s="169" t="str">
        <f t="shared" si="21"/>
        <v/>
      </c>
      <c r="AX31" s="169" t="str">
        <f t="shared" si="30"/>
        <v/>
      </c>
      <c r="AY31" s="169"/>
      <c r="AZ31" s="169"/>
      <c r="BA31" s="169" t="str">
        <f t="shared" si="12"/>
        <v/>
      </c>
      <c r="BB31" s="169" t="str">
        <f t="shared" si="13"/>
        <v/>
      </c>
      <c r="BC31" s="169" t="str">
        <f t="shared" si="31"/>
        <v/>
      </c>
      <c r="BD31" s="169"/>
      <c r="BE31" s="169"/>
      <c r="BF31" s="172" t="str">
        <f t="shared" si="14"/>
        <v/>
      </c>
      <c r="BG31" s="79" t="str">
        <f t="shared" si="15"/>
        <v/>
      </c>
      <c r="BH31" s="173" t="str">
        <f t="shared" si="32"/>
        <v/>
      </c>
      <c r="BI31" s="174" t="str">
        <f t="shared" si="16"/>
        <v/>
      </c>
      <c r="BJ31" s="80"/>
      <c r="BK31" s="176" t="str">
        <f t="shared" si="33"/>
        <v/>
      </c>
      <c r="BL31" s="176" t="str">
        <f t="shared" si="34"/>
        <v/>
      </c>
      <c r="BM31" s="176" t="str">
        <f t="shared" si="35"/>
        <v/>
      </c>
      <c r="BN31" s="175" t="str">
        <f t="shared" si="36"/>
        <v/>
      </c>
      <c r="BO31" s="175" t="str" cm="1">
        <f t="array" ref="BO31">IF($AJ31="","",IF(ROUND((IFERROR(_xlfn.IFS(TRIM(SUBSTITUTE($BI31,CHAR(160),""))="Devis 1",IFERROR(VALUE(TRIM(SUBSTITUTE(AW31,CHAR(160),""))),0),TRIM(SUBSTITUTE($BI31,CHAR(160),""))="Devis 2",IFERROR(VALUE(TRIM(SUBSTITUTE(BB31,CHAR(160),""))),0),TRIM(SUBSTITUTE($BI31,CHAR(160),""))="Devis 3",IFERROR(VALUE(TRIM(SUBSTITUTE(BG31,CHAR(160),""))),0)),0))*(IFERROR(VALUE(TRIM(SUBSTITUTE($AJ31,CHAR(160),""))),0)),2)=0,IF(BN31&lt;&gt;"",0,""),ROUND((IFERROR(_xlfn.IFS(TRIM(SUBSTITUTE($BI31,CHAR(160),""))="Devis 1",IFERROR(VALUE(TRIM(SUBSTITUTE(AW31,CHAR(160),""))),0),TRIM(SUBSTITUTE($BI31,CHAR(160),""))="Devis 2",IFERROR(VALUE(TRIM(SUBSTITUTE(BB31,CHAR(160),""))),0),TRIM(SUBSTITUTE($BI31,CHAR(160),""))="Devis 3",IFERROR(VALUE(TRIM(SUBSTITUTE(BG31,CHAR(160),""))),0)),0))*(IFERROR(VALUE(TRIM(SUBSTITUTE($AJ31,CHAR(160),""))),0)),2)))</f>
        <v/>
      </c>
      <c r="BP31" s="175" t="str">
        <f t="shared" si="37"/>
        <v/>
      </c>
      <c r="BQ31" s="80"/>
      <c r="BR31" s="81" t="str">
        <f t="shared" si="24"/>
        <v/>
      </c>
      <c r="BS31" s="81" t="str">
        <f t="shared" si="38"/>
        <v/>
      </c>
      <c r="BT31" s="176" t="str">
        <f t="shared" si="17"/>
        <v/>
      </c>
      <c r="BU31" s="176" t="str">
        <f t="shared" si="18"/>
        <v/>
      </c>
      <c r="BV31" s="82" t="str">
        <f t="shared" si="19"/>
        <v/>
      </c>
    </row>
    <row r="32" spans="1:74" s="57" customFormat="1" ht="20.25" customHeight="1">
      <c r="A32" s="164">
        <v>22</v>
      </c>
      <c r="B32" s="2"/>
      <c r="C32" s="2"/>
      <c r="D32" s="355"/>
      <c r="E32" s="2"/>
      <c r="F32" s="2"/>
      <c r="G32" s="80"/>
      <c r="H32" s="2"/>
      <c r="I32" s="2"/>
      <c r="J32" s="2"/>
      <c r="K32" s="11"/>
      <c r="L32" s="2"/>
      <c r="M32" s="29"/>
      <c r="N32" s="939"/>
      <c r="O32" s="2"/>
      <c r="P32" s="4"/>
      <c r="Q32" s="3"/>
      <c r="R32" s="165" t="str">
        <f t="shared" si="25"/>
        <v/>
      </c>
      <c r="S32" s="939"/>
      <c r="T32" s="2"/>
      <c r="U32" s="5"/>
      <c r="V32" s="3"/>
      <c r="W32" s="544" t="str">
        <f t="shared" si="26"/>
        <v/>
      </c>
      <c r="X32" s="939"/>
      <c r="Y32" s="2"/>
      <c r="Z32" s="6"/>
      <c r="AA32" s="3"/>
      <c r="AB32" s="544" t="str">
        <f t="shared" si="27"/>
        <v/>
      </c>
      <c r="AC32" s="543"/>
      <c r="AD32" s="361" t="str" cm="1">
        <f t="array" ref="AD32">IF((_xlfn.IFS(TRIM(SUBSTITUTE(AC32,CHAR(160),""))="Devis 1",IFERROR(VALUE(TRIM(SUBSTITUTE(P32,CHAR(160),""))),0),TRIM(SUBSTITUTE(AC32,CHAR(160),""))="Devis 2",IFERROR(VALUE(TRIM(SUBSTITUTE(U32,CHAR(160),""))),0),TRIM(SUBSTITUTE(AC32,CHAR(160),""))="Devis 3",IFERROR(VALUE(TRIM(SUBSTITUTE(Z32,CHAR(160),""))),0),TRUE,0)*IFERROR(VALUE(TRIM(SUBSTITUTE(D32,CHAR(160),""))),0))=0,"",_xlfn.IFS(TRIM(SUBSTITUTE(AC32,CHAR(160),""))="Devis 1",IFERROR(VALUE(TRIM(SUBSTITUTE(P32,CHAR(160),""))),0),TRIM(SUBSTITUTE(AC32,CHAR(160),""))="Devis 2",IFERROR(VALUE(TRIM(SUBSTITUTE(U32,CHAR(160),""))),0),TRIM(SUBSTITUTE(AC32,CHAR(160),""))="Devis 3",IFERROR(VALUE(TRIM(SUBSTITUTE(Z32,CHAR(160),""))),0),TRUE,0)*IFERROR(VALUE(TRIM(SUBSTITUTE(D32,CHAR(160),""))),0))</f>
        <v/>
      </c>
      <c r="AE32" s="177" t="str" cm="1">
        <f t="array" ref="AE32">IF(ROUND((_xlfn.IFS(TRIM(SUBSTITUTE(AC32,CHAR(160),""))="Devis 1",IFERROR(VALUE(TRIM(SUBSTITUTE(Q32,CHAR(160),""))),0),TRIM(SUBSTITUTE(AC32,CHAR(160),""))="Devis 2",IFERROR(VALUE(TRIM(SUBSTITUTE(V32,CHAR(160),""))),0),TRIM(SUBSTITUTE(AC32,CHAR(160),""))="Devis 3",IFERROR(VALUE(TRIM(SUBSTITUTE(AA32,CHAR(160),""))),0),TRUE,0)*IFERROR(VALUE(TRIM(SUBSTITUTE(D32,CHAR(160),""))),0)),2)=0,IF(AD32&lt;&gt;"",0,""),ROUND((_xlfn.IFS(TRIM(SUBSTITUTE(AC32,CHAR(160),""))="Devis 1",IFERROR(VALUE(TRIM(SUBSTITUTE(Q32,CHAR(160),""))),0),TRIM(SUBSTITUTE(AC32,CHAR(160),""))="Devis 2",IFERROR(VALUE(TRIM(SUBSTITUTE(V32,CHAR(160),""))),0),TRIM(SUBSTITUTE(AC32,CHAR(160),""))="Devis 3",IFERROR(VALUE(TRIM(SUBSTITUTE(AA32,CHAR(160),""))),0),TRUE,0)*IFERROR(VALUE(TRIM(SUBSTITUTE(D32,CHAR(160),""))),0)),2))</f>
        <v/>
      </c>
      <c r="AF32" s="166" t="str">
        <f t="shared" si="39"/>
        <v/>
      </c>
      <c r="AG32" s="27"/>
      <c r="AH32" s="77" t="str">
        <f t="shared" si="0"/>
        <v/>
      </c>
      <c r="AI32" s="167" t="str">
        <f t="shared" si="1"/>
        <v/>
      </c>
      <c r="AJ32" s="167" t="str">
        <f t="shared" si="2"/>
        <v/>
      </c>
      <c r="AK32" s="78" t="str">
        <f t="shared" si="3"/>
        <v/>
      </c>
      <c r="AL32" s="78" t="str">
        <f t="shared" si="4"/>
        <v/>
      </c>
      <c r="AM32" s="78" t="str">
        <f t="shared" si="5"/>
        <v/>
      </c>
      <c r="AN32" s="78" t="str">
        <f t="shared" si="6"/>
        <v/>
      </c>
      <c r="AO32" s="78" t="str">
        <f t="shared" si="28"/>
        <v/>
      </c>
      <c r="AP32" s="78" t="str">
        <f t="shared" si="29"/>
        <v/>
      </c>
      <c r="AQ32" s="168" t="str">
        <f t="shared" si="8"/>
        <v/>
      </c>
      <c r="AR32" s="78" t="str">
        <f t="shared" si="9"/>
        <v/>
      </c>
      <c r="AS32" s="169" t="str">
        <f t="shared" si="10"/>
        <v/>
      </c>
      <c r="AT32" s="169"/>
      <c r="AU32" s="169"/>
      <c r="AV32" s="169" t="str">
        <f t="shared" si="11"/>
        <v/>
      </c>
      <c r="AW32" s="169" t="str">
        <f t="shared" si="21"/>
        <v/>
      </c>
      <c r="AX32" s="169" t="str">
        <f t="shared" si="30"/>
        <v/>
      </c>
      <c r="AY32" s="169"/>
      <c r="AZ32" s="169"/>
      <c r="BA32" s="169" t="str">
        <f t="shared" si="12"/>
        <v/>
      </c>
      <c r="BB32" s="169" t="str">
        <f t="shared" si="13"/>
        <v/>
      </c>
      <c r="BC32" s="169" t="str">
        <f t="shared" si="31"/>
        <v/>
      </c>
      <c r="BD32" s="169"/>
      <c r="BE32" s="169"/>
      <c r="BF32" s="172" t="str">
        <f t="shared" si="14"/>
        <v/>
      </c>
      <c r="BG32" s="79" t="str">
        <f t="shared" si="15"/>
        <v/>
      </c>
      <c r="BH32" s="173" t="str">
        <f t="shared" si="32"/>
        <v/>
      </c>
      <c r="BI32" s="174" t="str">
        <f t="shared" si="16"/>
        <v/>
      </c>
      <c r="BJ32" s="80"/>
      <c r="BK32" s="176" t="str">
        <f t="shared" si="33"/>
        <v/>
      </c>
      <c r="BL32" s="176" t="str">
        <f t="shared" si="34"/>
        <v/>
      </c>
      <c r="BM32" s="176" t="str">
        <f t="shared" si="35"/>
        <v/>
      </c>
      <c r="BN32" s="175" t="str">
        <f t="shared" si="36"/>
        <v/>
      </c>
      <c r="BO32" s="175" t="str" cm="1">
        <f t="array" ref="BO32">IF($AJ32="","",IF(ROUND((IFERROR(_xlfn.IFS(TRIM(SUBSTITUTE($BI32,CHAR(160),""))="Devis 1",IFERROR(VALUE(TRIM(SUBSTITUTE(AW32,CHAR(160),""))),0),TRIM(SUBSTITUTE($BI32,CHAR(160),""))="Devis 2",IFERROR(VALUE(TRIM(SUBSTITUTE(BB32,CHAR(160),""))),0),TRIM(SUBSTITUTE($BI32,CHAR(160),""))="Devis 3",IFERROR(VALUE(TRIM(SUBSTITUTE(BG32,CHAR(160),""))),0)),0))*(IFERROR(VALUE(TRIM(SUBSTITUTE($AJ32,CHAR(160),""))),0)),2)=0,IF(BN32&lt;&gt;"",0,""),ROUND((IFERROR(_xlfn.IFS(TRIM(SUBSTITUTE($BI32,CHAR(160),""))="Devis 1",IFERROR(VALUE(TRIM(SUBSTITUTE(AW32,CHAR(160),""))),0),TRIM(SUBSTITUTE($BI32,CHAR(160),""))="Devis 2",IFERROR(VALUE(TRIM(SUBSTITUTE(BB32,CHAR(160),""))),0),TRIM(SUBSTITUTE($BI32,CHAR(160),""))="Devis 3",IFERROR(VALUE(TRIM(SUBSTITUTE(BG32,CHAR(160),""))),0)),0))*(IFERROR(VALUE(TRIM(SUBSTITUTE($AJ32,CHAR(160),""))),0)),2)))</f>
        <v/>
      </c>
      <c r="BP32" s="175" t="str">
        <f t="shared" si="37"/>
        <v/>
      </c>
      <c r="BQ32" s="80"/>
      <c r="BR32" s="81" t="str">
        <f t="shared" si="24"/>
        <v/>
      </c>
      <c r="BS32" s="81" t="str">
        <f t="shared" si="38"/>
        <v/>
      </c>
      <c r="BT32" s="176" t="str">
        <f t="shared" si="17"/>
        <v/>
      </c>
      <c r="BU32" s="176" t="str">
        <f t="shared" si="18"/>
        <v/>
      </c>
      <c r="BV32" s="82" t="str">
        <f t="shared" si="19"/>
        <v/>
      </c>
    </row>
    <row r="33" spans="1:74" s="57" customFormat="1" ht="20.25" customHeight="1">
      <c r="A33" s="164">
        <v>23</v>
      </c>
      <c r="B33" s="2"/>
      <c r="C33" s="2"/>
      <c r="D33" s="355"/>
      <c r="E33" s="2"/>
      <c r="F33" s="2"/>
      <c r="G33" s="80"/>
      <c r="H33" s="2"/>
      <c r="I33" s="2"/>
      <c r="J33" s="2"/>
      <c r="K33" s="11"/>
      <c r="L33" s="2"/>
      <c r="M33" s="29"/>
      <c r="N33" s="939"/>
      <c r="O33" s="2"/>
      <c r="P33" s="4"/>
      <c r="Q33" s="3"/>
      <c r="R33" s="165" t="str">
        <f t="shared" si="25"/>
        <v/>
      </c>
      <c r="S33" s="939"/>
      <c r="T33" s="2"/>
      <c r="U33" s="5"/>
      <c r="V33" s="3"/>
      <c r="W33" s="544" t="str">
        <f t="shared" si="26"/>
        <v/>
      </c>
      <c r="X33" s="939"/>
      <c r="Y33" s="2"/>
      <c r="Z33" s="6"/>
      <c r="AA33" s="3"/>
      <c r="AB33" s="544" t="str">
        <f t="shared" si="27"/>
        <v/>
      </c>
      <c r="AC33" s="543"/>
      <c r="AD33" s="361" t="str" cm="1">
        <f t="array" ref="AD33">IF((_xlfn.IFS(TRIM(SUBSTITUTE(AC33,CHAR(160),""))="Devis 1",IFERROR(VALUE(TRIM(SUBSTITUTE(P33,CHAR(160),""))),0),TRIM(SUBSTITUTE(AC33,CHAR(160),""))="Devis 2",IFERROR(VALUE(TRIM(SUBSTITUTE(U33,CHAR(160),""))),0),TRIM(SUBSTITUTE(AC33,CHAR(160),""))="Devis 3",IFERROR(VALUE(TRIM(SUBSTITUTE(Z33,CHAR(160),""))),0),TRUE,0)*IFERROR(VALUE(TRIM(SUBSTITUTE(D33,CHAR(160),""))),0))=0,"",_xlfn.IFS(TRIM(SUBSTITUTE(AC33,CHAR(160),""))="Devis 1",IFERROR(VALUE(TRIM(SUBSTITUTE(P33,CHAR(160),""))),0),TRIM(SUBSTITUTE(AC33,CHAR(160),""))="Devis 2",IFERROR(VALUE(TRIM(SUBSTITUTE(U33,CHAR(160),""))),0),TRIM(SUBSTITUTE(AC33,CHAR(160),""))="Devis 3",IFERROR(VALUE(TRIM(SUBSTITUTE(Z33,CHAR(160),""))),0),TRUE,0)*IFERROR(VALUE(TRIM(SUBSTITUTE(D33,CHAR(160),""))),0))</f>
        <v/>
      </c>
      <c r="AE33" s="177" t="str" cm="1">
        <f t="array" ref="AE33">IF(ROUND((_xlfn.IFS(TRIM(SUBSTITUTE(AC33,CHAR(160),""))="Devis 1",IFERROR(VALUE(TRIM(SUBSTITUTE(Q33,CHAR(160),""))),0),TRIM(SUBSTITUTE(AC33,CHAR(160),""))="Devis 2",IFERROR(VALUE(TRIM(SUBSTITUTE(V33,CHAR(160),""))),0),TRIM(SUBSTITUTE(AC33,CHAR(160),""))="Devis 3",IFERROR(VALUE(TRIM(SUBSTITUTE(AA33,CHAR(160),""))),0),TRUE,0)*IFERROR(VALUE(TRIM(SUBSTITUTE(D33,CHAR(160),""))),0)),2)=0,IF(AD33&lt;&gt;"",0,""),ROUND((_xlfn.IFS(TRIM(SUBSTITUTE(AC33,CHAR(160),""))="Devis 1",IFERROR(VALUE(TRIM(SUBSTITUTE(Q33,CHAR(160),""))),0),TRIM(SUBSTITUTE(AC33,CHAR(160),""))="Devis 2",IFERROR(VALUE(TRIM(SUBSTITUTE(V33,CHAR(160),""))),0),TRIM(SUBSTITUTE(AC33,CHAR(160),""))="Devis 3",IFERROR(VALUE(TRIM(SUBSTITUTE(AA33,CHAR(160),""))),0),TRUE,0)*IFERROR(VALUE(TRIM(SUBSTITUTE(D33,CHAR(160),""))),0)),2))</f>
        <v/>
      </c>
      <c r="AF33" s="166" t="str">
        <f t="shared" si="39"/>
        <v/>
      </c>
      <c r="AG33" s="27"/>
      <c r="AH33" s="77" t="str">
        <f t="shared" si="0"/>
        <v/>
      </c>
      <c r="AI33" s="167" t="str">
        <f t="shared" si="1"/>
        <v/>
      </c>
      <c r="AJ33" s="167" t="str">
        <f t="shared" si="2"/>
        <v/>
      </c>
      <c r="AK33" s="78" t="str">
        <f t="shared" si="3"/>
        <v/>
      </c>
      <c r="AL33" s="78" t="str">
        <f t="shared" si="4"/>
        <v/>
      </c>
      <c r="AM33" s="78" t="str">
        <f t="shared" si="5"/>
        <v/>
      </c>
      <c r="AN33" s="78" t="str">
        <f t="shared" si="6"/>
        <v/>
      </c>
      <c r="AO33" s="78" t="str">
        <f t="shared" si="28"/>
        <v/>
      </c>
      <c r="AP33" s="78" t="str">
        <f t="shared" si="29"/>
        <v/>
      </c>
      <c r="AQ33" s="168" t="str">
        <f t="shared" si="8"/>
        <v/>
      </c>
      <c r="AR33" s="78" t="str">
        <f t="shared" si="9"/>
        <v/>
      </c>
      <c r="AS33" s="169" t="str">
        <f t="shared" si="10"/>
        <v/>
      </c>
      <c r="AT33" s="169"/>
      <c r="AU33" s="169"/>
      <c r="AV33" s="169" t="str">
        <f t="shared" si="11"/>
        <v/>
      </c>
      <c r="AW33" s="169" t="str">
        <f t="shared" si="21"/>
        <v/>
      </c>
      <c r="AX33" s="169" t="str">
        <f t="shared" si="30"/>
        <v/>
      </c>
      <c r="AY33" s="169"/>
      <c r="AZ33" s="169"/>
      <c r="BA33" s="169" t="str">
        <f t="shared" si="12"/>
        <v/>
      </c>
      <c r="BB33" s="169" t="str">
        <f t="shared" si="13"/>
        <v/>
      </c>
      <c r="BC33" s="169" t="str">
        <f t="shared" si="31"/>
        <v/>
      </c>
      <c r="BD33" s="169"/>
      <c r="BE33" s="169"/>
      <c r="BF33" s="172" t="str">
        <f t="shared" si="14"/>
        <v/>
      </c>
      <c r="BG33" s="79" t="str">
        <f t="shared" si="15"/>
        <v/>
      </c>
      <c r="BH33" s="173" t="str">
        <f t="shared" si="32"/>
        <v/>
      </c>
      <c r="BI33" s="174" t="str">
        <f t="shared" si="16"/>
        <v/>
      </c>
      <c r="BJ33" s="80"/>
      <c r="BK33" s="176" t="str">
        <f t="shared" si="33"/>
        <v/>
      </c>
      <c r="BL33" s="176" t="str">
        <f t="shared" si="34"/>
        <v/>
      </c>
      <c r="BM33" s="176" t="str">
        <f t="shared" si="35"/>
        <v/>
      </c>
      <c r="BN33" s="175" t="str">
        <f t="shared" si="36"/>
        <v/>
      </c>
      <c r="BO33" s="175" t="str" cm="1">
        <f t="array" ref="BO33">IF($AJ33="","",IF(ROUND((IFERROR(_xlfn.IFS(TRIM(SUBSTITUTE($BI33,CHAR(160),""))="Devis 1",IFERROR(VALUE(TRIM(SUBSTITUTE(AW33,CHAR(160),""))),0),TRIM(SUBSTITUTE($BI33,CHAR(160),""))="Devis 2",IFERROR(VALUE(TRIM(SUBSTITUTE(BB33,CHAR(160),""))),0),TRIM(SUBSTITUTE($BI33,CHAR(160),""))="Devis 3",IFERROR(VALUE(TRIM(SUBSTITUTE(BG33,CHAR(160),""))),0)),0))*(IFERROR(VALUE(TRIM(SUBSTITUTE($AJ33,CHAR(160),""))),0)),2)=0,IF(BN33&lt;&gt;"",0,""),ROUND((IFERROR(_xlfn.IFS(TRIM(SUBSTITUTE($BI33,CHAR(160),""))="Devis 1",IFERROR(VALUE(TRIM(SUBSTITUTE(AW33,CHAR(160),""))),0),TRIM(SUBSTITUTE($BI33,CHAR(160),""))="Devis 2",IFERROR(VALUE(TRIM(SUBSTITUTE(BB33,CHAR(160),""))),0),TRIM(SUBSTITUTE($BI33,CHAR(160),""))="Devis 3",IFERROR(VALUE(TRIM(SUBSTITUTE(BG33,CHAR(160),""))),0)),0))*(IFERROR(VALUE(TRIM(SUBSTITUTE($AJ33,CHAR(160),""))),0)),2)))</f>
        <v/>
      </c>
      <c r="BP33" s="175" t="str">
        <f t="shared" si="37"/>
        <v/>
      </c>
      <c r="BQ33" s="80"/>
      <c r="BR33" s="81" t="str">
        <f t="shared" si="24"/>
        <v/>
      </c>
      <c r="BS33" s="81" t="str">
        <f t="shared" si="38"/>
        <v/>
      </c>
      <c r="BT33" s="176" t="str">
        <f t="shared" si="17"/>
        <v/>
      </c>
      <c r="BU33" s="176" t="str">
        <f t="shared" si="18"/>
        <v/>
      </c>
      <c r="BV33" s="82" t="str">
        <f t="shared" si="19"/>
        <v/>
      </c>
    </row>
    <row r="34" spans="1:74" s="57" customFormat="1" ht="20.25" customHeight="1">
      <c r="A34" s="164">
        <v>24</v>
      </c>
      <c r="B34" s="2"/>
      <c r="C34" s="2"/>
      <c r="D34" s="355"/>
      <c r="E34" s="2"/>
      <c r="F34" s="2"/>
      <c r="G34" s="80"/>
      <c r="H34" s="2"/>
      <c r="I34" s="2"/>
      <c r="J34" s="2"/>
      <c r="K34" s="11"/>
      <c r="L34" s="2"/>
      <c r="M34" s="29"/>
      <c r="N34" s="939"/>
      <c r="O34" s="2"/>
      <c r="P34" s="4"/>
      <c r="Q34" s="3"/>
      <c r="R34" s="165" t="str">
        <f t="shared" si="25"/>
        <v/>
      </c>
      <c r="S34" s="939"/>
      <c r="T34" s="2"/>
      <c r="U34" s="5"/>
      <c r="V34" s="3"/>
      <c r="W34" s="544" t="str">
        <f t="shared" si="26"/>
        <v/>
      </c>
      <c r="X34" s="939"/>
      <c r="Y34" s="2"/>
      <c r="Z34" s="6"/>
      <c r="AA34" s="3"/>
      <c r="AB34" s="544" t="str">
        <f t="shared" si="27"/>
        <v/>
      </c>
      <c r="AC34" s="543"/>
      <c r="AD34" s="361" t="str" cm="1">
        <f t="array" ref="AD34">IF((_xlfn.IFS(TRIM(SUBSTITUTE(AC34,CHAR(160),""))="Devis 1",IFERROR(VALUE(TRIM(SUBSTITUTE(P34,CHAR(160),""))),0),TRIM(SUBSTITUTE(AC34,CHAR(160),""))="Devis 2",IFERROR(VALUE(TRIM(SUBSTITUTE(U34,CHAR(160),""))),0),TRIM(SUBSTITUTE(AC34,CHAR(160),""))="Devis 3",IFERROR(VALUE(TRIM(SUBSTITUTE(Z34,CHAR(160),""))),0),TRUE,0)*IFERROR(VALUE(TRIM(SUBSTITUTE(D34,CHAR(160),""))),0))=0,"",_xlfn.IFS(TRIM(SUBSTITUTE(AC34,CHAR(160),""))="Devis 1",IFERROR(VALUE(TRIM(SUBSTITUTE(P34,CHAR(160),""))),0),TRIM(SUBSTITUTE(AC34,CHAR(160),""))="Devis 2",IFERROR(VALUE(TRIM(SUBSTITUTE(U34,CHAR(160),""))),0),TRIM(SUBSTITUTE(AC34,CHAR(160),""))="Devis 3",IFERROR(VALUE(TRIM(SUBSTITUTE(Z34,CHAR(160),""))),0),TRUE,0)*IFERROR(VALUE(TRIM(SUBSTITUTE(D34,CHAR(160),""))),0))</f>
        <v/>
      </c>
      <c r="AE34" s="177" t="str" cm="1">
        <f t="array" ref="AE34">IF(ROUND((_xlfn.IFS(TRIM(SUBSTITUTE(AC34,CHAR(160),""))="Devis 1",IFERROR(VALUE(TRIM(SUBSTITUTE(Q34,CHAR(160),""))),0),TRIM(SUBSTITUTE(AC34,CHAR(160),""))="Devis 2",IFERROR(VALUE(TRIM(SUBSTITUTE(V34,CHAR(160),""))),0),TRIM(SUBSTITUTE(AC34,CHAR(160),""))="Devis 3",IFERROR(VALUE(TRIM(SUBSTITUTE(AA34,CHAR(160),""))),0),TRUE,0)*IFERROR(VALUE(TRIM(SUBSTITUTE(D34,CHAR(160),""))),0)),2)=0,IF(AD34&lt;&gt;"",0,""),ROUND((_xlfn.IFS(TRIM(SUBSTITUTE(AC34,CHAR(160),""))="Devis 1",IFERROR(VALUE(TRIM(SUBSTITUTE(Q34,CHAR(160),""))),0),TRIM(SUBSTITUTE(AC34,CHAR(160),""))="Devis 2",IFERROR(VALUE(TRIM(SUBSTITUTE(V34,CHAR(160),""))),0),TRIM(SUBSTITUTE(AC34,CHAR(160),""))="Devis 3",IFERROR(VALUE(TRIM(SUBSTITUTE(AA34,CHAR(160),""))),0),TRUE,0)*IFERROR(VALUE(TRIM(SUBSTITUTE(D34,CHAR(160),""))),0)),2))</f>
        <v/>
      </c>
      <c r="AF34" s="166" t="str">
        <f t="shared" si="39"/>
        <v/>
      </c>
      <c r="AG34" s="27"/>
      <c r="AH34" s="77" t="str">
        <f t="shared" si="0"/>
        <v/>
      </c>
      <c r="AI34" s="167" t="str">
        <f t="shared" si="1"/>
        <v/>
      </c>
      <c r="AJ34" s="167" t="str">
        <f t="shared" si="2"/>
        <v/>
      </c>
      <c r="AK34" s="78" t="str">
        <f t="shared" si="3"/>
        <v/>
      </c>
      <c r="AL34" s="78" t="str">
        <f t="shared" si="4"/>
        <v/>
      </c>
      <c r="AM34" s="78" t="str">
        <f t="shared" si="5"/>
        <v/>
      </c>
      <c r="AN34" s="78" t="str">
        <f t="shared" si="6"/>
        <v/>
      </c>
      <c r="AO34" s="78" t="str">
        <f t="shared" si="28"/>
        <v/>
      </c>
      <c r="AP34" s="78" t="str">
        <f t="shared" si="29"/>
        <v/>
      </c>
      <c r="AQ34" s="168" t="str">
        <f t="shared" si="8"/>
        <v/>
      </c>
      <c r="AR34" s="78" t="str">
        <f t="shared" si="9"/>
        <v/>
      </c>
      <c r="AS34" s="169" t="str">
        <f t="shared" si="10"/>
        <v/>
      </c>
      <c r="AT34" s="169"/>
      <c r="AU34" s="169"/>
      <c r="AV34" s="169" t="str">
        <f t="shared" si="11"/>
        <v/>
      </c>
      <c r="AW34" s="169" t="str">
        <f t="shared" si="21"/>
        <v/>
      </c>
      <c r="AX34" s="169" t="str">
        <f t="shared" si="30"/>
        <v/>
      </c>
      <c r="AY34" s="169"/>
      <c r="AZ34" s="169"/>
      <c r="BA34" s="169" t="str">
        <f t="shared" si="12"/>
        <v/>
      </c>
      <c r="BB34" s="169" t="str">
        <f t="shared" si="13"/>
        <v/>
      </c>
      <c r="BC34" s="169" t="str">
        <f t="shared" si="31"/>
        <v/>
      </c>
      <c r="BD34" s="169"/>
      <c r="BE34" s="169"/>
      <c r="BF34" s="172" t="str">
        <f t="shared" si="14"/>
        <v/>
      </c>
      <c r="BG34" s="79" t="str">
        <f t="shared" si="15"/>
        <v/>
      </c>
      <c r="BH34" s="173" t="str">
        <f t="shared" si="32"/>
        <v/>
      </c>
      <c r="BI34" s="174" t="str">
        <f t="shared" si="16"/>
        <v/>
      </c>
      <c r="BJ34" s="80"/>
      <c r="BK34" s="176" t="str">
        <f t="shared" si="33"/>
        <v/>
      </c>
      <c r="BL34" s="176" t="str">
        <f t="shared" si="34"/>
        <v/>
      </c>
      <c r="BM34" s="176" t="str">
        <f t="shared" si="35"/>
        <v/>
      </c>
      <c r="BN34" s="175" t="str">
        <f t="shared" si="36"/>
        <v/>
      </c>
      <c r="BO34" s="175" t="str" cm="1">
        <f t="array" ref="BO34">IF($AJ34="","",IF(ROUND((IFERROR(_xlfn.IFS(TRIM(SUBSTITUTE($BI34,CHAR(160),""))="Devis 1",IFERROR(VALUE(TRIM(SUBSTITUTE(AW34,CHAR(160),""))),0),TRIM(SUBSTITUTE($BI34,CHAR(160),""))="Devis 2",IFERROR(VALUE(TRIM(SUBSTITUTE(BB34,CHAR(160),""))),0),TRIM(SUBSTITUTE($BI34,CHAR(160),""))="Devis 3",IFERROR(VALUE(TRIM(SUBSTITUTE(BG34,CHAR(160),""))),0)),0))*(IFERROR(VALUE(TRIM(SUBSTITUTE($AJ34,CHAR(160),""))),0)),2)=0,IF(BN34&lt;&gt;"",0,""),ROUND((IFERROR(_xlfn.IFS(TRIM(SUBSTITUTE($BI34,CHAR(160),""))="Devis 1",IFERROR(VALUE(TRIM(SUBSTITUTE(AW34,CHAR(160),""))),0),TRIM(SUBSTITUTE($BI34,CHAR(160),""))="Devis 2",IFERROR(VALUE(TRIM(SUBSTITUTE(BB34,CHAR(160),""))),0),TRIM(SUBSTITUTE($BI34,CHAR(160),""))="Devis 3",IFERROR(VALUE(TRIM(SUBSTITUTE(BG34,CHAR(160),""))),0)),0))*(IFERROR(VALUE(TRIM(SUBSTITUTE($AJ34,CHAR(160),""))),0)),2)))</f>
        <v/>
      </c>
      <c r="BP34" s="175" t="str">
        <f t="shared" si="37"/>
        <v/>
      </c>
      <c r="BQ34" s="80"/>
      <c r="BR34" s="81" t="str">
        <f t="shared" si="24"/>
        <v/>
      </c>
      <c r="BS34" s="81" t="str">
        <f t="shared" si="38"/>
        <v/>
      </c>
      <c r="BT34" s="176" t="str">
        <f t="shared" si="17"/>
        <v/>
      </c>
      <c r="BU34" s="176" t="str">
        <f t="shared" si="18"/>
        <v/>
      </c>
      <c r="BV34" s="82" t="str">
        <f t="shared" si="19"/>
        <v/>
      </c>
    </row>
    <row r="35" spans="1:74" s="57" customFormat="1" ht="20.25" customHeight="1">
      <c r="A35" s="164">
        <v>25</v>
      </c>
      <c r="B35" s="2"/>
      <c r="C35" s="2"/>
      <c r="D35" s="355"/>
      <c r="E35" s="2"/>
      <c r="F35" s="2"/>
      <c r="G35" s="80"/>
      <c r="H35" s="2"/>
      <c r="I35" s="2"/>
      <c r="J35" s="2"/>
      <c r="K35" s="11"/>
      <c r="L35" s="2"/>
      <c r="M35" s="29"/>
      <c r="N35" s="939"/>
      <c r="O35" s="2"/>
      <c r="P35" s="4"/>
      <c r="Q35" s="3"/>
      <c r="R35" s="165" t="str">
        <f t="shared" si="25"/>
        <v/>
      </c>
      <c r="S35" s="939"/>
      <c r="T35" s="2"/>
      <c r="U35" s="5"/>
      <c r="V35" s="3"/>
      <c r="W35" s="544" t="str">
        <f t="shared" si="26"/>
        <v/>
      </c>
      <c r="X35" s="939"/>
      <c r="Y35" s="2"/>
      <c r="Z35" s="6"/>
      <c r="AA35" s="3"/>
      <c r="AB35" s="544" t="str">
        <f t="shared" si="27"/>
        <v/>
      </c>
      <c r="AC35" s="543"/>
      <c r="AD35" s="361" t="str" cm="1">
        <f t="array" ref="AD35">IF((_xlfn.IFS(TRIM(SUBSTITUTE(AC35,CHAR(160),""))="Devis 1",IFERROR(VALUE(TRIM(SUBSTITUTE(P35,CHAR(160),""))),0),TRIM(SUBSTITUTE(AC35,CHAR(160),""))="Devis 2",IFERROR(VALUE(TRIM(SUBSTITUTE(U35,CHAR(160),""))),0),TRIM(SUBSTITUTE(AC35,CHAR(160),""))="Devis 3",IFERROR(VALUE(TRIM(SUBSTITUTE(Z35,CHAR(160),""))),0),TRUE,0)*IFERROR(VALUE(TRIM(SUBSTITUTE(D35,CHAR(160),""))),0))=0,"",_xlfn.IFS(TRIM(SUBSTITUTE(AC35,CHAR(160),""))="Devis 1",IFERROR(VALUE(TRIM(SUBSTITUTE(P35,CHAR(160),""))),0),TRIM(SUBSTITUTE(AC35,CHAR(160),""))="Devis 2",IFERROR(VALUE(TRIM(SUBSTITUTE(U35,CHAR(160),""))),0),TRIM(SUBSTITUTE(AC35,CHAR(160),""))="Devis 3",IFERROR(VALUE(TRIM(SUBSTITUTE(Z35,CHAR(160),""))),0),TRUE,0)*IFERROR(VALUE(TRIM(SUBSTITUTE(D35,CHAR(160),""))),0))</f>
        <v/>
      </c>
      <c r="AE35" s="177" t="str" cm="1">
        <f t="array" ref="AE35">IF(ROUND((_xlfn.IFS(TRIM(SUBSTITUTE(AC35,CHAR(160),""))="Devis 1",IFERROR(VALUE(TRIM(SUBSTITUTE(Q35,CHAR(160),""))),0),TRIM(SUBSTITUTE(AC35,CHAR(160),""))="Devis 2",IFERROR(VALUE(TRIM(SUBSTITUTE(V35,CHAR(160),""))),0),TRIM(SUBSTITUTE(AC35,CHAR(160),""))="Devis 3",IFERROR(VALUE(TRIM(SUBSTITUTE(AA35,CHAR(160),""))),0),TRUE,0)*IFERROR(VALUE(TRIM(SUBSTITUTE(D35,CHAR(160),""))),0)),2)=0,IF(AD35&lt;&gt;"",0,""),ROUND((_xlfn.IFS(TRIM(SUBSTITUTE(AC35,CHAR(160),""))="Devis 1",IFERROR(VALUE(TRIM(SUBSTITUTE(Q35,CHAR(160),""))),0),TRIM(SUBSTITUTE(AC35,CHAR(160),""))="Devis 2",IFERROR(VALUE(TRIM(SUBSTITUTE(V35,CHAR(160),""))),0),TRIM(SUBSTITUTE(AC35,CHAR(160),""))="Devis 3",IFERROR(VALUE(TRIM(SUBSTITUTE(AA35,CHAR(160),""))),0),TRUE,0)*IFERROR(VALUE(TRIM(SUBSTITUTE(D35,CHAR(160),""))),0)),2))</f>
        <v/>
      </c>
      <c r="AF35" s="166" t="str">
        <f t="shared" si="39"/>
        <v/>
      </c>
      <c r="AG35" s="27"/>
      <c r="AH35" s="77" t="str">
        <f t="shared" si="0"/>
        <v/>
      </c>
      <c r="AI35" s="167" t="str">
        <f t="shared" si="1"/>
        <v/>
      </c>
      <c r="AJ35" s="167" t="str">
        <f t="shared" si="2"/>
        <v/>
      </c>
      <c r="AK35" s="78" t="str">
        <f t="shared" si="3"/>
        <v/>
      </c>
      <c r="AL35" s="78" t="str">
        <f t="shared" si="4"/>
        <v/>
      </c>
      <c r="AM35" s="78" t="str">
        <f t="shared" si="5"/>
        <v/>
      </c>
      <c r="AN35" s="78" t="str">
        <f t="shared" si="6"/>
        <v/>
      </c>
      <c r="AO35" s="78" t="str">
        <f t="shared" si="28"/>
        <v/>
      </c>
      <c r="AP35" s="78" t="str">
        <f t="shared" si="29"/>
        <v/>
      </c>
      <c r="AQ35" s="168" t="str">
        <f t="shared" si="8"/>
        <v/>
      </c>
      <c r="AR35" s="78" t="str">
        <f t="shared" si="9"/>
        <v/>
      </c>
      <c r="AS35" s="169" t="str">
        <f t="shared" si="10"/>
        <v/>
      </c>
      <c r="AT35" s="169"/>
      <c r="AU35" s="169"/>
      <c r="AV35" s="169" t="str">
        <f t="shared" si="11"/>
        <v/>
      </c>
      <c r="AW35" s="169" t="str">
        <f t="shared" si="21"/>
        <v/>
      </c>
      <c r="AX35" s="169" t="str">
        <f t="shared" si="30"/>
        <v/>
      </c>
      <c r="AY35" s="169"/>
      <c r="AZ35" s="169"/>
      <c r="BA35" s="169" t="str">
        <f t="shared" si="12"/>
        <v/>
      </c>
      <c r="BB35" s="169" t="str">
        <f t="shared" si="13"/>
        <v/>
      </c>
      <c r="BC35" s="169" t="str">
        <f t="shared" si="31"/>
        <v/>
      </c>
      <c r="BD35" s="169"/>
      <c r="BE35" s="169"/>
      <c r="BF35" s="172" t="str">
        <f t="shared" si="14"/>
        <v/>
      </c>
      <c r="BG35" s="79" t="str">
        <f t="shared" si="15"/>
        <v/>
      </c>
      <c r="BH35" s="173" t="str">
        <f t="shared" si="32"/>
        <v/>
      </c>
      <c r="BI35" s="174" t="str">
        <f t="shared" si="16"/>
        <v/>
      </c>
      <c r="BJ35" s="80"/>
      <c r="BK35" s="176" t="str">
        <f t="shared" si="33"/>
        <v/>
      </c>
      <c r="BL35" s="176" t="str">
        <f t="shared" si="34"/>
        <v/>
      </c>
      <c r="BM35" s="176" t="str">
        <f t="shared" si="35"/>
        <v/>
      </c>
      <c r="BN35" s="175" t="str">
        <f t="shared" si="36"/>
        <v/>
      </c>
      <c r="BO35" s="175" t="str" cm="1">
        <f t="array" ref="BO35">IF($AJ35="","",IF(ROUND((IFERROR(_xlfn.IFS(TRIM(SUBSTITUTE($BI35,CHAR(160),""))="Devis 1",IFERROR(VALUE(TRIM(SUBSTITUTE(AW35,CHAR(160),""))),0),TRIM(SUBSTITUTE($BI35,CHAR(160),""))="Devis 2",IFERROR(VALUE(TRIM(SUBSTITUTE(BB35,CHAR(160),""))),0),TRIM(SUBSTITUTE($BI35,CHAR(160),""))="Devis 3",IFERROR(VALUE(TRIM(SUBSTITUTE(BG35,CHAR(160),""))),0)),0))*(IFERROR(VALUE(TRIM(SUBSTITUTE($AJ35,CHAR(160),""))),0)),2)=0,IF(BN35&lt;&gt;"",0,""),ROUND((IFERROR(_xlfn.IFS(TRIM(SUBSTITUTE($BI35,CHAR(160),""))="Devis 1",IFERROR(VALUE(TRIM(SUBSTITUTE(AW35,CHAR(160),""))),0),TRIM(SUBSTITUTE($BI35,CHAR(160),""))="Devis 2",IFERROR(VALUE(TRIM(SUBSTITUTE(BB35,CHAR(160),""))),0),TRIM(SUBSTITUTE($BI35,CHAR(160),""))="Devis 3",IFERROR(VALUE(TRIM(SUBSTITUTE(BG35,CHAR(160),""))),0)),0))*(IFERROR(VALUE(TRIM(SUBSTITUTE($AJ35,CHAR(160),""))),0)),2)))</f>
        <v/>
      </c>
      <c r="BP35" s="175" t="str">
        <f t="shared" si="37"/>
        <v/>
      </c>
      <c r="BQ35" s="80"/>
      <c r="BR35" s="81" t="str">
        <f t="shared" si="24"/>
        <v/>
      </c>
      <c r="BS35" s="81" t="str">
        <f t="shared" si="38"/>
        <v/>
      </c>
      <c r="BT35" s="176" t="str">
        <f t="shared" si="17"/>
        <v/>
      </c>
      <c r="BU35" s="176" t="str">
        <f t="shared" si="18"/>
        <v/>
      </c>
      <c r="BV35" s="82" t="str">
        <f t="shared" si="19"/>
        <v/>
      </c>
    </row>
    <row r="36" spans="1:74" s="57" customFormat="1" ht="20.25" customHeight="1">
      <c r="A36" s="164">
        <v>26</v>
      </c>
      <c r="B36" s="2"/>
      <c r="C36" s="2"/>
      <c r="D36" s="355"/>
      <c r="E36" s="2"/>
      <c r="F36" s="2"/>
      <c r="G36" s="80"/>
      <c r="H36" s="2"/>
      <c r="I36" s="2"/>
      <c r="J36" s="2"/>
      <c r="K36" s="11"/>
      <c r="L36" s="2"/>
      <c r="M36" s="29"/>
      <c r="N36" s="939"/>
      <c r="O36" s="2"/>
      <c r="P36" s="4"/>
      <c r="Q36" s="3"/>
      <c r="R36" s="165" t="str">
        <f t="shared" si="25"/>
        <v/>
      </c>
      <c r="S36" s="939"/>
      <c r="T36" s="2"/>
      <c r="U36" s="5"/>
      <c r="V36" s="3"/>
      <c r="W36" s="544" t="str">
        <f t="shared" si="26"/>
        <v/>
      </c>
      <c r="X36" s="939"/>
      <c r="Y36" s="2"/>
      <c r="Z36" s="6"/>
      <c r="AA36" s="3"/>
      <c r="AB36" s="544" t="str">
        <f t="shared" si="27"/>
        <v/>
      </c>
      <c r="AC36" s="543"/>
      <c r="AD36" s="361" t="str" cm="1">
        <f t="array" ref="AD36">IF((_xlfn.IFS(TRIM(SUBSTITUTE(AC36,CHAR(160),""))="Devis 1",IFERROR(VALUE(TRIM(SUBSTITUTE(P36,CHAR(160),""))),0),TRIM(SUBSTITUTE(AC36,CHAR(160),""))="Devis 2",IFERROR(VALUE(TRIM(SUBSTITUTE(U36,CHAR(160),""))),0),TRIM(SUBSTITUTE(AC36,CHAR(160),""))="Devis 3",IFERROR(VALUE(TRIM(SUBSTITUTE(Z36,CHAR(160),""))),0),TRUE,0)*IFERROR(VALUE(TRIM(SUBSTITUTE(D36,CHAR(160),""))),0))=0,"",_xlfn.IFS(TRIM(SUBSTITUTE(AC36,CHAR(160),""))="Devis 1",IFERROR(VALUE(TRIM(SUBSTITUTE(P36,CHAR(160),""))),0),TRIM(SUBSTITUTE(AC36,CHAR(160),""))="Devis 2",IFERROR(VALUE(TRIM(SUBSTITUTE(U36,CHAR(160),""))),0),TRIM(SUBSTITUTE(AC36,CHAR(160),""))="Devis 3",IFERROR(VALUE(TRIM(SUBSTITUTE(Z36,CHAR(160),""))),0),TRUE,0)*IFERROR(VALUE(TRIM(SUBSTITUTE(D36,CHAR(160),""))),0))</f>
        <v/>
      </c>
      <c r="AE36" s="177" t="str" cm="1">
        <f t="array" ref="AE36">IF(ROUND((_xlfn.IFS(TRIM(SUBSTITUTE(AC36,CHAR(160),""))="Devis 1",IFERROR(VALUE(TRIM(SUBSTITUTE(Q36,CHAR(160),""))),0),TRIM(SUBSTITUTE(AC36,CHAR(160),""))="Devis 2",IFERROR(VALUE(TRIM(SUBSTITUTE(V36,CHAR(160),""))),0),TRIM(SUBSTITUTE(AC36,CHAR(160),""))="Devis 3",IFERROR(VALUE(TRIM(SUBSTITUTE(AA36,CHAR(160),""))),0),TRUE,0)*IFERROR(VALUE(TRIM(SUBSTITUTE(D36,CHAR(160),""))),0)),2)=0,IF(AD36&lt;&gt;"",0,""),ROUND((_xlfn.IFS(TRIM(SUBSTITUTE(AC36,CHAR(160),""))="Devis 1",IFERROR(VALUE(TRIM(SUBSTITUTE(Q36,CHAR(160),""))),0),TRIM(SUBSTITUTE(AC36,CHAR(160),""))="Devis 2",IFERROR(VALUE(TRIM(SUBSTITUTE(V36,CHAR(160),""))),0),TRIM(SUBSTITUTE(AC36,CHAR(160),""))="Devis 3",IFERROR(VALUE(TRIM(SUBSTITUTE(AA36,CHAR(160),""))),0),TRUE,0)*IFERROR(VALUE(TRIM(SUBSTITUTE(D36,CHAR(160),""))),0)),2))</f>
        <v/>
      </c>
      <c r="AF36" s="166" t="str">
        <f t="shared" si="39"/>
        <v/>
      </c>
      <c r="AG36" s="27"/>
      <c r="AH36" s="77" t="str">
        <f t="shared" si="0"/>
        <v/>
      </c>
      <c r="AI36" s="167" t="str">
        <f t="shared" si="1"/>
        <v/>
      </c>
      <c r="AJ36" s="167" t="str">
        <f t="shared" si="2"/>
        <v/>
      </c>
      <c r="AK36" s="78" t="str">
        <f t="shared" si="3"/>
        <v/>
      </c>
      <c r="AL36" s="78" t="str">
        <f t="shared" si="4"/>
        <v/>
      </c>
      <c r="AM36" s="78" t="str">
        <f t="shared" si="5"/>
        <v/>
      </c>
      <c r="AN36" s="78" t="str">
        <f t="shared" si="6"/>
        <v/>
      </c>
      <c r="AO36" s="78" t="str">
        <f t="shared" si="28"/>
        <v/>
      </c>
      <c r="AP36" s="78" t="str">
        <f t="shared" si="29"/>
        <v/>
      </c>
      <c r="AQ36" s="168" t="str">
        <f t="shared" si="8"/>
        <v/>
      </c>
      <c r="AR36" s="78" t="str">
        <f t="shared" si="9"/>
        <v/>
      </c>
      <c r="AS36" s="169" t="str">
        <f t="shared" si="10"/>
        <v/>
      </c>
      <c r="AT36" s="169"/>
      <c r="AU36" s="169"/>
      <c r="AV36" s="169" t="str">
        <f t="shared" si="11"/>
        <v/>
      </c>
      <c r="AW36" s="169" t="str">
        <f t="shared" si="21"/>
        <v/>
      </c>
      <c r="AX36" s="169" t="str">
        <f t="shared" si="30"/>
        <v/>
      </c>
      <c r="AY36" s="169"/>
      <c r="AZ36" s="169"/>
      <c r="BA36" s="169" t="str">
        <f t="shared" si="12"/>
        <v/>
      </c>
      <c r="BB36" s="169" t="str">
        <f t="shared" si="13"/>
        <v/>
      </c>
      <c r="BC36" s="169" t="str">
        <f t="shared" si="31"/>
        <v/>
      </c>
      <c r="BD36" s="169"/>
      <c r="BE36" s="169"/>
      <c r="BF36" s="172" t="str">
        <f t="shared" si="14"/>
        <v/>
      </c>
      <c r="BG36" s="79" t="str">
        <f t="shared" si="15"/>
        <v/>
      </c>
      <c r="BH36" s="173" t="str">
        <f t="shared" si="32"/>
        <v/>
      </c>
      <c r="BI36" s="174" t="str">
        <f t="shared" si="16"/>
        <v/>
      </c>
      <c r="BJ36" s="80"/>
      <c r="BK36" s="176" t="str">
        <f t="shared" si="33"/>
        <v/>
      </c>
      <c r="BL36" s="176" t="str">
        <f t="shared" si="34"/>
        <v/>
      </c>
      <c r="BM36" s="176" t="str">
        <f t="shared" si="35"/>
        <v/>
      </c>
      <c r="BN36" s="175" t="str">
        <f t="shared" si="36"/>
        <v/>
      </c>
      <c r="BO36" s="175" t="str" cm="1">
        <f t="array" ref="BO36">IF($AJ36="","",IF(ROUND((IFERROR(_xlfn.IFS(TRIM(SUBSTITUTE($BI36,CHAR(160),""))="Devis 1",IFERROR(VALUE(TRIM(SUBSTITUTE(AW36,CHAR(160),""))),0),TRIM(SUBSTITUTE($BI36,CHAR(160),""))="Devis 2",IFERROR(VALUE(TRIM(SUBSTITUTE(BB36,CHAR(160),""))),0),TRIM(SUBSTITUTE($BI36,CHAR(160),""))="Devis 3",IFERROR(VALUE(TRIM(SUBSTITUTE(BG36,CHAR(160),""))),0)),0))*(IFERROR(VALUE(TRIM(SUBSTITUTE($AJ36,CHAR(160),""))),0)),2)=0,IF(BN36&lt;&gt;"",0,""),ROUND((IFERROR(_xlfn.IFS(TRIM(SUBSTITUTE($BI36,CHAR(160),""))="Devis 1",IFERROR(VALUE(TRIM(SUBSTITUTE(AW36,CHAR(160),""))),0),TRIM(SUBSTITUTE($BI36,CHAR(160),""))="Devis 2",IFERROR(VALUE(TRIM(SUBSTITUTE(BB36,CHAR(160),""))),0),TRIM(SUBSTITUTE($BI36,CHAR(160),""))="Devis 3",IFERROR(VALUE(TRIM(SUBSTITUTE(BG36,CHAR(160),""))),0)),0))*(IFERROR(VALUE(TRIM(SUBSTITUTE($AJ36,CHAR(160),""))),0)),2)))</f>
        <v/>
      </c>
      <c r="BP36" s="175" t="str">
        <f t="shared" si="37"/>
        <v/>
      </c>
      <c r="BQ36" s="80"/>
      <c r="BR36" s="81" t="str">
        <f t="shared" si="24"/>
        <v/>
      </c>
      <c r="BS36" s="81" t="str">
        <f t="shared" si="38"/>
        <v/>
      </c>
      <c r="BT36" s="176" t="str">
        <f t="shared" si="17"/>
        <v/>
      </c>
      <c r="BU36" s="176" t="str">
        <f t="shared" si="18"/>
        <v/>
      </c>
      <c r="BV36" s="82" t="str">
        <f t="shared" si="19"/>
        <v/>
      </c>
    </row>
    <row r="37" spans="1:74" s="57" customFormat="1" ht="20.25" customHeight="1">
      <c r="A37" s="164">
        <v>27</v>
      </c>
      <c r="B37" s="2"/>
      <c r="C37" s="2"/>
      <c r="D37" s="355"/>
      <c r="E37" s="2"/>
      <c r="F37" s="2"/>
      <c r="G37" s="80"/>
      <c r="H37" s="2"/>
      <c r="I37" s="2"/>
      <c r="J37" s="2"/>
      <c r="K37" s="11"/>
      <c r="L37" s="2"/>
      <c r="M37" s="29"/>
      <c r="N37" s="939"/>
      <c r="O37" s="2"/>
      <c r="P37" s="4"/>
      <c r="Q37" s="3"/>
      <c r="R37" s="165" t="str">
        <f t="shared" si="25"/>
        <v/>
      </c>
      <c r="S37" s="939"/>
      <c r="T37" s="2"/>
      <c r="U37" s="5"/>
      <c r="V37" s="3"/>
      <c r="W37" s="544" t="str">
        <f t="shared" si="26"/>
        <v/>
      </c>
      <c r="X37" s="939"/>
      <c r="Y37" s="2"/>
      <c r="Z37" s="6"/>
      <c r="AA37" s="3"/>
      <c r="AB37" s="544" t="str">
        <f t="shared" si="27"/>
        <v/>
      </c>
      <c r="AC37" s="543"/>
      <c r="AD37" s="361" t="str" cm="1">
        <f t="array" ref="AD37">IF((_xlfn.IFS(TRIM(SUBSTITUTE(AC37,CHAR(160),""))="Devis 1",IFERROR(VALUE(TRIM(SUBSTITUTE(P37,CHAR(160),""))),0),TRIM(SUBSTITUTE(AC37,CHAR(160),""))="Devis 2",IFERROR(VALUE(TRIM(SUBSTITUTE(U37,CHAR(160),""))),0),TRIM(SUBSTITUTE(AC37,CHAR(160),""))="Devis 3",IFERROR(VALUE(TRIM(SUBSTITUTE(Z37,CHAR(160),""))),0),TRUE,0)*IFERROR(VALUE(TRIM(SUBSTITUTE(D37,CHAR(160),""))),0))=0,"",_xlfn.IFS(TRIM(SUBSTITUTE(AC37,CHAR(160),""))="Devis 1",IFERROR(VALUE(TRIM(SUBSTITUTE(P37,CHAR(160),""))),0),TRIM(SUBSTITUTE(AC37,CHAR(160),""))="Devis 2",IFERROR(VALUE(TRIM(SUBSTITUTE(U37,CHAR(160),""))),0),TRIM(SUBSTITUTE(AC37,CHAR(160),""))="Devis 3",IFERROR(VALUE(TRIM(SUBSTITUTE(Z37,CHAR(160),""))),0),TRUE,0)*IFERROR(VALUE(TRIM(SUBSTITUTE(D37,CHAR(160),""))),0))</f>
        <v/>
      </c>
      <c r="AE37" s="177" t="str" cm="1">
        <f t="array" ref="AE37">IF(ROUND((_xlfn.IFS(TRIM(SUBSTITUTE(AC37,CHAR(160),""))="Devis 1",IFERROR(VALUE(TRIM(SUBSTITUTE(Q37,CHAR(160),""))),0),TRIM(SUBSTITUTE(AC37,CHAR(160),""))="Devis 2",IFERROR(VALUE(TRIM(SUBSTITUTE(V37,CHAR(160),""))),0),TRIM(SUBSTITUTE(AC37,CHAR(160),""))="Devis 3",IFERROR(VALUE(TRIM(SUBSTITUTE(AA37,CHAR(160),""))),0),TRUE,0)*IFERROR(VALUE(TRIM(SUBSTITUTE(D37,CHAR(160),""))),0)),2)=0,IF(AD37&lt;&gt;"",0,""),ROUND((_xlfn.IFS(TRIM(SUBSTITUTE(AC37,CHAR(160),""))="Devis 1",IFERROR(VALUE(TRIM(SUBSTITUTE(Q37,CHAR(160),""))),0),TRIM(SUBSTITUTE(AC37,CHAR(160),""))="Devis 2",IFERROR(VALUE(TRIM(SUBSTITUTE(V37,CHAR(160),""))),0),TRIM(SUBSTITUTE(AC37,CHAR(160),""))="Devis 3",IFERROR(VALUE(TRIM(SUBSTITUTE(AA37,CHAR(160),""))),0),TRUE,0)*IFERROR(VALUE(TRIM(SUBSTITUTE(D37,CHAR(160),""))),0)),2))</f>
        <v/>
      </c>
      <c r="AF37" s="166" t="str">
        <f t="shared" si="39"/>
        <v/>
      </c>
      <c r="AG37" s="27"/>
      <c r="AH37" s="77" t="str">
        <f t="shared" si="0"/>
        <v/>
      </c>
      <c r="AI37" s="167" t="str">
        <f t="shared" si="1"/>
        <v/>
      </c>
      <c r="AJ37" s="167" t="str">
        <f t="shared" si="2"/>
        <v/>
      </c>
      <c r="AK37" s="78" t="str">
        <f t="shared" si="3"/>
        <v/>
      </c>
      <c r="AL37" s="78" t="str">
        <f t="shared" si="4"/>
        <v/>
      </c>
      <c r="AM37" s="78" t="str">
        <f t="shared" si="5"/>
        <v/>
      </c>
      <c r="AN37" s="78" t="str">
        <f t="shared" si="6"/>
        <v/>
      </c>
      <c r="AO37" s="78" t="str">
        <f t="shared" si="28"/>
        <v/>
      </c>
      <c r="AP37" s="78" t="str">
        <f t="shared" si="29"/>
        <v/>
      </c>
      <c r="AQ37" s="168" t="str">
        <f t="shared" si="8"/>
        <v/>
      </c>
      <c r="AR37" s="78" t="str">
        <f t="shared" si="9"/>
        <v/>
      </c>
      <c r="AS37" s="169" t="str">
        <f t="shared" si="10"/>
        <v/>
      </c>
      <c r="AT37" s="169"/>
      <c r="AU37" s="169"/>
      <c r="AV37" s="169" t="str">
        <f t="shared" si="11"/>
        <v/>
      </c>
      <c r="AW37" s="169" t="str">
        <f t="shared" si="21"/>
        <v/>
      </c>
      <c r="AX37" s="169" t="str">
        <f t="shared" si="30"/>
        <v/>
      </c>
      <c r="AY37" s="169"/>
      <c r="AZ37" s="169"/>
      <c r="BA37" s="169" t="str">
        <f t="shared" si="12"/>
        <v/>
      </c>
      <c r="BB37" s="169" t="str">
        <f t="shared" si="13"/>
        <v/>
      </c>
      <c r="BC37" s="169" t="str">
        <f t="shared" si="31"/>
        <v/>
      </c>
      <c r="BD37" s="169"/>
      <c r="BE37" s="169"/>
      <c r="BF37" s="172" t="str">
        <f t="shared" si="14"/>
        <v/>
      </c>
      <c r="BG37" s="79" t="str">
        <f t="shared" si="15"/>
        <v/>
      </c>
      <c r="BH37" s="173" t="str">
        <f t="shared" si="32"/>
        <v/>
      </c>
      <c r="BI37" s="174" t="str">
        <f t="shared" si="16"/>
        <v/>
      </c>
      <c r="BJ37" s="80"/>
      <c r="BK37" s="176" t="str">
        <f t="shared" si="33"/>
        <v/>
      </c>
      <c r="BL37" s="176" t="str">
        <f t="shared" si="34"/>
        <v/>
      </c>
      <c r="BM37" s="176" t="str">
        <f t="shared" si="35"/>
        <v/>
      </c>
      <c r="BN37" s="175" t="str">
        <f t="shared" si="36"/>
        <v/>
      </c>
      <c r="BO37" s="175" t="str" cm="1">
        <f t="array" ref="BO37">IF($AJ37="","",IF(ROUND((IFERROR(_xlfn.IFS(TRIM(SUBSTITUTE($BI37,CHAR(160),""))="Devis 1",IFERROR(VALUE(TRIM(SUBSTITUTE(AW37,CHAR(160),""))),0),TRIM(SUBSTITUTE($BI37,CHAR(160),""))="Devis 2",IFERROR(VALUE(TRIM(SUBSTITUTE(BB37,CHAR(160),""))),0),TRIM(SUBSTITUTE($BI37,CHAR(160),""))="Devis 3",IFERROR(VALUE(TRIM(SUBSTITUTE(BG37,CHAR(160),""))),0)),0))*(IFERROR(VALUE(TRIM(SUBSTITUTE($AJ37,CHAR(160),""))),0)),2)=0,IF(BN37&lt;&gt;"",0,""),ROUND((IFERROR(_xlfn.IFS(TRIM(SUBSTITUTE($BI37,CHAR(160),""))="Devis 1",IFERROR(VALUE(TRIM(SUBSTITUTE(AW37,CHAR(160),""))),0),TRIM(SUBSTITUTE($BI37,CHAR(160),""))="Devis 2",IFERROR(VALUE(TRIM(SUBSTITUTE(BB37,CHAR(160),""))),0),TRIM(SUBSTITUTE($BI37,CHAR(160),""))="Devis 3",IFERROR(VALUE(TRIM(SUBSTITUTE(BG37,CHAR(160),""))),0)),0))*(IFERROR(VALUE(TRIM(SUBSTITUTE($AJ37,CHAR(160),""))),0)),2)))</f>
        <v/>
      </c>
      <c r="BP37" s="175" t="str">
        <f t="shared" si="37"/>
        <v/>
      </c>
      <c r="BQ37" s="80"/>
      <c r="BR37" s="81" t="str">
        <f t="shared" si="24"/>
        <v/>
      </c>
      <c r="BS37" s="81" t="str">
        <f t="shared" si="38"/>
        <v/>
      </c>
      <c r="BT37" s="176" t="str">
        <f t="shared" si="17"/>
        <v/>
      </c>
      <c r="BU37" s="176" t="str">
        <f t="shared" si="18"/>
        <v/>
      </c>
      <c r="BV37" s="82" t="str">
        <f t="shared" si="19"/>
        <v/>
      </c>
    </row>
    <row r="38" spans="1:74" s="57" customFormat="1" ht="20.25" customHeight="1">
      <c r="A38" s="164">
        <v>28</v>
      </c>
      <c r="B38" s="2"/>
      <c r="C38" s="2"/>
      <c r="D38" s="355"/>
      <c r="E38" s="2"/>
      <c r="F38" s="2"/>
      <c r="G38" s="80"/>
      <c r="H38" s="2"/>
      <c r="I38" s="2"/>
      <c r="J38" s="2"/>
      <c r="K38" s="11"/>
      <c r="L38" s="2"/>
      <c r="M38" s="29"/>
      <c r="N38" s="939"/>
      <c r="O38" s="2"/>
      <c r="P38" s="4"/>
      <c r="Q38" s="3"/>
      <c r="R38" s="165" t="str">
        <f t="shared" si="25"/>
        <v/>
      </c>
      <c r="S38" s="939"/>
      <c r="T38" s="2"/>
      <c r="U38" s="5"/>
      <c r="V38" s="3"/>
      <c r="W38" s="544" t="str">
        <f t="shared" si="26"/>
        <v/>
      </c>
      <c r="X38" s="939"/>
      <c r="Y38" s="2"/>
      <c r="Z38" s="6"/>
      <c r="AA38" s="3"/>
      <c r="AB38" s="544" t="str">
        <f t="shared" si="27"/>
        <v/>
      </c>
      <c r="AC38" s="543"/>
      <c r="AD38" s="361" t="str" cm="1">
        <f t="array" ref="AD38">IF((_xlfn.IFS(TRIM(SUBSTITUTE(AC38,CHAR(160),""))="Devis 1",IFERROR(VALUE(TRIM(SUBSTITUTE(P38,CHAR(160),""))),0),TRIM(SUBSTITUTE(AC38,CHAR(160),""))="Devis 2",IFERROR(VALUE(TRIM(SUBSTITUTE(U38,CHAR(160),""))),0),TRIM(SUBSTITUTE(AC38,CHAR(160),""))="Devis 3",IFERROR(VALUE(TRIM(SUBSTITUTE(Z38,CHAR(160),""))),0),TRUE,0)*IFERROR(VALUE(TRIM(SUBSTITUTE(D38,CHAR(160),""))),0))=0,"",_xlfn.IFS(TRIM(SUBSTITUTE(AC38,CHAR(160),""))="Devis 1",IFERROR(VALUE(TRIM(SUBSTITUTE(P38,CHAR(160),""))),0),TRIM(SUBSTITUTE(AC38,CHAR(160),""))="Devis 2",IFERROR(VALUE(TRIM(SUBSTITUTE(U38,CHAR(160),""))),0),TRIM(SUBSTITUTE(AC38,CHAR(160),""))="Devis 3",IFERROR(VALUE(TRIM(SUBSTITUTE(Z38,CHAR(160),""))),0),TRUE,0)*IFERROR(VALUE(TRIM(SUBSTITUTE(D38,CHAR(160),""))),0))</f>
        <v/>
      </c>
      <c r="AE38" s="177" t="str" cm="1">
        <f t="array" ref="AE38">IF(ROUND((_xlfn.IFS(TRIM(SUBSTITUTE(AC38,CHAR(160),""))="Devis 1",IFERROR(VALUE(TRIM(SUBSTITUTE(Q38,CHAR(160),""))),0),TRIM(SUBSTITUTE(AC38,CHAR(160),""))="Devis 2",IFERROR(VALUE(TRIM(SUBSTITUTE(V38,CHAR(160),""))),0),TRIM(SUBSTITUTE(AC38,CHAR(160),""))="Devis 3",IFERROR(VALUE(TRIM(SUBSTITUTE(AA38,CHAR(160),""))),0),TRUE,0)*IFERROR(VALUE(TRIM(SUBSTITUTE(D38,CHAR(160),""))),0)),2)=0,IF(AD38&lt;&gt;"",0,""),ROUND((_xlfn.IFS(TRIM(SUBSTITUTE(AC38,CHAR(160),""))="Devis 1",IFERROR(VALUE(TRIM(SUBSTITUTE(Q38,CHAR(160),""))),0),TRIM(SUBSTITUTE(AC38,CHAR(160),""))="Devis 2",IFERROR(VALUE(TRIM(SUBSTITUTE(V38,CHAR(160),""))),0),TRIM(SUBSTITUTE(AC38,CHAR(160),""))="Devis 3",IFERROR(VALUE(TRIM(SUBSTITUTE(AA38,CHAR(160),""))),0),TRUE,0)*IFERROR(VALUE(TRIM(SUBSTITUTE(D38,CHAR(160),""))),0)),2))</f>
        <v/>
      </c>
      <c r="AF38" s="166" t="str">
        <f t="shared" si="39"/>
        <v/>
      </c>
      <c r="AG38" s="27"/>
      <c r="AH38" s="77" t="str">
        <f t="shared" si="0"/>
        <v/>
      </c>
      <c r="AI38" s="167" t="str">
        <f t="shared" si="1"/>
        <v/>
      </c>
      <c r="AJ38" s="167" t="str">
        <f t="shared" si="2"/>
        <v/>
      </c>
      <c r="AK38" s="78" t="str">
        <f t="shared" si="3"/>
        <v/>
      </c>
      <c r="AL38" s="78" t="str">
        <f t="shared" si="4"/>
        <v/>
      </c>
      <c r="AM38" s="78" t="str">
        <f t="shared" si="5"/>
        <v/>
      </c>
      <c r="AN38" s="78" t="str">
        <f t="shared" si="6"/>
        <v/>
      </c>
      <c r="AO38" s="78" t="str">
        <f t="shared" si="28"/>
        <v/>
      </c>
      <c r="AP38" s="78" t="str">
        <f t="shared" si="29"/>
        <v/>
      </c>
      <c r="AQ38" s="168" t="str">
        <f t="shared" si="8"/>
        <v/>
      </c>
      <c r="AR38" s="78" t="str">
        <f t="shared" si="9"/>
        <v/>
      </c>
      <c r="AS38" s="169" t="str">
        <f t="shared" si="10"/>
        <v/>
      </c>
      <c r="AT38" s="169"/>
      <c r="AU38" s="169"/>
      <c r="AV38" s="169" t="str">
        <f t="shared" si="11"/>
        <v/>
      </c>
      <c r="AW38" s="169" t="str">
        <f t="shared" si="21"/>
        <v/>
      </c>
      <c r="AX38" s="169" t="str">
        <f t="shared" si="30"/>
        <v/>
      </c>
      <c r="AY38" s="169"/>
      <c r="AZ38" s="169"/>
      <c r="BA38" s="169" t="str">
        <f t="shared" si="12"/>
        <v/>
      </c>
      <c r="BB38" s="169" t="str">
        <f t="shared" si="13"/>
        <v/>
      </c>
      <c r="BC38" s="169" t="str">
        <f t="shared" si="31"/>
        <v/>
      </c>
      <c r="BD38" s="169"/>
      <c r="BE38" s="169"/>
      <c r="BF38" s="172" t="str">
        <f t="shared" si="14"/>
        <v/>
      </c>
      <c r="BG38" s="79" t="str">
        <f t="shared" si="15"/>
        <v/>
      </c>
      <c r="BH38" s="173" t="str">
        <f t="shared" si="32"/>
        <v/>
      </c>
      <c r="BI38" s="174" t="str">
        <f t="shared" si="16"/>
        <v/>
      </c>
      <c r="BJ38" s="80"/>
      <c r="BK38" s="176" t="str">
        <f t="shared" si="33"/>
        <v/>
      </c>
      <c r="BL38" s="176" t="str">
        <f t="shared" si="34"/>
        <v/>
      </c>
      <c r="BM38" s="176" t="str">
        <f t="shared" si="35"/>
        <v/>
      </c>
      <c r="BN38" s="175" t="str">
        <f t="shared" si="36"/>
        <v/>
      </c>
      <c r="BO38" s="175" t="str" cm="1">
        <f t="array" ref="BO38">IF($AJ38="","",IF(ROUND((IFERROR(_xlfn.IFS(TRIM(SUBSTITUTE($BI38,CHAR(160),""))="Devis 1",IFERROR(VALUE(TRIM(SUBSTITUTE(AW38,CHAR(160),""))),0),TRIM(SUBSTITUTE($BI38,CHAR(160),""))="Devis 2",IFERROR(VALUE(TRIM(SUBSTITUTE(BB38,CHAR(160),""))),0),TRIM(SUBSTITUTE($BI38,CHAR(160),""))="Devis 3",IFERROR(VALUE(TRIM(SUBSTITUTE(BG38,CHAR(160),""))),0)),0))*(IFERROR(VALUE(TRIM(SUBSTITUTE($AJ38,CHAR(160),""))),0)),2)=0,IF(BN38&lt;&gt;"",0,""),ROUND((IFERROR(_xlfn.IFS(TRIM(SUBSTITUTE($BI38,CHAR(160),""))="Devis 1",IFERROR(VALUE(TRIM(SUBSTITUTE(AW38,CHAR(160),""))),0),TRIM(SUBSTITUTE($BI38,CHAR(160),""))="Devis 2",IFERROR(VALUE(TRIM(SUBSTITUTE(BB38,CHAR(160),""))),0),TRIM(SUBSTITUTE($BI38,CHAR(160),""))="Devis 3",IFERROR(VALUE(TRIM(SUBSTITUTE(BG38,CHAR(160),""))),0)),0))*(IFERROR(VALUE(TRIM(SUBSTITUTE($AJ38,CHAR(160),""))),0)),2)))</f>
        <v/>
      </c>
      <c r="BP38" s="175" t="str">
        <f t="shared" si="37"/>
        <v/>
      </c>
      <c r="BQ38" s="80"/>
      <c r="BR38" s="81" t="str">
        <f t="shared" si="24"/>
        <v/>
      </c>
      <c r="BS38" s="81" t="str">
        <f t="shared" si="38"/>
        <v/>
      </c>
      <c r="BT38" s="176" t="str">
        <f t="shared" si="17"/>
        <v/>
      </c>
      <c r="BU38" s="176" t="str">
        <f t="shared" si="18"/>
        <v/>
      </c>
      <c r="BV38" s="82" t="str">
        <f t="shared" si="19"/>
        <v/>
      </c>
    </row>
    <row r="39" spans="1:74" s="57" customFormat="1" ht="20.25" customHeight="1">
      <c r="A39" s="164">
        <v>29</v>
      </c>
      <c r="B39" s="2"/>
      <c r="C39" s="2"/>
      <c r="D39" s="355"/>
      <c r="E39" s="2"/>
      <c r="F39" s="2"/>
      <c r="G39" s="80"/>
      <c r="H39" s="2"/>
      <c r="I39" s="2"/>
      <c r="J39" s="2"/>
      <c r="K39" s="11"/>
      <c r="L39" s="2"/>
      <c r="M39" s="29"/>
      <c r="N39" s="939"/>
      <c r="O39" s="2"/>
      <c r="P39" s="4"/>
      <c r="Q39" s="3"/>
      <c r="R39" s="165" t="str">
        <f t="shared" si="25"/>
        <v/>
      </c>
      <c r="S39" s="939"/>
      <c r="T39" s="2"/>
      <c r="U39" s="5"/>
      <c r="V39" s="3"/>
      <c r="W39" s="544" t="str">
        <f t="shared" si="26"/>
        <v/>
      </c>
      <c r="X39" s="939"/>
      <c r="Y39" s="2"/>
      <c r="Z39" s="6"/>
      <c r="AA39" s="3"/>
      <c r="AB39" s="544" t="str">
        <f t="shared" si="27"/>
        <v/>
      </c>
      <c r="AC39" s="543"/>
      <c r="AD39" s="361" t="str" cm="1">
        <f t="array" ref="AD39">IF((_xlfn.IFS(TRIM(SUBSTITUTE(AC39,CHAR(160),""))="Devis 1",IFERROR(VALUE(TRIM(SUBSTITUTE(P39,CHAR(160),""))),0),TRIM(SUBSTITUTE(AC39,CHAR(160),""))="Devis 2",IFERROR(VALUE(TRIM(SUBSTITUTE(U39,CHAR(160),""))),0),TRIM(SUBSTITUTE(AC39,CHAR(160),""))="Devis 3",IFERROR(VALUE(TRIM(SUBSTITUTE(Z39,CHAR(160),""))),0),TRUE,0)*IFERROR(VALUE(TRIM(SUBSTITUTE(D39,CHAR(160),""))),0))=0,"",_xlfn.IFS(TRIM(SUBSTITUTE(AC39,CHAR(160),""))="Devis 1",IFERROR(VALUE(TRIM(SUBSTITUTE(P39,CHAR(160),""))),0),TRIM(SUBSTITUTE(AC39,CHAR(160),""))="Devis 2",IFERROR(VALUE(TRIM(SUBSTITUTE(U39,CHAR(160),""))),0),TRIM(SUBSTITUTE(AC39,CHAR(160),""))="Devis 3",IFERROR(VALUE(TRIM(SUBSTITUTE(Z39,CHAR(160),""))),0),TRUE,0)*IFERROR(VALUE(TRIM(SUBSTITUTE(D39,CHAR(160),""))),0))</f>
        <v/>
      </c>
      <c r="AE39" s="177" t="str" cm="1">
        <f t="array" ref="AE39">IF(ROUND((_xlfn.IFS(TRIM(SUBSTITUTE(AC39,CHAR(160),""))="Devis 1",IFERROR(VALUE(TRIM(SUBSTITUTE(Q39,CHAR(160),""))),0),TRIM(SUBSTITUTE(AC39,CHAR(160),""))="Devis 2",IFERROR(VALUE(TRIM(SUBSTITUTE(V39,CHAR(160),""))),0),TRIM(SUBSTITUTE(AC39,CHAR(160),""))="Devis 3",IFERROR(VALUE(TRIM(SUBSTITUTE(AA39,CHAR(160),""))),0),TRUE,0)*IFERROR(VALUE(TRIM(SUBSTITUTE(D39,CHAR(160),""))),0)),2)=0,IF(AD39&lt;&gt;"",0,""),ROUND((_xlfn.IFS(TRIM(SUBSTITUTE(AC39,CHAR(160),""))="Devis 1",IFERROR(VALUE(TRIM(SUBSTITUTE(Q39,CHAR(160),""))),0),TRIM(SUBSTITUTE(AC39,CHAR(160),""))="Devis 2",IFERROR(VALUE(TRIM(SUBSTITUTE(V39,CHAR(160),""))),0),TRIM(SUBSTITUTE(AC39,CHAR(160),""))="Devis 3",IFERROR(VALUE(TRIM(SUBSTITUTE(AA39,CHAR(160),""))),0),TRUE,0)*IFERROR(VALUE(TRIM(SUBSTITUTE(D39,CHAR(160),""))),0)),2))</f>
        <v/>
      </c>
      <c r="AF39" s="166" t="str">
        <f t="shared" si="39"/>
        <v/>
      </c>
      <c r="AG39" s="27"/>
      <c r="AH39" s="77" t="str">
        <f t="shared" si="0"/>
        <v/>
      </c>
      <c r="AI39" s="167" t="str">
        <f t="shared" si="1"/>
        <v/>
      </c>
      <c r="AJ39" s="167" t="str">
        <f t="shared" si="2"/>
        <v/>
      </c>
      <c r="AK39" s="78" t="str">
        <f t="shared" si="3"/>
        <v/>
      </c>
      <c r="AL39" s="78" t="str">
        <f t="shared" si="4"/>
        <v/>
      </c>
      <c r="AM39" s="78" t="str">
        <f t="shared" si="5"/>
        <v/>
      </c>
      <c r="AN39" s="78" t="str">
        <f t="shared" si="6"/>
        <v/>
      </c>
      <c r="AO39" s="78" t="str">
        <f t="shared" si="28"/>
        <v/>
      </c>
      <c r="AP39" s="78" t="str">
        <f t="shared" si="29"/>
        <v/>
      </c>
      <c r="AQ39" s="168" t="str">
        <f t="shared" si="8"/>
        <v/>
      </c>
      <c r="AR39" s="78" t="str">
        <f t="shared" si="9"/>
        <v/>
      </c>
      <c r="AS39" s="169" t="str">
        <f t="shared" si="10"/>
        <v/>
      </c>
      <c r="AT39" s="169"/>
      <c r="AU39" s="169"/>
      <c r="AV39" s="169" t="str">
        <f t="shared" si="11"/>
        <v/>
      </c>
      <c r="AW39" s="169" t="str">
        <f t="shared" si="21"/>
        <v/>
      </c>
      <c r="AX39" s="169" t="str">
        <f t="shared" si="30"/>
        <v/>
      </c>
      <c r="AY39" s="169"/>
      <c r="AZ39" s="169"/>
      <c r="BA39" s="169" t="str">
        <f t="shared" si="12"/>
        <v/>
      </c>
      <c r="BB39" s="169" t="str">
        <f t="shared" si="13"/>
        <v/>
      </c>
      <c r="BC39" s="169" t="str">
        <f t="shared" si="31"/>
        <v/>
      </c>
      <c r="BD39" s="169"/>
      <c r="BE39" s="169"/>
      <c r="BF39" s="172" t="str">
        <f t="shared" si="14"/>
        <v/>
      </c>
      <c r="BG39" s="79" t="str">
        <f t="shared" si="15"/>
        <v/>
      </c>
      <c r="BH39" s="173" t="str">
        <f t="shared" si="32"/>
        <v/>
      </c>
      <c r="BI39" s="174" t="str">
        <f t="shared" si="16"/>
        <v/>
      </c>
      <c r="BJ39" s="80"/>
      <c r="BK39" s="176" t="str">
        <f t="shared" si="33"/>
        <v/>
      </c>
      <c r="BL39" s="176" t="str">
        <f t="shared" si="34"/>
        <v/>
      </c>
      <c r="BM39" s="176" t="str">
        <f t="shared" si="35"/>
        <v/>
      </c>
      <c r="BN39" s="175" t="str">
        <f t="shared" si="36"/>
        <v/>
      </c>
      <c r="BO39" s="175" t="str" cm="1">
        <f t="array" ref="BO39">IF($AJ39="","",IF(ROUND((IFERROR(_xlfn.IFS(TRIM(SUBSTITUTE($BI39,CHAR(160),""))="Devis 1",IFERROR(VALUE(TRIM(SUBSTITUTE(AW39,CHAR(160),""))),0),TRIM(SUBSTITUTE($BI39,CHAR(160),""))="Devis 2",IFERROR(VALUE(TRIM(SUBSTITUTE(BB39,CHAR(160),""))),0),TRIM(SUBSTITUTE($BI39,CHAR(160),""))="Devis 3",IFERROR(VALUE(TRIM(SUBSTITUTE(BG39,CHAR(160),""))),0)),0))*(IFERROR(VALUE(TRIM(SUBSTITUTE($AJ39,CHAR(160),""))),0)),2)=0,IF(BN39&lt;&gt;"",0,""),ROUND((IFERROR(_xlfn.IFS(TRIM(SUBSTITUTE($BI39,CHAR(160),""))="Devis 1",IFERROR(VALUE(TRIM(SUBSTITUTE(AW39,CHAR(160),""))),0),TRIM(SUBSTITUTE($BI39,CHAR(160),""))="Devis 2",IFERROR(VALUE(TRIM(SUBSTITUTE(BB39,CHAR(160),""))),0),TRIM(SUBSTITUTE($BI39,CHAR(160),""))="Devis 3",IFERROR(VALUE(TRIM(SUBSTITUTE(BG39,CHAR(160),""))),0)),0))*(IFERROR(VALUE(TRIM(SUBSTITUTE($AJ39,CHAR(160),""))),0)),2)))</f>
        <v/>
      </c>
      <c r="BP39" s="175" t="str">
        <f t="shared" si="37"/>
        <v/>
      </c>
      <c r="BQ39" s="80"/>
      <c r="BR39" s="81" t="str">
        <f t="shared" si="24"/>
        <v/>
      </c>
      <c r="BS39" s="81" t="str">
        <f t="shared" si="38"/>
        <v/>
      </c>
      <c r="BT39" s="176" t="str">
        <f t="shared" si="17"/>
        <v/>
      </c>
      <c r="BU39" s="176" t="str">
        <f t="shared" si="18"/>
        <v/>
      </c>
      <c r="BV39" s="82" t="str">
        <f t="shared" si="19"/>
        <v/>
      </c>
    </row>
    <row r="40" spans="1:74" s="57" customFormat="1" ht="20.25" customHeight="1">
      <c r="A40" s="164">
        <v>30</v>
      </c>
      <c r="B40" s="2"/>
      <c r="C40" s="2"/>
      <c r="D40" s="355"/>
      <c r="E40" s="2"/>
      <c r="F40" s="2"/>
      <c r="G40" s="80"/>
      <c r="H40" s="2"/>
      <c r="I40" s="2"/>
      <c r="J40" s="2"/>
      <c r="K40" s="11"/>
      <c r="L40" s="2"/>
      <c r="M40" s="29"/>
      <c r="N40" s="939"/>
      <c r="O40" s="2"/>
      <c r="P40" s="4"/>
      <c r="Q40" s="3"/>
      <c r="R40" s="165" t="str">
        <f t="shared" si="25"/>
        <v/>
      </c>
      <c r="S40" s="939"/>
      <c r="T40" s="2"/>
      <c r="U40" s="5"/>
      <c r="V40" s="3"/>
      <c r="W40" s="544" t="str">
        <f t="shared" si="26"/>
        <v/>
      </c>
      <c r="X40" s="939"/>
      <c r="Y40" s="2"/>
      <c r="Z40" s="6"/>
      <c r="AA40" s="3"/>
      <c r="AB40" s="544" t="str">
        <f t="shared" si="27"/>
        <v/>
      </c>
      <c r="AC40" s="543"/>
      <c r="AD40" s="361" t="str" cm="1">
        <f t="array" ref="AD40">IF((_xlfn.IFS(TRIM(SUBSTITUTE(AC40,CHAR(160),""))="Devis 1",IFERROR(VALUE(TRIM(SUBSTITUTE(P40,CHAR(160),""))),0),TRIM(SUBSTITUTE(AC40,CHAR(160),""))="Devis 2",IFERROR(VALUE(TRIM(SUBSTITUTE(U40,CHAR(160),""))),0),TRIM(SUBSTITUTE(AC40,CHAR(160),""))="Devis 3",IFERROR(VALUE(TRIM(SUBSTITUTE(Z40,CHAR(160),""))),0),TRUE,0)*IFERROR(VALUE(TRIM(SUBSTITUTE(D40,CHAR(160),""))),0))=0,"",_xlfn.IFS(TRIM(SUBSTITUTE(AC40,CHAR(160),""))="Devis 1",IFERROR(VALUE(TRIM(SUBSTITUTE(P40,CHAR(160),""))),0),TRIM(SUBSTITUTE(AC40,CHAR(160),""))="Devis 2",IFERROR(VALUE(TRIM(SUBSTITUTE(U40,CHAR(160),""))),0),TRIM(SUBSTITUTE(AC40,CHAR(160),""))="Devis 3",IFERROR(VALUE(TRIM(SUBSTITUTE(Z40,CHAR(160),""))),0),TRUE,0)*IFERROR(VALUE(TRIM(SUBSTITUTE(D40,CHAR(160),""))),0))</f>
        <v/>
      </c>
      <c r="AE40" s="177" t="str" cm="1">
        <f t="array" ref="AE40">IF(ROUND((_xlfn.IFS(TRIM(SUBSTITUTE(AC40,CHAR(160),""))="Devis 1",IFERROR(VALUE(TRIM(SUBSTITUTE(Q40,CHAR(160),""))),0),TRIM(SUBSTITUTE(AC40,CHAR(160),""))="Devis 2",IFERROR(VALUE(TRIM(SUBSTITUTE(V40,CHAR(160),""))),0),TRIM(SUBSTITUTE(AC40,CHAR(160),""))="Devis 3",IFERROR(VALUE(TRIM(SUBSTITUTE(AA40,CHAR(160),""))),0),TRUE,0)*IFERROR(VALUE(TRIM(SUBSTITUTE(D40,CHAR(160),""))),0)),2)=0,IF(AD40&lt;&gt;"",0,""),ROUND((_xlfn.IFS(TRIM(SUBSTITUTE(AC40,CHAR(160),""))="Devis 1",IFERROR(VALUE(TRIM(SUBSTITUTE(Q40,CHAR(160),""))),0),TRIM(SUBSTITUTE(AC40,CHAR(160),""))="Devis 2",IFERROR(VALUE(TRIM(SUBSTITUTE(V40,CHAR(160),""))),0),TRIM(SUBSTITUTE(AC40,CHAR(160),""))="Devis 3",IFERROR(VALUE(TRIM(SUBSTITUTE(AA40,CHAR(160),""))),0),TRUE,0)*IFERROR(VALUE(TRIM(SUBSTITUTE(D40,CHAR(160),""))),0)),2))</f>
        <v/>
      </c>
      <c r="AF40" s="166" t="str">
        <f t="shared" si="39"/>
        <v/>
      </c>
      <c r="AG40" s="27"/>
      <c r="AH40" s="77" t="str">
        <f t="shared" si="0"/>
        <v/>
      </c>
      <c r="AI40" s="167" t="str">
        <f t="shared" si="1"/>
        <v/>
      </c>
      <c r="AJ40" s="167" t="str">
        <f t="shared" si="2"/>
        <v/>
      </c>
      <c r="AK40" s="78" t="str">
        <f t="shared" si="3"/>
        <v/>
      </c>
      <c r="AL40" s="78" t="str">
        <f t="shared" si="4"/>
        <v/>
      </c>
      <c r="AM40" s="78" t="str">
        <f t="shared" si="5"/>
        <v/>
      </c>
      <c r="AN40" s="78" t="str">
        <f t="shared" si="6"/>
        <v/>
      </c>
      <c r="AO40" s="78" t="str">
        <f t="shared" si="28"/>
        <v/>
      </c>
      <c r="AP40" s="78" t="str">
        <f t="shared" si="29"/>
        <v/>
      </c>
      <c r="AQ40" s="168" t="str">
        <f t="shared" si="8"/>
        <v/>
      </c>
      <c r="AR40" s="78" t="str">
        <f t="shared" si="9"/>
        <v/>
      </c>
      <c r="AS40" s="169" t="str">
        <f t="shared" si="10"/>
        <v/>
      </c>
      <c r="AT40" s="169"/>
      <c r="AU40" s="169"/>
      <c r="AV40" s="169" t="str">
        <f t="shared" si="11"/>
        <v/>
      </c>
      <c r="AW40" s="169" t="str">
        <f t="shared" si="21"/>
        <v/>
      </c>
      <c r="AX40" s="169" t="str">
        <f t="shared" si="30"/>
        <v/>
      </c>
      <c r="AY40" s="169"/>
      <c r="AZ40" s="169"/>
      <c r="BA40" s="169" t="str">
        <f t="shared" si="12"/>
        <v/>
      </c>
      <c r="BB40" s="169" t="str">
        <f t="shared" si="13"/>
        <v/>
      </c>
      <c r="BC40" s="169" t="str">
        <f t="shared" si="31"/>
        <v/>
      </c>
      <c r="BD40" s="169"/>
      <c r="BE40" s="169"/>
      <c r="BF40" s="172" t="str">
        <f t="shared" si="14"/>
        <v/>
      </c>
      <c r="BG40" s="79" t="str">
        <f t="shared" si="15"/>
        <v/>
      </c>
      <c r="BH40" s="173" t="str">
        <f t="shared" si="32"/>
        <v/>
      </c>
      <c r="BI40" s="174" t="str">
        <f t="shared" si="16"/>
        <v/>
      </c>
      <c r="BJ40" s="80"/>
      <c r="BK40" s="176" t="str">
        <f t="shared" si="33"/>
        <v/>
      </c>
      <c r="BL40" s="176" t="str">
        <f t="shared" si="34"/>
        <v/>
      </c>
      <c r="BM40" s="176" t="str">
        <f t="shared" si="35"/>
        <v/>
      </c>
      <c r="BN40" s="175" t="str">
        <f t="shared" si="36"/>
        <v/>
      </c>
      <c r="BO40" s="175" t="str" cm="1">
        <f t="array" ref="BO40">IF($AJ40="","",IF(ROUND((IFERROR(_xlfn.IFS(TRIM(SUBSTITUTE($BI40,CHAR(160),""))="Devis 1",IFERROR(VALUE(TRIM(SUBSTITUTE(AW40,CHAR(160),""))),0),TRIM(SUBSTITUTE($BI40,CHAR(160),""))="Devis 2",IFERROR(VALUE(TRIM(SUBSTITUTE(BB40,CHAR(160),""))),0),TRIM(SUBSTITUTE($BI40,CHAR(160),""))="Devis 3",IFERROR(VALUE(TRIM(SUBSTITUTE(BG40,CHAR(160),""))),0)),0))*(IFERROR(VALUE(TRIM(SUBSTITUTE($AJ40,CHAR(160),""))),0)),2)=0,IF(BN40&lt;&gt;"",0,""),ROUND((IFERROR(_xlfn.IFS(TRIM(SUBSTITUTE($BI40,CHAR(160),""))="Devis 1",IFERROR(VALUE(TRIM(SUBSTITUTE(AW40,CHAR(160),""))),0),TRIM(SUBSTITUTE($BI40,CHAR(160),""))="Devis 2",IFERROR(VALUE(TRIM(SUBSTITUTE(BB40,CHAR(160),""))),0),TRIM(SUBSTITUTE($BI40,CHAR(160),""))="Devis 3",IFERROR(VALUE(TRIM(SUBSTITUTE(BG40,CHAR(160),""))),0)),0))*(IFERROR(VALUE(TRIM(SUBSTITUTE($AJ40,CHAR(160),""))),0)),2)))</f>
        <v/>
      </c>
      <c r="BP40" s="175" t="str">
        <f t="shared" si="37"/>
        <v/>
      </c>
      <c r="BQ40" s="80"/>
      <c r="BR40" s="81" t="str">
        <f t="shared" si="24"/>
        <v/>
      </c>
      <c r="BS40" s="81" t="str">
        <f t="shared" si="38"/>
        <v/>
      </c>
      <c r="BT40" s="176" t="str">
        <f t="shared" si="17"/>
        <v/>
      </c>
      <c r="BU40" s="176" t="str">
        <f t="shared" si="18"/>
        <v/>
      </c>
      <c r="BV40" s="82" t="str">
        <f t="shared" si="19"/>
        <v/>
      </c>
    </row>
    <row r="41" spans="1:74" s="57" customFormat="1" ht="20.25" customHeight="1">
      <c r="A41" s="164">
        <v>31</v>
      </c>
      <c r="B41" s="2"/>
      <c r="C41" s="2"/>
      <c r="D41" s="355"/>
      <c r="E41" s="2"/>
      <c r="F41" s="2"/>
      <c r="G41" s="80"/>
      <c r="H41" s="2"/>
      <c r="I41" s="2"/>
      <c r="J41" s="2"/>
      <c r="K41" s="11"/>
      <c r="L41" s="2"/>
      <c r="M41" s="29"/>
      <c r="N41" s="939"/>
      <c r="O41" s="2"/>
      <c r="P41" s="4"/>
      <c r="Q41" s="3"/>
      <c r="R41" s="165" t="str">
        <f t="shared" si="25"/>
        <v/>
      </c>
      <c r="S41" s="939"/>
      <c r="T41" s="2"/>
      <c r="U41" s="5"/>
      <c r="V41" s="3"/>
      <c r="W41" s="544" t="str">
        <f t="shared" si="26"/>
        <v/>
      </c>
      <c r="X41" s="939"/>
      <c r="Y41" s="2"/>
      <c r="Z41" s="6"/>
      <c r="AA41" s="3"/>
      <c r="AB41" s="544" t="str">
        <f t="shared" si="27"/>
        <v/>
      </c>
      <c r="AC41" s="543"/>
      <c r="AD41" s="361" t="str" cm="1">
        <f t="array" ref="AD41">IF((_xlfn.IFS(TRIM(SUBSTITUTE(AC41,CHAR(160),""))="Devis 1",IFERROR(VALUE(TRIM(SUBSTITUTE(P41,CHAR(160),""))),0),TRIM(SUBSTITUTE(AC41,CHAR(160),""))="Devis 2",IFERROR(VALUE(TRIM(SUBSTITUTE(U41,CHAR(160),""))),0),TRIM(SUBSTITUTE(AC41,CHAR(160),""))="Devis 3",IFERROR(VALUE(TRIM(SUBSTITUTE(Z41,CHAR(160),""))),0),TRUE,0)*IFERROR(VALUE(TRIM(SUBSTITUTE(D41,CHAR(160),""))),0))=0,"",_xlfn.IFS(TRIM(SUBSTITUTE(AC41,CHAR(160),""))="Devis 1",IFERROR(VALUE(TRIM(SUBSTITUTE(P41,CHAR(160),""))),0),TRIM(SUBSTITUTE(AC41,CHAR(160),""))="Devis 2",IFERROR(VALUE(TRIM(SUBSTITUTE(U41,CHAR(160),""))),0),TRIM(SUBSTITUTE(AC41,CHAR(160),""))="Devis 3",IFERROR(VALUE(TRIM(SUBSTITUTE(Z41,CHAR(160),""))),0),TRUE,0)*IFERROR(VALUE(TRIM(SUBSTITUTE(D41,CHAR(160),""))),0))</f>
        <v/>
      </c>
      <c r="AE41" s="177" t="str" cm="1">
        <f t="array" ref="AE41">IF(ROUND((_xlfn.IFS(TRIM(SUBSTITUTE(AC41,CHAR(160),""))="Devis 1",IFERROR(VALUE(TRIM(SUBSTITUTE(Q41,CHAR(160),""))),0),TRIM(SUBSTITUTE(AC41,CHAR(160),""))="Devis 2",IFERROR(VALUE(TRIM(SUBSTITUTE(V41,CHAR(160),""))),0),TRIM(SUBSTITUTE(AC41,CHAR(160),""))="Devis 3",IFERROR(VALUE(TRIM(SUBSTITUTE(AA41,CHAR(160),""))),0),TRUE,0)*IFERROR(VALUE(TRIM(SUBSTITUTE(D41,CHAR(160),""))),0)),2)=0,IF(AD41&lt;&gt;"",0,""),ROUND((_xlfn.IFS(TRIM(SUBSTITUTE(AC41,CHAR(160),""))="Devis 1",IFERROR(VALUE(TRIM(SUBSTITUTE(Q41,CHAR(160),""))),0),TRIM(SUBSTITUTE(AC41,CHAR(160),""))="Devis 2",IFERROR(VALUE(TRIM(SUBSTITUTE(V41,CHAR(160),""))),0),TRIM(SUBSTITUTE(AC41,CHAR(160),""))="Devis 3",IFERROR(VALUE(TRIM(SUBSTITUTE(AA41,CHAR(160),""))),0),TRUE,0)*IFERROR(VALUE(TRIM(SUBSTITUTE(D41,CHAR(160),""))),0)),2))</f>
        <v/>
      </c>
      <c r="AF41" s="166" t="str">
        <f t="shared" si="39"/>
        <v/>
      </c>
      <c r="AG41" s="27"/>
      <c r="AH41" s="77" t="str">
        <f t="shared" si="0"/>
        <v/>
      </c>
      <c r="AI41" s="167" t="str">
        <f t="shared" si="1"/>
        <v/>
      </c>
      <c r="AJ41" s="167" t="str">
        <f t="shared" si="2"/>
        <v/>
      </c>
      <c r="AK41" s="78" t="str">
        <f t="shared" si="3"/>
        <v/>
      </c>
      <c r="AL41" s="78" t="str">
        <f t="shared" si="4"/>
        <v/>
      </c>
      <c r="AM41" s="78" t="str">
        <f t="shared" si="5"/>
        <v/>
      </c>
      <c r="AN41" s="78" t="str">
        <f t="shared" si="6"/>
        <v/>
      </c>
      <c r="AO41" s="78" t="str">
        <f t="shared" si="28"/>
        <v/>
      </c>
      <c r="AP41" s="78" t="str">
        <f t="shared" si="29"/>
        <v/>
      </c>
      <c r="AQ41" s="168" t="str">
        <f t="shared" si="8"/>
        <v/>
      </c>
      <c r="AR41" s="78" t="str">
        <f t="shared" si="9"/>
        <v/>
      </c>
      <c r="AS41" s="169" t="str">
        <f t="shared" si="10"/>
        <v/>
      </c>
      <c r="AT41" s="169"/>
      <c r="AU41" s="169"/>
      <c r="AV41" s="169" t="str">
        <f t="shared" si="11"/>
        <v/>
      </c>
      <c r="AW41" s="169" t="str">
        <f t="shared" si="21"/>
        <v/>
      </c>
      <c r="AX41" s="169" t="str">
        <f t="shared" si="30"/>
        <v/>
      </c>
      <c r="AY41" s="169"/>
      <c r="AZ41" s="169"/>
      <c r="BA41" s="169" t="str">
        <f t="shared" si="12"/>
        <v/>
      </c>
      <c r="BB41" s="169" t="str">
        <f t="shared" si="13"/>
        <v/>
      </c>
      <c r="BC41" s="169" t="str">
        <f t="shared" si="31"/>
        <v/>
      </c>
      <c r="BD41" s="169"/>
      <c r="BE41" s="169"/>
      <c r="BF41" s="172" t="str">
        <f t="shared" si="14"/>
        <v/>
      </c>
      <c r="BG41" s="79" t="str">
        <f t="shared" si="15"/>
        <v/>
      </c>
      <c r="BH41" s="173" t="str">
        <f t="shared" si="32"/>
        <v/>
      </c>
      <c r="BI41" s="174" t="str">
        <f t="shared" si="16"/>
        <v/>
      </c>
      <c r="BJ41" s="80"/>
      <c r="BK41" s="176" t="str">
        <f t="shared" si="33"/>
        <v/>
      </c>
      <c r="BL41" s="176" t="str">
        <f t="shared" si="34"/>
        <v/>
      </c>
      <c r="BM41" s="176" t="str">
        <f t="shared" si="35"/>
        <v/>
      </c>
      <c r="BN41" s="175" t="str">
        <f t="shared" si="36"/>
        <v/>
      </c>
      <c r="BO41" s="175" t="str" cm="1">
        <f t="array" ref="BO41">IF($AJ41="","",IF(ROUND((IFERROR(_xlfn.IFS(TRIM(SUBSTITUTE($BI41,CHAR(160),""))="Devis 1",IFERROR(VALUE(TRIM(SUBSTITUTE(AW41,CHAR(160),""))),0),TRIM(SUBSTITUTE($BI41,CHAR(160),""))="Devis 2",IFERROR(VALUE(TRIM(SUBSTITUTE(BB41,CHAR(160),""))),0),TRIM(SUBSTITUTE($BI41,CHAR(160),""))="Devis 3",IFERROR(VALUE(TRIM(SUBSTITUTE(BG41,CHAR(160),""))),0)),0))*(IFERROR(VALUE(TRIM(SUBSTITUTE($AJ41,CHAR(160),""))),0)),2)=0,IF(BN41&lt;&gt;"",0,""),ROUND((IFERROR(_xlfn.IFS(TRIM(SUBSTITUTE($BI41,CHAR(160),""))="Devis 1",IFERROR(VALUE(TRIM(SUBSTITUTE(AW41,CHAR(160),""))),0),TRIM(SUBSTITUTE($BI41,CHAR(160),""))="Devis 2",IFERROR(VALUE(TRIM(SUBSTITUTE(BB41,CHAR(160),""))),0),TRIM(SUBSTITUTE($BI41,CHAR(160),""))="Devis 3",IFERROR(VALUE(TRIM(SUBSTITUTE(BG41,CHAR(160),""))),0)),0))*(IFERROR(VALUE(TRIM(SUBSTITUTE($AJ41,CHAR(160),""))),0)),2)))</f>
        <v/>
      </c>
      <c r="BP41" s="175" t="str">
        <f t="shared" si="37"/>
        <v/>
      </c>
      <c r="BQ41" s="80"/>
      <c r="BR41" s="81" t="str">
        <f t="shared" si="24"/>
        <v/>
      </c>
      <c r="BS41" s="81" t="str">
        <f t="shared" si="38"/>
        <v/>
      </c>
      <c r="BT41" s="176" t="str">
        <f t="shared" si="17"/>
        <v/>
      </c>
      <c r="BU41" s="176" t="str">
        <f t="shared" si="18"/>
        <v/>
      </c>
      <c r="BV41" s="82" t="str">
        <f t="shared" si="19"/>
        <v/>
      </c>
    </row>
    <row r="42" spans="1:74" s="57" customFormat="1" ht="20.25" customHeight="1">
      <c r="A42" s="164">
        <v>32</v>
      </c>
      <c r="B42" s="2"/>
      <c r="C42" s="2"/>
      <c r="D42" s="355"/>
      <c r="E42" s="2"/>
      <c r="F42" s="2"/>
      <c r="G42" s="80"/>
      <c r="H42" s="2"/>
      <c r="I42" s="2"/>
      <c r="J42" s="2"/>
      <c r="K42" s="11"/>
      <c r="L42" s="2"/>
      <c r="M42" s="29"/>
      <c r="N42" s="939"/>
      <c r="O42" s="2"/>
      <c r="P42" s="4"/>
      <c r="Q42" s="3"/>
      <c r="R42" s="165" t="str">
        <f t="shared" si="25"/>
        <v/>
      </c>
      <c r="S42" s="939"/>
      <c r="T42" s="2"/>
      <c r="U42" s="5"/>
      <c r="V42" s="3"/>
      <c r="W42" s="544" t="str">
        <f t="shared" si="26"/>
        <v/>
      </c>
      <c r="X42" s="939"/>
      <c r="Y42" s="2"/>
      <c r="Z42" s="6"/>
      <c r="AA42" s="3"/>
      <c r="AB42" s="544" t="str">
        <f t="shared" si="27"/>
        <v/>
      </c>
      <c r="AC42" s="543"/>
      <c r="AD42" s="361" t="str" cm="1">
        <f t="array" ref="AD42">IF((_xlfn.IFS(TRIM(SUBSTITUTE(AC42,CHAR(160),""))="Devis 1",IFERROR(VALUE(TRIM(SUBSTITUTE(P42,CHAR(160),""))),0),TRIM(SUBSTITUTE(AC42,CHAR(160),""))="Devis 2",IFERROR(VALUE(TRIM(SUBSTITUTE(U42,CHAR(160),""))),0),TRIM(SUBSTITUTE(AC42,CHAR(160),""))="Devis 3",IFERROR(VALUE(TRIM(SUBSTITUTE(Z42,CHAR(160),""))),0),TRUE,0)*IFERROR(VALUE(TRIM(SUBSTITUTE(D42,CHAR(160),""))),0))=0,"",_xlfn.IFS(TRIM(SUBSTITUTE(AC42,CHAR(160),""))="Devis 1",IFERROR(VALUE(TRIM(SUBSTITUTE(P42,CHAR(160),""))),0),TRIM(SUBSTITUTE(AC42,CHAR(160),""))="Devis 2",IFERROR(VALUE(TRIM(SUBSTITUTE(U42,CHAR(160),""))),0),TRIM(SUBSTITUTE(AC42,CHAR(160),""))="Devis 3",IFERROR(VALUE(TRIM(SUBSTITUTE(Z42,CHAR(160),""))),0),TRUE,0)*IFERROR(VALUE(TRIM(SUBSTITUTE(D42,CHAR(160),""))),0))</f>
        <v/>
      </c>
      <c r="AE42" s="177" t="str" cm="1">
        <f t="array" ref="AE42">IF(ROUND((_xlfn.IFS(TRIM(SUBSTITUTE(AC42,CHAR(160),""))="Devis 1",IFERROR(VALUE(TRIM(SUBSTITUTE(Q42,CHAR(160),""))),0),TRIM(SUBSTITUTE(AC42,CHAR(160),""))="Devis 2",IFERROR(VALUE(TRIM(SUBSTITUTE(V42,CHAR(160),""))),0),TRIM(SUBSTITUTE(AC42,CHAR(160),""))="Devis 3",IFERROR(VALUE(TRIM(SUBSTITUTE(AA42,CHAR(160),""))),0),TRUE,0)*IFERROR(VALUE(TRIM(SUBSTITUTE(D42,CHAR(160),""))),0)),2)=0,IF(AD42&lt;&gt;"",0,""),ROUND((_xlfn.IFS(TRIM(SUBSTITUTE(AC42,CHAR(160),""))="Devis 1",IFERROR(VALUE(TRIM(SUBSTITUTE(Q42,CHAR(160),""))),0),TRIM(SUBSTITUTE(AC42,CHAR(160),""))="Devis 2",IFERROR(VALUE(TRIM(SUBSTITUTE(V42,CHAR(160),""))),0),TRIM(SUBSTITUTE(AC42,CHAR(160),""))="Devis 3",IFERROR(VALUE(TRIM(SUBSTITUTE(AA42,CHAR(160),""))),0),TRUE,0)*IFERROR(VALUE(TRIM(SUBSTITUTE(D42,CHAR(160),""))),0)),2))</f>
        <v/>
      </c>
      <c r="AF42" s="166" t="str">
        <f t="shared" si="39"/>
        <v/>
      </c>
      <c r="AG42" s="27"/>
      <c r="AH42" s="77" t="str">
        <f t="shared" ref="AH42:AH73" si="40">IF(B42="","",B42)</f>
        <v/>
      </c>
      <c r="AI42" s="167" t="str">
        <f t="shared" ref="AI42:AI73" si="41">IF(C42="","",C42)</f>
        <v/>
      </c>
      <c r="AJ42" s="167" t="str">
        <f t="shared" ref="AJ42:AJ73" si="42">IF(D42="","",D42)</f>
        <v/>
      </c>
      <c r="AK42" s="78" t="str">
        <f t="shared" ref="AK42:AK73" si="43">IF(E42="","",E42)</f>
        <v/>
      </c>
      <c r="AL42" s="78" t="str">
        <f t="shared" ref="AL42:AL73" si="44">IF(F42="","",F42)</f>
        <v/>
      </c>
      <c r="AM42" s="78" t="str">
        <f t="shared" ref="AM42:AM73" si="45">IF(G42="","",G42)</f>
        <v/>
      </c>
      <c r="AN42" s="78" t="str">
        <f t="shared" ref="AN42:AN73" si="46">IF(H42="","",H42)</f>
        <v/>
      </c>
      <c r="AO42" s="78" t="str">
        <f t="shared" si="28"/>
        <v/>
      </c>
      <c r="AP42" s="78" t="str">
        <f t="shared" si="29"/>
        <v/>
      </c>
      <c r="AQ42" s="168" t="str">
        <f t="shared" ref="AQ42:AQ73" si="47">IF(K42="","",K42)</f>
        <v/>
      </c>
      <c r="AR42" s="78" t="str">
        <f t="shared" ref="AR42:AR73" si="48">IF(L42="","",L42)</f>
        <v/>
      </c>
      <c r="AS42" s="169" t="str">
        <f t="shared" ref="AS42:AS73" si="49">IF(M42="","",M42)</f>
        <v/>
      </c>
      <c r="AT42" s="169"/>
      <c r="AU42" s="169"/>
      <c r="AV42" s="169" t="str">
        <f t="shared" ref="AV42:AV73" si="50">IF(P42="","",P42)</f>
        <v/>
      </c>
      <c r="AW42" s="169" t="str">
        <f t="shared" ref="AW42:AW73" si="51">IF(Q42="","",Q42)</f>
        <v/>
      </c>
      <c r="AX42" s="169" t="str">
        <f t="shared" si="30"/>
        <v/>
      </c>
      <c r="AY42" s="169"/>
      <c r="AZ42" s="169"/>
      <c r="BA42" s="169" t="str">
        <f t="shared" ref="BA42:BA73" si="52">IF(U42="","",U42)</f>
        <v/>
      </c>
      <c r="BB42" s="169" t="str">
        <f t="shared" ref="BB42:BB73" si="53">IF(V42="","",V42)</f>
        <v/>
      </c>
      <c r="BC42" s="169" t="str">
        <f t="shared" si="31"/>
        <v/>
      </c>
      <c r="BD42" s="169"/>
      <c r="BE42" s="169"/>
      <c r="BF42" s="172" t="str">
        <f t="shared" ref="BF42:BF73" si="54">IF(Z42="","",Z42)</f>
        <v/>
      </c>
      <c r="BG42" s="79" t="str">
        <f t="shared" ref="BG42:BG73" si="55">IF(AA42="","",AA42)</f>
        <v/>
      </c>
      <c r="BH42" s="173" t="str">
        <f t="shared" si="32"/>
        <v/>
      </c>
      <c r="BI42" s="174" t="str">
        <f t="shared" ref="BI42:BI73" si="56">IF(AC42="","",AC42)</f>
        <v/>
      </c>
      <c r="BJ42" s="80"/>
      <c r="BK42" s="176" t="str">
        <f t="shared" si="33"/>
        <v/>
      </c>
      <c r="BL42" s="176" t="str">
        <f t="shared" si="34"/>
        <v/>
      </c>
      <c r="BM42" s="176" t="str">
        <f t="shared" si="35"/>
        <v/>
      </c>
      <c r="BN42" s="175" t="str">
        <f t="shared" si="36"/>
        <v/>
      </c>
      <c r="BO42" s="175" t="str" cm="1">
        <f t="array" ref="BO42">IF($AJ42="","",IF(ROUND((IFERROR(_xlfn.IFS(TRIM(SUBSTITUTE($BI42,CHAR(160),""))="Devis 1",IFERROR(VALUE(TRIM(SUBSTITUTE(AW42,CHAR(160),""))),0),TRIM(SUBSTITUTE($BI42,CHAR(160),""))="Devis 2",IFERROR(VALUE(TRIM(SUBSTITUTE(BB42,CHAR(160),""))),0),TRIM(SUBSTITUTE($BI42,CHAR(160),""))="Devis 3",IFERROR(VALUE(TRIM(SUBSTITUTE(BG42,CHAR(160),""))),0)),0))*(IFERROR(VALUE(TRIM(SUBSTITUTE($AJ42,CHAR(160),""))),0)),2)=0,IF(BN42&lt;&gt;"",0,""),ROUND((IFERROR(_xlfn.IFS(TRIM(SUBSTITUTE($BI42,CHAR(160),""))="Devis 1",IFERROR(VALUE(TRIM(SUBSTITUTE(AW42,CHAR(160),""))),0),TRIM(SUBSTITUTE($BI42,CHAR(160),""))="Devis 2",IFERROR(VALUE(TRIM(SUBSTITUTE(BB42,CHAR(160),""))),0),TRIM(SUBSTITUTE($BI42,CHAR(160),""))="Devis 3",IFERROR(VALUE(TRIM(SUBSTITUTE(BG42,CHAR(160),""))),0)),0))*(IFERROR(VALUE(TRIM(SUBSTITUTE($AJ42,CHAR(160),""))),0)),2)))</f>
        <v/>
      </c>
      <c r="BP42" s="175" t="str">
        <f t="shared" si="37"/>
        <v/>
      </c>
      <c r="BQ42" s="80"/>
      <c r="BR42" s="81" t="str">
        <f t="shared" si="24"/>
        <v/>
      </c>
      <c r="BS42" s="81" t="str">
        <f t="shared" si="38"/>
        <v/>
      </c>
      <c r="BT42" s="176" t="str">
        <f t="shared" ref="BT42:BT73" si="57">IF(OR(AD42="",BN42=""),"",(IFERROR(VALUE(TRIM(SUBSTITUTE(AD42,CHAR(160),""))),0))-(IFERROR(VALUE(TRIM(SUBSTITUTE(BN42,CHAR(160),""))),0)))</f>
        <v/>
      </c>
      <c r="BU42" s="176" t="str">
        <f t="shared" ref="BU42:BU73" si="58">IF(OR(AE42="",BO42=""),"",(IFERROR(VALUE(TRIM(SUBSTITUTE(AE42,CHAR(160),""))),0))-(IFERROR(VALUE(TRIM(SUBSTITUTE(BO42,CHAR(160),""))),0)))</f>
        <v/>
      </c>
      <c r="BV42" s="82" t="str">
        <f t="shared" ref="BV42:BV73" si="59">IF(OR(AF42="",BP42=""),"",(IFERROR(VALUE(TRIM(SUBSTITUTE(AF42,CHAR(160),""))),0))-(IFERROR(VALUE(TRIM(SUBSTITUTE(BP42,CHAR(160),""))),0)))</f>
        <v/>
      </c>
    </row>
    <row r="43" spans="1:74" s="57" customFormat="1" ht="20.25" customHeight="1">
      <c r="A43" s="164">
        <v>33</v>
      </c>
      <c r="B43" s="2"/>
      <c r="C43" s="2"/>
      <c r="D43" s="355"/>
      <c r="E43" s="2"/>
      <c r="F43" s="2"/>
      <c r="G43" s="80"/>
      <c r="H43" s="2"/>
      <c r="I43" s="2"/>
      <c r="J43" s="2"/>
      <c r="K43" s="11"/>
      <c r="L43" s="2"/>
      <c r="M43" s="29"/>
      <c r="N43" s="939"/>
      <c r="O43" s="2"/>
      <c r="P43" s="4"/>
      <c r="Q43" s="3"/>
      <c r="R43" s="165" t="str">
        <f t="shared" si="25"/>
        <v/>
      </c>
      <c r="S43" s="939"/>
      <c r="T43" s="2"/>
      <c r="U43" s="5"/>
      <c r="V43" s="3"/>
      <c r="W43" s="544" t="str">
        <f t="shared" si="26"/>
        <v/>
      </c>
      <c r="X43" s="939"/>
      <c r="Y43" s="2"/>
      <c r="Z43" s="6"/>
      <c r="AA43" s="3"/>
      <c r="AB43" s="544" t="str">
        <f t="shared" si="27"/>
        <v/>
      </c>
      <c r="AC43" s="543"/>
      <c r="AD43" s="361" t="str" cm="1">
        <f t="array" ref="AD43">IF((_xlfn.IFS(TRIM(SUBSTITUTE(AC43,CHAR(160),""))="Devis 1",IFERROR(VALUE(TRIM(SUBSTITUTE(P43,CHAR(160),""))),0),TRIM(SUBSTITUTE(AC43,CHAR(160),""))="Devis 2",IFERROR(VALUE(TRIM(SUBSTITUTE(U43,CHAR(160),""))),0),TRIM(SUBSTITUTE(AC43,CHAR(160),""))="Devis 3",IFERROR(VALUE(TRIM(SUBSTITUTE(Z43,CHAR(160),""))),0),TRUE,0)*IFERROR(VALUE(TRIM(SUBSTITUTE(D43,CHAR(160),""))),0))=0,"",_xlfn.IFS(TRIM(SUBSTITUTE(AC43,CHAR(160),""))="Devis 1",IFERROR(VALUE(TRIM(SUBSTITUTE(P43,CHAR(160),""))),0),TRIM(SUBSTITUTE(AC43,CHAR(160),""))="Devis 2",IFERROR(VALUE(TRIM(SUBSTITUTE(U43,CHAR(160),""))),0),TRIM(SUBSTITUTE(AC43,CHAR(160),""))="Devis 3",IFERROR(VALUE(TRIM(SUBSTITUTE(Z43,CHAR(160),""))),0),TRUE,0)*IFERROR(VALUE(TRIM(SUBSTITUTE(D43,CHAR(160),""))),0))</f>
        <v/>
      </c>
      <c r="AE43" s="177" t="str" cm="1">
        <f t="array" ref="AE43">IF(ROUND((_xlfn.IFS(TRIM(SUBSTITUTE(AC43,CHAR(160),""))="Devis 1",IFERROR(VALUE(TRIM(SUBSTITUTE(Q43,CHAR(160),""))),0),TRIM(SUBSTITUTE(AC43,CHAR(160),""))="Devis 2",IFERROR(VALUE(TRIM(SUBSTITUTE(V43,CHAR(160),""))),0),TRIM(SUBSTITUTE(AC43,CHAR(160),""))="Devis 3",IFERROR(VALUE(TRIM(SUBSTITUTE(AA43,CHAR(160),""))),0),TRUE,0)*IFERROR(VALUE(TRIM(SUBSTITUTE(D43,CHAR(160),""))),0)),2)=0,IF(AD43&lt;&gt;"",0,""),ROUND((_xlfn.IFS(TRIM(SUBSTITUTE(AC43,CHAR(160),""))="Devis 1",IFERROR(VALUE(TRIM(SUBSTITUTE(Q43,CHAR(160),""))),0),TRIM(SUBSTITUTE(AC43,CHAR(160),""))="Devis 2",IFERROR(VALUE(TRIM(SUBSTITUTE(V43,CHAR(160),""))),0),TRIM(SUBSTITUTE(AC43,CHAR(160),""))="Devis 3",IFERROR(VALUE(TRIM(SUBSTITUTE(AA43,CHAR(160),""))),0),TRUE,0)*IFERROR(VALUE(TRIM(SUBSTITUTE(D43,CHAR(160),""))),0)),2))</f>
        <v/>
      </c>
      <c r="AF43" s="166" t="str">
        <f t="shared" si="39"/>
        <v/>
      </c>
      <c r="AG43" s="27"/>
      <c r="AH43" s="77" t="str">
        <f t="shared" si="40"/>
        <v/>
      </c>
      <c r="AI43" s="167" t="str">
        <f t="shared" si="41"/>
        <v/>
      </c>
      <c r="AJ43" s="167" t="str">
        <f t="shared" si="42"/>
        <v/>
      </c>
      <c r="AK43" s="78" t="str">
        <f t="shared" si="43"/>
        <v/>
      </c>
      <c r="AL43" s="78" t="str">
        <f t="shared" si="44"/>
        <v/>
      </c>
      <c r="AM43" s="78" t="str">
        <f t="shared" si="45"/>
        <v/>
      </c>
      <c r="AN43" s="78" t="str">
        <f t="shared" si="46"/>
        <v/>
      </c>
      <c r="AO43" s="78" t="str">
        <f t="shared" si="28"/>
        <v/>
      </c>
      <c r="AP43" s="78" t="str">
        <f t="shared" si="29"/>
        <v/>
      </c>
      <c r="AQ43" s="168" t="str">
        <f t="shared" si="47"/>
        <v/>
      </c>
      <c r="AR43" s="78" t="str">
        <f t="shared" si="48"/>
        <v/>
      </c>
      <c r="AS43" s="169" t="str">
        <f t="shared" si="49"/>
        <v/>
      </c>
      <c r="AT43" s="169"/>
      <c r="AU43" s="169"/>
      <c r="AV43" s="169" t="str">
        <f t="shared" si="50"/>
        <v/>
      </c>
      <c r="AW43" s="169" t="str">
        <f t="shared" si="51"/>
        <v/>
      </c>
      <c r="AX43" s="169" t="str">
        <f t="shared" si="30"/>
        <v/>
      </c>
      <c r="AY43" s="169"/>
      <c r="AZ43" s="169"/>
      <c r="BA43" s="169" t="str">
        <f t="shared" si="52"/>
        <v/>
      </c>
      <c r="BB43" s="169" t="str">
        <f t="shared" si="53"/>
        <v/>
      </c>
      <c r="BC43" s="169" t="str">
        <f t="shared" si="31"/>
        <v/>
      </c>
      <c r="BD43" s="169"/>
      <c r="BE43" s="169"/>
      <c r="BF43" s="172" t="str">
        <f t="shared" si="54"/>
        <v/>
      </c>
      <c r="BG43" s="79" t="str">
        <f t="shared" si="55"/>
        <v/>
      </c>
      <c r="BH43" s="173" t="str">
        <f t="shared" si="32"/>
        <v/>
      </c>
      <c r="BI43" s="174" t="str">
        <f t="shared" si="56"/>
        <v/>
      </c>
      <c r="BJ43" s="80"/>
      <c r="BK43" s="176" t="str">
        <f t="shared" si="33"/>
        <v/>
      </c>
      <c r="BL43" s="176" t="str">
        <f t="shared" si="34"/>
        <v/>
      </c>
      <c r="BM43" s="176" t="str">
        <f t="shared" si="35"/>
        <v/>
      </c>
      <c r="BN43" s="175" t="str">
        <f t="shared" si="36"/>
        <v/>
      </c>
      <c r="BO43" s="175" t="str" cm="1">
        <f t="array" ref="BO43">IF($AJ43="","",IF(ROUND((IFERROR(_xlfn.IFS(TRIM(SUBSTITUTE($BI43,CHAR(160),""))="Devis 1",IFERROR(VALUE(TRIM(SUBSTITUTE(AW43,CHAR(160),""))),0),TRIM(SUBSTITUTE($BI43,CHAR(160),""))="Devis 2",IFERROR(VALUE(TRIM(SUBSTITUTE(BB43,CHAR(160),""))),0),TRIM(SUBSTITUTE($BI43,CHAR(160),""))="Devis 3",IFERROR(VALUE(TRIM(SUBSTITUTE(BG43,CHAR(160),""))),0)),0))*(IFERROR(VALUE(TRIM(SUBSTITUTE($AJ43,CHAR(160),""))),0)),2)=0,IF(BN43&lt;&gt;"",0,""),ROUND((IFERROR(_xlfn.IFS(TRIM(SUBSTITUTE($BI43,CHAR(160),""))="Devis 1",IFERROR(VALUE(TRIM(SUBSTITUTE(AW43,CHAR(160),""))),0),TRIM(SUBSTITUTE($BI43,CHAR(160),""))="Devis 2",IFERROR(VALUE(TRIM(SUBSTITUTE(BB43,CHAR(160),""))),0),TRIM(SUBSTITUTE($BI43,CHAR(160),""))="Devis 3",IFERROR(VALUE(TRIM(SUBSTITUTE(BG43,CHAR(160),""))),0)),0))*(IFERROR(VALUE(TRIM(SUBSTITUTE($AJ43,CHAR(160),""))),0)),2)))</f>
        <v/>
      </c>
      <c r="BP43" s="175" t="str">
        <f t="shared" si="37"/>
        <v/>
      </c>
      <c r="BQ43" s="80"/>
      <c r="BR43" s="81" t="str">
        <f t="shared" si="24"/>
        <v/>
      </c>
      <c r="BS43" s="81" t="str">
        <f t="shared" si="38"/>
        <v/>
      </c>
      <c r="BT43" s="176" t="str">
        <f t="shared" si="57"/>
        <v/>
      </c>
      <c r="BU43" s="176" t="str">
        <f t="shared" si="58"/>
        <v/>
      </c>
      <c r="BV43" s="82" t="str">
        <f t="shared" si="59"/>
        <v/>
      </c>
    </row>
    <row r="44" spans="1:74" s="57" customFormat="1" ht="20.25" customHeight="1">
      <c r="A44" s="164">
        <v>34</v>
      </c>
      <c r="B44" s="2"/>
      <c r="C44" s="2"/>
      <c r="D44" s="355"/>
      <c r="E44" s="2"/>
      <c r="F44" s="2"/>
      <c r="G44" s="80"/>
      <c r="H44" s="2"/>
      <c r="I44" s="2"/>
      <c r="J44" s="2"/>
      <c r="K44" s="11"/>
      <c r="L44" s="2"/>
      <c r="M44" s="29"/>
      <c r="N44" s="939"/>
      <c r="O44" s="2"/>
      <c r="P44" s="4"/>
      <c r="Q44" s="3"/>
      <c r="R44" s="165" t="str">
        <f t="shared" si="25"/>
        <v/>
      </c>
      <c r="S44" s="939"/>
      <c r="T44" s="2"/>
      <c r="U44" s="5"/>
      <c r="V44" s="3"/>
      <c r="W44" s="544" t="str">
        <f t="shared" si="26"/>
        <v/>
      </c>
      <c r="X44" s="939"/>
      <c r="Y44" s="2"/>
      <c r="Z44" s="6"/>
      <c r="AA44" s="3"/>
      <c r="AB44" s="544" t="str">
        <f t="shared" si="27"/>
        <v/>
      </c>
      <c r="AC44" s="543"/>
      <c r="AD44" s="361" t="str" cm="1">
        <f t="array" ref="AD44">IF((_xlfn.IFS(TRIM(SUBSTITUTE(AC44,CHAR(160),""))="Devis 1",IFERROR(VALUE(TRIM(SUBSTITUTE(P44,CHAR(160),""))),0),TRIM(SUBSTITUTE(AC44,CHAR(160),""))="Devis 2",IFERROR(VALUE(TRIM(SUBSTITUTE(U44,CHAR(160),""))),0),TRIM(SUBSTITUTE(AC44,CHAR(160),""))="Devis 3",IFERROR(VALUE(TRIM(SUBSTITUTE(Z44,CHAR(160),""))),0),TRUE,0)*IFERROR(VALUE(TRIM(SUBSTITUTE(D44,CHAR(160),""))),0))=0,"",_xlfn.IFS(TRIM(SUBSTITUTE(AC44,CHAR(160),""))="Devis 1",IFERROR(VALUE(TRIM(SUBSTITUTE(P44,CHAR(160),""))),0),TRIM(SUBSTITUTE(AC44,CHAR(160),""))="Devis 2",IFERROR(VALUE(TRIM(SUBSTITUTE(U44,CHAR(160),""))),0),TRIM(SUBSTITUTE(AC44,CHAR(160),""))="Devis 3",IFERROR(VALUE(TRIM(SUBSTITUTE(Z44,CHAR(160),""))),0),TRUE,0)*IFERROR(VALUE(TRIM(SUBSTITUTE(D44,CHAR(160),""))),0))</f>
        <v/>
      </c>
      <c r="AE44" s="177" t="str" cm="1">
        <f t="array" ref="AE44">IF(ROUND((_xlfn.IFS(TRIM(SUBSTITUTE(AC44,CHAR(160),""))="Devis 1",IFERROR(VALUE(TRIM(SUBSTITUTE(Q44,CHAR(160),""))),0),TRIM(SUBSTITUTE(AC44,CHAR(160),""))="Devis 2",IFERROR(VALUE(TRIM(SUBSTITUTE(V44,CHAR(160),""))),0),TRIM(SUBSTITUTE(AC44,CHAR(160),""))="Devis 3",IFERROR(VALUE(TRIM(SUBSTITUTE(AA44,CHAR(160),""))),0),TRUE,0)*IFERROR(VALUE(TRIM(SUBSTITUTE(D44,CHAR(160),""))),0)),2)=0,IF(AD44&lt;&gt;"",0,""),ROUND((_xlfn.IFS(TRIM(SUBSTITUTE(AC44,CHAR(160),""))="Devis 1",IFERROR(VALUE(TRIM(SUBSTITUTE(Q44,CHAR(160),""))),0),TRIM(SUBSTITUTE(AC44,CHAR(160),""))="Devis 2",IFERROR(VALUE(TRIM(SUBSTITUTE(V44,CHAR(160),""))),0),TRIM(SUBSTITUTE(AC44,CHAR(160),""))="Devis 3",IFERROR(VALUE(TRIM(SUBSTITUTE(AA44,CHAR(160),""))),0),TRUE,0)*IFERROR(VALUE(TRIM(SUBSTITUTE(D44,CHAR(160),""))),0)),2))</f>
        <v/>
      </c>
      <c r="AF44" s="166" t="str">
        <f t="shared" si="39"/>
        <v/>
      </c>
      <c r="AG44" s="27"/>
      <c r="AH44" s="77" t="str">
        <f t="shared" si="40"/>
        <v/>
      </c>
      <c r="AI44" s="167" t="str">
        <f t="shared" si="41"/>
        <v/>
      </c>
      <c r="AJ44" s="167" t="str">
        <f t="shared" si="42"/>
        <v/>
      </c>
      <c r="AK44" s="78" t="str">
        <f t="shared" si="43"/>
        <v/>
      </c>
      <c r="AL44" s="78" t="str">
        <f t="shared" si="44"/>
        <v/>
      </c>
      <c r="AM44" s="78" t="str">
        <f t="shared" si="45"/>
        <v/>
      </c>
      <c r="AN44" s="78" t="str">
        <f t="shared" si="46"/>
        <v/>
      </c>
      <c r="AO44" s="78" t="str">
        <f t="shared" ref="AO44:AO75" si="60">IF(I44="","",I44)</f>
        <v/>
      </c>
      <c r="AP44" s="78" t="str">
        <f t="shared" si="29"/>
        <v/>
      </c>
      <c r="AQ44" s="168" t="str">
        <f t="shared" si="47"/>
        <v/>
      </c>
      <c r="AR44" s="78" t="str">
        <f t="shared" si="48"/>
        <v/>
      </c>
      <c r="AS44" s="169" t="str">
        <f t="shared" si="49"/>
        <v/>
      </c>
      <c r="AT44" s="169"/>
      <c r="AU44" s="169"/>
      <c r="AV44" s="169" t="str">
        <f t="shared" si="50"/>
        <v/>
      </c>
      <c r="AW44" s="169" t="str">
        <f t="shared" si="51"/>
        <v/>
      </c>
      <c r="AX44" s="169" t="str">
        <f t="shared" si="30"/>
        <v/>
      </c>
      <c r="AY44" s="169"/>
      <c r="AZ44" s="169"/>
      <c r="BA44" s="169" t="str">
        <f t="shared" si="52"/>
        <v/>
      </c>
      <c r="BB44" s="169" t="str">
        <f t="shared" si="53"/>
        <v/>
      </c>
      <c r="BC44" s="169" t="str">
        <f t="shared" si="31"/>
        <v/>
      </c>
      <c r="BD44" s="169"/>
      <c r="BE44" s="169"/>
      <c r="BF44" s="172" t="str">
        <f t="shared" si="54"/>
        <v/>
      </c>
      <c r="BG44" s="79" t="str">
        <f t="shared" si="55"/>
        <v/>
      </c>
      <c r="BH44" s="173" t="str">
        <f t="shared" si="32"/>
        <v/>
      </c>
      <c r="BI44" s="174" t="str">
        <f t="shared" si="56"/>
        <v/>
      </c>
      <c r="BJ44" s="80"/>
      <c r="BK44" s="176" t="str">
        <f t="shared" si="33"/>
        <v/>
      </c>
      <c r="BL44" s="176" t="str">
        <f t="shared" si="34"/>
        <v/>
      </c>
      <c r="BM44" s="176" t="str">
        <f t="shared" si="35"/>
        <v/>
      </c>
      <c r="BN44" s="175" t="str">
        <f t="shared" si="36"/>
        <v/>
      </c>
      <c r="BO44" s="175" t="str" cm="1">
        <f t="array" ref="BO44">IF($AJ44="","",IF(ROUND((IFERROR(_xlfn.IFS(TRIM(SUBSTITUTE($BI44,CHAR(160),""))="Devis 1",IFERROR(VALUE(TRIM(SUBSTITUTE(AW44,CHAR(160),""))),0),TRIM(SUBSTITUTE($BI44,CHAR(160),""))="Devis 2",IFERROR(VALUE(TRIM(SUBSTITUTE(BB44,CHAR(160),""))),0),TRIM(SUBSTITUTE($BI44,CHAR(160),""))="Devis 3",IFERROR(VALUE(TRIM(SUBSTITUTE(BG44,CHAR(160),""))),0)),0))*(IFERROR(VALUE(TRIM(SUBSTITUTE($AJ44,CHAR(160),""))),0)),2)=0,IF(BN44&lt;&gt;"",0,""),ROUND((IFERROR(_xlfn.IFS(TRIM(SUBSTITUTE($BI44,CHAR(160),""))="Devis 1",IFERROR(VALUE(TRIM(SUBSTITUTE(AW44,CHAR(160),""))),0),TRIM(SUBSTITUTE($BI44,CHAR(160),""))="Devis 2",IFERROR(VALUE(TRIM(SUBSTITUTE(BB44,CHAR(160),""))),0),TRIM(SUBSTITUTE($BI44,CHAR(160),""))="Devis 3",IFERROR(VALUE(TRIM(SUBSTITUTE(BG44,CHAR(160),""))),0)),0))*(IFERROR(VALUE(TRIM(SUBSTITUTE($AJ44,CHAR(160),""))),0)),2)))</f>
        <v/>
      </c>
      <c r="BP44" s="175" t="str">
        <f t="shared" si="37"/>
        <v/>
      </c>
      <c r="BQ44" s="80"/>
      <c r="BR44" s="81" t="str">
        <f t="shared" si="24"/>
        <v/>
      </c>
      <c r="BS44" s="81" t="str">
        <f t="shared" si="38"/>
        <v/>
      </c>
      <c r="BT44" s="176" t="str">
        <f t="shared" si="57"/>
        <v/>
      </c>
      <c r="BU44" s="176" t="str">
        <f t="shared" si="58"/>
        <v/>
      </c>
      <c r="BV44" s="82" t="str">
        <f t="shared" si="59"/>
        <v/>
      </c>
    </row>
    <row r="45" spans="1:74" s="57" customFormat="1" ht="20.25" customHeight="1">
      <c r="A45" s="164">
        <v>35</v>
      </c>
      <c r="B45" s="2"/>
      <c r="C45" s="2"/>
      <c r="D45" s="355"/>
      <c r="E45" s="2"/>
      <c r="F45" s="2"/>
      <c r="G45" s="80"/>
      <c r="H45" s="2"/>
      <c r="I45" s="2"/>
      <c r="J45" s="2"/>
      <c r="K45" s="11"/>
      <c r="L45" s="2"/>
      <c r="M45" s="29"/>
      <c r="N45" s="939"/>
      <c r="O45" s="2"/>
      <c r="P45" s="4"/>
      <c r="Q45" s="3"/>
      <c r="R45" s="165" t="str">
        <f t="shared" si="25"/>
        <v/>
      </c>
      <c r="S45" s="939"/>
      <c r="T45" s="2"/>
      <c r="U45" s="5"/>
      <c r="V45" s="3"/>
      <c r="W45" s="544" t="str">
        <f t="shared" si="26"/>
        <v/>
      </c>
      <c r="X45" s="939"/>
      <c r="Y45" s="2"/>
      <c r="Z45" s="6"/>
      <c r="AA45" s="3"/>
      <c r="AB45" s="544" t="str">
        <f t="shared" si="27"/>
        <v/>
      </c>
      <c r="AC45" s="543"/>
      <c r="AD45" s="361" t="str" cm="1">
        <f t="array" ref="AD45">IF((_xlfn.IFS(TRIM(SUBSTITUTE(AC45,CHAR(160),""))="Devis 1",IFERROR(VALUE(TRIM(SUBSTITUTE(P45,CHAR(160),""))),0),TRIM(SUBSTITUTE(AC45,CHAR(160),""))="Devis 2",IFERROR(VALUE(TRIM(SUBSTITUTE(U45,CHAR(160),""))),0),TRIM(SUBSTITUTE(AC45,CHAR(160),""))="Devis 3",IFERROR(VALUE(TRIM(SUBSTITUTE(Z45,CHAR(160),""))),0),TRUE,0)*IFERROR(VALUE(TRIM(SUBSTITUTE(D45,CHAR(160),""))),0))=0,"",_xlfn.IFS(TRIM(SUBSTITUTE(AC45,CHAR(160),""))="Devis 1",IFERROR(VALUE(TRIM(SUBSTITUTE(P45,CHAR(160),""))),0),TRIM(SUBSTITUTE(AC45,CHAR(160),""))="Devis 2",IFERROR(VALUE(TRIM(SUBSTITUTE(U45,CHAR(160),""))),0),TRIM(SUBSTITUTE(AC45,CHAR(160),""))="Devis 3",IFERROR(VALUE(TRIM(SUBSTITUTE(Z45,CHAR(160),""))),0),TRUE,0)*IFERROR(VALUE(TRIM(SUBSTITUTE(D45,CHAR(160),""))),0))</f>
        <v/>
      </c>
      <c r="AE45" s="177" t="str" cm="1">
        <f t="array" ref="AE45">IF(ROUND((_xlfn.IFS(TRIM(SUBSTITUTE(AC45,CHAR(160),""))="Devis 1",IFERROR(VALUE(TRIM(SUBSTITUTE(Q45,CHAR(160),""))),0),TRIM(SUBSTITUTE(AC45,CHAR(160),""))="Devis 2",IFERROR(VALUE(TRIM(SUBSTITUTE(V45,CHAR(160),""))),0),TRIM(SUBSTITUTE(AC45,CHAR(160),""))="Devis 3",IFERROR(VALUE(TRIM(SUBSTITUTE(AA45,CHAR(160),""))),0),TRUE,0)*IFERROR(VALUE(TRIM(SUBSTITUTE(D45,CHAR(160),""))),0)),2)=0,IF(AD45&lt;&gt;"",0,""),ROUND((_xlfn.IFS(TRIM(SUBSTITUTE(AC45,CHAR(160),""))="Devis 1",IFERROR(VALUE(TRIM(SUBSTITUTE(Q45,CHAR(160),""))),0),TRIM(SUBSTITUTE(AC45,CHAR(160),""))="Devis 2",IFERROR(VALUE(TRIM(SUBSTITUTE(V45,CHAR(160),""))),0),TRIM(SUBSTITUTE(AC45,CHAR(160),""))="Devis 3",IFERROR(VALUE(TRIM(SUBSTITUTE(AA45,CHAR(160),""))),0),TRUE,0)*IFERROR(VALUE(TRIM(SUBSTITUTE(D45,CHAR(160),""))),0)),2))</f>
        <v/>
      </c>
      <c r="AF45" s="166" t="str">
        <f t="shared" si="39"/>
        <v/>
      </c>
      <c r="AG45" s="27"/>
      <c r="AH45" s="77" t="str">
        <f t="shared" si="40"/>
        <v/>
      </c>
      <c r="AI45" s="167" t="str">
        <f t="shared" si="41"/>
        <v/>
      </c>
      <c r="AJ45" s="167" t="str">
        <f t="shared" si="42"/>
        <v/>
      </c>
      <c r="AK45" s="78" t="str">
        <f t="shared" si="43"/>
        <v/>
      </c>
      <c r="AL45" s="78" t="str">
        <f t="shared" si="44"/>
        <v/>
      </c>
      <c r="AM45" s="78" t="str">
        <f t="shared" si="45"/>
        <v/>
      </c>
      <c r="AN45" s="78" t="str">
        <f t="shared" si="46"/>
        <v/>
      </c>
      <c r="AO45" s="78" t="str">
        <f t="shared" si="60"/>
        <v/>
      </c>
      <c r="AP45" s="78" t="str">
        <f t="shared" si="29"/>
        <v/>
      </c>
      <c r="AQ45" s="168" t="str">
        <f t="shared" si="47"/>
        <v/>
      </c>
      <c r="AR45" s="78" t="str">
        <f t="shared" si="48"/>
        <v/>
      </c>
      <c r="AS45" s="169" t="str">
        <f t="shared" si="49"/>
        <v/>
      </c>
      <c r="AT45" s="169"/>
      <c r="AU45" s="169"/>
      <c r="AV45" s="169" t="str">
        <f t="shared" si="50"/>
        <v/>
      </c>
      <c r="AW45" s="169" t="str">
        <f t="shared" si="51"/>
        <v/>
      </c>
      <c r="AX45" s="169" t="str">
        <f t="shared" si="30"/>
        <v/>
      </c>
      <c r="AY45" s="169"/>
      <c r="AZ45" s="169"/>
      <c r="BA45" s="169" t="str">
        <f t="shared" si="52"/>
        <v/>
      </c>
      <c r="BB45" s="169" t="str">
        <f t="shared" si="53"/>
        <v/>
      </c>
      <c r="BC45" s="169" t="str">
        <f t="shared" si="31"/>
        <v/>
      </c>
      <c r="BD45" s="169"/>
      <c r="BE45" s="169"/>
      <c r="BF45" s="172" t="str">
        <f t="shared" si="54"/>
        <v/>
      </c>
      <c r="BG45" s="79" t="str">
        <f t="shared" si="55"/>
        <v/>
      </c>
      <c r="BH45" s="173" t="str">
        <f t="shared" si="32"/>
        <v/>
      </c>
      <c r="BI45" s="174" t="str">
        <f t="shared" si="56"/>
        <v/>
      </c>
      <c r="BJ45" s="80"/>
      <c r="BK45" s="176" t="str">
        <f t="shared" si="33"/>
        <v/>
      </c>
      <c r="BL45" s="176" t="str">
        <f t="shared" si="34"/>
        <v/>
      </c>
      <c r="BM45" s="176" t="str">
        <f t="shared" si="35"/>
        <v/>
      </c>
      <c r="BN45" s="175" t="str">
        <f t="shared" si="36"/>
        <v/>
      </c>
      <c r="BO45" s="175" t="str" cm="1">
        <f t="array" ref="BO45">IF($AJ45="","",IF(ROUND((IFERROR(_xlfn.IFS(TRIM(SUBSTITUTE($BI45,CHAR(160),""))="Devis 1",IFERROR(VALUE(TRIM(SUBSTITUTE(AW45,CHAR(160),""))),0),TRIM(SUBSTITUTE($BI45,CHAR(160),""))="Devis 2",IFERROR(VALUE(TRIM(SUBSTITUTE(BB45,CHAR(160),""))),0),TRIM(SUBSTITUTE($BI45,CHAR(160),""))="Devis 3",IFERROR(VALUE(TRIM(SUBSTITUTE(BG45,CHAR(160),""))),0)),0))*(IFERROR(VALUE(TRIM(SUBSTITUTE($AJ45,CHAR(160),""))),0)),2)=0,IF(BN45&lt;&gt;"",0,""),ROUND((IFERROR(_xlfn.IFS(TRIM(SUBSTITUTE($BI45,CHAR(160),""))="Devis 1",IFERROR(VALUE(TRIM(SUBSTITUTE(AW45,CHAR(160),""))),0),TRIM(SUBSTITUTE($BI45,CHAR(160),""))="Devis 2",IFERROR(VALUE(TRIM(SUBSTITUTE(BB45,CHAR(160),""))),0),TRIM(SUBSTITUTE($BI45,CHAR(160),""))="Devis 3",IFERROR(VALUE(TRIM(SUBSTITUTE(BG45,CHAR(160),""))),0)),0))*(IFERROR(VALUE(TRIM(SUBSTITUTE($AJ45,CHAR(160),""))),0)),2)))</f>
        <v/>
      </c>
      <c r="BP45" s="175" t="str">
        <f t="shared" si="37"/>
        <v/>
      </c>
      <c r="BQ45" s="80"/>
      <c r="BR45" s="81" t="str">
        <f t="shared" si="24"/>
        <v/>
      </c>
      <c r="BS45" s="81" t="str">
        <f t="shared" si="38"/>
        <v/>
      </c>
      <c r="BT45" s="176" t="str">
        <f t="shared" si="57"/>
        <v/>
      </c>
      <c r="BU45" s="176" t="str">
        <f t="shared" si="58"/>
        <v/>
      </c>
      <c r="BV45" s="82" t="str">
        <f t="shared" si="59"/>
        <v/>
      </c>
    </row>
    <row r="46" spans="1:74" s="57" customFormat="1" ht="20.25" customHeight="1">
      <c r="A46" s="164">
        <v>36</v>
      </c>
      <c r="B46" s="2"/>
      <c r="C46" s="2"/>
      <c r="D46" s="355"/>
      <c r="E46" s="2"/>
      <c r="F46" s="2"/>
      <c r="G46" s="80"/>
      <c r="H46" s="2"/>
      <c r="I46" s="2"/>
      <c r="J46" s="2"/>
      <c r="K46" s="11"/>
      <c r="L46" s="2"/>
      <c r="M46" s="29"/>
      <c r="N46" s="939"/>
      <c r="O46" s="2"/>
      <c r="P46" s="4"/>
      <c r="Q46" s="3"/>
      <c r="R46" s="165" t="str">
        <f t="shared" si="25"/>
        <v/>
      </c>
      <c r="S46" s="939"/>
      <c r="T46" s="2"/>
      <c r="U46" s="5"/>
      <c r="V46" s="3"/>
      <c r="W46" s="544" t="str">
        <f t="shared" si="26"/>
        <v/>
      </c>
      <c r="X46" s="939"/>
      <c r="Y46" s="2"/>
      <c r="Z46" s="6"/>
      <c r="AA46" s="3"/>
      <c r="AB46" s="544" t="str">
        <f t="shared" si="27"/>
        <v/>
      </c>
      <c r="AC46" s="543"/>
      <c r="AD46" s="361" t="str" cm="1">
        <f t="array" ref="AD46">IF((_xlfn.IFS(TRIM(SUBSTITUTE(AC46,CHAR(160),""))="Devis 1",IFERROR(VALUE(TRIM(SUBSTITUTE(P46,CHAR(160),""))),0),TRIM(SUBSTITUTE(AC46,CHAR(160),""))="Devis 2",IFERROR(VALUE(TRIM(SUBSTITUTE(U46,CHAR(160),""))),0),TRIM(SUBSTITUTE(AC46,CHAR(160),""))="Devis 3",IFERROR(VALUE(TRIM(SUBSTITUTE(Z46,CHAR(160),""))),0),TRUE,0)*IFERROR(VALUE(TRIM(SUBSTITUTE(D46,CHAR(160),""))),0))=0,"",_xlfn.IFS(TRIM(SUBSTITUTE(AC46,CHAR(160),""))="Devis 1",IFERROR(VALUE(TRIM(SUBSTITUTE(P46,CHAR(160),""))),0),TRIM(SUBSTITUTE(AC46,CHAR(160),""))="Devis 2",IFERROR(VALUE(TRIM(SUBSTITUTE(U46,CHAR(160),""))),0),TRIM(SUBSTITUTE(AC46,CHAR(160),""))="Devis 3",IFERROR(VALUE(TRIM(SUBSTITUTE(Z46,CHAR(160),""))),0),TRUE,0)*IFERROR(VALUE(TRIM(SUBSTITUTE(D46,CHAR(160),""))),0))</f>
        <v/>
      </c>
      <c r="AE46" s="177" t="str" cm="1">
        <f t="array" ref="AE46">IF(ROUND((_xlfn.IFS(TRIM(SUBSTITUTE(AC46,CHAR(160),""))="Devis 1",IFERROR(VALUE(TRIM(SUBSTITUTE(Q46,CHAR(160),""))),0),TRIM(SUBSTITUTE(AC46,CHAR(160),""))="Devis 2",IFERROR(VALUE(TRIM(SUBSTITUTE(V46,CHAR(160),""))),0),TRIM(SUBSTITUTE(AC46,CHAR(160),""))="Devis 3",IFERROR(VALUE(TRIM(SUBSTITUTE(AA46,CHAR(160),""))),0),TRUE,0)*IFERROR(VALUE(TRIM(SUBSTITUTE(D46,CHAR(160),""))),0)),2)=0,IF(AD46&lt;&gt;"",0,""),ROUND((_xlfn.IFS(TRIM(SUBSTITUTE(AC46,CHAR(160),""))="Devis 1",IFERROR(VALUE(TRIM(SUBSTITUTE(Q46,CHAR(160),""))),0),TRIM(SUBSTITUTE(AC46,CHAR(160),""))="Devis 2",IFERROR(VALUE(TRIM(SUBSTITUTE(V46,CHAR(160),""))),0),TRIM(SUBSTITUTE(AC46,CHAR(160),""))="Devis 3",IFERROR(VALUE(TRIM(SUBSTITUTE(AA46,CHAR(160),""))),0),TRUE,0)*IFERROR(VALUE(TRIM(SUBSTITUTE(D46,CHAR(160),""))),0)),2))</f>
        <v/>
      </c>
      <c r="AF46" s="166" t="str">
        <f t="shared" si="39"/>
        <v/>
      </c>
      <c r="AG46" s="27"/>
      <c r="AH46" s="77" t="str">
        <f t="shared" si="40"/>
        <v/>
      </c>
      <c r="AI46" s="167" t="str">
        <f t="shared" si="41"/>
        <v/>
      </c>
      <c r="AJ46" s="167" t="str">
        <f t="shared" si="42"/>
        <v/>
      </c>
      <c r="AK46" s="78" t="str">
        <f t="shared" si="43"/>
        <v/>
      </c>
      <c r="AL46" s="78" t="str">
        <f t="shared" si="44"/>
        <v/>
      </c>
      <c r="AM46" s="78" t="str">
        <f t="shared" si="45"/>
        <v/>
      </c>
      <c r="AN46" s="78" t="str">
        <f t="shared" si="46"/>
        <v/>
      </c>
      <c r="AO46" s="78" t="str">
        <f t="shared" si="60"/>
        <v/>
      </c>
      <c r="AP46" s="78" t="str">
        <f t="shared" si="29"/>
        <v/>
      </c>
      <c r="AQ46" s="168" t="str">
        <f t="shared" si="47"/>
        <v/>
      </c>
      <c r="AR46" s="78" t="str">
        <f t="shared" si="48"/>
        <v/>
      </c>
      <c r="AS46" s="169" t="str">
        <f t="shared" si="49"/>
        <v/>
      </c>
      <c r="AT46" s="169"/>
      <c r="AU46" s="169"/>
      <c r="AV46" s="169" t="str">
        <f t="shared" si="50"/>
        <v/>
      </c>
      <c r="AW46" s="169" t="str">
        <f t="shared" si="51"/>
        <v/>
      </c>
      <c r="AX46" s="169" t="str">
        <f t="shared" si="30"/>
        <v/>
      </c>
      <c r="AY46" s="169"/>
      <c r="AZ46" s="169"/>
      <c r="BA46" s="169" t="str">
        <f t="shared" si="52"/>
        <v/>
      </c>
      <c r="BB46" s="169" t="str">
        <f t="shared" si="53"/>
        <v/>
      </c>
      <c r="BC46" s="169" t="str">
        <f t="shared" si="31"/>
        <v/>
      </c>
      <c r="BD46" s="169"/>
      <c r="BE46" s="169"/>
      <c r="BF46" s="172" t="str">
        <f t="shared" si="54"/>
        <v/>
      </c>
      <c r="BG46" s="79" t="str">
        <f t="shared" si="55"/>
        <v/>
      </c>
      <c r="BH46" s="173" t="str">
        <f t="shared" si="32"/>
        <v/>
      </c>
      <c r="BI46" s="174" t="str">
        <f t="shared" si="56"/>
        <v/>
      </c>
      <c r="BJ46" s="80"/>
      <c r="BK46" s="176" t="str">
        <f t="shared" si="33"/>
        <v/>
      </c>
      <c r="BL46" s="176" t="str">
        <f t="shared" si="34"/>
        <v/>
      </c>
      <c r="BM46" s="176" t="str">
        <f t="shared" si="35"/>
        <v/>
      </c>
      <c r="BN46" s="175" t="str">
        <f t="shared" si="36"/>
        <v/>
      </c>
      <c r="BO46" s="175" t="str" cm="1">
        <f t="array" ref="BO46">IF($AJ46="","",IF(ROUND((IFERROR(_xlfn.IFS(TRIM(SUBSTITUTE($BI46,CHAR(160),""))="Devis 1",IFERROR(VALUE(TRIM(SUBSTITUTE(AW46,CHAR(160),""))),0),TRIM(SUBSTITUTE($BI46,CHAR(160),""))="Devis 2",IFERROR(VALUE(TRIM(SUBSTITUTE(BB46,CHAR(160),""))),0),TRIM(SUBSTITUTE($BI46,CHAR(160),""))="Devis 3",IFERROR(VALUE(TRIM(SUBSTITUTE(BG46,CHAR(160),""))),0)),0))*(IFERROR(VALUE(TRIM(SUBSTITUTE($AJ46,CHAR(160),""))),0)),2)=0,IF(BN46&lt;&gt;"",0,""),ROUND((IFERROR(_xlfn.IFS(TRIM(SUBSTITUTE($BI46,CHAR(160),""))="Devis 1",IFERROR(VALUE(TRIM(SUBSTITUTE(AW46,CHAR(160),""))),0),TRIM(SUBSTITUTE($BI46,CHAR(160),""))="Devis 2",IFERROR(VALUE(TRIM(SUBSTITUTE(BB46,CHAR(160),""))),0),TRIM(SUBSTITUTE($BI46,CHAR(160),""))="Devis 3",IFERROR(VALUE(TRIM(SUBSTITUTE(BG46,CHAR(160),""))),0)),0))*(IFERROR(VALUE(TRIM(SUBSTITUTE($AJ46,CHAR(160),""))),0)),2)))</f>
        <v/>
      </c>
      <c r="BP46" s="175" t="str">
        <f t="shared" si="37"/>
        <v/>
      </c>
      <c r="BQ46" s="80"/>
      <c r="BR46" s="81" t="str">
        <f t="shared" si="24"/>
        <v/>
      </c>
      <c r="BS46" s="81" t="str">
        <f t="shared" si="38"/>
        <v/>
      </c>
      <c r="BT46" s="176" t="str">
        <f t="shared" si="57"/>
        <v/>
      </c>
      <c r="BU46" s="176" t="str">
        <f t="shared" si="58"/>
        <v/>
      </c>
      <c r="BV46" s="82" t="str">
        <f t="shared" si="59"/>
        <v/>
      </c>
    </row>
    <row r="47" spans="1:74" s="57" customFormat="1" ht="20.25" customHeight="1">
      <c r="A47" s="164">
        <v>37</v>
      </c>
      <c r="B47" s="2"/>
      <c r="C47" s="2"/>
      <c r="D47" s="355"/>
      <c r="E47" s="2"/>
      <c r="F47" s="2"/>
      <c r="G47" s="80"/>
      <c r="H47" s="2"/>
      <c r="I47" s="2"/>
      <c r="J47" s="2"/>
      <c r="K47" s="11"/>
      <c r="L47" s="2"/>
      <c r="M47" s="29"/>
      <c r="N47" s="939"/>
      <c r="O47" s="2"/>
      <c r="P47" s="4"/>
      <c r="Q47" s="3"/>
      <c r="R47" s="165" t="str">
        <f t="shared" si="25"/>
        <v/>
      </c>
      <c r="S47" s="939"/>
      <c r="T47" s="2"/>
      <c r="U47" s="5"/>
      <c r="V47" s="3"/>
      <c r="W47" s="544" t="str">
        <f t="shared" si="26"/>
        <v/>
      </c>
      <c r="X47" s="939"/>
      <c r="Y47" s="2"/>
      <c r="Z47" s="6"/>
      <c r="AA47" s="3"/>
      <c r="AB47" s="544" t="str">
        <f t="shared" si="27"/>
        <v/>
      </c>
      <c r="AC47" s="543"/>
      <c r="AD47" s="361" t="str" cm="1">
        <f t="array" ref="AD47">IF((_xlfn.IFS(TRIM(SUBSTITUTE(AC47,CHAR(160),""))="Devis 1",IFERROR(VALUE(TRIM(SUBSTITUTE(P47,CHAR(160),""))),0),TRIM(SUBSTITUTE(AC47,CHAR(160),""))="Devis 2",IFERROR(VALUE(TRIM(SUBSTITUTE(U47,CHAR(160),""))),0),TRIM(SUBSTITUTE(AC47,CHAR(160),""))="Devis 3",IFERROR(VALUE(TRIM(SUBSTITUTE(Z47,CHAR(160),""))),0),TRUE,0)*IFERROR(VALUE(TRIM(SUBSTITUTE(D47,CHAR(160),""))),0))=0,"",_xlfn.IFS(TRIM(SUBSTITUTE(AC47,CHAR(160),""))="Devis 1",IFERROR(VALUE(TRIM(SUBSTITUTE(P47,CHAR(160),""))),0),TRIM(SUBSTITUTE(AC47,CHAR(160),""))="Devis 2",IFERROR(VALUE(TRIM(SUBSTITUTE(U47,CHAR(160),""))),0),TRIM(SUBSTITUTE(AC47,CHAR(160),""))="Devis 3",IFERROR(VALUE(TRIM(SUBSTITUTE(Z47,CHAR(160),""))),0),TRUE,0)*IFERROR(VALUE(TRIM(SUBSTITUTE(D47,CHAR(160),""))),0))</f>
        <v/>
      </c>
      <c r="AE47" s="177" t="str" cm="1">
        <f t="array" ref="AE47">IF(ROUND((_xlfn.IFS(TRIM(SUBSTITUTE(AC47,CHAR(160),""))="Devis 1",IFERROR(VALUE(TRIM(SUBSTITUTE(Q47,CHAR(160),""))),0),TRIM(SUBSTITUTE(AC47,CHAR(160),""))="Devis 2",IFERROR(VALUE(TRIM(SUBSTITUTE(V47,CHAR(160),""))),0),TRIM(SUBSTITUTE(AC47,CHAR(160),""))="Devis 3",IFERROR(VALUE(TRIM(SUBSTITUTE(AA47,CHAR(160),""))),0),TRUE,0)*IFERROR(VALUE(TRIM(SUBSTITUTE(D47,CHAR(160),""))),0)),2)=0,IF(AD47&lt;&gt;"",0,""),ROUND((_xlfn.IFS(TRIM(SUBSTITUTE(AC47,CHAR(160),""))="Devis 1",IFERROR(VALUE(TRIM(SUBSTITUTE(Q47,CHAR(160),""))),0),TRIM(SUBSTITUTE(AC47,CHAR(160),""))="Devis 2",IFERROR(VALUE(TRIM(SUBSTITUTE(V47,CHAR(160),""))),0),TRIM(SUBSTITUTE(AC47,CHAR(160),""))="Devis 3",IFERROR(VALUE(TRIM(SUBSTITUTE(AA47,CHAR(160),""))),0),TRUE,0)*IFERROR(VALUE(TRIM(SUBSTITUTE(D47,CHAR(160),""))),0)),2))</f>
        <v/>
      </c>
      <c r="AF47" s="166" t="str">
        <f t="shared" si="39"/>
        <v/>
      </c>
      <c r="AG47" s="27"/>
      <c r="AH47" s="77" t="str">
        <f t="shared" si="40"/>
        <v/>
      </c>
      <c r="AI47" s="167" t="str">
        <f t="shared" si="41"/>
        <v/>
      </c>
      <c r="AJ47" s="167" t="str">
        <f t="shared" si="42"/>
        <v/>
      </c>
      <c r="AK47" s="78" t="str">
        <f t="shared" si="43"/>
        <v/>
      </c>
      <c r="AL47" s="78" t="str">
        <f t="shared" si="44"/>
        <v/>
      </c>
      <c r="AM47" s="78" t="str">
        <f t="shared" si="45"/>
        <v/>
      </c>
      <c r="AN47" s="78" t="str">
        <f t="shared" si="46"/>
        <v/>
      </c>
      <c r="AO47" s="78" t="str">
        <f t="shared" si="60"/>
        <v/>
      </c>
      <c r="AP47" s="78" t="str">
        <f t="shared" si="29"/>
        <v/>
      </c>
      <c r="AQ47" s="168" t="str">
        <f t="shared" si="47"/>
        <v/>
      </c>
      <c r="AR47" s="78" t="str">
        <f t="shared" si="48"/>
        <v/>
      </c>
      <c r="AS47" s="169" t="str">
        <f t="shared" si="49"/>
        <v/>
      </c>
      <c r="AT47" s="169"/>
      <c r="AU47" s="169"/>
      <c r="AV47" s="169" t="str">
        <f t="shared" si="50"/>
        <v/>
      </c>
      <c r="AW47" s="169" t="str">
        <f t="shared" si="51"/>
        <v/>
      </c>
      <c r="AX47" s="169" t="str">
        <f t="shared" si="30"/>
        <v/>
      </c>
      <c r="AY47" s="169"/>
      <c r="AZ47" s="169"/>
      <c r="BA47" s="169" t="str">
        <f t="shared" si="52"/>
        <v/>
      </c>
      <c r="BB47" s="169" t="str">
        <f t="shared" si="53"/>
        <v/>
      </c>
      <c r="BC47" s="169" t="str">
        <f t="shared" si="31"/>
        <v/>
      </c>
      <c r="BD47" s="169"/>
      <c r="BE47" s="169"/>
      <c r="BF47" s="172" t="str">
        <f t="shared" si="54"/>
        <v/>
      </c>
      <c r="BG47" s="79" t="str">
        <f t="shared" si="55"/>
        <v/>
      </c>
      <c r="BH47" s="173" t="str">
        <f t="shared" si="32"/>
        <v/>
      </c>
      <c r="BI47" s="174" t="str">
        <f t="shared" si="56"/>
        <v/>
      </c>
      <c r="BJ47" s="80"/>
      <c r="BK47" s="176" t="str">
        <f t="shared" si="33"/>
        <v/>
      </c>
      <c r="BL47" s="176" t="str">
        <f t="shared" si="34"/>
        <v/>
      </c>
      <c r="BM47" s="176" t="str">
        <f t="shared" si="35"/>
        <v/>
      </c>
      <c r="BN47" s="175" t="str">
        <f t="shared" si="36"/>
        <v/>
      </c>
      <c r="BO47" s="175" t="str" cm="1">
        <f t="array" ref="BO47">IF($AJ47="","",IF(ROUND((IFERROR(_xlfn.IFS(TRIM(SUBSTITUTE($BI47,CHAR(160),""))="Devis 1",IFERROR(VALUE(TRIM(SUBSTITUTE(AW47,CHAR(160),""))),0),TRIM(SUBSTITUTE($BI47,CHAR(160),""))="Devis 2",IFERROR(VALUE(TRIM(SUBSTITUTE(BB47,CHAR(160),""))),0),TRIM(SUBSTITUTE($BI47,CHAR(160),""))="Devis 3",IFERROR(VALUE(TRIM(SUBSTITUTE(BG47,CHAR(160),""))),0)),0))*(IFERROR(VALUE(TRIM(SUBSTITUTE($AJ47,CHAR(160),""))),0)),2)=0,IF(BN47&lt;&gt;"",0,""),ROUND((IFERROR(_xlfn.IFS(TRIM(SUBSTITUTE($BI47,CHAR(160),""))="Devis 1",IFERROR(VALUE(TRIM(SUBSTITUTE(AW47,CHAR(160),""))),0),TRIM(SUBSTITUTE($BI47,CHAR(160),""))="Devis 2",IFERROR(VALUE(TRIM(SUBSTITUTE(BB47,CHAR(160),""))),0),TRIM(SUBSTITUTE($BI47,CHAR(160),""))="Devis 3",IFERROR(VALUE(TRIM(SUBSTITUTE(BG47,CHAR(160),""))),0)),0))*(IFERROR(VALUE(TRIM(SUBSTITUTE($AJ47,CHAR(160),""))),0)),2)))</f>
        <v/>
      </c>
      <c r="BP47" s="175" t="str">
        <f t="shared" si="37"/>
        <v/>
      </c>
      <c r="BQ47" s="80"/>
      <c r="BR47" s="81" t="str">
        <f t="shared" si="24"/>
        <v/>
      </c>
      <c r="BS47" s="81" t="str">
        <f t="shared" si="38"/>
        <v/>
      </c>
      <c r="BT47" s="176" t="str">
        <f t="shared" si="57"/>
        <v/>
      </c>
      <c r="BU47" s="176" t="str">
        <f t="shared" si="58"/>
        <v/>
      </c>
      <c r="BV47" s="82" t="str">
        <f t="shared" si="59"/>
        <v/>
      </c>
    </row>
    <row r="48" spans="1:74" s="57" customFormat="1" ht="20.25" customHeight="1">
      <c r="A48" s="164">
        <v>38</v>
      </c>
      <c r="B48" s="2"/>
      <c r="C48" s="2"/>
      <c r="D48" s="355"/>
      <c r="E48" s="2"/>
      <c r="F48" s="2"/>
      <c r="G48" s="80"/>
      <c r="H48" s="2"/>
      <c r="I48" s="2"/>
      <c r="J48" s="2"/>
      <c r="K48" s="11"/>
      <c r="L48" s="2"/>
      <c r="M48" s="29"/>
      <c r="N48" s="939"/>
      <c r="O48" s="2"/>
      <c r="P48" s="4"/>
      <c r="Q48" s="3"/>
      <c r="R48" s="165" t="str">
        <f t="shared" si="25"/>
        <v/>
      </c>
      <c r="S48" s="939"/>
      <c r="T48" s="2"/>
      <c r="U48" s="5"/>
      <c r="V48" s="3"/>
      <c r="W48" s="544" t="str">
        <f t="shared" si="26"/>
        <v/>
      </c>
      <c r="X48" s="939"/>
      <c r="Y48" s="2"/>
      <c r="Z48" s="6"/>
      <c r="AA48" s="3"/>
      <c r="AB48" s="544" t="str">
        <f t="shared" si="27"/>
        <v/>
      </c>
      <c r="AC48" s="543"/>
      <c r="AD48" s="361" t="str" cm="1">
        <f t="array" ref="AD48">IF((_xlfn.IFS(TRIM(SUBSTITUTE(AC48,CHAR(160),""))="Devis 1",IFERROR(VALUE(TRIM(SUBSTITUTE(P48,CHAR(160),""))),0),TRIM(SUBSTITUTE(AC48,CHAR(160),""))="Devis 2",IFERROR(VALUE(TRIM(SUBSTITUTE(U48,CHAR(160),""))),0),TRIM(SUBSTITUTE(AC48,CHAR(160),""))="Devis 3",IFERROR(VALUE(TRIM(SUBSTITUTE(Z48,CHAR(160),""))),0),TRUE,0)*IFERROR(VALUE(TRIM(SUBSTITUTE(D48,CHAR(160),""))),0))=0,"",_xlfn.IFS(TRIM(SUBSTITUTE(AC48,CHAR(160),""))="Devis 1",IFERROR(VALUE(TRIM(SUBSTITUTE(P48,CHAR(160),""))),0),TRIM(SUBSTITUTE(AC48,CHAR(160),""))="Devis 2",IFERROR(VALUE(TRIM(SUBSTITUTE(U48,CHAR(160),""))),0),TRIM(SUBSTITUTE(AC48,CHAR(160),""))="Devis 3",IFERROR(VALUE(TRIM(SUBSTITUTE(Z48,CHAR(160),""))),0),TRUE,0)*IFERROR(VALUE(TRIM(SUBSTITUTE(D48,CHAR(160),""))),0))</f>
        <v/>
      </c>
      <c r="AE48" s="177" t="str" cm="1">
        <f t="array" ref="AE48">IF(ROUND((_xlfn.IFS(TRIM(SUBSTITUTE(AC48,CHAR(160),""))="Devis 1",IFERROR(VALUE(TRIM(SUBSTITUTE(Q48,CHAR(160),""))),0),TRIM(SUBSTITUTE(AC48,CHAR(160),""))="Devis 2",IFERROR(VALUE(TRIM(SUBSTITUTE(V48,CHAR(160),""))),0),TRIM(SUBSTITUTE(AC48,CHAR(160),""))="Devis 3",IFERROR(VALUE(TRIM(SUBSTITUTE(AA48,CHAR(160),""))),0),TRUE,0)*IFERROR(VALUE(TRIM(SUBSTITUTE(D48,CHAR(160),""))),0)),2)=0,IF(AD48&lt;&gt;"",0,""),ROUND((_xlfn.IFS(TRIM(SUBSTITUTE(AC48,CHAR(160),""))="Devis 1",IFERROR(VALUE(TRIM(SUBSTITUTE(Q48,CHAR(160),""))),0),TRIM(SUBSTITUTE(AC48,CHAR(160),""))="Devis 2",IFERROR(VALUE(TRIM(SUBSTITUTE(V48,CHAR(160),""))),0),TRIM(SUBSTITUTE(AC48,CHAR(160),""))="Devis 3",IFERROR(VALUE(TRIM(SUBSTITUTE(AA48,CHAR(160),""))),0),TRUE,0)*IFERROR(VALUE(TRIM(SUBSTITUTE(D48,CHAR(160),""))),0)),2))</f>
        <v/>
      </c>
      <c r="AF48" s="166" t="str">
        <f t="shared" si="39"/>
        <v/>
      </c>
      <c r="AG48" s="27"/>
      <c r="AH48" s="77" t="str">
        <f t="shared" si="40"/>
        <v/>
      </c>
      <c r="AI48" s="167" t="str">
        <f t="shared" si="41"/>
        <v/>
      </c>
      <c r="AJ48" s="167" t="str">
        <f t="shared" si="42"/>
        <v/>
      </c>
      <c r="AK48" s="78" t="str">
        <f t="shared" si="43"/>
        <v/>
      </c>
      <c r="AL48" s="78" t="str">
        <f t="shared" si="44"/>
        <v/>
      </c>
      <c r="AM48" s="78" t="str">
        <f t="shared" si="45"/>
        <v/>
      </c>
      <c r="AN48" s="78" t="str">
        <f t="shared" si="46"/>
        <v/>
      </c>
      <c r="AO48" s="78" t="str">
        <f t="shared" si="60"/>
        <v/>
      </c>
      <c r="AP48" s="78" t="str">
        <f t="shared" si="29"/>
        <v/>
      </c>
      <c r="AQ48" s="168" t="str">
        <f t="shared" si="47"/>
        <v/>
      </c>
      <c r="AR48" s="78" t="str">
        <f t="shared" si="48"/>
        <v/>
      </c>
      <c r="AS48" s="169" t="str">
        <f t="shared" si="49"/>
        <v/>
      </c>
      <c r="AT48" s="169"/>
      <c r="AU48" s="169"/>
      <c r="AV48" s="169" t="str">
        <f t="shared" si="50"/>
        <v/>
      </c>
      <c r="AW48" s="169" t="str">
        <f t="shared" si="51"/>
        <v/>
      </c>
      <c r="AX48" s="169" t="str">
        <f t="shared" si="30"/>
        <v/>
      </c>
      <c r="AY48" s="169"/>
      <c r="AZ48" s="169"/>
      <c r="BA48" s="169" t="str">
        <f t="shared" si="52"/>
        <v/>
      </c>
      <c r="BB48" s="169" t="str">
        <f t="shared" si="53"/>
        <v/>
      </c>
      <c r="BC48" s="169" t="str">
        <f t="shared" si="31"/>
        <v/>
      </c>
      <c r="BD48" s="169"/>
      <c r="BE48" s="169"/>
      <c r="BF48" s="172" t="str">
        <f t="shared" si="54"/>
        <v/>
      </c>
      <c r="BG48" s="79" t="str">
        <f t="shared" si="55"/>
        <v/>
      </c>
      <c r="BH48" s="173" t="str">
        <f t="shared" si="32"/>
        <v/>
      </c>
      <c r="BI48" s="174" t="str">
        <f t="shared" si="56"/>
        <v/>
      </c>
      <c r="BJ48" s="80"/>
      <c r="BK48" s="176" t="str">
        <f t="shared" si="33"/>
        <v/>
      </c>
      <c r="BL48" s="176" t="str">
        <f t="shared" si="34"/>
        <v/>
      </c>
      <c r="BM48" s="176" t="str">
        <f t="shared" si="35"/>
        <v/>
      </c>
      <c r="BN48" s="175" t="str">
        <f t="shared" si="36"/>
        <v/>
      </c>
      <c r="BO48" s="175" t="str" cm="1">
        <f t="array" ref="BO48">IF($AJ48="","",IF(ROUND((IFERROR(_xlfn.IFS(TRIM(SUBSTITUTE($BI48,CHAR(160),""))="Devis 1",IFERROR(VALUE(TRIM(SUBSTITUTE(AW48,CHAR(160),""))),0),TRIM(SUBSTITUTE($BI48,CHAR(160),""))="Devis 2",IFERROR(VALUE(TRIM(SUBSTITUTE(BB48,CHAR(160),""))),0),TRIM(SUBSTITUTE($BI48,CHAR(160),""))="Devis 3",IFERROR(VALUE(TRIM(SUBSTITUTE(BG48,CHAR(160),""))),0)),0))*(IFERROR(VALUE(TRIM(SUBSTITUTE($AJ48,CHAR(160),""))),0)),2)=0,IF(BN48&lt;&gt;"",0,""),ROUND((IFERROR(_xlfn.IFS(TRIM(SUBSTITUTE($BI48,CHAR(160),""))="Devis 1",IFERROR(VALUE(TRIM(SUBSTITUTE(AW48,CHAR(160),""))),0),TRIM(SUBSTITUTE($BI48,CHAR(160),""))="Devis 2",IFERROR(VALUE(TRIM(SUBSTITUTE(BB48,CHAR(160),""))),0),TRIM(SUBSTITUTE($BI48,CHAR(160),""))="Devis 3",IFERROR(VALUE(TRIM(SUBSTITUTE(BG48,CHAR(160),""))),0)),0))*(IFERROR(VALUE(TRIM(SUBSTITUTE($AJ48,CHAR(160),""))),0)),2)))</f>
        <v/>
      </c>
      <c r="BP48" s="175" t="str">
        <f t="shared" si="37"/>
        <v/>
      </c>
      <c r="BQ48" s="80"/>
      <c r="BR48" s="81" t="str">
        <f t="shared" si="24"/>
        <v/>
      </c>
      <c r="BS48" s="81" t="str">
        <f t="shared" si="38"/>
        <v/>
      </c>
      <c r="BT48" s="176" t="str">
        <f t="shared" si="57"/>
        <v/>
      </c>
      <c r="BU48" s="176" t="str">
        <f t="shared" si="58"/>
        <v/>
      </c>
      <c r="BV48" s="82" t="str">
        <f t="shared" si="59"/>
        <v/>
      </c>
    </row>
    <row r="49" spans="1:74" s="57" customFormat="1" ht="20.25" customHeight="1">
      <c r="A49" s="164">
        <v>39</v>
      </c>
      <c r="B49" s="2"/>
      <c r="C49" s="2"/>
      <c r="D49" s="355"/>
      <c r="E49" s="2"/>
      <c r="F49" s="2"/>
      <c r="G49" s="80"/>
      <c r="H49" s="2"/>
      <c r="I49" s="2"/>
      <c r="J49" s="2"/>
      <c r="K49" s="11"/>
      <c r="L49" s="2"/>
      <c r="M49" s="29"/>
      <c r="N49" s="939"/>
      <c r="O49" s="2"/>
      <c r="P49" s="4"/>
      <c r="Q49" s="3"/>
      <c r="R49" s="165" t="str">
        <f t="shared" si="25"/>
        <v/>
      </c>
      <c r="S49" s="939"/>
      <c r="T49" s="2"/>
      <c r="U49" s="5"/>
      <c r="V49" s="3"/>
      <c r="W49" s="544" t="str">
        <f t="shared" si="26"/>
        <v/>
      </c>
      <c r="X49" s="939"/>
      <c r="Y49" s="2"/>
      <c r="Z49" s="6"/>
      <c r="AA49" s="3"/>
      <c r="AB49" s="544" t="str">
        <f t="shared" si="27"/>
        <v/>
      </c>
      <c r="AC49" s="543"/>
      <c r="AD49" s="361" t="str" cm="1">
        <f t="array" ref="AD49">IF((_xlfn.IFS(TRIM(SUBSTITUTE(AC49,CHAR(160),""))="Devis 1",IFERROR(VALUE(TRIM(SUBSTITUTE(P49,CHAR(160),""))),0),TRIM(SUBSTITUTE(AC49,CHAR(160),""))="Devis 2",IFERROR(VALUE(TRIM(SUBSTITUTE(U49,CHAR(160),""))),0),TRIM(SUBSTITUTE(AC49,CHAR(160),""))="Devis 3",IFERROR(VALUE(TRIM(SUBSTITUTE(Z49,CHAR(160),""))),0),TRUE,0)*IFERROR(VALUE(TRIM(SUBSTITUTE(D49,CHAR(160),""))),0))=0,"",_xlfn.IFS(TRIM(SUBSTITUTE(AC49,CHAR(160),""))="Devis 1",IFERROR(VALUE(TRIM(SUBSTITUTE(P49,CHAR(160),""))),0),TRIM(SUBSTITUTE(AC49,CHAR(160),""))="Devis 2",IFERROR(VALUE(TRIM(SUBSTITUTE(U49,CHAR(160),""))),0),TRIM(SUBSTITUTE(AC49,CHAR(160),""))="Devis 3",IFERROR(VALUE(TRIM(SUBSTITUTE(Z49,CHAR(160),""))),0),TRUE,0)*IFERROR(VALUE(TRIM(SUBSTITUTE(D49,CHAR(160),""))),0))</f>
        <v/>
      </c>
      <c r="AE49" s="177" t="str" cm="1">
        <f t="array" ref="AE49">IF(ROUND((_xlfn.IFS(TRIM(SUBSTITUTE(AC49,CHAR(160),""))="Devis 1",IFERROR(VALUE(TRIM(SUBSTITUTE(Q49,CHAR(160),""))),0),TRIM(SUBSTITUTE(AC49,CHAR(160),""))="Devis 2",IFERROR(VALUE(TRIM(SUBSTITUTE(V49,CHAR(160),""))),0),TRIM(SUBSTITUTE(AC49,CHAR(160),""))="Devis 3",IFERROR(VALUE(TRIM(SUBSTITUTE(AA49,CHAR(160),""))),0),TRUE,0)*IFERROR(VALUE(TRIM(SUBSTITUTE(D49,CHAR(160),""))),0)),2)=0,IF(AD49&lt;&gt;"",0,""),ROUND((_xlfn.IFS(TRIM(SUBSTITUTE(AC49,CHAR(160),""))="Devis 1",IFERROR(VALUE(TRIM(SUBSTITUTE(Q49,CHAR(160),""))),0),TRIM(SUBSTITUTE(AC49,CHAR(160),""))="Devis 2",IFERROR(VALUE(TRIM(SUBSTITUTE(V49,CHAR(160),""))),0),TRIM(SUBSTITUTE(AC49,CHAR(160),""))="Devis 3",IFERROR(VALUE(TRIM(SUBSTITUTE(AA49,CHAR(160),""))),0),TRUE,0)*IFERROR(VALUE(TRIM(SUBSTITUTE(D49,CHAR(160),""))),0)),2))</f>
        <v/>
      </c>
      <c r="AF49" s="166" t="str">
        <f t="shared" si="39"/>
        <v/>
      </c>
      <c r="AG49" s="27"/>
      <c r="AH49" s="77" t="str">
        <f t="shared" si="40"/>
        <v/>
      </c>
      <c r="AI49" s="167" t="str">
        <f t="shared" si="41"/>
        <v/>
      </c>
      <c r="AJ49" s="167" t="str">
        <f t="shared" si="42"/>
        <v/>
      </c>
      <c r="AK49" s="78" t="str">
        <f t="shared" si="43"/>
        <v/>
      </c>
      <c r="AL49" s="78" t="str">
        <f t="shared" si="44"/>
        <v/>
      </c>
      <c r="AM49" s="78" t="str">
        <f t="shared" si="45"/>
        <v/>
      </c>
      <c r="AN49" s="78" t="str">
        <f t="shared" si="46"/>
        <v/>
      </c>
      <c r="AO49" s="78" t="str">
        <f t="shared" si="60"/>
        <v/>
      </c>
      <c r="AP49" s="78" t="str">
        <f t="shared" si="29"/>
        <v/>
      </c>
      <c r="AQ49" s="168" t="str">
        <f t="shared" si="47"/>
        <v/>
      </c>
      <c r="AR49" s="78" t="str">
        <f t="shared" si="48"/>
        <v/>
      </c>
      <c r="AS49" s="169" t="str">
        <f t="shared" si="49"/>
        <v/>
      </c>
      <c r="AT49" s="169"/>
      <c r="AU49" s="169"/>
      <c r="AV49" s="169" t="str">
        <f t="shared" si="50"/>
        <v/>
      </c>
      <c r="AW49" s="169" t="str">
        <f t="shared" si="51"/>
        <v/>
      </c>
      <c r="AX49" s="169" t="str">
        <f t="shared" si="30"/>
        <v/>
      </c>
      <c r="AY49" s="169"/>
      <c r="AZ49" s="169"/>
      <c r="BA49" s="169" t="str">
        <f t="shared" si="52"/>
        <v/>
      </c>
      <c r="BB49" s="169" t="str">
        <f t="shared" si="53"/>
        <v/>
      </c>
      <c r="BC49" s="169" t="str">
        <f t="shared" si="31"/>
        <v/>
      </c>
      <c r="BD49" s="169"/>
      <c r="BE49" s="169"/>
      <c r="BF49" s="172" t="str">
        <f t="shared" si="54"/>
        <v/>
      </c>
      <c r="BG49" s="79" t="str">
        <f t="shared" si="55"/>
        <v/>
      </c>
      <c r="BH49" s="173" t="str">
        <f t="shared" si="32"/>
        <v/>
      </c>
      <c r="BI49" s="174" t="str">
        <f t="shared" si="56"/>
        <v/>
      </c>
      <c r="BJ49" s="80"/>
      <c r="BK49" s="176" t="str">
        <f t="shared" si="33"/>
        <v/>
      </c>
      <c r="BL49" s="176" t="str">
        <f t="shared" si="34"/>
        <v/>
      </c>
      <c r="BM49" s="176" t="str">
        <f t="shared" si="35"/>
        <v/>
      </c>
      <c r="BN49" s="175" t="str">
        <f t="shared" si="36"/>
        <v/>
      </c>
      <c r="BO49" s="175" t="str" cm="1">
        <f t="array" ref="BO49">IF($AJ49="","",IF(ROUND((IFERROR(_xlfn.IFS(TRIM(SUBSTITUTE($BI49,CHAR(160),""))="Devis 1",IFERROR(VALUE(TRIM(SUBSTITUTE(AW49,CHAR(160),""))),0),TRIM(SUBSTITUTE($BI49,CHAR(160),""))="Devis 2",IFERROR(VALUE(TRIM(SUBSTITUTE(BB49,CHAR(160),""))),0),TRIM(SUBSTITUTE($BI49,CHAR(160),""))="Devis 3",IFERROR(VALUE(TRIM(SUBSTITUTE(BG49,CHAR(160),""))),0)),0))*(IFERROR(VALUE(TRIM(SUBSTITUTE($AJ49,CHAR(160),""))),0)),2)=0,IF(BN49&lt;&gt;"",0,""),ROUND((IFERROR(_xlfn.IFS(TRIM(SUBSTITUTE($BI49,CHAR(160),""))="Devis 1",IFERROR(VALUE(TRIM(SUBSTITUTE(AW49,CHAR(160),""))),0),TRIM(SUBSTITUTE($BI49,CHAR(160),""))="Devis 2",IFERROR(VALUE(TRIM(SUBSTITUTE(BB49,CHAR(160),""))),0),TRIM(SUBSTITUTE($BI49,CHAR(160),""))="Devis 3",IFERROR(VALUE(TRIM(SUBSTITUTE(BG49,CHAR(160),""))),0)),0))*(IFERROR(VALUE(TRIM(SUBSTITUTE($AJ49,CHAR(160),""))),0)),2)))</f>
        <v/>
      </c>
      <c r="BP49" s="175" t="str">
        <f t="shared" si="37"/>
        <v/>
      </c>
      <c r="BQ49" s="80"/>
      <c r="BR49" s="81" t="str">
        <f t="shared" si="24"/>
        <v/>
      </c>
      <c r="BS49" s="81" t="str">
        <f t="shared" si="38"/>
        <v/>
      </c>
      <c r="BT49" s="176" t="str">
        <f t="shared" si="57"/>
        <v/>
      </c>
      <c r="BU49" s="176" t="str">
        <f t="shared" si="58"/>
        <v/>
      </c>
      <c r="BV49" s="82" t="str">
        <f t="shared" si="59"/>
        <v/>
      </c>
    </row>
    <row r="50" spans="1:74" s="57" customFormat="1" ht="20.25" customHeight="1">
      <c r="A50" s="164">
        <v>40</v>
      </c>
      <c r="B50" s="2"/>
      <c r="C50" s="2"/>
      <c r="D50" s="355"/>
      <c r="E50" s="2"/>
      <c r="F50" s="2"/>
      <c r="G50" s="80"/>
      <c r="H50" s="2"/>
      <c r="I50" s="2"/>
      <c r="J50" s="2"/>
      <c r="K50" s="11"/>
      <c r="L50" s="2"/>
      <c r="M50" s="29"/>
      <c r="N50" s="939"/>
      <c r="O50" s="2"/>
      <c r="P50" s="4"/>
      <c r="Q50" s="3"/>
      <c r="R50" s="165" t="str">
        <f t="shared" si="25"/>
        <v/>
      </c>
      <c r="S50" s="939"/>
      <c r="T50" s="2"/>
      <c r="U50" s="5"/>
      <c r="V50" s="3"/>
      <c r="W50" s="544" t="str">
        <f t="shared" si="26"/>
        <v/>
      </c>
      <c r="X50" s="939"/>
      <c r="Y50" s="2"/>
      <c r="Z50" s="6"/>
      <c r="AA50" s="3"/>
      <c r="AB50" s="544" t="str">
        <f t="shared" si="27"/>
        <v/>
      </c>
      <c r="AC50" s="543"/>
      <c r="AD50" s="361" t="str" cm="1">
        <f t="array" ref="AD50">IF((_xlfn.IFS(TRIM(SUBSTITUTE(AC50,CHAR(160),""))="Devis 1",IFERROR(VALUE(TRIM(SUBSTITUTE(P50,CHAR(160),""))),0),TRIM(SUBSTITUTE(AC50,CHAR(160),""))="Devis 2",IFERROR(VALUE(TRIM(SUBSTITUTE(U50,CHAR(160),""))),0),TRIM(SUBSTITUTE(AC50,CHAR(160),""))="Devis 3",IFERROR(VALUE(TRIM(SUBSTITUTE(Z50,CHAR(160),""))),0),TRUE,0)*IFERROR(VALUE(TRIM(SUBSTITUTE(D50,CHAR(160),""))),0))=0,"",_xlfn.IFS(TRIM(SUBSTITUTE(AC50,CHAR(160),""))="Devis 1",IFERROR(VALUE(TRIM(SUBSTITUTE(P50,CHAR(160),""))),0),TRIM(SUBSTITUTE(AC50,CHAR(160),""))="Devis 2",IFERROR(VALUE(TRIM(SUBSTITUTE(U50,CHAR(160),""))),0),TRIM(SUBSTITUTE(AC50,CHAR(160),""))="Devis 3",IFERROR(VALUE(TRIM(SUBSTITUTE(Z50,CHAR(160),""))),0),TRUE,0)*IFERROR(VALUE(TRIM(SUBSTITUTE(D50,CHAR(160),""))),0))</f>
        <v/>
      </c>
      <c r="AE50" s="177" t="str" cm="1">
        <f t="array" ref="AE50">IF(ROUND((_xlfn.IFS(TRIM(SUBSTITUTE(AC50,CHAR(160),""))="Devis 1",IFERROR(VALUE(TRIM(SUBSTITUTE(Q50,CHAR(160),""))),0),TRIM(SUBSTITUTE(AC50,CHAR(160),""))="Devis 2",IFERROR(VALUE(TRIM(SUBSTITUTE(V50,CHAR(160),""))),0),TRIM(SUBSTITUTE(AC50,CHAR(160),""))="Devis 3",IFERROR(VALUE(TRIM(SUBSTITUTE(AA50,CHAR(160),""))),0),TRUE,0)*IFERROR(VALUE(TRIM(SUBSTITUTE(D50,CHAR(160),""))),0)),2)=0,IF(AD50&lt;&gt;"",0,""),ROUND((_xlfn.IFS(TRIM(SUBSTITUTE(AC50,CHAR(160),""))="Devis 1",IFERROR(VALUE(TRIM(SUBSTITUTE(Q50,CHAR(160),""))),0),TRIM(SUBSTITUTE(AC50,CHAR(160),""))="Devis 2",IFERROR(VALUE(TRIM(SUBSTITUTE(V50,CHAR(160),""))),0),TRIM(SUBSTITUTE(AC50,CHAR(160),""))="Devis 3",IFERROR(VALUE(TRIM(SUBSTITUTE(AA50,CHAR(160),""))),0),TRUE,0)*IFERROR(VALUE(TRIM(SUBSTITUTE(D50,CHAR(160),""))),0)),2))</f>
        <v/>
      </c>
      <c r="AF50" s="166" t="str">
        <f t="shared" si="39"/>
        <v/>
      </c>
      <c r="AG50" s="27"/>
      <c r="AH50" s="77" t="str">
        <f t="shared" si="40"/>
        <v/>
      </c>
      <c r="AI50" s="167" t="str">
        <f t="shared" si="41"/>
        <v/>
      </c>
      <c r="AJ50" s="167" t="str">
        <f t="shared" si="42"/>
        <v/>
      </c>
      <c r="AK50" s="78" t="str">
        <f t="shared" si="43"/>
        <v/>
      </c>
      <c r="AL50" s="78" t="str">
        <f t="shared" si="44"/>
        <v/>
      </c>
      <c r="AM50" s="78" t="str">
        <f t="shared" si="45"/>
        <v/>
      </c>
      <c r="AN50" s="78" t="str">
        <f t="shared" si="46"/>
        <v/>
      </c>
      <c r="AO50" s="78" t="str">
        <f t="shared" si="60"/>
        <v/>
      </c>
      <c r="AP50" s="78" t="str">
        <f t="shared" si="29"/>
        <v/>
      </c>
      <c r="AQ50" s="168" t="str">
        <f t="shared" si="47"/>
        <v/>
      </c>
      <c r="AR50" s="78" t="str">
        <f t="shared" si="48"/>
        <v/>
      </c>
      <c r="AS50" s="169" t="str">
        <f t="shared" si="49"/>
        <v/>
      </c>
      <c r="AT50" s="169"/>
      <c r="AU50" s="169"/>
      <c r="AV50" s="169" t="str">
        <f t="shared" si="50"/>
        <v/>
      </c>
      <c r="AW50" s="169" t="str">
        <f t="shared" si="51"/>
        <v/>
      </c>
      <c r="AX50" s="169" t="str">
        <f t="shared" si="30"/>
        <v/>
      </c>
      <c r="AY50" s="169"/>
      <c r="AZ50" s="169"/>
      <c r="BA50" s="169" t="str">
        <f t="shared" si="52"/>
        <v/>
      </c>
      <c r="BB50" s="169" t="str">
        <f t="shared" si="53"/>
        <v/>
      </c>
      <c r="BC50" s="169" t="str">
        <f t="shared" si="31"/>
        <v/>
      </c>
      <c r="BD50" s="169"/>
      <c r="BE50" s="169"/>
      <c r="BF50" s="172" t="str">
        <f t="shared" si="54"/>
        <v/>
      </c>
      <c r="BG50" s="79" t="str">
        <f t="shared" si="55"/>
        <v/>
      </c>
      <c r="BH50" s="173" t="str">
        <f t="shared" si="32"/>
        <v/>
      </c>
      <c r="BI50" s="174" t="str">
        <f t="shared" si="56"/>
        <v/>
      </c>
      <c r="BJ50" s="80"/>
      <c r="BK50" s="176" t="str">
        <f t="shared" si="33"/>
        <v/>
      </c>
      <c r="BL50" s="176" t="str">
        <f t="shared" si="34"/>
        <v/>
      </c>
      <c r="BM50" s="176" t="str">
        <f t="shared" si="35"/>
        <v/>
      </c>
      <c r="BN50" s="175" t="str">
        <f t="shared" si="36"/>
        <v/>
      </c>
      <c r="BO50" s="175" t="str" cm="1">
        <f t="array" ref="BO50">IF($AJ50="","",IF(ROUND((IFERROR(_xlfn.IFS(TRIM(SUBSTITUTE($BI50,CHAR(160),""))="Devis 1",IFERROR(VALUE(TRIM(SUBSTITUTE(AW50,CHAR(160),""))),0),TRIM(SUBSTITUTE($BI50,CHAR(160),""))="Devis 2",IFERROR(VALUE(TRIM(SUBSTITUTE(BB50,CHAR(160),""))),0),TRIM(SUBSTITUTE($BI50,CHAR(160),""))="Devis 3",IFERROR(VALUE(TRIM(SUBSTITUTE(BG50,CHAR(160),""))),0)),0))*(IFERROR(VALUE(TRIM(SUBSTITUTE($AJ50,CHAR(160),""))),0)),2)=0,IF(BN50&lt;&gt;"",0,""),ROUND((IFERROR(_xlfn.IFS(TRIM(SUBSTITUTE($BI50,CHAR(160),""))="Devis 1",IFERROR(VALUE(TRIM(SUBSTITUTE(AW50,CHAR(160),""))),0),TRIM(SUBSTITUTE($BI50,CHAR(160),""))="Devis 2",IFERROR(VALUE(TRIM(SUBSTITUTE(BB50,CHAR(160),""))),0),TRIM(SUBSTITUTE($BI50,CHAR(160),""))="Devis 3",IFERROR(VALUE(TRIM(SUBSTITUTE(BG50,CHAR(160),""))),0)),0))*(IFERROR(VALUE(TRIM(SUBSTITUTE($AJ50,CHAR(160),""))),0)),2)))</f>
        <v/>
      </c>
      <c r="BP50" s="175" t="str">
        <f t="shared" si="37"/>
        <v/>
      </c>
      <c r="BQ50" s="80"/>
      <c r="BR50" s="81" t="str">
        <f t="shared" si="24"/>
        <v/>
      </c>
      <c r="BS50" s="81" t="str">
        <f t="shared" si="38"/>
        <v/>
      </c>
      <c r="BT50" s="176" t="str">
        <f t="shared" si="57"/>
        <v/>
      </c>
      <c r="BU50" s="176" t="str">
        <f t="shared" si="58"/>
        <v/>
      </c>
      <c r="BV50" s="82" t="str">
        <f t="shared" si="59"/>
        <v/>
      </c>
    </row>
    <row r="51" spans="1:74" s="57" customFormat="1" ht="20.25" customHeight="1">
      <c r="A51" s="164">
        <v>41</v>
      </c>
      <c r="B51" s="2"/>
      <c r="C51" s="2"/>
      <c r="D51" s="355"/>
      <c r="E51" s="2"/>
      <c r="F51" s="2"/>
      <c r="G51" s="80"/>
      <c r="H51" s="2"/>
      <c r="I51" s="2"/>
      <c r="J51" s="2"/>
      <c r="K51" s="11"/>
      <c r="L51" s="2"/>
      <c r="M51" s="29"/>
      <c r="N51" s="939"/>
      <c r="O51" s="2"/>
      <c r="P51" s="4"/>
      <c r="Q51" s="3"/>
      <c r="R51" s="165" t="str">
        <f t="shared" si="25"/>
        <v/>
      </c>
      <c r="S51" s="939"/>
      <c r="T51" s="2"/>
      <c r="U51" s="5"/>
      <c r="V51" s="3"/>
      <c r="W51" s="544" t="str">
        <f t="shared" si="26"/>
        <v/>
      </c>
      <c r="X51" s="939"/>
      <c r="Y51" s="2"/>
      <c r="Z51" s="6"/>
      <c r="AA51" s="3"/>
      <c r="AB51" s="544" t="str">
        <f t="shared" si="27"/>
        <v/>
      </c>
      <c r="AC51" s="543"/>
      <c r="AD51" s="361" t="str" cm="1">
        <f t="array" ref="AD51">IF((_xlfn.IFS(TRIM(SUBSTITUTE(AC51,CHAR(160),""))="Devis 1",IFERROR(VALUE(TRIM(SUBSTITUTE(P51,CHAR(160),""))),0),TRIM(SUBSTITUTE(AC51,CHAR(160),""))="Devis 2",IFERROR(VALUE(TRIM(SUBSTITUTE(U51,CHAR(160),""))),0),TRIM(SUBSTITUTE(AC51,CHAR(160),""))="Devis 3",IFERROR(VALUE(TRIM(SUBSTITUTE(Z51,CHAR(160),""))),0),TRUE,0)*IFERROR(VALUE(TRIM(SUBSTITUTE(D51,CHAR(160),""))),0))=0,"",_xlfn.IFS(TRIM(SUBSTITUTE(AC51,CHAR(160),""))="Devis 1",IFERROR(VALUE(TRIM(SUBSTITUTE(P51,CHAR(160),""))),0),TRIM(SUBSTITUTE(AC51,CHAR(160),""))="Devis 2",IFERROR(VALUE(TRIM(SUBSTITUTE(U51,CHAR(160),""))),0),TRIM(SUBSTITUTE(AC51,CHAR(160),""))="Devis 3",IFERROR(VALUE(TRIM(SUBSTITUTE(Z51,CHAR(160),""))),0),TRUE,0)*IFERROR(VALUE(TRIM(SUBSTITUTE(D51,CHAR(160),""))),0))</f>
        <v/>
      </c>
      <c r="AE51" s="177" t="str" cm="1">
        <f t="array" ref="AE51">IF(ROUND((_xlfn.IFS(TRIM(SUBSTITUTE(AC51,CHAR(160),""))="Devis 1",IFERROR(VALUE(TRIM(SUBSTITUTE(Q51,CHAR(160),""))),0),TRIM(SUBSTITUTE(AC51,CHAR(160),""))="Devis 2",IFERROR(VALUE(TRIM(SUBSTITUTE(V51,CHAR(160),""))),0),TRIM(SUBSTITUTE(AC51,CHAR(160),""))="Devis 3",IFERROR(VALUE(TRIM(SUBSTITUTE(AA51,CHAR(160),""))),0),TRUE,0)*IFERROR(VALUE(TRIM(SUBSTITUTE(D51,CHAR(160),""))),0)),2)=0,IF(AD51&lt;&gt;"",0,""),ROUND((_xlfn.IFS(TRIM(SUBSTITUTE(AC51,CHAR(160),""))="Devis 1",IFERROR(VALUE(TRIM(SUBSTITUTE(Q51,CHAR(160),""))),0),TRIM(SUBSTITUTE(AC51,CHAR(160),""))="Devis 2",IFERROR(VALUE(TRIM(SUBSTITUTE(V51,CHAR(160),""))),0),TRIM(SUBSTITUTE(AC51,CHAR(160),""))="Devis 3",IFERROR(VALUE(TRIM(SUBSTITUTE(AA51,CHAR(160),""))),0),TRUE,0)*IFERROR(VALUE(TRIM(SUBSTITUTE(D51,CHAR(160),""))),0)),2))</f>
        <v/>
      </c>
      <c r="AF51" s="166" t="str">
        <f t="shared" si="39"/>
        <v/>
      </c>
      <c r="AG51" s="27"/>
      <c r="AH51" s="77" t="str">
        <f t="shared" si="40"/>
        <v/>
      </c>
      <c r="AI51" s="167" t="str">
        <f t="shared" si="41"/>
        <v/>
      </c>
      <c r="AJ51" s="167" t="str">
        <f t="shared" si="42"/>
        <v/>
      </c>
      <c r="AK51" s="78" t="str">
        <f t="shared" si="43"/>
        <v/>
      </c>
      <c r="AL51" s="78" t="str">
        <f t="shared" si="44"/>
        <v/>
      </c>
      <c r="AM51" s="78" t="str">
        <f t="shared" si="45"/>
        <v/>
      </c>
      <c r="AN51" s="78" t="str">
        <f t="shared" si="46"/>
        <v/>
      </c>
      <c r="AO51" s="78" t="str">
        <f t="shared" si="60"/>
        <v/>
      </c>
      <c r="AP51" s="78" t="str">
        <f t="shared" si="29"/>
        <v/>
      </c>
      <c r="AQ51" s="168" t="str">
        <f t="shared" si="47"/>
        <v/>
      </c>
      <c r="AR51" s="78" t="str">
        <f t="shared" si="48"/>
        <v/>
      </c>
      <c r="AS51" s="169" t="str">
        <f t="shared" si="49"/>
        <v/>
      </c>
      <c r="AT51" s="169"/>
      <c r="AU51" s="169"/>
      <c r="AV51" s="169" t="str">
        <f t="shared" si="50"/>
        <v/>
      </c>
      <c r="AW51" s="169" t="str">
        <f t="shared" si="51"/>
        <v/>
      </c>
      <c r="AX51" s="169" t="str">
        <f t="shared" si="30"/>
        <v/>
      </c>
      <c r="AY51" s="169"/>
      <c r="AZ51" s="169"/>
      <c r="BA51" s="169" t="str">
        <f t="shared" si="52"/>
        <v/>
      </c>
      <c r="BB51" s="169" t="str">
        <f t="shared" si="53"/>
        <v/>
      </c>
      <c r="BC51" s="169" t="str">
        <f t="shared" si="31"/>
        <v/>
      </c>
      <c r="BD51" s="169"/>
      <c r="BE51" s="169"/>
      <c r="BF51" s="172" t="str">
        <f t="shared" si="54"/>
        <v/>
      </c>
      <c r="BG51" s="79" t="str">
        <f t="shared" si="55"/>
        <v/>
      </c>
      <c r="BH51" s="173" t="str">
        <f t="shared" si="32"/>
        <v/>
      </c>
      <c r="BI51" s="174" t="str">
        <f t="shared" si="56"/>
        <v/>
      </c>
      <c r="BJ51" s="80"/>
      <c r="BK51" s="176" t="str">
        <f t="shared" si="33"/>
        <v/>
      </c>
      <c r="BL51" s="176" t="str">
        <f t="shared" si="34"/>
        <v/>
      </c>
      <c r="BM51" s="176" t="str">
        <f t="shared" si="35"/>
        <v/>
      </c>
      <c r="BN51" s="175" t="str">
        <f t="shared" si="36"/>
        <v/>
      </c>
      <c r="BO51" s="175" t="str" cm="1">
        <f t="array" ref="BO51">IF($AJ51="","",IF(ROUND((IFERROR(_xlfn.IFS(TRIM(SUBSTITUTE($BI51,CHAR(160),""))="Devis 1",IFERROR(VALUE(TRIM(SUBSTITUTE(AW51,CHAR(160),""))),0),TRIM(SUBSTITUTE($BI51,CHAR(160),""))="Devis 2",IFERROR(VALUE(TRIM(SUBSTITUTE(BB51,CHAR(160),""))),0),TRIM(SUBSTITUTE($BI51,CHAR(160),""))="Devis 3",IFERROR(VALUE(TRIM(SUBSTITUTE(BG51,CHAR(160),""))),0)),0))*(IFERROR(VALUE(TRIM(SUBSTITUTE($AJ51,CHAR(160),""))),0)),2)=0,IF(BN51&lt;&gt;"",0,""),ROUND((IFERROR(_xlfn.IFS(TRIM(SUBSTITUTE($BI51,CHAR(160),""))="Devis 1",IFERROR(VALUE(TRIM(SUBSTITUTE(AW51,CHAR(160),""))),0),TRIM(SUBSTITUTE($BI51,CHAR(160),""))="Devis 2",IFERROR(VALUE(TRIM(SUBSTITUTE(BB51,CHAR(160),""))),0),TRIM(SUBSTITUTE($BI51,CHAR(160),""))="Devis 3",IFERROR(VALUE(TRIM(SUBSTITUTE(BG51,CHAR(160),""))),0)),0))*(IFERROR(VALUE(TRIM(SUBSTITUTE($AJ51,CHAR(160),""))),0)),2)))</f>
        <v/>
      </c>
      <c r="BP51" s="175" t="str">
        <f t="shared" si="37"/>
        <v/>
      </c>
      <c r="BQ51" s="80"/>
      <c r="BR51" s="81" t="str">
        <f t="shared" si="24"/>
        <v/>
      </c>
      <c r="BS51" s="81" t="str">
        <f t="shared" si="38"/>
        <v/>
      </c>
      <c r="BT51" s="176" t="str">
        <f t="shared" si="57"/>
        <v/>
      </c>
      <c r="BU51" s="176" t="str">
        <f t="shared" si="58"/>
        <v/>
      </c>
      <c r="BV51" s="82" t="str">
        <f t="shared" si="59"/>
        <v/>
      </c>
    </row>
    <row r="52" spans="1:74" s="57" customFormat="1" ht="20.25" customHeight="1">
      <c r="A52" s="164">
        <v>42</v>
      </c>
      <c r="B52" s="2"/>
      <c r="C52" s="2"/>
      <c r="D52" s="355"/>
      <c r="E52" s="2"/>
      <c r="F52" s="2"/>
      <c r="G52" s="80"/>
      <c r="H52" s="2"/>
      <c r="I52" s="2"/>
      <c r="J52" s="2"/>
      <c r="K52" s="11"/>
      <c r="L52" s="2"/>
      <c r="M52" s="29"/>
      <c r="N52" s="939"/>
      <c r="O52" s="2"/>
      <c r="P52" s="4"/>
      <c r="Q52" s="3"/>
      <c r="R52" s="165" t="str">
        <f t="shared" si="25"/>
        <v/>
      </c>
      <c r="S52" s="939"/>
      <c r="T52" s="2"/>
      <c r="U52" s="5"/>
      <c r="V52" s="3"/>
      <c r="W52" s="544" t="str">
        <f t="shared" si="26"/>
        <v/>
      </c>
      <c r="X52" s="939"/>
      <c r="Y52" s="2"/>
      <c r="Z52" s="6"/>
      <c r="AA52" s="3"/>
      <c r="AB52" s="544" t="str">
        <f t="shared" si="27"/>
        <v/>
      </c>
      <c r="AC52" s="543"/>
      <c r="AD52" s="361" t="str" cm="1">
        <f t="array" ref="AD52">IF((_xlfn.IFS(TRIM(SUBSTITUTE(AC52,CHAR(160),""))="Devis 1",IFERROR(VALUE(TRIM(SUBSTITUTE(P52,CHAR(160),""))),0),TRIM(SUBSTITUTE(AC52,CHAR(160),""))="Devis 2",IFERROR(VALUE(TRIM(SUBSTITUTE(U52,CHAR(160),""))),0),TRIM(SUBSTITUTE(AC52,CHAR(160),""))="Devis 3",IFERROR(VALUE(TRIM(SUBSTITUTE(Z52,CHAR(160),""))),0),TRUE,0)*IFERROR(VALUE(TRIM(SUBSTITUTE(D52,CHAR(160),""))),0))=0,"",_xlfn.IFS(TRIM(SUBSTITUTE(AC52,CHAR(160),""))="Devis 1",IFERROR(VALUE(TRIM(SUBSTITUTE(P52,CHAR(160),""))),0),TRIM(SUBSTITUTE(AC52,CHAR(160),""))="Devis 2",IFERROR(VALUE(TRIM(SUBSTITUTE(U52,CHAR(160),""))),0),TRIM(SUBSTITUTE(AC52,CHAR(160),""))="Devis 3",IFERROR(VALUE(TRIM(SUBSTITUTE(Z52,CHAR(160),""))),0),TRUE,0)*IFERROR(VALUE(TRIM(SUBSTITUTE(D52,CHAR(160),""))),0))</f>
        <v/>
      </c>
      <c r="AE52" s="177" t="str" cm="1">
        <f t="array" ref="AE52">IF(ROUND((_xlfn.IFS(TRIM(SUBSTITUTE(AC52,CHAR(160),""))="Devis 1",IFERROR(VALUE(TRIM(SUBSTITUTE(Q52,CHAR(160),""))),0),TRIM(SUBSTITUTE(AC52,CHAR(160),""))="Devis 2",IFERROR(VALUE(TRIM(SUBSTITUTE(V52,CHAR(160),""))),0),TRIM(SUBSTITUTE(AC52,CHAR(160),""))="Devis 3",IFERROR(VALUE(TRIM(SUBSTITUTE(AA52,CHAR(160),""))),0),TRUE,0)*IFERROR(VALUE(TRIM(SUBSTITUTE(D52,CHAR(160),""))),0)),2)=0,IF(AD52&lt;&gt;"",0,""),ROUND((_xlfn.IFS(TRIM(SUBSTITUTE(AC52,CHAR(160),""))="Devis 1",IFERROR(VALUE(TRIM(SUBSTITUTE(Q52,CHAR(160),""))),0),TRIM(SUBSTITUTE(AC52,CHAR(160),""))="Devis 2",IFERROR(VALUE(TRIM(SUBSTITUTE(V52,CHAR(160),""))),0),TRIM(SUBSTITUTE(AC52,CHAR(160),""))="Devis 3",IFERROR(VALUE(TRIM(SUBSTITUTE(AA52,CHAR(160),""))),0),TRUE,0)*IFERROR(VALUE(TRIM(SUBSTITUTE(D52,CHAR(160),""))),0)),2))</f>
        <v/>
      </c>
      <c r="AF52" s="166" t="str">
        <f t="shared" si="39"/>
        <v/>
      </c>
      <c r="AG52" s="27"/>
      <c r="AH52" s="77" t="str">
        <f t="shared" si="40"/>
        <v/>
      </c>
      <c r="AI52" s="167" t="str">
        <f t="shared" si="41"/>
        <v/>
      </c>
      <c r="AJ52" s="167" t="str">
        <f t="shared" si="42"/>
        <v/>
      </c>
      <c r="AK52" s="78" t="str">
        <f t="shared" si="43"/>
        <v/>
      </c>
      <c r="AL52" s="78" t="str">
        <f t="shared" si="44"/>
        <v/>
      </c>
      <c r="AM52" s="78" t="str">
        <f t="shared" si="45"/>
        <v/>
      </c>
      <c r="AN52" s="78" t="str">
        <f t="shared" si="46"/>
        <v/>
      </c>
      <c r="AO52" s="78" t="str">
        <f t="shared" si="60"/>
        <v/>
      </c>
      <c r="AP52" s="78" t="str">
        <f t="shared" si="29"/>
        <v/>
      </c>
      <c r="AQ52" s="168" t="str">
        <f t="shared" si="47"/>
        <v/>
      </c>
      <c r="AR52" s="78" t="str">
        <f t="shared" si="48"/>
        <v/>
      </c>
      <c r="AS52" s="169" t="str">
        <f t="shared" si="49"/>
        <v/>
      </c>
      <c r="AT52" s="169"/>
      <c r="AU52" s="169"/>
      <c r="AV52" s="169" t="str">
        <f t="shared" si="50"/>
        <v/>
      </c>
      <c r="AW52" s="169" t="str">
        <f t="shared" si="51"/>
        <v/>
      </c>
      <c r="AX52" s="169" t="str">
        <f t="shared" si="30"/>
        <v/>
      </c>
      <c r="AY52" s="169"/>
      <c r="AZ52" s="169"/>
      <c r="BA52" s="169" t="str">
        <f t="shared" si="52"/>
        <v/>
      </c>
      <c r="BB52" s="169" t="str">
        <f t="shared" si="53"/>
        <v/>
      </c>
      <c r="BC52" s="169" t="str">
        <f t="shared" si="31"/>
        <v/>
      </c>
      <c r="BD52" s="169"/>
      <c r="BE52" s="169"/>
      <c r="BF52" s="172" t="str">
        <f t="shared" si="54"/>
        <v/>
      </c>
      <c r="BG52" s="79" t="str">
        <f t="shared" si="55"/>
        <v/>
      </c>
      <c r="BH52" s="173" t="str">
        <f t="shared" si="32"/>
        <v/>
      </c>
      <c r="BI52" s="174" t="str">
        <f t="shared" si="56"/>
        <v/>
      </c>
      <c r="BJ52" s="80"/>
      <c r="BK52" s="176" t="str">
        <f t="shared" si="33"/>
        <v/>
      </c>
      <c r="BL52" s="176" t="str">
        <f t="shared" si="34"/>
        <v/>
      </c>
      <c r="BM52" s="176" t="str">
        <f t="shared" si="35"/>
        <v/>
      </c>
      <c r="BN52" s="175" t="str">
        <f t="shared" si="36"/>
        <v/>
      </c>
      <c r="BO52" s="175" t="str" cm="1">
        <f t="array" ref="BO52">IF($AJ52="","",IF(ROUND((IFERROR(_xlfn.IFS(TRIM(SUBSTITUTE($BI52,CHAR(160),""))="Devis 1",IFERROR(VALUE(TRIM(SUBSTITUTE(AW52,CHAR(160),""))),0),TRIM(SUBSTITUTE($BI52,CHAR(160),""))="Devis 2",IFERROR(VALUE(TRIM(SUBSTITUTE(BB52,CHAR(160),""))),0),TRIM(SUBSTITUTE($BI52,CHAR(160),""))="Devis 3",IFERROR(VALUE(TRIM(SUBSTITUTE(BG52,CHAR(160),""))),0)),0))*(IFERROR(VALUE(TRIM(SUBSTITUTE($AJ52,CHAR(160),""))),0)),2)=0,IF(BN52&lt;&gt;"",0,""),ROUND((IFERROR(_xlfn.IFS(TRIM(SUBSTITUTE($BI52,CHAR(160),""))="Devis 1",IFERROR(VALUE(TRIM(SUBSTITUTE(AW52,CHAR(160),""))),0),TRIM(SUBSTITUTE($BI52,CHAR(160),""))="Devis 2",IFERROR(VALUE(TRIM(SUBSTITUTE(BB52,CHAR(160),""))),0),TRIM(SUBSTITUTE($BI52,CHAR(160),""))="Devis 3",IFERROR(VALUE(TRIM(SUBSTITUTE(BG52,CHAR(160),""))),0)),0))*(IFERROR(VALUE(TRIM(SUBSTITUTE($AJ52,CHAR(160),""))),0)),2)))</f>
        <v/>
      </c>
      <c r="BP52" s="175" t="str">
        <f t="shared" si="37"/>
        <v/>
      </c>
      <c r="BQ52" s="80"/>
      <c r="BR52" s="81" t="str">
        <f t="shared" si="24"/>
        <v/>
      </c>
      <c r="BS52" s="81" t="str">
        <f t="shared" si="38"/>
        <v/>
      </c>
      <c r="BT52" s="176" t="str">
        <f t="shared" si="57"/>
        <v/>
      </c>
      <c r="BU52" s="176" t="str">
        <f t="shared" si="58"/>
        <v/>
      </c>
      <c r="BV52" s="82" t="str">
        <f t="shared" si="59"/>
        <v/>
      </c>
    </row>
    <row r="53" spans="1:74" s="57" customFormat="1" ht="20.25" customHeight="1">
      <c r="A53" s="164">
        <v>43</v>
      </c>
      <c r="B53" s="2"/>
      <c r="C53" s="2"/>
      <c r="D53" s="355"/>
      <c r="E53" s="2"/>
      <c r="F53" s="2"/>
      <c r="G53" s="80"/>
      <c r="H53" s="2"/>
      <c r="I53" s="2"/>
      <c r="J53" s="2"/>
      <c r="K53" s="11"/>
      <c r="L53" s="2"/>
      <c r="M53" s="29"/>
      <c r="N53" s="939"/>
      <c r="O53" s="2"/>
      <c r="P53" s="4"/>
      <c r="Q53" s="3"/>
      <c r="R53" s="165" t="str">
        <f t="shared" si="25"/>
        <v/>
      </c>
      <c r="S53" s="939"/>
      <c r="T53" s="2"/>
      <c r="U53" s="5"/>
      <c r="V53" s="3"/>
      <c r="W53" s="544" t="str">
        <f t="shared" si="26"/>
        <v/>
      </c>
      <c r="X53" s="939"/>
      <c r="Y53" s="2"/>
      <c r="Z53" s="6"/>
      <c r="AA53" s="3"/>
      <c r="AB53" s="544" t="str">
        <f t="shared" si="27"/>
        <v/>
      </c>
      <c r="AC53" s="543"/>
      <c r="AD53" s="361" t="str" cm="1">
        <f t="array" ref="AD53">IF((_xlfn.IFS(TRIM(SUBSTITUTE(AC53,CHAR(160),""))="Devis 1",IFERROR(VALUE(TRIM(SUBSTITUTE(P53,CHAR(160),""))),0),TRIM(SUBSTITUTE(AC53,CHAR(160),""))="Devis 2",IFERROR(VALUE(TRIM(SUBSTITUTE(U53,CHAR(160),""))),0),TRIM(SUBSTITUTE(AC53,CHAR(160),""))="Devis 3",IFERROR(VALUE(TRIM(SUBSTITUTE(Z53,CHAR(160),""))),0),TRUE,0)*IFERROR(VALUE(TRIM(SUBSTITUTE(D53,CHAR(160),""))),0))=0,"",_xlfn.IFS(TRIM(SUBSTITUTE(AC53,CHAR(160),""))="Devis 1",IFERROR(VALUE(TRIM(SUBSTITUTE(P53,CHAR(160),""))),0),TRIM(SUBSTITUTE(AC53,CHAR(160),""))="Devis 2",IFERROR(VALUE(TRIM(SUBSTITUTE(U53,CHAR(160),""))),0),TRIM(SUBSTITUTE(AC53,CHAR(160),""))="Devis 3",IFERROR(VALUE(TRIM(SUBSTITUTE(Z53,CHAR(160),""))),0),TRUE,0)*IFERROR(VALUE(TRIM(SUBSTITUTE(D53,CHAR(160),""))),0))</f>
        <v/>
      </c>
      <c r="AE53" s="177" t="str" cm="1">
        <f t="array" ref="AE53">IF(ROUND((_xlfn.IFS(TRIM(SUBSTITUTE(AC53,CHAR(160),""))="Devis 1",IFERROR(VALUE(TRIM(SUBSTITUTE(Q53,CHAR(160),""))),0),TRIM(SUBSTITUTE(AC53,CHAR(160),""))="Devis 2",IFERROR(VALUE(TRIM(SUBSTITUTE(V53,CHAR(160),""))),0),TRIM(SUBSTITUTE(AC53,CHAR(160),""))="Devis 3",IFERROR(VALUE(TRIM(SUBSTITUTE(AA53,CHAR(160),""))),0),TRUE,0)*IFERROR(VALUE(TRIM(SUBSTITUTE(D53,CHAR(160),""))),0)),2)=0,IF(AD53&lt;&gt;"",0,""),ROUND((_xlfn.IFS(TRIM(SUBSTITUTE(AC53,CHAR(160),""))="Devis 1",IFERROR(VALUE(TRIM(SUBSTITUTE(Q53,CHAR(160),""))),0),TRIM(SUBSTITUTE(AC53,CHAR(160),""))="Devis 2",IFERROR(VALUE(TRIM(SUBSTITUTE(V53,CHAR(160),""))),0),TRIM(SUBSTITUTE(AC53,CHAR(160),""))="Devis 3",IFERROR(VALUE(TRIM(SUBSTITUTE(AA53,CHAR(160),""))),0),TRUE,0)*IFERROR(VALUE(TRIM(SUBSTITUTE(D53,CHAR(160),""))),0)),2))</f>
        <v/>
      </c>
      <c r="AF53" s="166" t="str">
        <f t="shared" si="39"/>
        <v/>
      </c>
      <c r="AG53" s="27"/>
      <c r="AH53" s="77" t="str">
        <f t="shared" si="40"/>
        <v/>
      </c>
      <c r="AI53" s="167" t="str">
        <f t="shared" si="41"/>
        <v/>
      </c>
      <c r="AJ53" s="167" t="str">
        <f t="shared" si="42"/>
        <v/>
      </c>
      <c r="AK53" s="78" t="str">
        <f t="shared" si="43"/>
        <v/>
      </c>
      <c r="AL53" s="78" t="str">
        <f t="shared" si="44"/>
        <v/>
      </c>
      <c r="AM53" s="78" t="str">
        <f t="shared" si="45"/>
        <v/>
      </c>
      <c r="AN53" s="78" t="str">
        <f t="shared" si="46"/>
        <v/>
      </c>
      <c r="AO53" s="78" t="str">
        <f t="shared" si="60"/>
        <v/>
      </c>
      <c r="AP53" s="78" t="str">
        <f t="shared" si="29"/>
        <v/>
      </c>
      <c r="AQ53" s="168" t="str">
        <f t="shared" si="47"/>
        <v/>
      </c>
      <c r="AR53" s="78" t="str">
        <f t="shared" si="48"/>
        <v/>
      </c>
      <c r="AS53" s="169" t="str">
        <f t="shared" si="49"/>
        <v/>
      </c>
      <c r="AT53" s="169"/>
      <c r="AU53" s="169"/>
      <c r="AV53" s="169" t="str">
        <f t="shared" si="50"/>
        <v/>
      </c>
      <c r="AW53" s="169" t="str">
        <f t="shared" si="51"/>
        <v/>
      </c>
      <c r="AX53" s="169" t="str">
        <f t="shared" si="30"/>
        <v/>
      </c>
      <c r="AY53" s="169"/>
      <c r="AZ53" s="169"/>
      <c r="BA53" s="169" t="str">
        <f t="shared" si="52"/>
        <v/>
      </c>
      <c r="BB53" s="169" t="str">
        <f t="shared" si="53"/>
        <v/>
      </c>
      <c r="BC53" s="169" t="str">
        <f t="shared" si="31"/>
        <v/>
      </c>
      <c r="BD53" s="169"/>
      <c r="BE53" s="169"/>
      <c r="BF53" s="172" t="str">
        <f t="shared" si="54"/>
        <v/>
      </c>
      <c r="BG53" s="79" t="str">
        <f t="shared" si="55"/>
        <v/>
      </c>
      <c r="BH53" s="173" t="str">
        <f t="shared" si="32"/>
        <v/>
      </c>
      <c r="BI53" s="174" t="str">
        <f t="shared" si="56"/>
        <v/>
      </c>
      <c r="BJ53" s="80"/>
      <c r="BK53" s="176" t="str">
        <f t="shared" si="33"/>
        <v/>
      </c>
      <c r="BL53" s="176" t="str">
        <f t="shared" si="34"/>
        <v/>
      </c>
      <c r="BM53" s="176" t="str">
        <f t="shared" si="35"/>
        <v/>
      </c>
      <c r="BN53" s="175" t="str">
        <f t="shared" si="36"/>
        <v/>
      </c>
      <c r="BO53" s="175" t="str" cm="1">
        <f t="array" ref="BO53">IF($AJ53="","",IF(ROUND((IFERROR(_xlfn.IFS(TRIM(SUBSTITUTE($BI53,CHAR(160),""))="Devis 1",IFERROR(VALUE(TRIM(SUBSTITUTE(AW53,CHAR(160),""))),0),TRIM(SUBSTITUTE($BI53,CHAR(160),""))="Devis 2",IFERROR(VALUE(TRIM(SUBSTITUTE(BB53,CHAR(160),""))),0),TRIM(SUBSTITUTE($BI53,CHAR(160),""))="Devis 3",IFERROR(VALUE(TRIM(SUBSTITUTE(BG53,CHAR(160),""))),0)),0))*(IFERROR(VALUE(TRIM(SUBSTITUTE($AJ53,CHAR(160),""))),0)),2)=0,IF(BN53&lt;&gt;"",0,""),ROUND((IFERROR(_xlfn.IFS(TRIM(SUBSTITUTE($BI53,CHAR(160),""))="Devis 1",IFERROR(VALUE(TRIM(SUBSTITUTE(AW53,CHAR(160),""))),0),TRIM(SUBSTITUTE($BI53,CHAR(160),""))="Devis 2",IFERROR(VALUE(TRIM(SUBSTITUTE(BB53,CHAR(160),""))),0),TRIM(SUBSTITUTE($BI53,CHAR(160),""))="Devis 3",IFERROR(VALUE(TRIM(SUBSTITUTE(BG53,CHAR(160),""))),0)),0))*(IFERROR(VALUE(TRIM(SUBSTITUTE($AJ53,CHAR(160),""))),0)),2)))</f>
        <v/>
      </c>
      <c r="BP53" s="175" t="str">
        <f t="shared" si="37"/>
        <v/>
      </c>
      <c r="BQ53" s="80"/>
      <c r="BR53" s="81" t="str">
        <f t="shared" si="24"/>
        <v/>
      </c>
      <c r="BS53" s="81" t="str">
        <f t="shared" si="38"/>
        <v/>
      </c>
      <c r="BT53" s="176" t="str">
        <f t="shared" si="57"/>
        <v/>
      </c>
      <c r="BU53" s="176" t="str">
        <f t="shared" si="58"/>
        <v/>
      </c>
      <c r="BV53" s="82" t="str">
        <f t="shared" si="59"/>
        <v/>
      </c>
    </row>
    <row r="54" spans="1:74" s="57" customFormat="1" ht="20.25" customHeight="1">
      <c r="A54" s="164">
        <v>44</v>
      </c>
      <c r="B54" s="2"/>
      <c r="C54" s="2"/>
      <c r="D54" s="355"/>
      <c r="E54" s="2"/>
      <c r="F54" s="2"/>
      <c r="G54" s="80"/>
      <c r="H54" s="2"/>
      <c r="I54" s="2"/>
      <c r="J54" s="2"/>
      <c r="K54" s="11"/>
      <c r="L54" s="2"/>
      <c r="M54" s="29"/>
      <c r="N54" s="939"/>
      <c r="O54" s="2"/>
      <c r="P54" s="4"/>
      <c r="Q54" s="3"/>
      <c r="R54" s="165" t="str">
        <f t="shared" si="25"/>
        <v/>
      </c>
      <c r="S54" s="939"/>
      <c r="T54" s="2"/>
      <c r="U54" s="5"/>
      <c r="V54" s="3"/>
      <c r="W54" s="544" t="str">
        <f t="shared" si="26"/>
        <v/>
      </c>
      <c r="X54" s="939"/>
      <c r="Y54" s="2"/>
      <c r="Z54" s="6"/>
      <c r="AA54" s="3"/>
      <c r="AB54" s="544" t="str">
        <f t="shared" si="27"/>
        <v/>
      </c>
      <c r="AC54" s="543"/>
      <c r="AD54" s="361" t="str" cm="1">
        <f t="array" ref="AD54">IF((_xlfn.IFS(TRIM(SUBSTITUTE(AC54,CHAR(160),""))="Devis 1",IFERROR(VALUE(TRIM(SUBSTITUTE(P54,CHAR(160),""))),0),TRIM(SUBSTITUTE(AC54,CHAR(160),""))="Devis 2",IFERROR(VALUE(TRIM(SUBSTITUTE(U54,CHAR(160),""))),0),TRIM(SUBSTITUTE(AC54,CHAR(160),""))="Devis 3",IFERROR(VALUE(TRIM(SUBSTITUTE(Z54,CHAR(160),""))),0),TRUE,0)*IFERROR(VALUE(TRIM(SUBSTITUTE(D54,CHAR(160),""))),0))=0,"",_xlfn.IFS(TRIM(SUBSTITUTE(AC54,CHAR(160),""))="Devis 1",IFERROR(VALUE(TRIM(SUBSTITUTE(P54,CHAR(160),""))),0),TRIM(SUBSTITUTE(AC54,CHAR(160),""))="Devis 2",IFERROR(VALUE(TRIM(SUBSTITUTE(U54,CHAR(160),""))),0),TRIM(SUBSTITUTE(AC54,CHAR(160),""))="Devis 3",IFERROR(VALUE(TRIM(SUBSTITUTE(Z54,CHAR(160),""))),0),TRUE,0)*IFERROR(VALUE(TRIM(SUBSTITUTE(D54,CHAR(160),""))),0))</f>
        <v/>
      </c>
      <c r="AE54" s="177" t="str" cm="1">
        <f t="array" ref="AE54">IF(ROUND((_xlfn.IFS(TRIM(SUBSTITUTE(AC54,CHAR(160),""))="Devis 1",IFERROR(VALUE(TRIM(SUBSTITUTE(Q54,CHAR(160),""))),0),TRIM(SUBSTITUTE(AC54,CHAR(160),""))="Devis 2",IFERROR(VALUE(TRIM(SUBSTITUTE(V54,CHAR(160),""))),0),TRIM(SUBSTITUTE(AC54,CHAR(160),""))="Devis 3",IFERROR(VALUE(TRIM(SUBSTITUTE(AA54,CHAR(160),""))),0),TRUE,0)*IFERROR(VALUE(TRIM(SUBSTITUTE(D54,CHAR(160),""))),0)),2)=0,IF(AD54&lt;&gt;"",0,""),ROUND((_xlfn.IFS(TRIM(SUBSTITUTE(AC54,CHAR(160),""))="Devis 1",IFERROR(VALUE(TRIM(SUBSTITUTE(Q54,CHAR(160),""))),0),TRIM(SUBSTITUTE(AC54,CHAR(160),""))="Devis 2",IFERROR(VALUE(TRIM(SUBSTITUTE(V54,CHAR(160),""))),0),TRIM(SUBSTITUTE(AC54,CHAR(160),""))="Devis 3",IFERROR(VALUE(TRIM(SUBSTITUTE(AA54,CHAR(160),""))),0),TRUE,0)*IFERROR(VALUE(TRIM(SUBSTITUTE(D54,CHAR(160),""))),0)),2))</f>
        <v/>
      </c>
      <c r="AF54" s="166" t="str">
        <f t="shared" si="39"/>
        <v/>
      </c>
      <c r="AG54" s="27"/>
      <c r="AH54" s="77" t="str">
        <f t="shared" si="40"/>
        <v/>
      </c>
      <c r="AI54" s="167" t="str">
        <f t="shared" si="41"/>
        <v/>
      </c>
      <c r="AJ54" s="167" t="str">
        <f t="shared" si="42"/>
        <v/>
      </c>
      <c r="AK54" s="78" t="str">
        <f t="shared" si="43"/>
        <v/>
      </c>
      <c r="AL54" s="78" t="str">
        <f t="shared" si="44"/>
        <v/>
      </c>
      <c r="AM54" s="78" t="str">
        <f t="shared" si="45"/>
        <v/>
      </c>
      <c r="AN54" s="78" t="str">
        <f t="shared" si="46"/>
        <v/>
      </c>
      <c r="AO54" s="78" t="str">
        <f t="shared" si="60"/>
        <v/>
      </c>
      <c r="AP54" s="78" t="str">
        <f t="shared" si="29"/>
        <v/>
      </c>
      <c r="AQ54" s="168" t="str">
        <f t="shared" si="47"/>
        <v/>
      </c>
      <c r="AR54" s="78" t="str">
        <f t="shared" si="48"/>
        <v/>
      </c>
      <c r="AS54" s="169" t="str">
        <f t="shared" si="49"/>
        <v/>
      </c>
      <c r="AT54" s="169"/>
      <c r="AU54" s="169"/>
      <c r="AV54" s="169" t="str">
        <f t="shared" si="50"/>
        <v/>
      </c>
      <c r="AW54" s="169" t="str">
        <f t="shared" si="51"/>
        <v/>
      </c>
      <c r="AX54" s="169" t="str">
        <f t="shared" si="30"/>
        <v/>
      </c>
      <c r="AY54" s="169"/>
      <c r="AZ54" s="169"/>
      <c r="BA54" s="169" t="str">
        <f t="shared" si="52"/>
        <v/>
      </c>
      <c r="BB54" s="169" t="str">
        <f t="shared" si="53"/>
        <v/>
      </c>
      <c r="BC54" s="169" t="str">
        <f t="shared" si="31"/>
        <v/>
      </c>
      <c r="BD54" s="169"/>
      <c r="BE54" s="169"/>
      <c r="BF54" s="172" t="str">
        <f t="shared" si="54"/>
        <v/>
      </c>
      <c r="BG54" s="79" t="str">
        <f t="shared" si="55"/>
        <v/>
      </c>
      <c r="BH54" s="173" t="str">
        <f t="shared" si="32"/>
        <v/>
      </c>
      <c r="BI54" s="174" t="str">
        <f t="shared" si="56"/>
        <v/>
      </c>
      <c r="BJ54" s="80"/>
      <c r="BK54" s="176" t="str">
        <f t="shared" si="33"/>
        <v/>
      </c>
      <c r="BL54" s="176" t="str">
        <f t="shared" si="34"/>
        <v/>
      </c>
      <c r="BM54" s="176" t="str">
        <f t="shared" si="35"/>
        <v/>
      </c>
      <c r="BN54" s="175" t="str">
        <f t="shared" si="36"/>
        <v/>
      </c>
      <c r="BO54" s="175" t="str" cm="1">
        <f t="array" ref="BO54">IF($AJ54="","",IF(ROUND((IFERROR(_xlfn.IFS(TRIM(SUBSTITUTE($BI54,CHAR(160),""))="Devis 1",IFERROR(VALUE(TRIM(SUBSTITUTE(AW54,CHAR(160),""))),0),TRIM(SUBSTITUTE($BI54,CHAR(160),""))="Devis 2",IFERROR(VALUE(TRIM(SUBSTITUTE(BB54,CHAR(160),""))),0),TRIM(SUBSTITUTE($BI54,CHAR(160),""))="Devis 3",IFERROR(VALUE(TRIM(SUBSTITUTE(BG54,CHAR(160),""))),0)),0))*(IFERROR(VALUE(TRIM(SUBSTITUTE($AJ54,CHAR(160),""))),0)),2)=0,IF(BN54&lt;&gt;"",0,""),ROUND((IFERROR(_xlfn.IFS(TRIM(SUBSTITUTE($BI54,CHAR(160),""))="Devis 1",IFERROR(VALUE(TRIM(SUBSTITUTE(AW54,CHAR(160),""))),0),TRIM(SUBSTITUTE($BI54,CHAR(160),""))="Devis 2",IFERROR(VALUE(TRIM(SUBSTITUTE(BB54,CHAR(160),""))),0),TRIM(SUBSTITUTE($BI54,CHAR(160),""))="Devis 3",IFERROR(VALUE(TRIM(SUBSTITUTE(BG54,CHAR(160),""))),0)),0))*(IFERROR(VALUE(TRIM(SUBSTITUTE($AJ54,CHAR(160),""))),0)),2)))</f>
        <v/>
      </c>
      <c r="BP54" s="175" t="str">
        <f t="shared" si="37"/>
        <v/>
      </c>
      <c r="BQ54" s="80"/>
      <c r="BR54" s="81" t="str">
        <f t="shared" si="24"/>
        <v/>
      </c>
      <c r="BS54" s="81" t="str">
        <f t="shared" si="38"/>
        <v/>
      </c>
      <c r="BT54" s="176" t="str">
        <f t="shared" si="57"/>
        <v/>
      </c>
      <c r="BU54" s="176" t="str">
        <f t="shared" si="58"/>
        <v/>
      </c>
      <c r="BV54" s="82" t="str">
        <f t="shared" si="59"/>
        <v/>
      </c>
    </row>
    <row r="55" spans="1:74" s="57" customFormat="1" ht="20.25" customHeight="1">
      <c r="A55" s="164">
        <v>45</v>
      </c>
      <c r="B55" s="2"/>
      <c r="C55" s="2"/>
      <c r="D55" s="355"/>
      <c r="E55" s="2"/>
      <c r="F55" s="2"/>
      <c r="G55" s="80"/>
      <c r="H55" s="2"/>
      <c r="I55" s="2"/>
      <c r="J55" s="2"/>
      <c r="K55" s="11"/>
      <c r="L55" s="2"/>
      <c r="M55" s="29"/>
      <c r="N55" s="939"/>
      <c r="O55" s="2"/>
      <c r="P55" s="4"/>
      <c r="Q55" s="3"/>
      <c r="R55" s="165" t="str">
        <f t="shared" si="25"/>
        <v/>
      </c>
      <c r="S55" s="939"/>
      <c r="T55" s="2"/>
      <c r="U55" s="5"/>
      <c r="V55" s="3"/>
      <c r="W55" s="544" t="str">
        <f t="shared" si="26"/>
        <v/>
      </c>
      <c r="X55" s="939"/>
      <c r="Y55" s="2"/>
      <c r="Z55" s="6"/>
      <c r="AA55" s="3"/>
      <c r="AB55" s="544" t="str">
        <f t="shared" si="27"/>
        <v/>
      </c>
      <c r="AC55" s="543"/>
      <c r="AD55" s="361" t="str" cm="1">
        <f t="array" ref="AD55">IF((_xlfn.IFS(TRIM(SUBSTITUTE(AC55,CHAR(160),""))="Devis 1",IFERROR(VALUE(TRIM(SUBSTITUTE(P55,CHAR(160),""))),0),TRIM(SUBSTITUTE(AC55,CHAR(160),""))="Devis 2",IFERROR(VALUE(TRIM(SUBSTITUTE(U55,CHAR(160),""))),0),TRIM(SUBSTITUTE(AC55,CHAR(160),""))="Devis 3",IFERROR(VALUE(TRIM(SUBSTITUTE(Z55,CHAR(160),""))),0),TRUE,0)*IFERROR(VALUE(TRIM(SUBSTITUTE(D55,CHAR(160),""))),0))=0,"",_xlfn.IFS(TRIM(SUBSTITUTE(AC55,CHAR(160),""))="Devis 1",IFERROR(VALUE(TRIM(SUBSTITUTE(P55,CHAR(160),""))),0),TRIM(SUBSTITUTE(AC55,CHAR(160),""))="Devis 2",IFERROR(VALUE(TRIM(SUBSTITUTE(U55,CHAR(160),""))),0),TRIM(SUBSTITUTE(AC55,CHAR(160),""))="Devis 3",IFERROR(VALUE(TRIM(SUBSTITUTE(Z55,CHAR(160),""))),0),TRUE,0)*IFERROR(VALUE(TRIM(SUBSTITUTE(D55,CHAR(160),""))),0))</f>
        <v/>
      </c>
      <c r="AE55" s="177" t="str" cm="1">
        <f t="array" ref="AE55">IF(ROUND((_xlfn.IFS(TRIM(SUBSTITUTE(AC55,CHAR(160),""))="Devis 1",IFERROR(VALUE(TRIM(SUBSTITUTE(Q55,CHAR(160),""))),0),TRIM(SUBSTITUTE(AC55,CHAR(160),""))="Devis 2",IFERROR(VALUE(TRIM(SUBSTITUTE(V55,CHAR(160),""))),0),TRIM(SUBSTITUTE(AC55,CHAR(160),""))="Devis 3",IFERROR(VALUE(TRIM(SUBSTITUTE(AA55,CHAR(160),""))),0),TRUE,0)*IFERROR(VALUE(TRIM(SUBSTITUTE(D55,CHAR(160),""))),0)),2)=0,IF(AD55&lt;&gt;"",0,""),ROUND((_xlfn.IFS(TRIM(SUBSTITUTE(AC55,CHAR(160),""))="Devis 1",IFERROR(VALUE(TRIM(SUBSTITUTE(Q55,CHAR(160),""))),0),TRIM(SUBSTITUTE(AC55,CHAR(160),""))="Devis 2",IFERROR(VALUE(TRIM(SUBSTITUTE(V55,CHAR(160),""))),0),TRIM(SUBSTITUTE(AC55,CHAR(160),""))="Devis 3",IFERROR(VALUE(TRIM(SUBSTITUTE(AA55,CHAR(160),""))),0),TRUE,0)*IFERROR(VALUE(TRIM(SUBSTITUTE(D55,CHAR(160),""))),0)),2))</f>
        <v/>
      </c>
      <c r="AF55" s="166" t="str">
        <f t="shared" si="39"/>
        <v/>
      </c>
      <c r="AG55" s="27"/>
      <c r="AH55" s="77" t="str">
        <f t="shared" si="40"/>
        <v/>
      </c>
      <c r="AI55" s="167" t="str">
        <f t="shared" si="41"/>
        <v/>
      </c>
      <c r="AJ55" s="167" t="str">
        <f t="shared" si="42"/>
        <v/>
      </c>
      <c r="AK55" s="78" t="str">
        <f t="shared" si="43"/>
        <v/>
      </c>
      <c r="AL55" s="78" t="str">
        <f t="shared" si="44"/>
        <v/>
      </c>
      <c r="AM55" s="78" t="str">
        <f t="shared" si="45"/>
        <v/>
      </c>
      <c r="AN55" s="78" t="str">
        <f t="shared" si="46"/>
        <v/>
      </c>
      <c r="AO55" s="78" t="str">
        <f t="shared" si="60"/>
        <v/>
      </c>
      <c r="AP55" s="78" t="str">
        <f t="shared" si="29"/>
        <v/>
      </c>
      <c r="AQ55" s="168" t="str">
        <f t="shared" si="47"/>
        <v/>
      </c>
      <c r="AR55" s="78" t="str">
        <f t="shared" si="48"/>
        <v/>
      </c>
      <c r="AS55" s="169" t="str">
        <f t="shared" si="49"/>
        <v/>
      </c>
      <c r="AT55" s="169"/>
      <c r="AU55" s="169"/>
      <c r="AV55" s="169" t="str">
        <f t="shared" si="50"/>
        <v/>
      </c>
      <c r="AW55" s="169" t="str">
        <f t="shared" si="51"/>
        <v/>
      </c>
      <c r="AX55" s="169" t="str">
        <f t="shared" si="30"/>
        <v/>
      </c>
      <c r="AY55" s="169"/>
      <c r="AZ55" s="169"/>
      <c r="BA55" s="169" t="str">
        <f t="shared" si="52"/>
        <v/>
      </c>
      <c r="BB55" s="169" t="str">
        <f t="shared" si="53"/>
        <v/>
      </c>
      <c r="BC55" s="169" t="str">
        <f t="shared" si="31"/>
        <v/>
      </c>
      <c r="BD55" s="169"/>
      <c r="BE55" s="169"/>
      <c r="BF55" s="172" t="str">
        <f t="shared" si="54"/>
        <v/>
      </c>
      <c r="BG55" s="79" t="str">
        <f t="shared" si="55"/>
        <v/>
      </c>
      <c r="BH55" s="173" t="str">
        <f t="shared" si="32"/>
        <v/>
      </c>
      <c r="BI55" s="174" t="str">
        <f t="shared" si="56"/>
        <v/>
      </c>
      <c r="BJ55" s="80"/>
      <c r="BK55" s="176" t="str">
        <f t="shared" si="33"/>
        <v/>
      </c>
      <c r="BL55" s="176" t="str">
        <f t="shared" si="34"/>
        <v/>
      </c>
      <c r="BM55" s="176" t="str">
        <f t="shared" si="35"/>
        <v/>
      </c>
      <c r="BN55" s="175" t="str">
        <f t="shared" si="36"/>
        <v/>
      </c>
      <c r="BO55" s="175" t="str" cm="1">
        <f t="array" ref="BO55">IF($AJ55="","",IF(ROUND((IFERROR(_xlfn.IFS(TRIM(SUBSTITUTE($BI55,CHAR(160),""))="Devis 1",IFERROR(VALUE(TRIM(SUBSTITUTE(AW55,CHAR(160),""))),0),TRIM(SUBSTITUTE($BI55,CHAR(160),""))="Devis 2",IFERROR(VALUE(TRIM(SUBSTITUTE(BB55,CHAR(160),""))),0),TRIM(SUBSTITUTE($BI55,CHAR(160),""))="Devis 3",IFERROR(VALUE(TRIM(SUBSTITUTE(BG55,CHAR(160),""))),0)),0))*(IFERROR(VALUE(TRIM(SUBSTITUTE($AJ55,CHAR(160),""))),0)),2)=0,IF(BN55&lt;&gt;"",0,""),ROUND((IFERROR(_xlfn.IFS(TRIM(SUBSTITUTE($BI55,CHAR(160),""))="Devis 1",IFERROR(VALUE(TRIM(SUBSTITUTE(AW55,CHAR(160),""))),0),TRIM(SUBSTITUTE($BI55,CHAR(160),""))="Devis 2",IFERROR(VALUE(TRIM(SUBSTITUTE(BB55,CHAR(160),""))),0),TRIM(SUBSTITUTE($BI55,CHAR(160),""))="Devis 3",IFERROR(VALUE(TRIM(SUBSTITUTE(BG55,CHAR(160),""))),0)),0))*(IFERROR(VALUE(TRIM(SUBSTITUTE($AJ55,CHAR(160),""))),0)),2)))</f>
        <v/>
      </c>
      <c r="BP55" s="175" t="str">
        <f t="shared" si="37"/>
        <v/>
      </c>
      <c r="BQ55" s="80"/>
      <c r="BR55" s="81" t="str">
        <f t="shared" si="24"/>
        <v/>
      </c>
      <c r="BS55" s="81" t="str">
        <f t="shared" si="38"/>
        <v/>
      </c>
      <c r="BT55" s="176" t="str">
        <f t="shared" si="57"/>
        <v/>
      </c>
      <c r="BU55" s="176" t="str">
        <f t="shared" si="58"/>
        <v/>
      </c>
      <c r="BV55" s="82" t="str">
        <f t="shared" si="59"/>
        <v/>
      </c>
    </row>
    <row r="56" spans="1:74" s="57" customFormat="1" ht="20.25" customHeight="1">
      <c r="A56" s="164">
        <v>46</v>
      </c>
      <c r="B56" s="2"/>
      <c r="C56" s="2"/>
      <c r="D56" s="355"/>
      <c r="E56" s="2"/>
      <c r="F56" s="2"/>
      <c r="G56" s="80"/>
      <c r="H56" s="2"/>
      <c r="I56" s="2"/>
      <c r="J56" s="2"/>
      <c r="K56" s="11"/>
      <c r="L56" s="2"/>
      <c r="M56" s="29"/>
      <c r="N56" s="939"/>
      <c r="O56" s="2"/>
      <c r="P56" s="4"/>
      <c r="Q56" s="3"/>
      <c r="R56" s="165" t="str">
        <f t="shared" si="25"/>
        <v/>
      </c>
      <c r="S56" s="939"/>
      <c r="T56" s="2"/>
      <c r="U56" s="5"/>
      <c r="V56" s="3"/>
      <c r="W56" s="544" t="str">
        <f t="shared" si="26"/>
        <v/>
      </c>
      <c r="X56" s="939"/>
      <c r="Y56" s="2"/>
      <c r="Z56" s="6"/>
      <c r="AA56" s="3"/>
      <c r="AB56" s="544" t="str">
        <f t="shared" si="27"/>
        <v/>
      </c>
      <c r="AC56" s="543"/>
      <c r="AD56" s="361" t="str" cm="1">
        <f t="array" ref="AD56">IF((_xlfn.IFS(TRIM(SUBSTITUTE(AC56,CHAR(160),""))="Devis 1",IFERROR(VALUE(TRIM(SUBSTITUTE(P56,CHAR(160),""))),0),TRIM(SUBSTITUTE(AC56,CHAR(160),""))="Devis 2",IFERROR(VALUE(TRIM(SUBSTITUTE(U56,CHAR(160),""))),0),TRIM(SUBSTITUTE(AC56,CHAR(160),""))="Devis 3",IFERROR(VALUE(TRIM(SUBSTITUTE(Z56,CHAR(160),""))),0),TRUE,0)*IFERROR(VALUE(TRIM(SUBSTITUTE(D56,CHAR(160),""))),0))=0,"",_xlfn.IFS(TRIM(SUBSTITUTE(AC56,CHAR(160),""))="Devis 1",IFERROR(VALUE(TRIM(SUBSTITUTE(P56,CHAR(160),""))),0),TRIM(SUBSTITUTE(AC56,CHAR(160),""))="Devis 2",IFERROR(VALUE(TRIM(SUBSTITUTE(U56,CHAR(160),""))),0),TRIM(SUBSTITUTE(AC56,CHAR(160),""))="Devis 3",IFERROR(VALUE(TRIM(SUBSTITUTE(Z56,CHAR(160),""))),0),TRUE,0)*IFERROR(VALUE(TRIM(SUBSTITUTE(D56,CHAR(160),""))),0))</f>
        <v/>
      </c>
      <c r="AE56" s="177" t="str" cm="1">
        <f t="array" ref="AE56">IF(ROUND((_xlfn.IFS(TRIM(SUBSTITUTE(AC56,CHAR(160),""))="Devis 1",IFERROR(VALUE(TRIM(SUBSTITUTE(Q56,CHAR(160),""))),0),TRIM(SUBSTITUTE(AC56,CHAR(160),""))="Devis 2",IFERROR(VALUE(TRIM(SUBSTITUTE(V56,CHAR(160),""))),0),TRIM(SUBSTITUTE(AC56,CHAR(160),""))="Devis 3",IFERROR(VALUE(TRIM(SUBSTITUTE(AA56,CHAR(160),""))),0),TRUE,0)*IFERROR(VALUE(TRIM(SUBSTITUTE(D56,CHAR(160),""))),0)),2)=0,IF(AD56&lt;&gt;"",0,""),ROUND((_xlfn.IFS(TRIM(SUBSTITUTE(AC56,CHAR(160),""))="Devis 1",IFERROR(VALUE(TRIM(SUBSTITUTE(Q56,CHAR(160),""))),0),TRIM(SUBSTITUTE(AC56,CHAR(160),""))="Devis 2",IFERROR(VALUE(TRIM(SUBSTITUTE(V56,CHAR(160),""))),0),TRIM(SUBSTITUTE(AC56,CHAR(160),""))="Devis 3",IFERROR(VALUE(TRIM(SUBSTITUTE(AA56,CHAR(160),""))),0),TRUE,0)*IFERROR(VALUE(TRIM(SUBSTITUTE(D56,CHAR(160),""))),0)),2))</f>
        <v/>
      </c>
      <c r="AF56" s="166" t="str">
        <f t="shared" si="39"/>
        <v/>
      </c>
      <c r="AG56" s="27"/>
      <c r="AH56" s="77" t="str">
        <f t="shared" si="40"/>
        <v/>
      </c>
      <c r="AI56" s="167" t="str">
        <f t="shared" si="41"/>
        <v/>
      </c>
      <c r="AJ56" s="167" t="str">
        <f t="shared" si="42"/>
        <v/>
      </c>
      <c r="AK56" s="78" t="str">
        <f t="shared" si="43"/>
        <v/>
      </c>
      <c r="AL56" s="78" t="str">
        <f t="shared" si="44"/>
        <v/>
      </c>
      <c r="AM56" s="78" t="str">
        <f t="shared" si="45"/>
        <v/>
      </c>
      <c r="AN56" s="78" t="str">
        <f t="shared" si="46"/>
        <v/>
      </c>
      <c r="AO56" s="78" t="str">
        <f t="shared" si="60"/>
        <v/>
      </c>
      <c r="AP56" s="78" t="str">
        <f t="shared" si="29"/>
        <v/>
      </c>
      <c r="AQ56" s="168" t="str">
        <f t="shared" si="47"/>
        <v/>
      </c>
      <c r="AR56" s="78" t="str">
        <f t="shared" si="48"/>
        <v/>
      </c>
      <c r="AS56" s="169" t="str">
        <f t="shared" si="49"/>
        <v/>
      </c>
      <c r="AT56" s="169"/>
      <c r="AU56" s="169"/>
      <c r="AV56" s="169" t="str">
        <f t="shared" si="50"/>
        <v/>
      </c>
      <c r="AW56" s="169" t="str">
        <f t="shared" si="51"/>
        <v/>
      </c>
      <c r="AX56" s="169" t="str">
        <f t="shared" si="30"/>
        <v/>
      </c>
      <c r="AY56" s="169"/>
      <c r="AZ56" s="169"/>
      <c r="BA56" s="169" t="str">
        <f t="shared" si="52"/>
        <v/>
      </c>
      <c r="BB56" s="169" t="str">
        <f t="shared" si="53"/>
        <v/>
      </c>
      <c r="BC56" s="169" t="str">
        <f t="shared" si="31"/>
        <v/>
      </c>
      <c r="BD56" s="169"/>
      <c r="BE56" s="169"/>
      <c r="BF56" s="172" t="str">
        <f t="shared" si="54"/>
        <v/>
      </c>
      <c r="BG56" s="79" t="str">
        <f t="shared" si="55"/>
        <v/>
      </c>
      <c r="BH56" s="173" t="str">
        <f t="shared" si="32"/>
        <v/>
      </c>
      <c r="BI56" s="174" t="str">
        <f t="shared" si="56"/>
        <v/>
      </c>
      <c r="BJ56" s="80"/>
      <c r="BK56" s="176" t="str">
        <f t="shared" si="33"/>
        <v/>
      </c>
      <c r="BL56" s="176" t="str">
        <f t="shared" si="34"/>
        <v/>
      </c>
      <c r="BM56" s="176" t="str">
        <f t="shared" si="35"/>
        <v/>
      </c>
      <c r="BN56" s="175" t="str">
        <f t="shared" si="36"/>
        <v/>
      </c>
      <c r="BO56" s="175" t="str" cm="1">
        <f t="array" ref="BO56">IF($AJ56="","",IF(ROUND((IFERROR(_xlfn.IFS(TRIM(SUBSTITUTE($BI56,CHAR(160),""))="Devis 1",IFERROR(VALUE(TRIM(SUBSTITUTE(AW56,CHAR(160),""))),0),TRIM(SUBSTITUTE($BI56,CHAR(160),""))="Devis 2",IFERROR(VALUE(TRIM(SUBSTITUTE(BB56,CHAR(160),""))),0),TRIM(SUBSTITUTE($BI56,CHAR(160),""))="Devis 3",IFERROR(VALUE(TRIM(SUBSTITUTE(BG56,CHAR(160),""))),0)),0))*(IFERROR(VALUE(TRIM(SUBSTITUTE($AJ56,CHAR(160),""))),0)),2)=0,IF(BN56&lt;&gt;"",0,""),ROUND((IFERROR(_xlfn.IFS(TRIM(SUBSTITUTE($BI56,CHAR(160),""))="Devis 1",IFERROR(VALUE(TRIM(SUBSTITUTE(AW56,CHAR(160),""))),0),TRIM(SUBSTITUTE($BI56,CHAR(160),""))="Devis 2",IFERROR(VALUE(TRIM(SUBSTITUTE(BB56,CHAR(160),""))),0),TRIM(SUBSTITUTE($BI56,CHAR(160),""))="Devis 3",IFERROR(VALUE(TRIM(SUBSTITUTE(BG56,CHAR(160),""))),0)),0))*(IFERROR(VALUE(TRIM(SUBSTITUTE($AJ56,CHAR(160),""))),0)),2)))</f>
        <v/>
      </c>
      <c r="BP56" s="175" t="str">
        <f t="shared" si="37"/>
        <v/>
      </c>
      <c r="BQ56" s="80"/>
      <c r="BR56" s="81" t="str">
        <f t="shared" si="24"/>
        <v/>
      </c>
      <c r="BS56" s="81" t="str">
        <f t="shared" si="38"/>
        <v/>
      </c>
      <c r="BT56" s="176" t="str">
        <f t="shared" si="57"/>
        <v/>
      </c>
      <c r="BU56" s="176" t="str">
        <f t="shared" si="58"/>
        <v/>
      </c>
      <c r="BV56" s="82" t="str">
        <f t="shared" si="59"/>
        <v/>
      </c>
    </row>
    <row r="57" spans="1:74" s="57" customFormat="1" ht="20.25" customHeight="1">
      <c r="A57" s="164">
        <v>47</v>
      </c>
      <c r="B57" s="2"/>
      <c r="C57" s="2"/>
      <c r="D57" s="355"/>
      <c r="E57" s="2"/>
      <c r="F57" s="2"/>
      <c r="G57" s="80"/>
      <c r="H57" s="2"/>
      <c r="I57" s="2"/>
      <c r="J57" s="2"/>
      <c r="K57" s="11"/>
      <c r="L57" s="2"/>
      <c r="M57" s="29"/>
      <c r="N57" s="939"/>
      <c r="O57" s="2"/>
      <c r="P57" s="4"/>
      <c r="Q57" s="3"/>
      <c r="R57" s="165" t="str">
        <f t="shared" si="25"/>
        <v/>
      </c>
      <c r="S57" s="939"/>
      <c r="T57" s="2"/>
      <c r="U57" s="5"/>
      <c r="V57" s="3"/>
      <c r="W57" s="544" t="str">
        <f t="shared" si="26"/>
        <v/>
      </c>
      <c r="X57" s="939"/>
      <c r="Y57" s="2"/>
      <c r="Z57" s="6"/>
      <c r="AA57" s="3"/>
      <c r="AB57" s="544" t="str">
        <f t="shared" si="27"/>
        <v/>
      </c>
      <c r="AC57" s="543"/>
      <c r="AD57" s="361" t="str" cm="1">
        <f t="array" ref="AD57">IF((_xlfn.IFS(TRIM(SUBSTITUTE(AC57,CHAR(160),""))="Devis 1",IFERROR(VALUE(TRIM(SUBSTITUTE(P57,CHAR(160),""))),0),TRIM(SUBSTITUTE(AC57,CHAR(160),""))="Devis 2",IFERROR(VALUE(TRIM(SUBSTITUTE(U57,CHAR(160),""))),0),TRIM(SUBSTITUTE(AC57,CHAR(160),""))="Devis 3",IFERROR(VALUE(TRIM(SUBSTITUTE(Z57,CHAR(160),""))),0),TRUE,0)*IFERROR(VALUE(TRIM(SUBSTITUTE(D57,CHAR(160),""))),0))=0,"",_xlfn.IFS(TRIM(SUBSTITUTE(AC57,CHAR(160),""))="Devis 1",IFERROR(VALUE(TRIM(SUBSTITUTE(P57,CHAR(160),""))),0),TRIM(SUBSTITUTE(AC57,CHAR(160),""))="Devis 2",IFERROR(VALUE(TRIM(SUBSTITUTE(U57,CHAR(160),""))),0),TRIM(SUBSTITUTE(AC57,CHAR(160),""))="Devis 3",IFERROR(VALUE(TRIM(SUBSTITUTE(Z57,CHAR(160),""))),0),TRUE,0)*IFERROR(VALUE(TRIM(SUBSTITUTE(D57,CHAR(160),""))),0))</f>
        <v/>
      </c>
      <c r="AE57" s="177" t="str" cm="1">
        <f t="array" ref="AE57">IF(ROUND((_xlfn.IFS(TRIM(SUBSTITUTE(AC57,CHAR(160),""))="Devis 1",IFERROR(VALUE(TRIM(SUBSTITUTE(Q57,CHAR(160),""))),0),TRIM(SUBSTITUTE(AC57,CHAR(160),""))="Devis 2",IFERROR(VALUE(TRIM(SUBSTITUTE(V57,CHAR(160),""))),0),TRIM(SUBSTITUTE(AC57,CHAR(160),""))="Devis 3",IFERROR(VALUE(TRIM(SUBSTITUTE(AA57,CHAR(160),""))),0),TRUE,0)*IFERROR(VALUE(TRIM(SUBSTITUTE(D57,CHAR(160),""))),0)),2)=0,IF(AD57&lt;&gt;"",0,""),ROUND((_xlfn.IFS(TRIM(SUBSTITUTE(AC57,CHAR(160),""))="Devis 1",IFERROR(VALUE(TRIM(SUBSTITUTE(Q57,CHAR(160),""))),0),TRIM(SUBSTITUTE(AC57,CHAR(160),""))="Devis 2",IFERROR(VALUE(TRIM(SUBSTITUTE(V57,CHAR(160),""))),0),TRIM(SUBSTITUTE(AC57,CHAR(160),""))="Devis 3",IFERROR(VALUE(TRIM(SUBSTITUTE(AA57,CHAR(160),""))),0),TRUE,0)*IFERROR(VALUE(TRIM(SUBSTITUTE(D57,CHAR(160),""))),0)),2))</f>
        <v/>
      </c>
      <c r="AF57" s="166" t="str">
        <f t="shared" si="39"/>
        <v/>
      </c>
      <c r="AG57" s="27"/>
      <c r="AH57" s="77" t="str">
        <f t="shared" si="40"/>
        <v/>
      </c>
      <c r="AI57" s="167" t="str">
        <f t="shared" si="41"/>
        <v/>
      </c>
      <c r="AJ57" s="167" t="str">
        <f t="shared" si="42"/>
        <v/>
      </c>
      <c r="AK57" s="78" t="str">
        <f t="shared" si="43"/>
        <v/>
      </c>
      <c r="AL57" s="78" t="str">
        <f t="shared" si="44"/>
        <v/>
      </c>
      <c r="AM57" s="78" t="str">
        <f t="shared" si="45"/>
        <v/>
      </c>
      <c r="AN57" s="78" t="str">
        <f t="shared" si="46"/>
        <v/>
      </c>
      <c r="AO57" s="78" t="str">
        <f t="shared" si="60"/>
        <v/>
      </c>
      <c r="AP57" s="78" t="str">
        <f t="shared" si="29"/>
        <v/>
      </c>
      <c r="AQ57" s="168" t="str">
        <f t="shared" si="47"/>
        <v/>
      </c>
      <c r="AR57" s="78" t="str">
        <f t="shared" si="48"/>
        <v/>
      </c>
      <c r="AS57" s="169" t="str">
        <f t="shared" si="49"/>
        <v/>
      </c>
      <c r="AT57" s="169"/>
      <c r="AU57" s="169"/>
      <c r="AV57" s="169" t="str">
        <f t="shared" si="50"/>
        <v/>
      </c>
      <c r="AW57" s="169" t="str">
        <f t="shared" si="51"/>
        <v/>
      </c>
      <c r="AX57" s="169" t="str">
        <f t="shared" si="30"/>
        <v/>
      </c>
      <c r="AY57" s="169"/>
      <c r="AZ57" s="169"/>
      <c r="BA57" s="169" t="str">
        <f t="shared" si="52"/>
        <v/>
      </c>
      <c r="BB57" s="169" t="str">
        <f t="shared" si="53"/>
        <v/>
      </c>
      <c r="BC57" s="169" t="str">
        <f t="shared" si="31"/>
        <v/>
      </c>
      <c r="BD57" s="169"/>
      <c r="BE57" s="169"/>
      <c r="BF57" s="172" t="str">
        <f t="shared" si="54"/>
        <v/>
      </c>
      <c r="BG57" s="79" t="str">
        <f t="shared" si="55"/>
        <v/>
      </c>
      <c r="BH57" s="173" t="str">
        <f t="shared" si="32"/>
        <v/>
      </c>
      <c r="BI57" s="174" t="str">
        <f t="shared" si="56"/>
        <v/>
      </c>
      <c r="BJ57" s="80"/>
      <c r="BK57" s="176" t="str">
        <f t="shared" si="33"/>
        <v/>
      </c>
      <c r="BL57" s="176" t="str">
        <f t="shared" si="34"/>
        <v/>
      </c>
      <c r="BM57" s="176" t="str">
        <f t="shared" si="35"/>
        <v/>
      </c>
      <c r="BN57" s="175" t="str">
        <f t="shared" si="36"/>
        <v/>
      </c>
      <c r="BO57" s="175" t="str" cm="1">
        <f t="array" ref="BO57">IF($AJ57="","",IF(ROUND((IFERROR(_xlfn.IFS(TRIM(SUBSTITUTE($BI57,CHAR(160),""))="Devis 1",IFERROR(VALUE(TRIM(SUBSTITUTE(AW57,CHAR(160),""))),0),TRIM(SUBSTITUTE($BI57,CHAR(160),""))="Devis 2",IFERROR(VALUE(TRIM(SUBSTITUTE(BB57,CHAR(160),""))),0),TRIM(SUBSTITUTE($BI57,CHAR(160),""))="Devis 3",IFERROR(VALUE(TRIM(SUBSTITUTE(BG57,CHAR(160),""))),0)),0))*(IFERROR(VALUE(TRIM(SUBSTITUTE($AJ57,CHAR(160),""))),0)),2)=0,IF(BN57&lt;&gt;"",0,""),ROUND((IFERROR(_xlfn.IFS(TRIM(SUBSTITUTE($BI57,CHAR(160),""))="Devis 1",IFERROR(VALUE(TRIM(SUBSTITUTE(AW57,CHAR(160),""))),0),TRIM(SUBSTITUTE($BI57,CHAR(160),""))="Devis 2",IFERROR(VALUE(TRIM(SUBSTITUTE(BB57,CHAR(160),""))),0),TRIM(SUBSTITUTE($BI57,CHAR(160),""))="Devis 3",IFERROR(VALUE(TRIM(SUBSTITUTE(BG57,CHAR(160),""))),0)),0))*(IFERROR(VALUE(TRIM(SUBSTITUTE($AJ57,CHAR(160),""))),0)),2)))</f>
        <v/>
      </c>
      <c r="BP57" s="175" t="str">
        <f t="shared" si="37"/>
        <v/>
      </c>
      <c r="BQ57" s="80"/>
      <c r="BR57" s="81" t="str">
        <f t="shared" si="24"/>
        <v/>
      </c>
      <c r="BS57" s="81" t="str">
        <f t="shared" si="38"/>
        <v/>
      </c>
      <c r="BT57" s="176" t="str">
        <f t="shared" si="57"/>
        <v/>
      </c>
      <c r="BU57" s="176" t="str">
        <f t="shared" si="58"/>
        <v/>
      </c>
      <c r="BV57" s="82" t="str">
        <f t="shared" si="59"/>
        <v/>
      </c>
    </row>
    <row r="58" spans="1:74" s="57" customFormat="1" ht="20.25" customHeight="1">
      <c r="A58" s="164">
        <v>48</v>
      </c>
      <c r="B58" s="2"/>
      <c r="C58" s="2"/>
      <c r="D58" s="355"/>
      <c r="E58" s="2"/>
      <c r="F58" s="2"/>
      <c r="G58" s="80"/>
      <c r="H58" s="2"/>
      <c r="I58" s="2"/>
      <c r="J58" s="2"/>
      <c r="K58" s="11"/>
      <c r="L58" s="2"/>
      <c r="M58" s="29"/>
      <c r="N58" s="939"/>
      <c r="O58" s="2"/>
      <c r="P58" s="4"/>
      <c r="Q58" s="3"/>
      <c r="R58" s="165" t="str">
        <f t="shared" si="25"/>
        <v/>
      </c>
      <c r="S58" s="939"/>
      <c r="T58" s="2"/>
      <c r="U58" s="5"/>
      <c r="V58" s="3"/>
      <c r="W58" s="544" t="str">
        <f t="shared" si="26"/>
        <v/>
      </c>
      <c r="X58" s="939"/>
      <c r="Y58" s="2"/>
      <c r="Z58" s="6"/>
      <c r="AA58" s="3"/>
      <c r="AB58" s="544" t="str">
        <f t="shared" si="27"/>
        <v/>
      </c>
      <c r="AC58" s="543"/>
      <c r="AD58" s="361" t="str" cm="1">
        <f t="array" ref="AD58">IF((_xlfn.IFS(TRIM(SUBSTITUTE(AC58,CHAR(160),""))="Devis 1",IFERROR(VALUE(TRIM(SUBSTITUTE(P58,CHAR(160),""))),0),TRIM(SUBSTITUTE(AC58,CHAR(160),""))="Devis 2",IFERROR(VALUE(TRIM(SUBSTITUTE(U58,CHAR(160),""))),0),TRIM(SUBSTITUTE(AC58,CHAR(160),""))="Devis 3",IFERROR(VALUE(TRIM(SUBSTITUTE(Z58,CHAR(160),""))),0),TRUE,0)*IFERROR(VALUE(TRIM(SUBSTITUTE(D58,CHAR(160),""))),0))=0,"",_xlfn.IFS(TRIM(SUBSTITUTE(AC58,CHAR(160),""))="Devis 1",IFERROR(VALUE(TRIM(SUBSTITUTE(P58,CHAR(160),""))),0),TRIM(SUBSTITUTE(AC58,CHAR(160),""))="Devis 2",IFERROR(VALUE(TRIM(SUBSTITUTE(U58,CHAR(160),""))),0),TRIM(SUBSTITUTE(AC58,CHAR(160),""))="Devis 3",IFERROR(VALUE(TRIM(SUBSTITUTE(Z58,CHAR(160),""))),0),TRUE,0)*IFERROR(VALUE(TRIM(SUBSTITUTE(D58,CHAR(160),""))),0))</f>
        <v/>
      </c>
      <c r="AE58" s="177" t="str" cm="1">
        <f t="array" ref="AE58">IF(ROUND((_xlfn.IFS(TRIM(SUBSTITUTE(AC58,CHAR(160),""))="Devis 1",IFERROR(VALUE(TRIM(SUBSTITUTE(Q58,CHAR(160),""))),0),TRIM(SUBSTITUTE(AC58,CHAR(160),""))="Devis 2",IFERROR(VALUE(TRIM(SUBSTITUTE(V58,CHAR(160),""))),0),TRIM(SUBSTITUTE(AC58,CHAR(160),""))="Devis 3",IFERROR(VALUE(TRIM(SUBSTITUTE(AA58,CHAR(160),""))),0),TRUE,0)*IFERROR(VALUE(TRIM(SUBSTITUTE(D58,CHAR(160),""))),0)),2)=0,IF(AD58&lt;&gt;"",0,""),ROUND((_xlfn.IFS(TRIM(SUBSTITUTE(AC58,CHAR(160),""))="Devis 1",IFERROR(VALUE(TRIM(SUBSTITUTE(Q58,CHAR(160),""))),0),TRIM(SUBSTITUTE(AC58,CHAR(160),""))="Devis 2",IFERROR(VALUE(TRIM(SUBSTITUTE(V58,CHAR(160),""))),0),TRIM(SUBSTITUTE(AC58,CHAR(160),""))="Devis 3",IFERROR(VALUE(TRIM(SUBSTITUTE(AA58,CHAR(160),""))),0),TRUE,0)*IFERROR(VALUE(TRIM(SUBSTITUTE(D58,CHAR(160),""))),0)),2))</f>
        <v/>
      </c>
      <c r="AF58" s="166" t="str">
        <f t="shared" si="39"/>
        <v/>
      </c>
      <c r="AG58" s="27"/>
      <c r="AH58" s="77" t="str">
        <f t="shared" si="40"/>
        <v/>
      </c>
      <c r="AI58" s="167" t="str">
        <f t="shared" si="41"/>
        <v/>
      </c>
      <c r="AJ58" s="167" t="str">
        <f t="shared" si="42"/>
        <v/>
      </c>
      <c r="AK58" s="78" t="str">
        <f t="shared" si="43"/>
        <v/>
      </c>
      <c r="AL58" s="78" t="str">
        <f t="shared" si="44"/>
        <v/>
      </c>
      <c r="AM58" s="78" t="str">
        <f t="shared" si="45"/>
        <v/>
      </c>
      <c r="AN58" s="78" t="str">
        <f t="shared" si="46"/>
        <v/>
      </c>
      <c r="AO58" s="78" t="str">
        <f t="shared" si="60"/>
        <v/>
      </c>
      <c r="AP58" s="78" t="str">
        <f t="shared" si="29"/>
        <v/>
      </c>
      <c r="AQ58" s="168" t="str">
        <f t="shared" si="47"/>
        <v/>
      </c>
      <c r="AR58" s="78" t="str">
        <f t="shared" si="48"/>
        <v/>
      </c>
      <c r="AS58" s="169" t="str">
        <f t="shared" si="49"/>
        <v/>
      </c>
      <c r="AT58" s="169"/>
      <c r="AU58" s="169"/>
      <c r="AV58" s="169" t="str">
        <f t="shared" si="50"/>
        <v/>
      </c>
      <c r="AW58" s="169" t="str">
        <f t="shared" si="51"/>
        <v/>
      </c>
      <c r="AX58" s="169" t="str">
        <f t="shared" si="30"/>
        <v/>
      </c>
      <c r="AY58" s="169"/>
      <c r="AZ58" s="169"/>
      <c r="BA58" s="169" t="str">
        <f t="shared" si="52"/>
        <v/>
      </c>
      <c r="BB58" s="169" t="str">
        <f t="shared" si="53"/>
        <v/>
      </c>
      <c r="BC58" s="169" t="str">
        <f t="shared" si="31"/>
        <v/>
      </c>
      <c r="BD58" s="169"/>
      <c r="BE58" s="169"/>
      <c r="BF58" s="172" t="str">
        <f t="shared" si="54"/>
        <v/>
      </c>
      <c r="BG58" s="79" t="str">
        <f t="shared" si="55"/>
        <v/>
      </c>
      <c r="BH58" s="173" t="str">
        <f t="shared" si="32"/>
        <v/>
      </c>
      <c r="BI58" s="174" t="str">
        <f t="shared" si="56"/>
        <v/>
      </c>
      <c r="BJ58" s="80"/>
      <c r="BK58" s="176" t="str">
        <f t="shared" si="33"/>
        <v/>
      </c>
      <c r="BL58" s="176" t="str">
        <f t="shared" si="34"/>
        <v/>
      </c>
      <c r="BM58" s="176" t="str">
        <f t="shared" si="35"/>
        <v/>
      </c>
      <c r="BN58" s="175" t="str">
        <f t="shared" si="36"/>
        <v/>
      </c>
      <c r="BO58" s="175" t="str" cm="1">
        <f t="array" ref="BO58">IF($AJ58="","",IF(ROUND((IFERROR(_xlfn.IFS(TRIM(SUBSTITUTE($BI58,CHAR(160),""))="Devis 1",IFERROR(VALUE(TRIM(SUBSTITUTE(AW58,CHAR(160),""))),0),TRIM(SUBSTITUTE($BI58,CHAR(160),""))="Devis 2",IFERROR(VALUE(TRIM(SUBSTITUTE(BB58,CHAR(160),""))),0),TRIM(SUBSTITUTE($BI58,CHAR(160),""))="Devis 3",IFERROR(VALUE(TRIM(SUBSTITUTE(BG58,CHAR(160),""))),0)),0))*(IFERROR(VALUE(TRIM(SUBSTITUTE($AJ58,CHAR(160),""))),0)),2)=0,IF(BN58&lt;&gt;"",0,""),ROUND((IFERROR(_xlfn.IFS(TRIM(SUBSTITUTE($BI58,CHAR(160),""))="Devis 1",IFERROR(VALUE(TRIM(SUBSTITUTE(AW58,CHAR(160),""))),0),TRIM(SUBSTITUTE($BI58,CHAR(160),""))="Devis 2",IFERROR(VALUE(TRIM(SUBSTITUTE(BB58,CHAR(160),""))),0),TRIM(SUBSTITUTE($BI58,CHAR(160),""))="Devis 3",IFERROR(VALUE(TRIM(SUBSTITUTE(BG58,CHAR(160),""))),0)),0))*(IFERROR(VALUE(TRIM(SUBSTITUTE($AJ58,CHAR(160),""))),0)),2)))</f>
        <v/>
      </c>
      <c r="BP58" s="175" t="str">
        <f t="shared" si="37"/>
        <v/>
      </c>
      <c r="BQ58" s="80"/>
      <c r="BR58" s="81" t="str">
        <f t="shared" si="24"/>
        <v/>
      </c>
      <c r="BS58" s="81" t="str">
        <f t="shared" si="38"/>
        <v/>
      </c>
      <c r="BT58" s="176" t="str">
        <f t="shared" si="57"/>
        <v/>
      </c>
      <c r="BU58" s="176" t="str">
        <f t="shared" si="58"/>
        <v/>
      </c>
      <c r="BV58" s="82" t="str">
        <f t="shared" si="59"/>
        <v/>
      </c>
    </row>
    <row r="59" spans="1:74" s="57" customFormat="1" ht="20.25" customHeight="1">
      <c r="A59" s="164">
        <v>49</v>
      </c>
      <c r="B59" s="2"/>
      <c r="C59" s="2"/>
      <c r="D59" s="355"/>
      <c r="E59" s="2"/>
      <c r="F59" s="2"/>
      <c r="G59" s="80"/>
      <c r="H59" s="2"/>
      <c r="I59" s="2"/>
      <c r="J59" s="2"/>
      <c r="K59" s="11"/>
      <c r="L59" s="2"/>
      <c r="M59" s="29"/>
      <c r="N59" s="939"/>
      <c r="O59" s="2"/>
      <c r="P59" s="4"/>
      <c r="Q59" s="3"/>
      <c r="R59" s="165" t="str">
        <f t="shared" si="25"/>
        <v/>
      </c>
      <c r="S59" s="939"/>
      <c r="T59" s="2"/>
      <c r="U59" s="5"/>
      <c r="V59" s="3"/>
      <c r="W59" s="544" t="str">
        <f t="shared" si="26"/>
        <v/>
      </c>
      <c r="X59" s="939"/>
      <c r="Y59" s="2"/>
      <c r="Z59" s="6"/>
      <c r="AA59" s="3"/>
      <c r="AB59" s="544" t="str">
        <f t="shared" si="27"/>
        <v/>
      </c>
      <c r="AC59" s="543"/>
      <c r="AD59" s="361" t="str" cm="1">
        <f t="array" ref="AD59">IF((_xlfn.IFS(TRIM(SUBSTITUTE(AC59,CHAR(160),""))="Devis 1",IFERROR(VALUE(TRIM(SUBSTITUTE(P59,CHAR(160),""))),0),TRIM(SUBSTITUTE(AC59,CHAR(160),""))="Devis 2",IFERROR(VALUE(TRIM(SUBSTITUTE(U59,CHAR(160),""))),0),TRIM(SUBSTITUTE(AC59,CHAR(160),""))="Devis 3",IFERROR(VALUE(TRIM(SUBSTITUTE(Z59,CHAR(160),""))),0),TRUE,0)*IFERROR(VALUE(TRIM(SUBSTITUTE(D59,CHAR(160),""))),0))=0,"",_xlfn.IFS(TRIM(SUBSTITUTE(AC59,CHAR(160),""))="Devis 1",IFERROR(VALUE(TRIM(SUBSTITUTE(P59,CHAR(160),""))),0),TRIM(SUBSTITUTE(AC59,CHAR(160),""))="Devis 2",IFERROR(VALUE(TRIM(SUBSTITUTE(U59,CHAR(160),""))),0),TRIM(SUBSTITUTE(AC59,CHAR(160),""))="Devis 3",IFERROR(VALUE(TRIM(SUBSTITUTE(Z59,CHAR(160),""))),0),TRUE,0)*IFERROR(VALUE(TRIM(SUBSTITUTE(D59,CHAR(160),""))),0))</f>
        <v/>
      </c>
      <c r="AE59" s="177" t="str" cm="1">
        <f t="array" ref="AE59">IF(ROUND((_xlfn.IFS(TRIM(SUBSTITUTE(AC59,CHAR(160),""))="Devis 1",IFERROR(VALUE(TRIM(SUBSTITUTE(Q59,CHAR(160),""))),0),TRIM(SUBSTITUTE(AC59,CHAR(160),""))="Devis 2",IFERROR(VALUE(TRIM(SUBSTITUTE(V59,CHAR(160),""))),0),TRIM(SUBSTITUTE(AC59,CHAR(160),""))="Devis 3",IFERROR(VALUE(TRIM(SUBSTITUTE(AA59,CHAR(160),""))),0),TRUE,0)*IFERROR(VALUE(TRIM(SUBSTITUTE(D59,CHAR(160),""))),0)),2)=0,IF(AD59&lt;&gt;"",0,""),ROUND((_xlfn.IFS(TRIM(SUBSTITUTE(AC59,CHAR(160),""))="Devis 1",IFERROR(VALUE(TRIM(SUBSTITUTE(Q59,CHAR(160),""))),0),TRIM(SUBSTITUTE(AC59,CHAR(160),""))="Devis 2",IFERROR(VALUE(TRIM(SUBSTITUTE(V59,CHAR(160),""))),0),TRIM(SUBSTITUTE(AC59,CHAR(160),""))="Devis 3",IFERROR(VALUE(TRIM(SUBSTITUTE(AA59,CHAR(160),""))),0),TRUE,0)*IFERROR(VALUE(TRIM(SUBSTITUTE(D59,CHAR(160),""))),0)),2))</f>
        <v/>
      </c>
      <c r="AF59" s="166" t="str">
        <f t="shared" si="39"/>
        <v/>
      </c>
      <c r="AG59" s="27"/>
      <c r="AH59" s="77" t="str">
        <f t="shared" si="40"/>
        <v/>
      </c>
      <c r="AI59" s="167" t="str">
        <f t="shared" si="41"/>
        <v/>
      </c>
      <c r="AJ59" s="167" t="str">
        <f t="shared" si="42"/>
        <v/>
      </c>
      <c r="AK59" s="78" t="str">
        <f t="shared" si="43"/>
        <v/>
      </c>
      <c r="AL59" s="78" t="str">
        <f t="shared" si="44"/>
        <v/>
      </c>
      <c r="AM59" s="78" t="str">
        <f t="shared" si="45"/>
        <v/>
      </c>
      <c r="AN59" s="78" t="str">
        <f t="shared" si="46"/>
        <v/>
      </c>
      <c r="AO59" s="78" t="str">
        <f t="shared" si="60"/>
        <v/>
      </c>
      <c r="AP59" s="78" t="str">
        <f t="shared" si="29"/>
        <v/>
      </c>
      <c r="AQ59" s="168" t="str">
        <f t="shared" si="47"/>
        <v/>
      </c>
      <c r="AR59" s="78" t="str">
        <f t="shared" si="48"/>
        <v/>
      </c>
      <c r="AS59" s="169" t="str">
        <f t="shared" si="49"/>
        <v/>
      </c>
      <c r="AT59" s="169"/>
      <c r="AU59" s="169"/>
      <c r="AV59" s="169" t="str">
        <f t="shared" si="50"/>
        <v/>
      </c>
      <c r="AW59" s="169" t="str">
        <f t="shared" si="51"/>
        <v/>
      </c>
      <c r="AX59" s="169" t="str">
        <f t="shared" si="30"/>
        <v/>
      </c>
      <c r="AY59" s="169"/>
      <c r="AZ59" s="169"/>
      <c r="BA59" s="169" t="str">
        <f t="shared" si="52"/>
        <v/>
      </c>
      <c r="BB59" s="169" t="str">
        <f t="shared" si="53"/>
        <v/>
      </c>
      <c r="BC59" s="169" t="str">
        <f t="shared" si="31"/>
        <v/>
      </c>
      <c r="BD59" s="169"/>
      <c r="BE59" s="169"/>
      <c r="BF59" s="172" t="str">
        <f t="shared" si="54"/>
        <v/>
      </c>
      <c r="BG59" s="79" t="str">
        <f t="shared" si="55"/>
        <v/>
      </c>
      <c r="BH59" s="173" t="str">
        <f t="shared" si="32"/>
        <v/>
      </c>
      <c r="BI59" s="174" t="str">
        <f t="shared" si="56"/>
        <v/>
      </c>
      <c r="BJ59" s="80"/>
      <c r="BK59" s="176" t="str">
        <f t="shared" si="33"/>
        <v/>
      </c>
      <c r="BL59" s="176" t="str">
        <f t="shared" si="34"/>
        <v/>
      </c>
      <c r="BM59" s="176" t="str">
        <f t="shared" si="35"/>
        <v/>
      </c>
      <c r="BN59" s="175" t="str">
        <f t="shared" si="36"/>
        <v/>
      </c>
      <c r="BO59" s="175" t="str" cm="1">
        <f t="array" ref="BO59">IF($AJ59="","",IF(ROUND((IFERROR(_xlfn.IFS(TRIM(SUBSTITUTE($BI59,CHAR(160),""))="Devis 1",IFERROR(VALUE(TRIM(SUBSTITUTE(AW59,CHAR(160),""))),0),TRIM(SUBSTITUTE($BI59,CHAR(160),""))="Devis 2",IFERROR(VALUE(TRIM(SUBSTITUTE(BB59,CHAR(160),""))),0),TRIM(SUBSTITUTE($BI59,CHAR(160),""))="Devis 3",IFERROR(VALUE(TRIM(SUBSTITUTE(BG59,CHAR(160),""))),0)),0))*(IFERROR(VALUE(TRIM(SUBSTITUTE($AJ59,CHAR(160),""))),0)),2)=0,IF(BN59&lt;&gt;"",0,""),ROUND((IFERROR(_xlfn.IFS(TRIM(SUBSTITUTE($BI59,CHAR(160),""))="Devis 1",IFERROR(VALUE(TRIM(SUBSTITUTE(AW59,CHAR(160),""))),0),TRIM(SUBSTITUTE($BI59,CHAR(160),""))="Devis 2",IFERROR(VALUE(TRIM(SUBSTITUTE(BB59,CHAR(160),""))),0),TRIM(SUBSTITUTE($BI59,CHAR(160),""))="Devis 3",IFERROR(VALUE(TRIM(SUBSTITUTE(BG59,CHAR(160),""))),0)),0))*(IFERROR(VALUE(TRIM(SUBSTITUTE($AJ59,CHAR(160),""))),0)),2)))</f>
        <v/>
      </c>
      <c r="BP59" s="175" t="str">
        <f t="shared" si="37"/>
        <v/>
      </c>
      <c r="BQ59" s="80"/>
      <c r="BR59" s="81" t="str">
        <f t="shared" si="24"/>
        <v/>
      </c>
      <c r="BS59" s="81" t="str">
        <f t="shared" si="38"/>
        <v/>
      </c>
      <c r="BT59" s="176" t="str">
        <f t="shared" si="57"/>
        <v/>
      </c>
      <c r="BU59" s="176" t="str">
        <f t="shared" si="58"/>
        <v/>
      </c>
      <c r="BV59" s="82" t="str">
        <f t="shared" si="59"/>
        <v/>
      </c>
    </row>
    <row r="60" spans="1:74" s="57" customFormat="1" ht="20.25" customHeight="1">
      <c r="A60" s="164">
        <v>50</v>
      </c>
      <c r="B60" s="2"/>
      <c r="C60" s="2"/>
      <c r="D60" s="355"/>
      <c r="E60" s="2"/>
      <c r="F60" s="2"/>
      <c r="G60" s="80"/>
      <c r="H60" s="2"/>
      <c r="I60" s="2"/>
      <c r="J60" s="2"/>
      <c r="K60" s="11"/>
      <c r="L60" s="2"/>
      <c r="M60" s="29"/>
      <c r="N60" s="939"/>
      <c r="O60" s="2"/>
      <c r="P60" s="4"/>
      <c r="Q60" s="3"/>
      <c r="R60" s="165" t="str">
        <f t="shared" si="25"/>
        <v/>
      </c>
      <c r="S60" s="939"/>
      <c r="T60" s="2"/>
      <c r="U60" s="5"/>
      <c r="V60" s="3"/>
      <c r="W60" s="544" t="str">
        <f t="shared" si="26"/>
        <v/>
      </c>
      <c r="X60" s="939"/>
      <c r="Y60" s="2"/>
      <c r="Z60" s="6"/>
      <c r="AA60" s="3"/>
      <c r="AB60" s="544" t="str">
        <f t="shared" si="27"/>
        <v/>
      </c>
      <c r="AC60" s="543"/>
      <c r="AD60" s="361" t="str" cm="1">
        <f t="array" ref="AD60">IF((_xlfn.IFS(TRIM(SUBSTITUTE(AC60,CHAR(160),""))="Devis 1",IFERROR(VALUE(TRIM(SUBSTITUTE(P60,CHAR(160),""))),0),TRIM(SUBSTITUTE(AC60,CHAR(160),""))="Devis 2",IFERROR(VALUE(TRIM(SUBSTITUTE(U60,CHAR(160),""))),0),TRIM(SUBSTITUTE(AC60,CHAR(160),""))="Devis 3",IFERROR(VALUE(TRIM(SUBSTITUTE(Z60,CHAR(160),""))),0),TRUE,0)*IFERROR(VALUE(TRIM(SUBSTITUTE(D60,CHAR(160),""))),0))=0,"",_xlfn.IFS(TRIM(SUBSTITUTE(AC60,CHAR(160),""))="Devis 1",IFERROR(VALUE(TRIM(SUBSTITUTE(P60,CHAR(160),""))),0),TRIM(SUBSTITUTE(AC60,CHAR(160),""))="Devis 2",IFERROR(VALUE(TRIM(SUBSTITUTE(U60,CHAR(160),""))),0),TRIM(SUBSTITUTE(AC60,CHAR(160),""))="Devis 3",IFERROR(VALUE(TRIM(SUBSTITUTE(Z60,CHAR(160),""))),0),TRUE,0)*IFERROR(VALUE(TRIM(SUBSTITUTE(D60,CHAR(160),""))),0))</f>
        <v/>
      </c>
      <c r="AE60" s="177" t="str" cm="1">
        <f t="array" ref="AE60">IF(ROUND((_xlfn.IFS(TRIM(SUBSTITUTE(AC60,CHAR(160),""))="Devis 1",IFERROR(VALUE(TRIM(SUBSTITUTE(Q60,CHAR(160),""))),0),TRIM(SUBSTITUTE(AC60,CHAR(160),""))="Devis 2",IFERROR(VALUE(TRIM(SUBSTITUTE(V60,CHAR(160),""))),0),TRIM(SUBSTITUTE(AC60,CHAR(160),""))="Devis 3",IFERROR(VALUE(TRIM(SUBSTITUTE(AA60,CHAR(160),""))),0),TRUE,0)*IFERROR(VALUE(TRIM(SUBSTITUTE(D60,CHAR(160),""))),0)),2)=0,IF(AD60&lt;&gt;"",0,""),ROUND((_xlfn.IFS(TRIM(SUBSTITUTE(AC60,CHAR(160),""))="Devis 1",IFERROR(VALUE(TRIM(SUBSTITUTE(Q60,CHAR(160),""))),0),TRIM(SUBSTITUTE(AC60,CHAR(160),""))="Devis 2",IFERROR(VALUE(TRIM(SUBSTITUTE(V60,CHAR(160),""))),0),TRIM(SUBSTITUTE(AC60,CHAR(160),""))="Devis 3",IFERROR(VALUE(TRIM(SUBSTITUTE(AA60,CHAR(160),""))),0),TRUE,0)*IFERROR(VALUE(TRIM(SUBSTITUTE(D60,CHAR(160),""))),0)),2))</f>
        <v/>
      </c>
      <c r="AF60" s="166" t="str">
        <f t="shared" si="39"/>
        <v/>
      </c>
      <c r="AG60" s="27"/>
      <c r="AH60" s="77" t="str">
        <f t="shared" si="40"/>
        <v/>
      </c>
      <c r="AI60" s="167" t="str">
        <f t="shared" si="41"/>
        <v/>
      </c>
      <c r="AJ60" s="167" t="str">
        <f t="shared" si="42"/>
        <v/>
      </c>
      <c r="AK60" s="78" t="str">
        <f t="shared" si="43"/>
        <v/>
      </c>
      <c r="AL60" s="78" t="str">
        <f t="shared" si="44"/>
        <v/>
      </c>
      <c r="AM60" s="78" t="str">
        <f t="shared" si="45"/>
        <v/>
      </c>
      <c r="AN60" s="78" t="str">
        <f t="shared" si="46"/>
        <v/>
      </c>
      <c r="AO60" s="78" t="str">
        <f t="shared" si="60"/>
        <v/>
      </c>
      <c r="AP60" s="78" t="str">
        <f t="shared" si="29"/>
        <v/>
      </c>
      <c r="AQ60" s="168" t="str">
        <f t="shared" si="47"/>
        <v/>
      </c>
      <c r="AR60" s="78" t="str">
        <f t="shared" si="48"/>
        <v/>
      </c>
      <c r="AS60" s="169" t="str">
        <f t="shared" si="49"/>
        <v/>
      </c>
      <c r="AT60" s="169"/>
      <c r="AU60" s="169"/>
      <c r="AV60" s="169" t="str">
        <f t="shared" si="50"/>
        <v/>
      </c>
      <c r="AW60" s="169" t="str">
        <f t="shared" si="51"/>
        <v/>
      </c>
      <c r="AX60" s="169" t="str">
        <f t="shared" si="30"/>
        <v/>
      </c>
      <c r="AY60" s="169"/>
      <c r="AZ60" s="169"/>
      <c r="BA60" s="169" t="str">
        <f t="shared" si="52"/>
        <v/>
      </c>
      <c r="BB60" s="169" t="str">
        <f t="shared" si="53"/>
        <v/>
      </c>
      <c r="BC60" s="169" t="str">
        <f t="shared" si="31"/>
        <v/>
      </c>
      <c r="BD60" s="169"/>
      <c r="BE60" s="169"/>
      <c r="BF60" s="172" t="str">
        <f t="shared" si="54"/>
        <v/>
      </c>
      <c r="BG60" s="79" t="str">
        <f t="shared" si="55"/>
        <v/>
      </c>
      <c r="BH60" s="173" t="str">
        <f t="shared" si="32"/>
        <v/>
      </c>
      <c r="BI60" s="174" t="str">
        <f t="shared" si="56"/>
        <v/>
      </c>
      <c r="BJ60" s="80"/>
      <c r="BK60" s="176" t="str">
        <f t="shared" si="33"/>
        <v/>
      </c>
      <c r="BL60" s="176" t="str">
        <f t="shared" si="34"/>
        <v/>
      </c>
      <c r="BM60" s="176" t="str">
        <f t="shared" si="35"/>
        <v/>
      </c>
      <c r="BN60" s="175" t="str">
        <f t="shared" si="36"/>
        <v/>
      </c>
      <c r="BO60" s="175" t="str" cm="1">
        <f t="array" ref="BO60">IF($AJ60="","",IF(ROUND((IFERROR(_xlfn.IFS(TRIM(SUBSTITUTE($BI60,CHAR(160),""))="Devis 1",IFERROR(VALUE(TRIM(SUBSTITUTE(AW60,CHAR(160),""))),0),TRIM(SUBSTITUTE($BI60,CHAR(160),""))="Devis 2",IFERROR(VALUE(TRIM(SUBSTITUTE(BB60,CHAR(160),""))),0),TRIM(SUBSTITUTE($BI60,CHAR(160),""))="Devis 3",IFERROR(VALUE(TRIM(SUBSTITUTE(BG60,CHAR(160),""))),0)),0))*(IFERROR(VALUE(TRIM(SUBSTITUTE($AJ60,CHAR(160),""))),0)),2)=0,IF(BN60&lt;&gt;"",0,""),ROUND((IFERROR(_xlfn.IFS(TRIM(SUBSTITUTE($BI60,CHAR(160),""))="Devis 1",IFERROR(VALUE(TRIM(SUBSTITUTE(AW60,CHAR(160),""))),0),TRIM(SUBSTITUTE($BI60,CHAR(160),""))="Devis 2",IFERROR(VALUE(TRIM(SUBSTITUTE(BB60,CHAR(160),""))),0),TRIM(SUBSTITUTE($BI60,CHAR(160),""))="Devis 3",IFERROR(VALUE(TRIM(SUBSTITUTE(BG60,CHAR(160),""))),0)),0))*(IFERROR(VALUE(TRIM(SUBSTITUTE($AJ60,CHAR(160),""))),0)),2)))</f>
        <v/>
      </c>
      <c r="BP60" s="175" t="str">
        <f t="shared" si="37"/>
        <v/>
      </c>
      <c r="BQ60" s="80"/>
      <c r="BR60" s="81" t="str">
        <f t="shared" si="24"/>
        <v/>
      </c>
      <c r="BS60" s="81" t="str">
        <f t="shared" si="38"/>
        <v/>
      </c>
      <c r="BT60" s="176" t="str">
        <f t="shared" si="57"/>
        <v/>
      </c>
      <c r="BU60" s="176" t="str">
        <f t="shared" si="58"/>
        <v/>
      </c>
      <c r="BV60" s="82" t="str">
        <f t="shared" si="59"/>
        <v/>
      </c>
    </row>
    <row r="61" spans="1:74" s="57" customFormat="1" ht="20.25" customHeight="1">
      <c r="A61" s="164">
        <v>51</v>
      </c>
      <c r="B61" s="2"/>
      <c r="C61" s="2"/>
      <c r="D61" s="355"/>
      <c r="E61" s="2"/>
      <c r="F61" s="2"/>
      <c r="G61" s="80"/>
      <c r="H61" s="2"/>
      <c r="I61" s="2"/>
      <c r="J61" s="2"/>
      <c r="K61" s="11"/>
      <c r="L61" s="2"/>
      <c r="M61" s="29"/>
      <c r="N61" s="939"/>
      <c r="O61" s="2"/>
      <c r="P61" s="4"/>
      <c r="Q61" s="3"/>
      <c r="R61" s="165" t="str">
        <f t="shared" si="25"/>
        <v/>
      </c>
      <c r="S61" s="939"/>
      <c r="T61" s="2"/>
      <c r="U61" s="5"/>
      <c r="V61" s="3"/>
      <c r="W61" s="544" t="str">
        <f t="shared" si="26"/>
        <v/>
      </c>
      <c r="X61" s="939"/>
      <c r="Y61" s="2"/>
      <c r="Z61" s="6"/>
      <c r="AA61" s="3"/>
      <c r="AB61" s="544" t="str">
        <f t="shared" si="27"/>
        <v/>
      </c>
      <c r="AC61" s="543"/>
      <c r="AD61" s="361" t="str" cm="1">
        <f t="array" ref="AD61">IF((_xlfn.IFS(TRIM(SUBSTITUTE(AC61,CHAR(160),""))="Devis 1",IFERROR(VALUE(TRIM(SUBSTITUTE(P61,CHAR(160),""))),0),TRIM(SUBSTITUTE(AC61,CHAR(160),""))="Devis 2",IFERROR(VALUE(TRIM(SUBSTITUTE(U61,CHAR(160),""))),0),TRIM(SUBSTITUTE(AC61,CHAR(160),""))="Devis 3",IFERROR(VALUE(TRIM(SUBSTITUTE(Z61,CHAR(160),""))),0),TRUE,0)*IFERROR(VALUE(TRIM(SUBSTITUTE(D61,CHAR(160),""))),0))=0,"",_xlfn.IFS(TRIM(SUBSTITUTE(AC61,CHAR(160),""))="Devis 1",IFERROR(VALUE(TRIM(SUBSTITUTE(P61,CHAR(160),""))),0),TRIM(SUBSTITUTE(AC61,CHAR(160),""))="Devis 2",IFERROR(VALUE(TRIM(SUBSTITUTE(U61,CHAR(160),""))),0),TRIM(SUBSTITUTE(AC61,CHAR(160),""))="Devis 3",IFERROR(VALUE(TRIM(SUBSTITUTE(Z61,CHAR(160),""))),0),TRUE,0)*IFERROR(VALUE(TRIM(SUBSTITUTE(D61,CHAR(160),""))),0))</f>
        <v/>
      </c>
      <c r="AE61" s="177" t="str" cm="1">
        <f t="array" ref="AE61">IF(ROUND((_xlfn.IFS(TRIM(SUBSTITUTE(AC61,CHAR(160),""))="Devis 1",IFERROR(VALUE(TRIM(SUBSTITUTE(Q61,CHAR(160),""))),0),TRIM(SUBSTITUTE(AC61,CHAR(160),""))="Devis 2",IFERROR(VALUE(TRIM(SUBSTITUTE(V61,CHAR(160),""))),0),TRIM(SUBSTITUTE(AC61,CHAR(160),""))="Devis 3",IFERROR(VALUE(TRIM(SUBSTITUTE(AA61,CHAR(160),""))),0),TRUE,0)*IFERROR(VALUE(TRIM(SUBSTITUTE(D61,CHAR(160),""))),0)),2)=0,IF(AD61&lt;&gt;"",0,""),ROUND((_xlfn.IFS(TRIM(SUBSTITUTE(AC61,CHAR(160),""))="Devis 1",IFERROR(VALUE(TRIM(SUBSTITUTE(Q61,CHAR(160),""))),0),TRIM(SUBSTITUTE(AC61,CHAR(160),""))="Devis 2",IFERROR(VALUE(TRIM(SUBSTITUTE(V61,CHAR(160),""))),0),TRIM(SUBSTITUTE(AC61,CHAR(160),""))="Devis 3",IFERROR(VALUE(TRIM(SUBSTITUTE(AA61,CHAR(160),""))),0),TRUE,0)*IFERROR(VALUE(TRIM(SUBSTITUTE(D61,CHAR(160),""))),0)),2))</f>
        <v/>
      </c>
      <c r="AF61" s="166" t="str">
        <f t="shared" si="39"/>
        <v/>
      </c>
      <c r="AG61" s="27"/>
      <c r="AH61" s="77" t="str">
        <f t="shared" si="40"/>
        <v/>
      </c>
      <c r="AI61" s="167" t="str">
        <f t="shared" si="41"/>
        <v/>
      </c>
      <c r="AJ61" s="167" t="str">
        <f t="shared" si="42"/>
        <v/>
      </c>
      <c r="AK61" s="78" t="str">
        <f t="shared" si="43"/>
        <v/>
      </c>
      <c r="AL61" s="78" t="str">
        <f t="shared" si="44"/>
        <v/>
      </c>
      <c r="AM61" s="78" t="str">
        <f t="shared" si="45"/>
        <v/>
      </c>
      <c r="AN61" s="78" t="str">
        <f t="shared" si="46"/>
        <v/>
      </c>
      <c r="AO61" s="78" t="str">
        <f t="shared" si="60"/>
        <v/>
      </c>
      <c r="AP61" s="78" t="str">
        <f t="shared" si="29"/>
        <v/>
      </c>
      <c r="AQ61" s="168" t="str">
        <f t="shared" si="47"/>
        <v/>
      </c>
      <c r="AR61" s="78" t="str">
        <f t="shared" si="48"/>
        <v/>
      </c>
      <c r="AS61" s="169" t="str">
        <f t="shared" si="49"/>
        <v/>
      </c>
      <c r="AT61" s="169"/>
      <c r="AU61" s="169"/>
      <c r="AV61" s="169" t="str">
        <f t="shared" si="50"/>
        <v/>
      </c>
      <c r="AW61" s="169" t="str">
        <f t="shared" si="51"/>
        <v/>
      </c>
      <c r="AX61" s="169" t="str">
        <f t="shared" si="30"/>
        <v/>
      </c>
      <c r="AY61" s="169"/>
      <c r="AZ61" s="169"/>
      <c r="BA61" s="169" t="str">
        <f t="shared" si="52"/>
        <v/>
      </c>
      <c r="BB61" s="169" t="str">
        <f t="shared" si="53"/>
        <v/>
      </c>
      <c r="BC61" s="169" t="str">
        <f t="shared" si="31"/>
        <v/>
      </c>
      <c r="BD61" s="169"/>
      <c r="BE61" s="169"/>
      <c r="BF61" s="172" t="str">
        <f t="shared" si="54"/>
        <v/>
      </c>
      <c r="BG61" s="79" t="str">
        <f t="shared" si="55"/>
        <v/>
      </c>
      <c r="BH61" s="173" t="str">
        <f t="shared" si="32"/>
        <v/>
      </c>
      <c r="BI61" s="174" t="str">
        <f t="shared" si="56"/>
        <v/>
      </c>
      <c r="BJ61" s="80"/>
      <c r="BK61" s="176" t="str">
        <f t="shared" si="33"/>
        <v/>
      </c>
      <c r="BL61" s="176" t="str">
        <f t="shared" si="34"/>
        <v/>
      </c>
      <c r="BM61" s="176" t="str">
        <f t="shared" si="35"/>
        <v/>
      </c>
      <c r="BN61" s="175" t="str">
        <f t="shared" si="36"/>
        <v/>
      </c>
      <c r="BO61" s="175" t="str" cm="1">
        <f t="array" ref="BO61">IF($AJ61="","",IF(ROUND((IFERROR(_xlfn.IFS(TRIM(SUBSTITUTE($BI61,CHAR(160),""))="Devis 1",IFERROR(VALUE(TRIM(SUBSTITUTE(AW61,CHAR(160),""))),0),TRIM(SUBSTITUTE($BI61,CHAR(160),""))="Devis 2",IFERROR(VALUE(TRIM(SUBSTITUTE(BB61,CHAR(160),""))),0),TRIM(SUBSTITUTE($BI61,CHAR(160),""))="Devis 3",IFERROR(VALUE(TRIM(SUBSTITUTE(BG61,CHAR(160),""))),0)),0))*(IFERROR(VALUE(TRIM(SUBSTITUTE($AJ61,CHAR(160),""))),0)),2)=0,IF(BN61&lt;&gt;"",0,""),ROUND((IFERROR(_xlfn.IFS(TRIM(SUBSTITUTE($BI61,CHAR(160),""))="Devis 1",IFERROR(VALUE(TRIM(SUBSTITUTE(AW61,CHAR(160),""))),0),TRIM(SUBSTITUTE($BI61,CHAR(160),""))="Devis 2",IFERROR(VALUE(TRIM(SUBSTITUTE(BB61,CHAR(160),""))),0),TRIM(SUBSTITUTE($BI61,CHAR(160),""))="Devis 3",IFERROR(VALUE(TRIM(SUBSTITUTE(BG61,CHAR(160),""))),0)),0))*(IFERROR(VALUE(TRIM(SUBSTITUTE($AJ61,CHAR(160),""))),0)),2)))</f>
        <v/>
      </c>
      <c r="BP61" s="175" t="str">
        <f t="shared" si="37"/>
        <v/>
      </c>
      <c r="BQ61" s="80"/>
      <c r="BR61" s="81" t="str">
        <f t="shared" si="24"/>
        <v/>
      </c>
      <c r="BS61" s="81" t="str">
        <f t="shared" si="38"/>
        <v/>
      </c>
      <c r="BT61" s="176" t="str">
        <f t="shared" si="57"/>
        <v/>
      </c>
      <c r="BU61" s="176" t="str">
        <f t="shared" si="58"/>
        <v/>
      </c>
      <c r="BV61" s="82" t="str">
        <f t="shared" si="59"/>
        <v/>
      </c>
    </row>
    <row r="62" spans="1:74" s="57" customFormat="1" ht="20.25" customHeight="1">
      <c r="A62" s="164">
        <v>52</v>
      </c>
      <c r="B62" s="2"/>
      <c r="C62" s="2"/>
      <c r="D62" s="355"/>
      <c r="E62" s="2"/>
      <c r="F62" s="2"/>
      <c r="G62" s="80"/>
      <c r="H62" s="2"/>
      <c r="I62" s="2"/>
      <c r="J62" s="2"/>
      <c r="K62" s="11"/>
      <c r="L62" s="2"/>
      <c r="M62" s="29"/>
      <c r="N62" s="939"/>
      <c r="O62" s="2"/>
      <c r="P62" s="4"/>
      <c r="Q62" s="3"/>
      <c r="R62" s="165" t="str">
        <f t="shared" si="25"/>
        <v/>
      </c>
      <c r="S62" s="939"/>
      <c r="T62" s="2"/>
      <c r="U62" s="5"/>
      <c r="V62" s="3"/>
      <c r="W62" s="544" t="str">
        <f t="shared" si="26"/>
        <v/>
      </c>
      <c r="X62" s="939"/>
      <c r="Y62" s="2"/>
      <c r="Z62" s="6"/>
      <c r="AA62" s="3"/>
      <c r="AB62" s="544" t="str">
        <f t="shared" si="27"/>
        <v/>
      </c>
      <c r="AC62" s="543"/>
      <c r="AD62" s="361" t="str" cm="1">
        <f t="array" ref="AD62">IF((_xlfn.IFS(TRIM(SUBSTITUTE(AC62,CHAR(160),""))="Devis 1",IFERROR(VALUE(TRIM(SUBSTITUTE(P62,CHAR(160),""))),0),TRIM(SUBSTITUTE(AC62,CHAR(160),""))="Devis 2",IFERROR(VALUE(TRIM(SUBSTITUTE(U62,CHAR(160),""))),0),TRIM(SUBSTITUTE(AC62,CHAR(160),""))="Devis 3",IFERROR(VALUE(TRIM(SUBSTITUTE(Z62,CHAR(160),""))),0),TRUE,0)*IFERROR(VALUE(TRIM(SUBSTITUTE(D62,CHAR(160),""))),0))=0,"",_xlfn.IFS(TRIM(SUBSTITUTE(AC62,CHAR(160),""))="Devis 1",IFERROR(VALUE(TRIM(SUBSTITUTE(P62,CHAR(160),""))),0),TRIM(SUBSTITUTE(AC62,CHAR(160),""))="Devis 2",IFERROR(VALUE(TRIM(SUBSTITUTE(U62,CHAR(160),""))),0),TRIM(SUBSTITUTE(AC62,CHAR(160),""))="Devis 3",IFERROR(VALUE(TRIM(SUBSTITUTE(Z62,CHAR(160),""))),0),TRUE,0)*IFERROR(VALUE(TRIM(SUBSTITUTE(D62,CHAR(160),""))),0))</f>
        <v/>
      </c>
      <c r="AE62" s="177" t="str" cm="1">
        <f t="array" ref="AE62">IF(ROUND((_xlfn.IFS(TRIM(SUBSTITUTE(AC62,CHAR(160),""))="Devis 1",IFERROR(VALUE(TRIM(SUBSTITUTE(Q62,CHAR(160),""))),0),TRIM(SUBSTITUTE(AC62,CHAR(160),""))="Devis 2",IFERROR(VALUE(TRIM(SUBSTITUTE(V62,CHAR(160),""))),0),TRIM(SUBSTITUTE(AC62,CHAR(160),""))="Devis 3",IFERROR(VALUE(TRIM(SUBSTITUTE(AA62,CHAR(160),""))),0),TRUE,0)*IFERROR(VALUE(TRIM(SUBSTITUTE(D62,CHAR(160),""))),0)),2)=0,IF(AD62&lt;&gt;"",0,""),ROUND((_xlfn.IFS(TRIM(SUBSTITUTE(AC62,CHAR(160),""))="Devis 1",IFERROR(VALUE(TRIM(SUBSTITUTE(Q62,CHAR(160),""))),0),TRIM(SUBSTITUTE(AC62,CHAR(160),""))="Devis 2",IFERROR(VALUE(TRIM(SUBSTITUTE(V62,CHAR(160),""))),0),TRIM(SUBSTITUTE(AC62,CHAR(160),""))="Devis 3",IFERROR(VALUE(TRIM(SUBSTITUTE(AA62,CHAR(160),""))),0),TRUE,0)*IFERROR(VALUE(TRIM(SUBSTITUTE(D62,CHAR(160),""))),0)),2))</f>
        <v/>
      </c>
      <c r="AF62" s="166" t="str">
        <f t="shared" si="39"/>
        <v/>
      </c>
      <c r="AG62" s="27"/>
      <c r="AH62" s="77" t="str">
        <f t="shared" si="40"/>
        <v/>
      </c>
      <c r="AI62" s="167" t="str">
        <f t="shared" si="41"/>
        <v/>
      </c>
      <c r="AJ62" s="167" t="str">
        <f t="shared" si="42"/>
        <v/>
      </c>
      <c r="AK62" s="78" t="str">
        <f t="shared" si="43"/>
        <v/>
      </c>
      <c r="AL62" s="78" t="str">
        <f t="shared" si="44"/>
        <v/>
      </c>
      <c r="AM62" s="78" t="str">
        <f t="shared" si="45"/>
        <v/>
      </c>
      <c r="AN62" s="78" t="str">
        <f t="shared" si="46"/>
        <v/>
      </c>
      <c r="AO62" s="78" t="str">
        <f t="shared" si="60"/>
        <v/>
      </c>
      <c r="AP62" s="78" t="str">
        <f t="shared" si="29"/>
        <v/>
      </c>
      <c r="AQ62" s="168" t="str">
        <f t="shared" si="47"/>
        <v/>
      </c>
      <c r="AR62" s="78" t="str">
        <f t="shared" si="48"/>
        <v/>
      </c>
      <c r="AS62" s="169" t="str">
        <f t="shared" si="49"/>
        <v/>
      </c>
      <c r="AT62" s="169"/>
      <c r="AU62" s="169"/>
      <c r="AV62" s="169" t="str">
        <f t="shared" si="50"/>
        <v/>
      </c>
      <c r="AW62" s="169" t="str">
        <f t="shared" si="51"/>
        <v/>
      </c>
      <c r="AX62" s="169" t="str">
        <f t="shared" si="30"/>
        <v/>
      </c>
      <c r="AY62" s="169"/>
      <c r="AZ62" s="169"/>
      <c r="BA62" s="169" t="str">
        <f t="shared" si="52"/>
        <v/>
      </c>
      <c r="BB62" s="169" t="str">
        <f t="shared" si="53"/>
        <v/>
      </c>
      <c r="BC62" s="169" t="str">
        <f t="shared" si="31"/>
        <v/>
      </c>
      <c r="BD62" s="169"/>
      <c r="BE62" s="169"/>
      <c r="BF62" s="172" t="str">
        <f t="shared" si="54"/>
        <v/>
      </c>
      <c r="BG62" s="79" t="str">
        <f t="shared" si="55"/>
        <v/>
      </c>
      <c r="BH62" s="173" t="str">
        <f t="shared" si="32"/>
        <v/>
      </c>
      <c r="BI62" s="174" t="str">
        <f t="shared" si="56"/>
        <v/>
      </c>
      <c r="BJ62" s="80"/>
      <c r="BK62" s="176" t="str">
        <f t="shared" si="33"/>
        <v/>
      </c>
      <c r="BL62" s="176" t="str">
        <f t="shared" si="34"/>
        <v/>
      </c>
      <c r="BM62" s="176" t="str">
        <f t="shared" si="35"/>
        <v/>
      </c>
      <c r="BN62" s="175" t="str">
        <f t="shared" si="36"/>
        <v/>
      </c>
      <c r="BO62" s="175" t="str" cm="1">
        <f t="array" ref="BO62">IF($AJ62="","",IF(ROUND((IFERROR(_xlfn.IFS(TRIM(SUBSTITUTE($BI62,CHAR(160),""))="Devis 1",IFERROR(VALUE(TRIM(SUBSTITUTE(AW62,CHAR(160),""))),0),TRIM(SUBSTITUTE($BI62,CHAR(160),""))="Devis 2",IFERROR(VALUE(TRIM(SUBSTITUTE(BB62,CHAR(160),""))),0),TRIM(SUBSTITUTE($BI62,CHAR(160),""))="Devis 3",IFERROR(VALUE(TRIM(SUBSTITUTE(BG62,CHAR(160),""))),0)),0))*(IFERROR(VALUE(TRIM(SUBSTITUTE($AJ62,CHAR(160),""))),0)),2)=0,IF(BN62&lt;&gt;"",0,""),ROUND((IFERROR(_xlfn.IFS(TRIM(SUBSTITUTE($BI62,CHAR(160),""))="Devis 1",IFERROR(VALUE(TRIM(SUBSTITUTE(AW62,CHAR(160),""))),0),TRIM(SUBSTITUTE($BI62,CHAR(160),""))="Devis 2",IFERROR(VALUE(TRIM(SUBSTITUTE(BB62,CHAR(160),""))),0),TRIM(SUBSTITUTE($BI62,CHAR(160),""))="Devis 3",IFERROR(VALUE(TRIM(SUBSTITUTE(BG62,CHAR(160),""))),0)),0))*(IFERROR(VALUE(TRIM(SUBSTITUTE($AJ62,CHAR(160),""))),0)),2)))</f>
        <v/>
      </c>
      <c r="BP62" s="175" t="str">
        <f t="shared" si="37"/>
        <v/>
      </c>
      <c r="BQ62" s="80"/>
      <c r="BR62" s="81" t="str">
        <f t="shared" si="24"/>
        <v/>
      </c>
      <c r="BS62" s="81" t="str">
        <f t="shared" si="38"/>
        <v/>
      </c>
      <c r="BT62" s="176" t="str">
        <f t="shared" si="57"/>
        <v/>
      </c>
      <c r="BU62" s="176" t="str">
        <f t="shared" si="58"/>
        <v/>
      </c>
      <c r="BV62" s="82" t="str">
        <f t="shared" si="59"/>
        <v/>
      </c>
    </row>
    <row r="63" spans="1:74" s="57" customFormat="1" ht="20.25" customHeight="1">
      <c r="A63" s="164">
        <v>53</v>
      </c>
      <c r="B63" s="2"/>
      <c r="C63" s="2"/>
      <c r="D63" s="355"/>
      <c r="E63" s="2"/>
      <c r="F63" s="2"/>
      <c r="G63" s="80"/>
      <c r="H63" s="2"/>
      <c r="I63" s="2"/>
      <c r="J63" s="2"/>
      <c r="K63" s="11"/>
      <c r="L63" s="2"/>
      <c r="M63" s="29"/>
      <c r="N63" s="939"/>
      <c r="O63" s="2"/>
      <c r="P63" s="4"/>
      <c r="Q63" s="3"/>
      <c r="R63" s="165" t="str">
        <f t="shared" si="25"/>
        <v/>
      </c>
      <c r="S63" s="939"/>
      <c r="T63" s="2"/>
      <c r="U63" s="5"/>
      <c r="V63" s="3"/>
      <c r="W63" s="544" t="str">
        <f t="shared" si="26"/>
        <v/>
      </c>
      <c r="X63" s="939"/>
      <c r="Y63" s="2"/>
      <c r="Z63" s="6"/>
      <c r="AA63" s="3"/>
      <c r="AB63" s="544" t="str">
        <f t="shared" si="27"/>
        <v/>
      </c>
      <c r="AC63" s="543"/>
      <c r="AD63" s="361" t="str" cm="1">
        <f t="array" ref="AD63">IF((_xlfn.IFS(TRIM(SUBSTITUTE(AC63,CHAR(160),""))="Devis 1",IFERROR(VALUE(TRIM(SUBSTITUTE(P63,CHAR(160),""))),0),TRIM(SUBSTITUTE(AC63,CHAR(160),""))="Devis 2",IFERROR(VALUE(TRIM(SUBSTITUTE(U63,CHAR(160),""))),0),TRIM(SUBSTITUTE(AC63,CHAR(160),""))="Devis 3",IFERROR(VALUE(TRIM(SUBSTITUTE(Z63,CHAR(160),""))),0),TRUE,0)*IFERROR(VALUE(TRIM(SUBSTITUTE(D63,CHAR(160),""))),0))=0,"",_xlfn.IFS(TRIM(SUBSTITUTE(AC63,CHAR(160),""))="Devis 1",IFERROR(VALUE(TRIM(SUBSTITUTE(P63,CHAR(160),""))),0),TRIM(SUBSTITUTE(AC63,CHAR(160),""))="Devis 2",IFERROR(VALUE(TRIM(SUBSTITUTE(U63,CHAR(160),""))),0),TRIM(SUBSTITUTE(AC63,CHAR(160),""))="Devis 3",IFERROR(VALUE(TRIM(SUBSTITUTE(Z63,CHAR(160),""))),0),TRUE,0)*IFERROR(VALUE(TRIM(SUBSTITUTE(D63,CHAR(160),""))),0))</f>
        <v/>
      </c>
      <c r="AE63" s="177" t="str" cm="1">
        <f t="array" ref="AE63">IF(ROUND((_xlfn.IFS(TRIM(SUBSTITUTE(AC63,CHAR(160),""))="Devis 1",IFERROR(VALUE(TRIM(SUBSTITUTE(Q63,CHAR(160),""))),0),TRIM(SUBSTITUTE(AC63,CHAR(160),""))="Devis 2",IFERROR(VALUE(TRIM(SUBSTITUTE(V63,CHAR(160),""))),0),TRIM(SUBSTITUTE(AC63,CHAR(160),""))="Devis 3",IFERROR(VALUE(TRIM(SUBSTITUTE(AA63,CHAR(160),""))),0),TRUE,0)*IFERROR(VALUE(TRIM(SUBSTITUTE(D63,CHAR(160),""))),0)),2)=0,IF(AD63&lt;&gt;"",0,""),ROUND((_xlfn.IFS(TRIM(SUBSTITUTE(AC63,CHAR(160),""))="Devis 1",IFERROR(VALUE(TRIM(SUBSTITUTE(Q63,CHAR(160),""))),0),TRIM(SUBSTITUTE(AC63,CHAR(160),""))="Devis 2",IFERROR(VALUE(TRIM(SUBSTITUTE(V63,CHAR(160),""))),0),TRIM(SUBSTITUTE(AC63,CHAR(160),""))="Devis 3",IFERROR(VALUE(TRIM(SUBSTITUTE(AA63,CHAR(160),""))),0),TRUE,0)*IFERROR(VALUE(TRIM(SUBSTITUTE(D63,CHAR(160),""))),0)),2))</f>
        <v/>
      </c>
      <c r="AF63" s="166" t="str">
        <f t="shared" si="39"/>
        <v/>
      </c>
      <c r="AG63" s="27"/>
      <c r="AH63" s="77" t="str">
        <f t="shared" si="40"/>
        <v/>
      </c>
      <c r="AI63" s="167" t="str">
        <f t="shared" si="41"/>
        <v/>
      </c>
      <c r="AJ63" s="167" t="str">
        <f t="shared" si="42"/>
        <v/>
      </c>
      <c r="AK63" s="78" t="str">
        <f t="shared" si="43"/>
        <v/>
      </c>
      <c r="AL63" s="78" t="str">
        <f t="shared" si="44"/>
        <v/>
      </c>
      <c r="AM63" s="78" t="str">
        <f t="shared" si="45"/>
        <v/>
      </c>
      <c r="AN63" s="78" t="str">
        <f t="shared" si="46"/>
        <v/>
      </c>
      <c r="AO63" s="78" t="str">
        <f t="shared" si="60"/>
        <v/>
      </c>
      <c r="AP63" s="78" t="str">
        <f t="shared" si="29"/>
        <v/>
      </c>
      <c r="AQ63" s="168" t="str">
        <f t="shared" si="47"/>
        <v/>
      </c>
      <c r="AR63" s="78" t="str">
        <f t="shared" si="48"/>
        <v/>
      </c>
      <c r="AS63" s="169" t="str">
        <f t="shared" si="49"/>
        <v/>
      </c>
      <c r="AT63" s="169"/>
      <c r="AU63" s="169"/>
      <c r="AV63" s="169" t="str">
        <f t="shared" si="50"/>
        <v/>
      </c>
      <c r="AW63" s="169" t="str">
        <f t="shared" si="51"/>
        <v/>
      </c>
      <c r="AX63" s="169" t="str">
        <f t="shared" si="30"/>
        <v/>
      </c>
      <c r="AY63" s="169"/>
      <c r="AZ63" s="169"/>
      <c r="BA63" s="169" t="str">
        <f t="shared" si="52"/>
        <v/>
      </c>
      <c r="BB63" s="169" t="str">
        <f t="shared" si="53"/>
        <v/>
      </c>
      <c r="BC63" s="169" t="str">
        <f t="shared" si="31"/>
        <v/>
      </c>
      <c r="BD63" s="169"/>
      <c r="BE63" s="169"/>
      <c r="BF63" s="172" t="str">
        <f t="shared" si="54"/>
        <v/>
      </c>
      <c r="BG63" s="79" t="str">
        <f t="shared" si="55"/>
        <v/>
      </c>
      <c r="BH63" s="173" t="str">
        <f t="shared" si="32"/>
        <v/>
      </c>
      <c r="BI63" s="174" t="str">
        <f t="shared" si="56"/>
        <v/>
      </c>
      <c r="BJ63" s="80"/>
      <c r="BK63" s="176" t="str">
        <f t="shared" si="33"/>
        <v/>
      </c>
      <c r="BL63" s="176" t="str">
        <f t="shared" si="34"/>
        <v/>
      </c>
      <c r="BM63" s="176" t="str">
        <f t="shared" si="35"/>
        <v/>
      </c>
      <c r="BN63" s="175" t="str">
        <f t="shared" si="36"/>
        <v/>
      </c>
      <c r="BO63" s="175" t="str" cm="1">
        <f t="array" ref="BO63">IF($AJ63="","",IF(ROUND((IFERROR(_xlfn.IFS(TRIM(SUBSTITUTE($BI63,CHAR(160),""))="Devis 1",IFERROR(VALUE(TRIM(SUBSTITUTE(AW63,CHAR(160),""))),0),TRIM(SUBSTITUTE($BI63,CHAR(160),""))="Devis 2",IFERROR(VALUE(TRIM(SUBSTITUTE(BB63,CHAR(160),""))),0),TRIM(SUBSTITUTE($BI63,CHAR(160),""))="Devis 3",IFERROR(VALUE(TRIM(SUBSTITUTE(BG63,CHAR(160),""))),0)),0))*(IFERROR(VALUE(TRIM(SUBSTITUTE($AJ63,CHAR(160),""))),0)),2)=0,IF(BN63&lt;&gt;"",0,""),ROUND((IFERROR(_xlfn.IFS(TRIM(SUBSTITUTE($BI63,CHAR(160),""))="Devis 1",IFERROR(VALUE(TRIM(SUBSTITUTE(AW63,CHAR(160),""))),0),TRIM(SUBSTITUTE($BI63,CHAR(160),""))="Devis 2",IFERROR(VALUE(TRIM(SUBSTITUTE(BB63,CHAR(160),""))),0),TRIM(SUBSTITUTE($BI63,CHAR(160),""))="Devis 3",IFERROR(VALUE(TRIM(SUBSTITUTE(BG63,CHAR(160),""))),0)),0))*(IFERROR(VALUE(TRIM(SUBSTITUTE($AJ63,CHAR(160),""))),0)),2)))</f>
        <v/>
      </c>
      <c r="BP63" s="175" t="str">
        <f t="shared" si="37"/>
        <v/>
      </c>
      <c r="BQ63" s="80"/>
      <c r="BR63" s="81" t="str">
        <f t="shared" si="24"/>
        <v/>
      </c>
      <c r="BS63" s="81" t="str">
        <f t="shared" si="38"/>
        <v/>
      </c>
      <c r="BT63" s="176" t="str">
        <f t="shared" si="57"/>
        <v/>
      </c>
      <c r="BU63" s="176" t="str">
        <f t="shared" si="58"/>
        <v/>
      </c>
      <c r="BV63" s="82" t="str">
        <f t="shared" si="59"/>
        <v/>
      </c>
    </row>
    <row r="64" spans="1:74" s="57" customFormat="1" ht="20.25" customHeight="1">
      <c r="A64" s="164">
        <v>54</v>
      </c>
      <c r="B64" s="2"/>
      <c r="C64" s="2"/>
      <c r="D64" s="355"/>
      <c r="E64" s="2"/>
      <c r="F64" s="2"/>
      <c r="G64" s="80"/>
      <c r="H64" s="2"/>
      <c r="I64" s="2"/>
      <c r="J64" s="2"/>
      <c r="K64" s="11"/>
      <c r="L64" s="2"/>
      <c r="M64" s="29"/>
      <c r="N64" s="939"/>
      <c r="O64" s="2"/>
      <c r="P64" s="4"/>
      <c r="Q64" s="3"/>
      <c r="R64" s="165" t="str">
        <f t="shared" si="25"/>
        <v/>
      </c>
      <c r="S64" s="939"/>
      <c r="T64" s="2"/>
      <c r="U64" s="5"/>
      <c r="V64" s="3"/>
      <c r="W64" s="544" t="str">
        <f t="shared" si="26"/>
        <v/>
      </c>
      <c r="X64" s="939"/>
      <c r="Y64" s="2"/>
      <c r="Z64" s="6"/>
      <c r="AA64" s="3"/>
      <c r="AB64" s="544" t="str">
        <f t="shared" si="27"/>
        <v/>
      </c>
      <c r="AC64" s="543"/>
      <c r="AD64" s="361" t="str" cm="1">
        <f t="array" ref="AD64">IF((_xlfn.IFS(TRIM(SUBSTITUTE(AC64,CHAR(160),""))="Devis 1",IFERROR(VALUE(TRIM(SUBSTITUTE(P64,CHAR(160),""))),0),TRIM(SUBSTITUTE(AC64,CHAR(160),""))="Devis 2",IFERROR(VALUE(TRIM(SUBSTITUTE(U64,CHAR(160),""))),0),TRIM(SUBSTITUTE(AC64,CHAR(160),""))="Devis 3",IFERROR(VALUE(TRIM(SUBSTITUTE(Z64,CHAR(160),""))),0),TRUE,0)*IFERROR(VALUE(TRIM(SUBSTITUTE(D64,CHAR(160),""))),0))=0,"",_xlfn.IFS(TRIM(SUBSTITUTE(AC64,CHAR(160),""))="Devis 1",IFERROR(VALUE(TRIM(SUBSTITUTE(P64,CHAR(160),""))),0),TRIM(SUBSTITUTE(AC64,CHAR(160),""))="Devis 2",IFERROR(VALUE(TRIM(SUBSTITUTE(U64,CHAR(160),""))),0),TRIM(SUBSTITUTE(AC64,CHAR(160),""))="Devis 3",IFERROR(VALUE(TRIM(SUBSTITUTE(Z64,CHAR(160),""))),0),TRUE,0)*IFERROR(VALUE(TRIM(SUBSTITUTE(D64,CHAR(160),""))),0))</f>
        <v/>
      </c>
      <c r="AE64" s="177" t="str" cm="1">
        <f t="array" ref="AE64">IF(ROUND((_xlfn.IFS(TRIM(SUBSTITUTE(AC64,CHAR(160),""))="Devis 1",IFERROR(VALUE(TRIM(SUBSTITUTE(Q64,CHAR(160),""))),0),TRIM(SUBSTITUTE(AC64,CHAR(160),""))="Devis 2",IFERROR(VALUE(TRIM(SUBSTITUTE(V64,CHAR(160),""))),0),TRIM(SUBSTITUTE(AC64,CHAR(160),""))="Devis 3",IFERROR(VALUE(TRIM(SUBSTITUTE(AA64,CHAR(160),""))),0),TRUE,0)*IFERROR(VALUE(TRIM(SUBSTITUTE(D64,CHAR(160),""))),0)),2)=0,IF(AD64&lt;&gt;"",0,""),ROUND((_xlfn.IFS(TRIM(SUBSTITUTE(AC64,CHAR(160),""))="Devis 1",IFERROR(VALUE(TRIM(SUBSTITUTE(Q64,CHAR(160),""))),0),TRIM(SUBSTITUTE(AC64,CHAR(160),""))="Devis 2",IFERROR(VALUE(TRIM(SUBSTITUTE(V64,CHAR(160),""))),0),TRIM(SUBSTITUTE(AC64,CHAR(160),""))="Devis 3",IFERROR(VALUE(TRIM(SUBSTITUTE(AA64,CHAR(160),""))),0),TRUE,0)*IFERROR(VALUE(TRIM(SUBSTITUTE(D64,CHAR(160),""))),0)),2))</f>
        <v/>
      </c>
      <c r="AF64" s="166" t="str">
        <f t="shared" si="39"/>
        <v/>
      </c>
      <c r="AG64" s="27"/>
      <c r="AH64" s="77" t="str">
        <f t="shared" si="40"/>
        <v/>
      </c>
      <c r="AI64" s="167" t="str">
        <f t="shared" si="41"/>
        <v/>
      </c>
      <c r="AJ64" s="167" t="str">
        <f t="shared" si="42"/>
        <v/>
      </c>
      <c r="AK64" s="78" t="str">
        <f t="shared" si="43"/>
        <v/>
      </c>
      <c r="AL64" s="78" t="str">
        <f t="shared" si="44"/>
        <v/>
      </c>
      <c r="AM64" s="78" t="str">
        <f t="shared" si="45"/>
        <v/>
      </c>
      <c r="AN64" s="78" t="str">
        <f t="shared" si="46"/>
        <v/>
      </c>
      <c r="AO64" s="78" t="str">
        <f t="shared" si="60"/>
        <v/>
      </c>
      <c r="AP64" s="78" t="str">
        <f t="shared" si="29"/>
        <v/>
      </c>
      <c r="AQ64" s="168" t="str">
        <f t="shared" si="47"/>
        <v/>
      </c>
      <c r="AR64" s="78" t="str">
        <f t="shared" si="48"/>
        <v/>
      </c>
      <c r="AS64" s="169" t="str">
        <f t="shared" si="49"/>
        <v/>
      </c>
      <c r="AT64" s="169"/>
      <c r="AU64" s="169"/>
      <c r="AV64" s="169" t="str">
        <f t="shared" si="50"/>
        <v/>
      </c>
      <c r="AW64" s="169" t="str">
        <f t="shared" si="51"/>
        <v/>
      </c>
      <c r="AX64" s="169" t="str">
        <f t="shared" si="30"/>
        <v/>
      </c>
      <c r="AY64" s="169"/>
      <c r="AZ64" s="169"/>
      <c r="BA64" s="169" t="str">
        <f t="shared" si="52"/>
        <v/>
      </c>
      <c r="BB64" s="169" t="str">
        <f t="shared" si="53"/>
        <v/>
      </c>
      <c r="BC64" s="169" t="str">
        <f t="shared" si="31"/>
        <v/>
      </c>
      <c r="BD64" s="169"/>
      <c r="BE64" s="169"/>
      <c r="BF64" s="172" t="str">
        <f t="shared" si="54"/>
        <v/>
      </c>
      <c r="BG64" s="79" t="str">
        <f t="shared" si="55"/>
        <v/>
      </c>
      <c r="BH64" s="173" t="str">
        <f t="shared" si="32"/>
        <v/>
      </c>
      <c r="BI64" s="174" t="str">
        <f t="shared" si="56"/>
        <v/>
      </c>
      <c r="BJ64" s="80"/>
      <c r="BK64" s="176" t="str">
        <f t="shared" si="33"/>
        <v/>
      </c>
      <c r="BL64" s="176" t="str">
        <f t="shared" si="34"/>
        <v/>
      </c>
      <c r="BM64" s="176" t="str">
        <f t="shared" si="35"/>
        <v/>
      </c>
      <c r="BN64" s="175" t="str">
        <f t="shared" si="36"/>
        <v/>
      </c>
      <c r="BO64" s="175" t="str" cm="1">
        <f t="array" ref="BO64">IF($AJ64="","",IF(ROUND((IFERROR(_xlfn.IFS(TRIM(SUBSTITUTE($BI64,CHAR(160),""))="Devis 1",IFERROR(VALUE(TRIM(SUBSTITUTE(AW64,CHAR(160),""))),0),TRIM(SUBSTITUTE($BI64,CHAR(160),""))="Devis 2",IFERROR(VALUE(TRIM(SUBSTITUTE(BB64,CHAR(160),""))),0),TRIM(SUBSTITUTE($BI64,CHAR(160),""))="Devis 3",IFERROR(VALUE(TRIM(SUBSTITUTE(BG64,CHAR(160),""))),0)),0))*(IFERROR(VALUE(TRIM(SUBSTITUTE($AJ64,CHAR(160),""))),0)),2)=0,IF(BN64&lt;&gt;"",0,""),ROUND((IFERROR(_xlfn.IFS(TRIM(SUBSTITUTE($BI64,CHAR(160),""))="Devis 1",IFERROR(VALUE(TRIM(SUBSTITUTE(AW64,CHAR(160),""))),0),TRIM(SUBSTITUTE($BI64,CHAR(160),""))="Devis 2",IFERROR(VALUE(TRIM(SUBSTITUTE(BB64,CHAR(160),""))),0),TRIM(SUBSTITUTE($BI64,CHAR(160),""))="Devis 3",IFERROR(VALUE(TRIM(SUBSTITUTE(BG64,CHAR(160),""))),0)),0))*(IFERROR(VALUE(TRIM(SUBSTITUTE($AJ64,CHAR(160),""))),0)),2)))</f>
        <v/>
      </c>
      <c r="BP64" s="175" t="str">
        <f t="shared" si="37"/>
        <v/>
      </c>
      <c r="BQ64" s="80"/>
      <c r="BR64" s="81" t="str">
        <f t="shared" si="24"/>
        <v/>
      </c>
      <c r="BS64" s="81" t="str">
        <f t="shared" si="38"/>
        <v/>
      </c>
      <c r="BT64" s="176" t="str">
        <f t="shared" si="57"/>
        <v/>
      </c>
      <c r="BU64" s="176" t="str">
        <f t="shared" si="58"/>
        <v/>
      </c>
      <c r="BV64" s="82" t="str">
        <f t="shared" si="59"/>
        <v/>
      </c>
    </row>
    <row r="65" spans="1:74" s="57" customFormat="1" ht="20.25" customHeight="1">
      <c r="A65" s="164">
        <v>55</v>
      </c>
      <c r="B65" s="2"/>
      <c r="C65" s="2"/>
      <c r="D65" s="355"/>
      <c r="E65" s="2"/>
      <c r="F65" s="2"/>
      <c r="G65" s="80"/>
      <c r="H65" s="2"/>
      <c r="I65" s="2"/>
      <c r="J65" s="2"/>
      <c r="K65" s="11"/>
      <c r="L65" s="2"/>
      <c r="M65" s="29"/>
      <c r="N65" s="939"/>
      <c r="O65" s="2"/>
      <c r="P65" s="4"/>
      <c r="Q65" s="3"/>
      <c r="R65" s="165" t="str">
        <f t="shared" si="25"/>
        <v/>
      </c>
      <c r="S65" s="939"/>
      <c r="T65" s="2"/>
      <c r="U65" s="5"/>
      <c r="V65" s="3"/>
      <c r="W65" s="544" t="str">
        <f t="shared" si="26"/>
        <v/>
      </c>
      <c r="X65" s="939"/>
      <c r="Y65" s="2"/>
      <c r="Z65" s="6"/>
      <c r="AA65" s="3"/>
      <c r="AB65" s="544" t="str">
        <f t="shared" si="27"/>
        <v/>
      </c>
      <c r="AC65" s="543"/>
      <c r="AD65" s="361" t="str" cm="1">
        <f t="array" ref="AD65">IF((_xlfn.IFS(TRIM(SUBSTITUTE(AC65,CHAR(160),""))="Devis 1",IFERROR(VALUE(TRIM(SUBSTITUTE(P65,CHAR(160),""))),0),TRIM(SUBSTITUTE(AC65,CHAR(160),""))="Devis 2",IFERROR(VALUE(TRIM(SUBSTITUTE(U65,CHAR(160),""))),0),TRIM(SUBSTITUTE(AC65,CHAR(160),""))="Devis 3",IFERROR(VALUE(TRIM(SUBSTITUTE(Z65,CHAR(160),""))),0),TRUE,0)*IFERROR(VALUE(TRIM(SUBSTITUTE(D65,CHAR(160),""))),0))=0,"",_xlfn.IFS(TRIM(SUBSTITUTE(AC65,CHAR(160),""))="Devis 1",IFERROR(VALUE(TRIM(SUBSTITUTE(P65,CHAR(160),""))),0),TRIM(SUBSTITUTE(AC65,CHAR(160),""))="Devis 2",IFERROR(VALUE(TRIM(SUBSTITUTE(U65,CHAR(160),""))),0),TRIM(SUBSTITUTE(AC65,CHAR(160),""))="Devis 3",IFERROR(VALUE(TRIM(SUBSTITUTE(Z65,CHAR(160),""))),0),TRUE,0)*IFERROR(VALUE(TRIM(SUBSTITUTE(D65,CHAR(160),""))),0))</f>
        <v/>
      </c>
      <c r="AE65" s="177" t="str" cm="1">
        <f t="array" ref="AE65">IF(ROUND((_xlfn.IFS(TRIM(SUBSTITUTE(AC65,CHAR(160),""))="Devis 1",IFERROR(VALUE(TRIM(SUBSTITUTE(Q65,CHAR(160),""))),0),TRIM(SUBSTITUTE(AC65,CHAR(160),""))="Devis 2",IFERROR(VALUE(TRIM(SUBSTITUTE(V65,CHAR(160),""))),0),TRIM(SUBSTITUTE(AC65,CHAR(160),""))="Devis 3",IFERROR(VALUE(TRIM(SUBSTITUTE(AA65,CHAR(160),""))),0),TRUE,0)*IFERROR(VALUE(TRIM(SUBSTITUTE(D65,CHAR(160),""))),0)),2)=0,IF(AD65&lt;&gt;"",0,""),ROUND((_xlfn.IFS(TRIM(SUBSTITUTE(AC65,CHAR(160),""))="Devis 1",IFERROR(VALUE(TRIM(SUBSTITUTE(Q65,CHAR(160),""))),0),TRIM(SUBSTITUTE(AC65,CHAR(160),""))="Devis 2",IFERROR(VALUE(TRIM(SUBSTITUTE(V65,CHAR(160),""))),0),TRIM(SUBSTITUTE(AC65,CHAR(160),""))="Devis 3",IFERROR(VALUE(TRIM(SUBSTITUTE(AA65,CHAR(160),""))),0),TRUE,0)*IFERROR(VALUE(TRIM(SUBSTITUTE(D65,CHAR(160),""))),0)),2))</f>
        <v/>
      </c>
      <c r="AF65" s="166" t="str">
        <f t="shared" si="39"/>
        <v/>
      </c>
      <c r="AG65" s="27"/>
      <c r="AH65" s="77" t="str">
        <f t="shared" si="40"/>
        <v/>
      </c>
      <c r="AI65" s="167" t="str">
        <f t="shared" si="41"/>
        <v/>
      </c>
      <c r="AJ65" s="167" t="str">
        <f t="shared" si="42"/>
        <v/>
      </c>
      <c r="AK65" s="78" t="str">
        <f t="shared" si="43"/>
        <v/>
      </c>
      <c r="AL65" s="78" t="str">
        <f t="shared" si="44"/>
        <v/>
      </c>
      <c r="AM65" s="78" t="str">
        <f t="shared" si="45"/>
        <v/>
      </c>
      <c r="AN65" s="78" t="str">
        <f t="shared" si="46"/>
        <v/>
      </c>
      <c r="AO65" s="78" t="str">
        <f t="shared" si="60"/>
        <v/>
      </c>
      <c r="AP65" s="78" t="str">
        <f t="shared" si="29"/>
        <v/>
      </c>
      <c r="AQ65" s="168" t="str">
        <f t="shared" si="47"/>
        <v/>
      </c>
      <c r="AR65" s="78" t="str">
        <f t="shared" si="48"/>
        <v/>
      </c>
      <c r="AS65" s="169" t="str">
        <f t="shared" si="49"/>
        <v/>
      </c>
      <c r="AT65" s="169"/>
      <c r="AU65" s="169"/>
      <c r="AV65" s="169" t="str">
        <f t="shared" si="50"/>
        <v/>
      </c>
      <c r="AW65" s="169" t="str">
        <f t="shared" si="51"/>
        <v/>
      </c>
      <c r="AX65" s="169" t="str">
        <f t="shared" si="30"/>
        <v/>
      </c>
      <c r="AY65" s="169"/>
      <c r="AZ65" s="169"/>
      <c r="BA65" s="169" t="str">
        <f t="shared" si="52"/>
        <v/>
      </c>
      <c r="BB65" s="169" t="str">
        <f t="shared" si="53"/>
        <v/>
      </c>
      <c r="BC65" s="169" t="str">
        <f t="shared" si="31"/>
        <v/>
      </c>
      <c r="BD65" s="169"/>
      <c r="BE65" s="169"/>
      <c r="BF65" s="172" t="str">
        <f t="shared" si="54"/>
        <v/>
      </c>
      <c r="BG65" s="79" t="str">
        <f t="shared" si="55"/>
        <v/>
      </c>
      <c r="BH65" s="173" t="str">
        <f t="shared" si="32"/>
        <v/>
      </c>
      <c r="BI65" s="174" t="str">
        <f t="shared" si="56"/>
        <v/>
      </c>
      <c r="BJ65" s="80"/>
      <c r="BK65" s="176" t="str">
        <f t="shared" si="33"/>
        <v/>
      </c>
      <c r="BL65" s="176" t="str">
        <f t="shared" si="34"/>
        <v/>
      </c>
      <c r="BM65" s="176" t="str">
        <f t="shared" si="35"/>
        <v/>
      </c>
      <c r="BN65" s="175" t="str">
        <f t="shared" si="36"/>
        <v/>
      </c>
      <c r="BO65" s="175" t="str" cm="1">
        <f t="array" ref="BO65">IF($AJ65="","",IF(ROUND((IFERROR(_xlfn.IFS(TRIM(SUBSTITUTE($BI65,CHAR(160),""))="Devis 1",IFERROR(VALUE(TRIM(SUBSTITUTE(AW65,CHAR(160),""))),0),TRIM(SUBSTITUTE($BI65,CHAR(160),""))="Devis 2",IFERROR(VALUE(TRIM(SUBSTITUTE(BB65,CHAR(160),""))),0),TRIM(SUBSTITUTE($BI65,CHAR(160),""))="Devis 3",IFERROR(VALUE(TRIM(SUBSTITUTE(BG65,CHAR(160),""))),0)),0))*(IFERROR(VALUE(TRIM(SUBSTITUTE($AJ65,CHAR(160),""))),0)),2)=0,IF(BN65&lt;&gt;"",0,""),ROUND((IFERROR(_xlfn.IFS(TRIM(SUBSTITUTE($BI65,CHAR(160),""))="Devis 1",IFERROR(VALUE(TRIM(SUBSTITUTE(AW65,CHAR(160),""))),0),TRIM(SUBSTITUTE($BI65,CHAR(160),""))="Devis 2",IFERROR(VALUE(TRIM(SUBSTITUTE(BB65,CHAR(160),""))),0),TRIM(SUBSTITUTE($BI65,CHAR(160),""))="Devis 3",IFERROR(VALUE(TRIM(SUBSTITUTE(BG65,CHAR(160),""))),0)),0))*(IFERROR(VALUE(TRIM(SUBSTITUTE($AJ65,CHAR(160),""))),0)),2)))</f>
        <v/>
      </c>
      <c r="BP65" s="175" t="str">
        <f t="shared" si="37"/>
        <v/>
      </c>
      <c r="BQ65" s="80"/>
      <c r="BR65" s="81" t="str">
        <f t="shared" si="24"/>
        <v/>
      </c>
      <c r="BS65" s="81" t="str">
        <f t="shared" si="38"/>
        <v/>
      </c>
      <c r="BT65" s="176" t="str">
        <f t="shared" si="57"/>
        <v/>
      </c>
      <c r="BU65" s="176" t="str">
        <f t="shared" si="58"/>
        <v/>
      </c>
      <c r="BV65" s="82" t="str">
        <f t="shared" si="59"/>
        <v/>
      </c>
    </row>
    <row r="66" spans="1:74" s="57" customFormat="1" ht="20.25" customHeight="1">
      <c r="A66" s="164">
        <v>56</v>
      </c>
      <c r="B66" s="2"/>
      <c r="C66" s="2"/>
      <c r="D66" s="355"/>
      <c r="E66" s="2"/>
      <c r="F66" s="2"/>
      <c r="G66" s="80"/>
      <c r="H66" s="2"/>
      <c r="I66" s="2"/>
      <c r="J66" s="2"/>
      <c r="K66" s="11"/>
      <c r="L66" s="2"/>
      <c r="M66" s="29"/>
      <c r="N66" s="939"/>
      <c r="O66" s="2"/>
      <c r="P66" s="4"/>
      <c r="Q66" s="3"/>
      <c r="R66" s="165" t="str">
        <f t="shared" si="25"/>
        <v/>
      </c>
      <c r="S66" s="939"/>
      <c r="T66" s="2"/>
      <c r="U66" s="5"/>
      <c r="V66" s="3"/>
      <c r="W66" s="544" t="str">
        <f t="shared" si="26"/>
        <v/>
      </c>
      <c r="X66" s="939"/>
      <c r="Y66" s="2"/>
      <c r="Z66" s="6"/>
      <c r="AA66" s="3"/>
      <c r="AB66" s="544" t="str">
        <f t="shared" si="27"/>
        <v/>
      </c>
      <c r="AC66" s="543"/>
      <c r="AD66" s="361" t="str" cm="1">
        <f t="array" ref="AD66">IF((_xlfn.IFS(TRIM(SUBSTITUTE(AC66,CHAR(160),""))="Devis 1",IFERROR(VALUE(TRIM(SUBSTITUTE(P66,CHAR(160),""))),0),TRIM(SUBSTITUTE(AC66,CHAR(160),""))="Devis 2",IFERROR(VALUE(TRIM(SUBSTITUTE(U66,CHAR(160),""))),0),TRIM(SUBSTITUTE(AC66,CHAR(160),""))="Devis 3",IFERROR(VALUE(TRIM(SUBSTITUTE(Z66,CHAR(160),""))),0),TRUE,0)*IFERROR(VALUE(TRIM(SUBSTITUTE(D66,CHAR(160),""))),0))=0,"",_xlfn.IFS(TRIM(SUBSTITUTE(AC66,CHAR(160),""))="Devis 1",IFERROR(VALUE(TRIM(SUBSTITUTE(P66,CHAR(160),""))),0),TRIM(SUBSTITUTE(AC66,CHAR(160),""))="Devis 2",IFERROR(VALUE(TRIM(SUBSTITUTE(U66,CHAR(160),""))),0),TRIM(SUBSTITUTE(AC66,CHAR(160),""))="Devis 3",IFERROR(VALUE(TRIM(SUBSTITUTE(Z66,CHAR(160),""))),0),TRUE,0)*IFERROR(VALUE(TRIM(SUBSTITUTE(D66,CHAR(160),""))),0))</f>
        <v/>
      </c>
      <c r="AE66" s="177" t="str" cm="1">
        <f t="array" ref="AE66">IF(ROUND((_xlfn.IFS(TRIM(SUBSTITUTE(AC66,CHAR(160),""))="Devis 1",IFERROR(VALUE(TRIM(SUBSTITUTE(Q66,CHAR(160),""))),0),TRIM(SUBSTITUTE(AC66,CHAR(160),""))="Devis 2",IFERROR(VALUE(TRIM(SUBSTITUTE(V66,CHAR(160),""))),0),TRIM(SUBSTITUTE(AC66,CHAR(160),""))="Devis 3",IFERROR(VALUE(TRIM(SUBSTITUTE(AA66,CHAR(160),""))),0),TRUE,0)*IFERROR(VALUE(TRIM(SUBSTITUTE(D66,CHAR(160),""))),0)),2)=0,IF(AD66&lt;&gt;"",0,""),ROUND((_xlfn.IFS(TRIM(SUBSTITUTE(AC66,CHAR(160),""))="Devis 1",IFERROR(VALUE(TRIM(SUBSTITUTE(Q66,CHAR(160),""))),0),TRIM(SUBSTITUTE(AC66,CHAR(160),""))="Devis 2",IFERROR(VALUE(TRIM(SUBSTITUTE(V66,CHAR(160),""))),0),TRIM(SUBSTITUTE(AC66,CHAR(160),""))="Devis 3",IFERROR(VALUE(TRIM(SUBSTITUTE(AA66,CHAR(160),""))),0),TRUE,0)*IFERROR(VALUE(TRIM(SUBSTITUTE(D66,CHAR(160),""))),0)),2))</f>
        <v/>
      </c>
      <c r="AF66" s="166" t="str">
        <f t="shared" si="39"/>
        <v/>
      </c>
      <c r="AG66" s="27"/>
      <c r="AH66" s="77" t="str">
        <f t="shared" si="40"/>
        <v/>
      </c>
      <c r="AI66" s="167" t="str">
        <f t="shared" si="41"/>
        <v/>
      </c>
      <c r="AJ66" s="167" t="str">
        <f t="shared" si="42"/>
        <v/>
      </c>
      <c r="AK66" s="78" t="str">
        <f t="shared" si="43"/>
        <v/>
      </c>
      <c r="AL66" s="78" t="str">
        <f t="shared" si="44"/>
        <v/>
      </c>
      <c r="AM66" s="78" t="str">
        <f t="shared" si="45"/>
        <v/>
      </c>
      <c r="AN66" s="78" t="str">
        <f t="shared" si="46"/>
        <v/>
      </c>
      <c r="AO66" s="78" t="str">
        <f t="shared" si="60"/>
        <v/>
      </c>
      <c r="AP66" s="78" t="str">
        <f t="shared" si="29"/>
        <v/>
      </c>
      <c r="AQ66" s="168" t="str">
        <f t="shared" si="47"/>
        <v/>
      </c>
      <c r="AR66" s="78" t="str">
        <f t="shared" si="48"/>
        <v/>
      </c>
      <c r="AS66" s="169" t="str">
        <f t="shared" si="49"/>
        <v/>
      </c>
      <c r="AT66" s="169"/>
      <c r="AU66" s="169"/>
      <c r="AV66" s="169" t="str">
        <f t="shared" si="50"/>
        <v/>
      </c>
      <c r="AW66" s="169" t="str">
        <f t="shared" si="51"/>
        <v/>
      </c>
      <c r="AX66" s="169" t="str">
        <f t="shared" si="30"/>
        <v/>
      </c>
      <c r="AY66" s="169"/>
      <c r="AZ66" s="169"/>
      <c r="BA66" s="169" t="str">
        <f t="shared" si="52"/>
        <v/>
      </c>
      <c r="BB66" s="169" t="str">
        <f t="shared" si="53"/>
        <v/>
      </c>
      <c r="BC66" s="169" t="str">
        <f t="shared" si="31"/>
        <v/>
      </c>
      <c r="BD66" s="169"/>
      <c r="BE66" s="169"/>
      <c r="BF66" s="172" t="str">
        <f t="shared" si="54"/>
        <v/>
      </c>
      <c r="BG66" s="79" t="str">
        <f t="shared" si="55"/>
        <v/>
      </c>
      <c r="BH66" s="173" t="str">
        <f t="shared" si="32"/>
        <v/>
      </c>
      <c r="BI66" s="174" t="str">
        <f t="shared" si="56"/>
        <v/>
      </c>
      <c r="BJ66" s="80"/>
      <c r="BK66" s="176" t="str">
        <f t="shared" si="33"/>
        <v/>
      </c>
      <c r="BL66" s="176" t="str">
        <f t="shared" si="34"/>
        <v/>
      </c>
      <c r="BM66" s="176" t="str">
        <f t="shared" si="35"/>
        <v/>
      </c>
      <c r="BN66" s="175" t="str">
        <f t="shared" si="36"/>
        <v/>
      </c>
      <c r="BO66" s="175" t="str" cm="1">
        <f t="array" ref="BO66">IF($AJ66="","",IF(ROUND((IFERROR(_xlfn.IFS(TRIM(SUBSTITUTE($BI66,CHAR(160),""))="Devis 1",IFERROR(VALUE(TRIM(SUBSTITUTE(AW66,CHAR(160),""))),0),TRIM(SUBSTITUTE($BI66,CHAR(160),""))="Devis 2",IFERROR(VALUE(TRIM(SUBSTITUTE(BB66,CHAR(160),""))),0),TRIM(SUBSTITUTE($BI66,CHAR(160),""))="Devis 3",IFERROR(VALUE(TRIM(SUBSTITUTE(BG66,CHAR(160),""))),0)),0))*(IFERROR(VALUE(TRIM(SUBSTITUTE($AJ66,CHAR(160),""))),0)),2)=0,IF(BN66&lt;&gt;"",0,""),ROUND((IFERROR(_xlfn.IFS(TRIM(SUBSTITUTE($BI66,CHAR(160),""))="Devis 1",IFERROR(VALUE(TRIM(SUBSTITUTE(AW66,CHAR(160),""))),0),TRIM(SUBSTITUTE($BI66,CHAR(160),""))="Devis 2",IFERROR(VALUE(TRIM(SUBSTITUTE(BB66,CHAR(160),""))),0),TRIM(SUBSTITUTE($BI66,CHAR(160),""))="Devis 3",IFERROR(VALUE(TRIM(SUBSTITUTE(BG66,CHAR(160),""))),0)),0))*(IFERROR(VALUE(TRIM(SUBSTITUTE($AJ66,CHAR(160),""))),0)),2)))</f>
        <v/>
      </c>
      <c r="BP66" s="175" t="str">
        <f t="shared" si="37"/>
        <v/>
      </c>
      <c r="BQ66" s="80"/>
      <c r="BR66" s="81" t="str">
        <f t="shared" si="24"/>
        <v/>
      </c>
      <c r="BS66" s="81" t="str">
        <f t="shared" si="38"/>
        <v/>
      </c>
      <c r="BT66" s="176" t="str">
        <f t="shared" si="57"/>
        <v/>
      </c>
      <c r="BU66" s="176" t="str">
        <f t="shared" si="58"/>
        <v/>
      </c>
      <c r="BV66" s="82" t="str">
        <f t="shared" si="59"/>
        <v/>
      </c>
    </row>
    <row r="67" spans="1:74" s="57" customFormat="1" ht="20.25" customHeight="1">
      <c r="A67" s="164">
        <v>57</v>
      </c>
      <c r="B67" s="2"/>
      <c r="C67" s="2"/>
      <c r="D67" s="355"/>
      <c r="E67" s="2"/>
      <c r="F67" s="2"/>
      <c r="G67" s="80"/>
      <c r="H67" s="2"/>
      <c r="I67" s="2"/>
      <c r="J67" s="2"/>
      <c r="K67" s="11"/>
      <c r="L67" s="2"/>
      <c r="M67" s="29"/>
      <c r="N67" s="939"/>
      <c r="O67" s="2"/>
      <c r="P67" s="4"/>
      <c r="Q67" s="3"/>
      <c r="R67" s="165" t="str">
        <f t="shared" si="25"/>
        <v/>
      </c>
      <c r="S67" s="939"/>
      <c r="T67" s="2"/>
      <c r="U67" s="5"/>
      <c r="V67" s="3"/>
      <c r="W67" s="544" t="str">
        <f t="shared" si="26"/>
        <v/>
      </c>
      <c r="X67" s="939"/>
      <c r="Y67" s="2"/>
      <c r="Z67" s="6"/>
      <c r="AA67" s="3"/>
      <c r="AB67" s="544" t="str">
        <f t="shared" si="27"/>
        <v/>
      </c>
      <c r="AC67" s="543"/>
      <c r="AD67" s="361" t="str" cm="1">
        <f t="array" ref="AD67">IF((_xlfn.IFS(TRIM(SUBSTITUTE(AC67,CHAR(160),""))="Devis 1",IFERROR(VALUE(TRIM(SUBSTITUTE(P67,CHAR(160),""))),0),TRIM(SUBSTITUTE(AC67,CHAR(160),""))="Devis 2",IFERROR(VALUE(TRIM(SUBSTITUTE(U67,CHAR(160),""))),0),TRIM(SUBSTITUTE(AC67,CHAR(160),""))="Devis 3",IFERROR(VALUE(TRIM(SUBSTITUTE(Z67,CHAR(160),""))),0),TRUE,0)*IFERROR(VALUE(TRIM(SUBSTITUTE(D67,CHAR(160),""))),0))=0,"",_xlfn.IFS(TRIM(SUBSTITUTE(AC67,CHAR(160),""))="Devis 1",IFERROR(VALUE(TRIM(SUBSTITUTE(P67,CHAR(160),""))),0),TRIM(SUBSTITUTE(AC67,CHAR(160),""))="Devis 2",IFERROR(VALUE(TRIM(SUBSTITUTE(U67,CHAR(160),""))),0),TRIM(SUBSTITUTE(AC67,CHAR(160),""))="Devis 3",IFERROR(VALUE(TRIM(SUBSTITUTE(Z67,CHAR(160),""))),0),TRUE,0)*IFERROR(VALUE(TRIM(SUBSTITUTE(D67,CHAR(160),""))),0))</f>
        <v/>
      </c>
      <c r="AE67" s="177" t="str" cm="1">
        <f t="array" ref="AE67">IF(ROUND((_xlfn.IFS(TRIM(SUBSTITUTE(AC67,CHAR(160),""))="Devis 1",IFERROR(VALUE(TRIM(SUBSTITUTE(Q67,CHAR(160),""))),0),TRIM(SUBSTITUTE(AC67,CHAR(160),""))="Devis 2",IFERROR(VALUE(TRIM(SUBSTITUTE(V67,CHAR(160),""))),0),TRIM(SUBSTITUTE(AC67,CHAR(160),""))="Devis 3",IFERROR(VALUE(TRIM(SUBSTITUTE(AA67,CHAR(160),""))),0),TRUE,0)*IFERROR(VALUE(TRIM(SUBSTITUTE(D67,CHAR(160),""))),0)),2)=0,IF(AD67&lt;&gt;"",0,""),ROUND((_xlfn.IFS(TRIM(SUBSTITUTE(AC67,CHAR(160),""))="Devis 1",IFERROR(VALUE(TRIM(SUBSTITUTE(Q67,CHAR(160),""))),0),TRIM(SUBSTITUTE(AC67,CHAR(160),""))="Devis 2",IFERROR(VALUE(TRIM(SUBSTITUTE(V67,CHAR(160),""))),0),TRIM(SUBSTITUTE(AC67,CHAR(160),""))="Devis 3",IFERROR(VALUE(TRIM(SUBSTITUTE(AA67,CHAR(160),""))),0),TRUE,0)*IFERROR(VALUE(TRIM(SUBSTITUTE(D67,CHAR(160),""))),0)),2))</f>
        <v/>
      </c>
      <c r="AF67" s="166" t="str">
        <f t="shared" si="39"/>
        <v/>
      </c>
      <c r="AG67" s="27"/>
      <c r="AH67" s="77" t="str">
        <f t="shared" si="40"/>
        <v/>
      </c>
      <c r="AI67" s="167" t="str">
        <f t="shared" si="41"/>
        <v/>
      </c>
      <c r="AJ67" s="167" t="str">
        <f t="shared" si="42"/>
        <v/>
      </c>
      <c r="AK67" s="78" t="str">
        <f t="shared" si="43"/>
        <v/>
      </c>
      <c r="AL67" s="78" t="str">
        <f t="shared" si="44"/>
        <v/>
      </c>
      <c r="AM67" s="78" t="str">
        <f t="shared" si="45"/>
        <v/>
      </c>
      <c r="AN67" s="78" t="str">
        <f t="shared" si="46"/>
        <v/>
      </c>
      <c r="AO67" s="78" t="str">
        <f t="shared" si="60"/>
        <v/>
      </c>
      <c r="AP67" s="78" t="str">
        <f t="shared" si="29"/>
        <v/>
      </c>
      <c r="AQ67" s="168" t="str">
        <f t="shared" si="47"/>
        <v/>
      </c>
      <c r="AR67" s="78" t="str">
        <f t="shared" si="48"/>
        <v/>
      </c>
      <c r="AS67" s="169" t="str">
        <f t="shared" si="49"/>
        <v/>
      </c>
      <c r="AT67" s="169"/>
      <c r="AU67" s="169"/>
      <c r="AV67" s="169" t="str">
        <f t="shared" si="50"/>
        <v/>
      </c>
      <c r="AW67" s="169" t="str">
        <f t="shared" si="51"/>
        <v/>
      </c>
      <c r="AX67" s="169" t="str">
        <f t="shared" si="30"/>
        <v/>
      </c>
      <c r="AY67" s="169"/>
      <c r="AZ67" s="169"/>
      <c r="BA67" s="169" t="str">
        <f t="shared" si="52"/>
        <v/>
      </c>
      <c r="BB67" s="169" t="str">
        <f t="shared" si="53"/>
        <v/>
      </c>
      <c r="BC67" s="169" t="str">
        <f t="shared" si="31"/>
        <v/>
      </c>
      <c r="BD67" s="169"/>
      <c r="BE67" s="169"/>
      <c r="BF67" s="172" t="str">
        <f t="shared" si="54"/>
        <v/>
      </c>
      <c r="BG67" s="79" t="str">
        <f t="shared" si="55"/>
        <v/>
      </c>
      <c r="BH67" s="173" t="str">
        <f t="shared" si="32"/>
        <v/>
      </c>
      <c r="BI67" s="174" t="str">
        <f t="shared" si="56"/>
        <v/>
      </c>
      <c r="BJ67" s="80"/>
      <c r="BK67" s="176" t="str">
        <f t="shared" si="33"/>
        <v/>
      </c>
      <c r="BL67" s="176" t="str">
        <f t="shared" si="34"/>
        <v/>
      </c>
      <c r="BM67" s="176" t="str">
        <f t="shared" si="35"/>
        <v/>
      </c>
      <c r="BN67" s="175" t="str">
        <f t="shared" si="36"/>
        <v/>
      </c>
      <c r="BO67" s="175" t="str" cm="1">
        <f t="array" ref="BO67">IF($AJ67="","",IF(ROUND((IFERROR(_xlfn.IFS(TRIM(SUBSTITUTE($BI67,CHAR(160),""))="Devis 1",IFERROR(VALUE(TRIM(SUBSTITUTE(AW67,CHAR(160),""))),0),TRIM(SUBSTITUTE($BI67,CHAR(160),""))="Devis 2",IFERROR(VALUE(TRIM(SUBSTITUTE(BB67,CHAR(160),""))),0),TRIM(SUBSTITUTE($BI67,CHAR(160),""))="Devis 3",IFERROR(VALUE(TRIM(SUBSTITUTE(BG67,CHAR(160),""))),0)),0))*(IFERROR(VALUE(TRIM(SUBSTITUTE($AJ67,CHAR(160),""))),0)),2)=0,IF(BN67&lt;&gt;"",0,""),ROUND((IFERROR(_xlfn.IFS(TRIM(SUBSTITUTE($BI67,CHAR(160),""))="Devis 1",IFERROR(VALUE(TRIM(SUBSTITUTE(AW67,CHAR(160),""))),0),TRIM(SUBSTITUTE($BI67,CHAR(160),""))="Devis 2",IFERROR(VALUE(TRIM(SUBSTITUTE(BB67,CHAR(160),""))),0),TRIM(SUBSTITUTE($BI67,CHAR(160),""))="Devis 3",IFERROR(VALUE(TRIM(SUBSTITUTE(BG67,CHAR(160),""))),0)),0))*(IFERROR(VALUE(TRIM(SUBSTITUTE($AJ67,CHAR(160),""))),0)),2)))</f>
        <v/>
      </c>
      <c r="BP67" s="175" t="str">
        <f t="shared" si="37"/>
        <v/>
      </c>
      <c r="BQ67" s="80"/>
      <c r="BR67" s="81" t="str">
        <f t="shared" si="24"/>
        <v/>
      </c>
      <c r="BS67" s="81" t="str">
        <f t="shared" si="38"/>
        <v/>
      </c>
      <c r="BT67" s="176" t="str">
        <f t="shared" si="57"/>
        <v/>
      </c>
      <c r="BU67" s="176" t="str">
        <f t="shared" si="58"/>
        <v/>
      </c>
      <c r="BV67" s="82" t="str">
        <f t="shared" si="59"/>
        <v/>
      </c>
    </row>
    <row r="68" spans="1:74" s="57" customFormat="1" ht="20.25" customHeight="1">
      <c r="A68" s="164">
        <v>58</v>
      </c>
      <c r="B68" s="2"/>
      <c r="C68" s="2"/>
      <c r="D68" s="355"/>
      <c r="E68" s="2"/>
      <c r="F68" s="2"/>
      <c r="G68" s="80"/>
      <c r="H68" s="2"/>
      <c r="I68" s="2"/>
      <c r="J68" s="2"/>
      <c r="K68" s="11"/>
      <c r="L68" s="2"/>
      <c r="M68" s="29"/>
      <c r="N68" s="939"/>
      <c r="O68" s="2"/>
      <c r="P68" s="4"/>
      <c r="Q68" s="3"/>
      <c r="R68" s="165" t="str">
        <f t="shared" si="25"/>
        <v/>
      </c>
      <c r="S68" s="939"/>
      <c r="T68" s="2"/>
      <c r="U68" s="5"/>
      <c r="V68" s="3"/>
      <c r="W68" s="544" t="str">
        <f t="shared" si="26"/>
        <v/>
      </c>
      <c r="X68" s="939"/>
      <c r="Y68" s="2"/>
      <c r="Z68" s="6"/>
      <c r="AA68" s="3"/>
      <c r="AB68" s="544" t="str">
        <f t="shared" si="27"/>
        <v/>
      </c>
      <c r="AC68" s="543"/>
      <c r="AD68" s="361" t="str" cm="1">
        <f t="array" ref="AD68">IF((_xlfn.IFS(TRIM(SUBSTITUTE(AC68,CHAR(160),""))="Devis 1",IFERROR(VALUE(TRIM(SUBSTITUTE(P68,CHAR(160),""))),0),TRIM(SUBSTITUTE(AC68,CHAR(160),""))="Devis 2",IFERROR(VALUE(TRIM(SUBSTITUTE(U68,CHAR(160),""))),0),TRIM(SUBSTITUTE(AC68,CHAR(160),""))="Devis 3",IFERROR(VALUE(TRIM(SUBSTITUTE(Z68,CHAR(160),""))),0),TRUE,0)*IFERROR(VALUE(TRIM(SUBSTITUTE(D68,CHAR(160),""))),0))=0,"",_xlfn.IFS(TRIM(SUBSTITUTE(AC68,CHAR(160),""))="Devis 1",IFERROR(VALUE(TRIM(SUBSTITUTE(P68,CHAR(160),""))),0),TRIM(SUBSTITUTE(AC68,CHAR(160),""))="Devis 2",IFERROR(VALUE(TRIM(SUBSTITUTE(U68,CHAR(160),""))),0),TRIM(SUBSTITUTE(AC68,CHAR(160),""))="Devis 3",IFERROR(VALUE(TRIM(SUBSTITUTE(Z68,CHAR(160),""))),0),TRUE,0)*IFERROR(VALUE(TRIM(SUBSTITUTE(D68,CHAR(160),""))),0))</f>
        <v/>
      </c>
      <c r="AE68" s="177" t="str" cm="1">
        <f t="array" ref="AE68">IF(ROUND((_xlfn.IFS(TRIM(SUBSTITUTE(AC68,CHAR(160),""))="Devis 1",IFERROR(VALUE(TRIM(SUBSTITUTE(Q68,CHAR(160),""))),0),TRIM(SUBSTITUTE(AC68,CHAR(160),""))="Devis 2",IFERROR(VALUE(TRIM(SUBSTITUTE(V68,CHAR(160),""))),0),TRIM(SUBSTITUTE(AC68,CHAR(160),""))="Devis 3",IFERROR(VALUE(TRIM(SUBSTITUTE(AA68,CHAR(160),""))),0),TRUE,0)*IFERROR(VALUE(TRIM(SUBSTITUTE(D68,CHAR(160),""))),0)),2)=0,IF(AD68&lt;&gt;"",0,""),ROUND((_xlfn.IFS(TRIM(SUBSTITUTE(AC68,CHAR(160),""))="Devis 1",IFERROR(VALUE(TRIM(SUBSTITUTE(Q68,CHAR(160),""))),0),TRIM(SUBSTITUTE(AC68,CHAR(160),""))="Devis 2",IFERROR(VALUE(TRIM(SUBSTITUTE(V68,CHAR(160),""))),0),TRIM(SUBSTITUTE(AC68,CHAR(160),""))="Devis 3",IFERROR(VALUE(TRIM(SUBSTITUTE(AA68,CHAR(160),""))),0),TRUE,0)*IFERROR(VALUE(TRIM(SUBSTITUTE(D68,CHAR(160),""))),0)),2))</f>
        <v/>
      </c>
      <c r="AF68" s="166" t="str">
        <f t="shared" si="39"/>
        <v/>
      </c>
      <c r="AG68" s="27"/>
      <c r="AH68" s="77" t="str">
        <f t="shared" si="40"/>
        <v/>
      </c>
      <c r="AI68" s="167" t="str">
        <f t="shared" si="41"/>
        <v/>
      </c>
      <c r="AJ68" s="167" t="str">
        <f t="shared" si="42"/>
        <v/>
      </c>
      <c r="AK68" s="78" t="str">
        <f t="shared" si="43"/>
        <v/>
      </c>
      <c r="AL68" s="78" t="str">
        <f t="shared" si="44"/>
        <v/>
      </c>
      <c r="AM68" s="78" t="str">
        <f t="shared" si="45"/>
        <v/>
      </c>
      <c r="AN68" s="78" t="str">
        <f t="shared" si="46"/>
        <v/>
      </c>
      <c r="AO68" s="78" t="str">
        <f t="shared" si="60"/>
        <v/>
      </c>
      <c r="AP68" s="78" t="str">
        <f t="shared" si="29"/>
        <v/>
      </c>
      <c r="AQ68" s="168" t="str">
        <f t="shared" si="47"/>
        <v/>
      </c>
      <c r="AR68" s="78" t="str">
        <f t="shared" si="48"/>
        <v/>
      </c>
      <c r="AS68" s="169" t="str">
        <f t="shared" si="49"/>
        <v/>
      </c>
      <c r="AT68" s="169"/>
      <c r="AU68" s="169"/>
      <c r="AV68" s="169" t="str">
        <f t="shared" si="50"/>
        <v/>
      </c>
      <c r="AW68" s="169" t="str">
        <f t="shared" si="51"/>
        <v/>
      </c>
      <c r="AX68" s="169" t="str">
        <f t="shared" si="30"/>
        <v/>
      </c>
      <c r="AY68" s="169"/>
      <c r="AZ68" s="169"/>
      <c r="BA68" s="169" t="str">
        <f t="shared" si="52"/>
        <v/>
      </c>
      <c r="BB68" s="169" t="str">
        <f t="shared" si="53"/>
        <v/>
      </c>
      <c r="BC68" s="169" t="str">
        <f t="shared" si="31"/>
        <v/>
      </c>
      <c r="BD68" s="169"/>
      <c r="BE68" s="169"/>
      <c r="BF68" s="172" t="str">
        <f t="shared" si="54"/>
        <v/>
      </c>
      <c r="BG68" s="79" t="str">
        <f t="shared" si="55"/>
        <v/>
      </c>
      <c r="BH68" s="173" t="str">
        <f t="shared" si="32"/>
        <v/>
      </c>
      <c r="BI68" s="174" t="str">
        <f t="shared" si="56"/>
        <v/>
      </c>
      <c r="BJ68" s="80"/>
      <c r="BK68" s="176" t="str">
        <f t="shared" si="33"/>
        <v/>
      </c>
      <c r="BL68" s="176" t="str">
        <f t="shared" si="34"/>
        <v/>
      </c>
      <c r="BM68" s="176" t="str">
        <f t="shared" si="35"/>
        <v/>
      </c>
      <c r="BN68" s="175" t="str">
        <f t="shared" si="36"/>
        <v/>
      </c>
      <c r="BO68" s="175" t="str" cm="1">
        <f t="array" ref="BO68">IF($AJ68="","",IF(ROUND((IFERROR(_xlfn.IFS(TRIM(SUBSTITUTE($BI68,CHAR(160),""))="Devis 1",IFERROR(VALUE(TRIM(SUBSTITUTE(AW68,CHAR(160),""))),0),TRIM(SUBSTITUTE($BI68,CHAR(160),""))="Devis 2",IFERROR(VALUE(TRIM(SUBSTITUTE(BB68,CHAR(160),""))),0),TRIM(SUBSTITUTE($BI68,CHAR(160),""))="Devis 3",IFERROR(VALUE(TRIM(SUBSTITUTE(BG68,CHAR(160),""))),0)),0))*(IFERROR(VALUE(TRIM(SUBSTITUTE($AJ68,CHAR(160),""))),0)),2)=0,IF(BN68&lt;&gt;"",0,""),ROUND((IFERROR(_xlfn.IFS(TRIM(SUBSTITUTE($BI68,CHAR(160),""))="Devis 1",IFERROR(VALUE(TRIM(SUBSTITUTE(AW68,CHAR(160),""))),0),TRIM(SUBSTITUTE($BI68,CHAR(160),""))="Devis 2",IFERROR(VALUE(TRIM(SUBSTITUTE(BB68,CHAR(160),""))),0),TRIM(SUBSTITUTE($BI68,CHAR(160),""))="Devis 3",IFERROR(VALUE(TRIM(SUBSTITUTE(BG68,CHAR(160),""))),0)),0))*(IFERROR(VALUE(TRIM(SUBSTITUTE($AJ68,CHAR(160),""))),0)),2)))</f>
        <v/>
      </c>
      <c r="BP68" s="175" t="str">
        <f t="shared" si="37"/>
        <v/>
      </c>
      <c r="BQ68" s="80"/>
      <c r="BR68" s="81" t="str">
        <f t="shared" si="24"/>
        <v/>
      </c>
      <c r="BS68" s="81" t="str">
        <f t="shared" si="38"/>
        <v/>
      </c>
      <c r="BT68" s="176" t="str">
        <f t="shared" si="57"/>
        <v/>
      </c>
      <c r="BU68" s="176" t="str">
        <f t="shared" si="58"/>
        <v/>
      </c>
      <c r="BV68" s="82" t="str">
        <f t="shared" si="59"/>
        <v/>
      </c>
    </row>
    <row r="69" spans="1:74" s="57" customFormat="1" ht="20.25" customHeight="1">
      <c r="A69" s="164">
        <v>59</v>
      </c>
      <c r="B69" s="2"/>
      <c r="C69" s="2"/>
      <c r="D69" s="355"/>
      <c r="E69" s="2"/>
      <c r="F69" s="2"/>
      <c r="G69" s="80"/>
      <c r="H69" s="2"/>
      <c r="I69" s="2"/>
      <c r="J69" s="2"/>
      <c r="K69" s="11"/>
      <c r="L69" s="2"/>
      <c r="M69" s="29"/>
      <c r="N69" s="939"/>
      <c r="O69" s="2"/>
      <c r="P69" s="4"/>
      <c r="Q69" s="3"/>
      <c r="R69" s="165" t="str">
        <f t="shared" si="25"/>
        <v/>
      </c>
      <c r="S69" s="939"/>
      <c r="T69" s="2"/>
      <c r="U69" s="5"/>
      <c r="V69" s="3"/>
      <c r="W69" s="544" t="str">
        <f t="shared" si="26"/>
        <v/>
      </c>
      <c r="X69" s="939"/>
      <c r="Y69" s="2"/>
      <c r="Z69" s="6"/>
      <c r="AA69" s="3"/>
      <c r="AB69" s="544" t="str">
        <f t="shared" si="27"/>
        <v/>
      </c>
      <c r="AC69" s="543"/>
      <c r="AD69" s="361" t="str" cm="1">
        <f t="array" ref="AD69">IF((_xlfn.IFS(TRIM(SUBSTITUTE(AC69,CHAR(160),""))="Devis 1",IFERROR(VALUE(TRIM(SUBSTITUTE(P69,CHAR(160),""))),0),TRIM(SUBSTITUTE(AC69,CHAR(160),""))="Devis 2",IFERROR(VALUE(TRIM(SUBSTITUTE(U69,CHAR(160),""))),0),TRIM(SUBSTITUTE(AC69,CHAR(160),""))="Devis 3",IFERROR(VALUE(TRIM(SUBSTITUTE(Z69,CHAR(160),""))),0),TRUE,0)*IFERROR(VALUE(TRIM(SUBSTITUTE(D69,CHAR(160),""))),0))=0,"",_xlfn.IFS(TRIM(SUBSTITUTE(AC69,CHAR(160),""))="Devis 1",IFERROR(VALUE(TRIM(SUBSTITUTE(P69,CHAR(160),""))),0),TRIM(SUBSTITUTE(AC69,CHAR(160),""))="Devis 2",IFERROR(VALUE(TRIM(SUBSTITUTE(U69,CHAR(160),""))),0),TRIM(SUBSTITUTE(AC69,CHAR(160),""))="Devis 3",IFERROR(VALUE(TRIM(SUBSTITUTE(Z69,CHAR(160),""))),0),TRUE,0)*IFERROR(VALUE(TRIM(SUBSTITUTE(D69,CHAR(160),""))),0))</f>
        <v/>
      </c>
      <c r="AE69" s="177" t="str" cm="1">
        <f t="array" ref="AE69">IF(ROUND((_xlfn.IFS(TRIM(SUBSTITUTE(AC69,CHAR(160),""))="Devis 1",IFERROR(VALUE(TRIM(SUBSTITUTE(Q69,CHAR(160),""))),0),TRIM(SUBSTITUTE(AC69,CHAR(160),""))="Devis 2",IFERROR(VALUE(TRIM(SUBSTITUTE(V69,CHAR(160),""))),0),TRIM(SUBSTITUTE(AC69,CHAR(160),""))="Devis 3",IFERROR(VALUE(TRIM(SUBSTITUTE(AA69,CHAR(160),""))),0),TRUE,0)*IFERROR(VALUE(TRIM(SUBSTITUTE(D69,CHAR(160),""))),0)),2)=0,IF(AD69&lt;&gt;"",0,""),ROUND((_xlfn.IFS(TRIM(SUBSTITUTE(AC69,CHAR(160),""))="Devis 1",IFERROR(VALUE(TRIM(SUBSTITUTE(Q69,CHAR(160),""))),0),TRIM(SUBSTITUTE(AC69,CHAR(160),""))="Devis 2",IFERROR(VALUE(TRIM(SUBSTITUTE(V69,CHAR(160),""))),0),TRIM(SUBSTITUTE(AC69,CHAR(160),""))="Devis 3",IFERROR(VALUE(TRIM(SUBSTITUTE(AA69,CHAR(160),""))),0),TRUE,0)*IFERROR(VALUE(TRIM(SUBSTITUTE(D69,CHAR(160),""))),0)),2))</f>
        <v/>
      </c>
      <c r="AF69" s="166" t="str">
        <f t="shared" si="39"/>
        <v/>
      </c>
      <c r="AG69" s="27"/>
      <c r="AH69" s="77" t="str">
        <f t="shared" si="40"/>
        <v/>
      </c>
      <c r="AI69" s="167" t="str">
        <f t="shared" si="41"/>
        <v/>
      </c>
      <c r="AJ69" s="167" t="str">
        <f t="shared" si="42"/>
        <v/>
      </c>
      <c r="AK69" s="78" t="str">
        <f t="shared" si="43"/>
        <v/>
      </c>
      <c r="AL69" s="78" t="str">
        <f t="shared" si="44"/>
        <v/>
      </c>
      <c r="AM69" s="78" t="str">
        <f t="shared" si="45"/>
        <v/>
      </c>
      <c r="AN69" s="78" t="str">
        <f t="shared" si="46"/>
        <v/>
      </c>
      <c r="AO69" s="78" t="str">
        <f t="shared" si="60"/>
        <v/>
      </c>
      <c r="AP69" s="78" t="str">
        <f t="shared" si="29"/>
        <v/>
      </c>
      <c r="AQ69" s="168" t="str">
        <f t="shared" si="47"/>
        <v/>
      </c>
      <c r="AR69" s="78" t="str">
        <f t="shared" si="48"/>
        <v/>
      </c>
      <c r="AS69" s="169" t="str">
        <f t="shared" si="49"/>
        <v/>
      </c>
      <c r="AT69" s="169"/>
      <c r="AU69" s="169"/>
      <c r="AV69" s="169" t="str">
        <f t="shared" si="50"/>
        <v/>
      </c>
      <c r="AW69" s="169" t="str">
        <f t="shared" si="51"/>
        <v/>
      </c>
      <c r="AX69" s="169" t="str">
        <f t="shared" si="30"/>
        <v/>
      </c>
      <c r="AY69" s="169"/>
      <c r="AZ69" s="169"/>
      <c r="BA69" s="169" t="str">
        <f t="shared" si="52"/>
        <v/>
      </c>
      <c r="BB69" s="169" t="str">
        <f t="shared" si="53"/>
        <v/>
      </c>
      <c r="BC69" s="169" t="str">
        <f t="shared" si="31"/>
        <v/>
      </c>
      <c r="BD69" s="169"/>
      <c r="BE69" s="169"/>
      <c r="BF69" s="172" t="str">
        <f t="shared" si="54"/>
        <v/>
      </c>
      <c r="BG69" s="79" t="str">
        <f t="shared" si="55"/>
        <v/>
      </c>
      <c r="BH69" s="173" t="str">
        <f t="shared" si="32"/>
        <v/>
      </c>
      <c r="BI69" s="174" t="str">
        <f t="shared" si="56"/>
        <v/>
      </c>
      <c r="BJ69" s="80"/>
      <c r="BK69" s="176" t="str">
        <f t="shared" si="33"/>
        <v/>
      </c>
      <c r="BL69" s="176" t="str">
        <f t="shared" si="34"/>
        <v/>
      </c>
      <c r="BM69" s="176" t="str">
        <f t="shared" si="35"/>
        <v/>
      </c>
      <c r="BN69" s="175" t="str">
        <f t="shared" si="36"/>
        <v/>
      </c>
      <c r="BO69" s="175" t="str" cm="1">
        <f t="array" ref="BO69">IF($AJ69="","",IF(ROUND((IFERROR(_xlfn.IFS(TRIM(SUBSTITUTE($BI69,CHAR(160),""))="Devis 1",IFERROR(VALUE(TRIM(SUBSTITUTE(AW69,CHAR(160),""))),0),TRIM(SUBSTITUTE($BI69,CHAR(160),""))="Devis 2",IFERROR(VALUE(TRIM(SUBSTITUTE(BB69,CHAR(160),""))),0),TRIM(SUBSTITUTE($BI69,CHAR(160),""))="Devis 3",IFERROR(VALUE(TRIM(SUBSTITUTE(BG69,CHAR(160),""))),0)),0))*(IFERROR(VALUE(TRIM(SUBSTITUTE($AJ69,CHAR(160),""))),0)),2)=0,IF(BN69&lt;&gt;"",0,""),ROUND((IFERROR(_xlfn.IFS(TRIM(SUBSTITUTE($BI69,CHAR(160),""))="Devis 1",IFERROR(VALUE(TRIM(SUBSTITUTE(AW69,CHAR(160),""))),0),TRIM(SUBSTITUTE($BI69,CHAR(160),""))="Devis 2",IFERROR(VALUE(TRIM(SUBSTITUTE(BB69,CHAR(160),""))),0),TRIM(SUBSTITUTE($BI69,CHAR(160),""))="Devis 3",IFERROR(VALUE(TRIM(SUBSTITUTE(BG69,CHAR(160),""))),0)),0))*(IFERROR(VALUE(TRIM(SUBSTITUTE($AJ69,CHAR(160),""))),0)),2)))</f>
        <v/>
      </c>
      <c r="BP69" s="175" t="str">
        <f t="shared" si="37"/>
        <v/>
      </c>
      <c r="BQ69" s="80"/>
      <c r="BR69" s="81" t="str">
        <f t="shared" si="24"/>
        <v/>
      </c>
      <c r="BS69" s="81" t="str">
        <f t="shared" si="38"/>
        <v/>
      </c>
      <c r="BT69" s="176" t="str">
        <f t="shared" si="57"/>
        <v/>
      </c>
      <c r="BU69" s="176" t="str">
        <f t="shared" si="58"/>
        <v/>
      </c>
      <c r="BV69" s="82" t="str">
        <f t="shared" si="59"/>
        <v/>
      </c>
    </row>
    <row r="70" spans="1:74" s="57" customFormat="1" ht="20.25" customHeight="1">
      <c r="A70" s="164">
        <v>60</v>
      </c>
      <c r="B70" s="2"/>
      <c r="C70" s="2"/>
      <c r="D70" s="355"/>
      <c r="E70" s="2"/>
      <c r="F70" s="2"/>
      <c r="G70" s="80"/>
      <c r="H70" s="2"/>
      <c r="I70" s="2"/>
      <c r="J70" s="2"/>
      <c r="K70" s="11"/>
      <c r="L70" s="2"/>
      <c r="M70" s="29"/>
      <c r="N70" s="939"/>
      <c r="O70" s="2"/>
      <c r="P70" s="4"/>
      <c r="Q70" s="3"/>
      <c r="R70" s="165" t="str">
        <f t="shared" si="25"/>
        <v/>
      </c>
      <c r="S70" s="939"/>
      <c r="T70" s="2"/>
      <c r="U70" s="5"/>
      <c r="V70" s="3"/>
      <c r="W70" s="544" t="str">
        <f t="shared" si="26"/>
        <v/>
      </c>
      <c r="X70" s="939"/>
      <c r="Y70" s="2"/>
      <c r="Z70" s="6"/>
      <c r="AA70" s="3"/>
      <c r="AB70" s="544" t="str">
        <f t="shared" si="27"/>
        <v/>
      </c>
      <c r="AC70" s="543"/>
      <c r="AD70" s="361" t="str" cm="1">
        <f t="array" ref="AD70">IF((_xlfn.IFS(TRIM(SUBSTITUTE(AC70,CHAR(160),""))="Devis 1",IFERROR(VALUE(TRIM(SUBSTITUTE(P70,CHAR(160),""))),0),TRIM(SUBSTITUTE(AC70,CHAR(160),""))="Devis 2",IFERROR(VALUE(TRIM(SUBSTITUTE(U70,CHAR(160),""))),0),TRIM(SUBSTITUTE(AC70,CHAR(160),""))="Devis 3",IFERROR(VALUE(TRIM(SUBSTITUTE(Z70,CHAR(160),""))),0),TRUE,0)*IFERROR(VALUE(TRIM(SUBSTITUTE(D70,CHAR(160),""))),0))=0,"",_xlfn.IFS(TRIM(SUBSTITUTE(AC70,CHAR(160),""))="Devis 1",IFERROR(VALUE(TRIM(SUBSTITUTE(P70,CHAR(160),""))),0),TRIM(SUBSTITUTE(AC70,CHAR(160),""))="Devis 2",IFERROR(VALUE(TRIM(SUBSTITUTE(U70,CHAR(160),""))),0),TRIM(SUBSTITUTE(AC70,CHAR(160),""))="Devis 3",IFERROR(VALUE(TRIM(SUBSTITUTE(Z70,CHAR(160),""))),0),TRUE,0)*IFERROR(VALUE(TRIM(SUBSTITUTE(D70,CHAR(160),""))),0))</f>
        <v/>
      </c>
      <c r="AE70" s="177" t="str" cm="1">
        <f t="array" ref="AE70">IF(ROUND((_xlfn.IFS(TRIM(SUBSTITUTE(AC70,CHAR(160),""))="Devis 1",IFERROR(VALUE(TRIM(SUBSTITUTE(Q70,CHAR(160),""))),0),TRIM(SUBSTITUTE(AC70,CHAR(160),""))="Devis 2",IFERROR(VALUE(TRIM(SUBSTITUTE(V70,CHAR(160),""))),0),TRIM(SUBSTITUTE(AC70,CHAR(160),""))="Devis 3",IFERROR(VALUE(TRIM(SUBSTITUTE(AA70,CHAR(160),""))),0),TRUE,0)*IFERROR(VALUE(TRIM(SUBSTITUTE(D70,CHAR(160),""))),0)),2)=0,IF(AD70&lt;&gt;"",0,""),ROUND((_xlfn.IFS(TRIM(SUBSTITUTE(AC70,CHAR(160),""))="Devis 1",IFERROR(VALUE(TRIM(SUBSTITUTE(Q70,CHAR(160),""))),0),TRIM(SUBSTITUTE(AC70,CHAR(160),""))="Devis 2",IFERROR(VALUE(TRIM(SUBSTITUTE(V70,CHAR(160),""))),0),TRIM(SUBSTITUTE(AC70,CHAR(160),""))="Devis 3",IFERROR(VALUE(TRIM(SUBSTITUTE(AA70,CHAR(160),""))),0),TRUE,0)*IFERROR(VALUE(TRIM(SUBSTITUTE(D70,CHAR(160),""))),0)),2))</f>
        <v/>
      </c>
      <c r="AF70" s="166" t="str">
        <f t="shared" si="39"/>
        <v/>
      </c>
      <c r="AG70" s="27"/>
      <c r="AH70" s="77" t="str">
        <f t="shared" si="40"/>
        <v/>
      </c>
      <c r="AI70" s="167" t="str">
        <f t="shared" si="41"/>
        <v/>
      </c>
      <c r="AJ70" s="167" t="str">
        <f t="shared" si="42"/>
        <v/>
      </c>
      <c r="AK70" s="78" t="str">
        <f t="shared" si="43"/>
        <v/>
      </c>
      <c r="AL70" s="78" t="str">
        <f t="shared" si="44"/>
        <v/>
      </c>
      <c r="AM70" s="78" t="str">
        <f t="shared" si="45"/>
        <v/>
      </c>
      <c r="AN70" s="78" t="str">
        <f t="shared" si="46"/>
        <v/>
      </c>
      <c r="AO70" s="78" t="str">
        <f t="shared" si="60"/>
        <v/>
      </c>
      <c r="AP70" s="78" t="str">
        <f t="shared" si="29"/>
        <v/>
      </c>
      <c r="AQ70" s="168" t="str">
        <f t="shared" si="47"/>
        <v/>
      </c>
      <c r="AR70" s="78" t="str">
        <f t="shared" si="48"/>
        <v/>
      </c>
      <c r="AS70" s="169" t="str">
        <f t="shared" si="49"/>
        <v/>
      </c>
      <c r="AT70" s="169"/>
      <c r="AU70" s="169"/>
      <c r="AV70" s="169" t="str">
        <f t="shared" si="50"/>
        <v/>
      </c>
      <c r="AW70" s="169" t="str">
        <f t="shared" si="51"/>
        <v/>
      </c>
      <c r="AX70" s="169" t="str">
        <f t="shared" si="30"/>
        <v/>
      </c>
      <c r="AY70" s="169"/>
      <c r="AZ70" s="169"/>
      <c r="BA70" s="169" t="str">
        <f t="shared" si="52"/>
        <v/>
      </c>
      <c r="BB70" s="169" t="str">
        <f t="shared" si="53"/>
        <v/>
      </c>
      <c r="BC70" s="169" t="str">
        <f t="shared" si="31"/>
        <v/>
      </c>
      <c r="BD70" s="169"/>
      <c r="BE70" s="169"/>
      <c r="BF70" s="172" t="str">
        <f t="shared" si="54"/>
        <v/>
      </c>
      <c r="BG70" s="79" t="str">
        <f t="shared" si="55"/>
        <v/>
      </c>
      <c r="BH70" s="173" t="str">
        <f t="shared" si="32"/>
        <v/>
      </c>
      <c r="BI70" s="174" t="str">
        <f t="shared" si="56"/>
        <v/>
      </c>
      <c r="BJ70" s="80"/>
      <c r="BK70" s="176" t="str">
        <f t="shared" si="33"/>
        <v/>
      </c>
      <c r="BL70" s="176" t="str">
        <f t="shared" si="34"/>
        <v/>
      </c>
      <c r="BM70" s="176" t="str">
        <f t="shared" si="35"/>
        <v/>
      </c>
      <c r="BN70" s="175" t="str">
        <f t="shared" si="36"/>
        <v/>
      </c>
      <c r="BO70" s="175" t="str" cm="1">
        <f t="array" ref="BO70">IF($AJ70="","",IF(ROUND((IFERROR(_xlfn.IFS(TRIM(SUBSTITUTE($BI70,CHAR(160),""))="Devis 1",IFERROR(VALUE(TRIM(SUBSTITUTE(AW70,CHAR(160),""))),0),TRIM(SUBSTITUTE($BI70,CHAR(160),""))="Devis 2",IFERROR(VALUE(TRIM(SUBSTITUTE(BB70,CHAR(160),""))),0),TRIM(SUBSTITUTE($BI70,CHAR(160),""))="Devis 3",IFERROR(VALUE(TRIM(SUBSTITUTE(BG70,CHAR(160),""))),0)),0))*(IFERROR(VALUE(TRIM(SUBSTITUTE($AJ70,CHAR(160),""))),0)),2)=0,IF(BN70&lt;&gt;"",0,""),ROUND((IFERROR(_xlfn.IFS(TRIM(SUBSTITUTE($BI70,CHAR(160),""))="Devis 1",IFERROR(VALUE(TRIM(SUBSTITUTE(AW70,CHAR(160),""))),0),TRIM(SUBSTITUTE($BI70,CHAR(160),""))="Devis 2",IFERROR(VALUE(TRIM(SUBSTITUTE(BB70,CHAR(160),""))),0),TRIM(SUBSTITUTE($BI70,CHAR(160),""))="Devis 3",IFERROR(VALUE(TRIM(SUBSTITUTE(BG70,CHAR(160),""))),0)),0))*(IFERROR(VALUE(TRIM(SUBSTITUTE($AJ70,CHAR(160),""))),0)),2)))</f>
        <v/>
      </c>
      <c r="BP70" s="175" t="str">
        <f t="shared" si="37"/>
        <v/>
      </c>
      <c r="BQ70" s="80"/>
      <c r="BR70" s="81" t="str">
        <f t="shared" si="24"/>
        <v/>
      </c>
      <c r="BS70" s="81" t="str">
        <f t="shared" si="38"/>
        <v/>
      </c>
      <c r="BT70" s="176" t="str">
        <f t="shared" si="57"/>
        <v/>
      </c>
      <c r="BU70" s="176" t="str">
        <f t="shared" si="58"/>
        <v/>
      </c>
      <c r="BV70" s="82" t="str">
        <f t="shared" si="59"/>
        <v/>
      </c>
    </row>
    <row r="71" spans="1:74" s="57" customFormat="1" ht="20.25" customHeight="1">
      <c r="A71" s="164">
        <v>61</v>
      </c>
      <c r="B71" s="2"/>
      <c r="C71" s="2"/>
      <c r="D71" s="355"/>
      <c r="E71" s="2"/>
      <c r="F71" s="2"/>
      <c r="G71" s="80"/>
      <c r="H71" s="2"/>
      <c r="I71" s="2"/>
      <c r="J71" s="2"/>
      <c r="K71" s="11"/>
      <c r="L71" s="2"/>
      <c r="M71" s="29"/>
      <c r="N71" s="939"/>
      <c r="O71" s="2"/>
      <c r="P71" s="4"/>
      <c r="Q71" s="3"/>
      <c r="R71" s="165" t="str">
        <f t="shared" si="25"/>
        <v/>
      </c>
      <c r="S71" s="939"/>
      <c r="T71" s="2"/>
      <c r="U71" s="5"/>
      <c r="V71" s="3"/>
      <c r="W71" s="544" t="str">
        <f t="shared" si="26"/>
        <v/>
      </c>
      <c r="X71" s="939"/>
      <c r="Y71" s="2"/>
      <c r="Z71" s="6"/>
      <c r="AA71" s="3"/>
      <c r="AB71" s="544" t="str">
        <f t="shared" si="27"/>
        <v/>
      </c>
      <c r="AC71" s="543"/>
      <c r="AD71" s="361" t="str" cm="1">
        <f t="array" ref="AD71">IF((_xlfn.IFS(TRIM(SUBSTITUTE(AC71,CHAR(160),""))="Devis 1",IFERROR(VALUE(TRIM(SUBSTITUTE(P71,CHAR(160),""))),0),TRIM(SUBSTITUTE(AC71,CHAR(160),""))="Devis 2",IFERROR(VALUE(TRIM(SUBSTITUTE(U71,CHAR(160),""))),0),TRIM(SUBSTITUTE(AC71,CHAR(160),""))="Devis 3",IFERROR(VALUE(TRIM(SUBSTITUTE(Z71,CHAR(160),""))),0),TRUE,0)*IFERROR(VALUE(TRIM(SUBSTITUTE(D71,CHAR(160),""))),0))=0,"",_xlfn.IFS(TRIM(SUBSTITUTE(AC71,CHAR(160),""))="Devis 1",IFERROR(VALUE(TRIM(SUBSTITUTE(P71,CHAR(160),""))),0),TRIM(SUBSTITUTE(AC71,CHAR(160),""))="Devis 2",IFERROR(VALUE(TRIM(SUBSTITUTE(U71,CHAR(160),""))),0),TRIM(SUBSTITUTE(AC71,CHAR(160),""))="Devis 3",IFERROR(VALUE(TRIM(SUBSTITUTE(Z71,CHAR(160),""))),0),TRUE,0)*IFERROR(VALUE(TRIM(SUBSTITUTE(D71,CHAR(160),""))),0))</f>
        <v/>
      </c>
      <c r="AE71" s="177" t="str" cm="1">
        <f t="array" ref="AE71">IF(ROUND((_xlfn.IFS(TRIM(SUBSTITUTE(AC71,CHAR(160),""))="Devis 1",IFERROR(VALUE(TRIM(SUBSTITUTE(Q71,CHAR(160),""))),0),TRIM(SUBSTITUTE(AC71,CHAR(160),""))="Devis 2",IFERROR(VALUE(TRIM(SUBSTITUTE(V71,CHAR(160),""))),0),TRIM(SUBSTITUTE(AC71,CHAR(160),""))="Devis 3",IFERROR(VALUE(TRIM(SUBSTITUTE(AA71,CHAR(160),""))),0),TRUE,0)*IFERROR(VALUE(TRIM(SUBSTITUTE(D71,CHAR(160),""))),0)),2)=0,IF(AD71&lt;&gt;"",0,""),ROUND((_xlfn.IFS(TRIM(SUBSTITUTE(AC71,CHAR(160),""))="Devis 1",IFERROR(VALUE(TRIM(SUBSTITUTE(Q71,CHAR(160),""))),0),TRIM(SUBSTITUTE(AC71,CHAR(160),""))="Devis 2",IFERROR(VALUE(TRIM(SUBSTITUTE(V71,CHAR(160),""))),0),TRIM(SUBSTITUTE(AC71,CHAR(160),""))="Devis 3",IFERROR(VALUE(TRIM(SUBSTITUTE(AA71,CHAR(160),""))),0),TRUE,0)*IFERROR(VALUE(TRIM(SUBSTITUTE(D71,CHAR(160),""))),0)),2))</f>
        <v/>
      </c>
      <c r="AF71" s="166" t="str">
        <f t="shared" si="39"/>
        <v/>
      </c>
      <c r="AG71" s="27"/>
      <c r="AH71" s="77" t="str">
        <f t="shared" si="40"/>
        <v/>
      </c>
      <c r="AI71" s="167" t="str">
        <f t="shared" si="41"/>
        <v/>
      </c>
      <c r="AJ71" s="167" t="str">
        <f t="shared" si="42"/>
        <v/>
      </c>
      <c r="AK71" s="78" t="str">
        <f t="shared" si="43"/>
        <v/>
      </c>
      <c r="AL71" s="78" t="str">
        <f t="shared" si="44"/>
        <v/>
      </c>
      <c r="AM71" s="78" t="str">
        <f t="shared" si="45"/>
        <v/>
      </c>
      <c r="AN71" s="78" t="str">
        <f t="shared" si="46"/>
        <v/>
      </c>
      <c r="AO71" s="78" t="str">
        <f t="shared" si="60"/>
        <v/>
      </c>
      <c r="AP71" s="78" t="str">
        <f t="shared" si="29"/>
        <v/>
      </c>
      <c r="AQ71" s="168" t="str">
        <f t="shared" si="47"/>
        <v/>
      </c>
      <c r="AR71" s="78" t="str">
        <f t="shared" si="48"/>
        <v/>
      </c>
      <c r="AS71" s="169" t="str">
        <f t="shared" si="49"/>
        <v/>
      </c>
      <c r="AT71" s="169"/>
      <c r="AU71" s="169"/>
      <c r="AV71" s="169" t="str">
        <f t="shared" si="50"/>
        <v/>
      </c>
      <c r="AW71" s="169" t="str">
        <f t="shared" si="51"/>
        <v/>
      </c>
      <c r="AX71" s="169" t="str">
        <f t="shared" si="30"/>
        <v/>
      </c>
      <c r="AY71" s="169"/>
      <c r="AZ71" s="169"/>
      <c r="BA71" s="169" t="str">
        <f t="shared" si="52"/>
        <v/>
      </c>
      <c r="BB71" s="169" t="str">
        <f t="shared" si="53"/>
        <v/>
      </c>
      <c r="BC71" s="169" t="str">
        <f t="shared" si="31"/>
        <v/>
      </c>
      <c r="BD71" s="169"/>
      <c r="BE71" s="169"/>
      <c r="BF71" s="172" t="str">
        <f t="shared" si="54"/>
        <v/>
      </c>
      <c r="BG71" s="79" t="str">
        <f t="shared" si="55"/>
        <v/>
      </c>
      <c r="BH71" s="173" t="str">
        <f t="shared" si="32"/>
        <v/>
      </c>
      <c r="BI71" s="174" t="str">
        <f t="shared" si="56"/>
        <v/>
      </c>
      <c r="BJ71" s="80"/>
      <c r="BK71" s="176" t="str">
        <f t="shared" si="33"/>
        <v/>
      </c>
      <c r="BL71" s="176" t="str">
        <f t="shared" si="34"/>
        <v/>
      </c>
      <c r="BM71" s="176" t="str">
        <f t="shared" si="35"/>
        <v/>
      </c>
      <c r="BN71" s="175" t="str">
        <f t="shared" si="36"/>
        <v/>
      </c>
      <c r="BO71" s="175" t="str" cm="1">
        <f t="array" ref="BO71">IF($AJ71="","",IF(ROUND((IFERROR(_xlfn.IFS(TRIM(SUBSTITUTE($BI71,CHAR(160),""))="Devis 1",IFERROR(VALUE(TRIM(SUBSTITUTE(AW71,CHAR(160),""))),0),TRIM(SUBSTITUTE($BI71,CHAR(160),""))="Devis 2",IFERROR(VALUE(TRIM(SUBSTITUTE(BB71,CHAR(160),""))),0),TRIM(SUBSTITUTE($BI71,CHAR(160),""))="Devis 3",IFERROR(VALUE(TRIM(SUBSTITUTE(BG71,CHAR(160),""))),0)),0))*(IFERROR(VALUE(TRIM(SUBSTITUTE($AJ71,CHAR(160),""))),0)),2)=0,IF(BN71&lt;&gt;"",0,""),ROUND((IFERROR(_xlfn.IFS(TRIM(SUBSTITUTE($BI71,CHAR(160),""))="Devis 1",IFERROR(VALUE(TRIM(SUBSTITUTE(AW71,CHAR(160),""))),0),TRIM(SUBSTITUTE($BI71,CHAR(160),""))="Devis 2",IFERROR(VALUE(TRIM(SUBSTITUTE(BB71,CHAR(160),""))),0),TRIM(SUBSTITUTE($BI71,CHAR(160),""))="Devis 3",IFERROR(VALUE(TRIM(SUBSTITUTE(BG71,CHAR(160),""))),0)),0))*(IFERROR(VALUE(TRIM(SUBSTITUTE($AJ71,CHAR(160),""))),0)),2)))</f>
        <v/>
      </c>
      <c r="BP71" s="175" t="str">
        <f t="shared" si="37"/>
        <v/>
      </c>
      <c r="BQ71" s="80"/>
      <c r="BR71" s="81" t="str">
        <f t="shared" si="24"/>
        <v/>
      </c>
      <c r="BS71" s="81" t="str">
        <f t="shared" si="38"/>
        <v/>
      </c>
      <c r="BT71" s="176" t="str">
        <f t="shared" si="57"/>
        <v/>
      </c>
      <c r="BU71" s="176" t="str">
        <f t="shared" si="58"/>
        <v/>
      </c>
      <c r="BV71" s="82" t="str">
        <f t="shared" si="59"/>
        <v/>
      </c>
    </row>
    <row r="72" spans="1:74" s="57" customFormat="1" ht="20.25" customHeight="1">
      <c r="A72" s="164">
        <v>62</v>
      </c>
      <c r="B72" s="2"/>
      <c r="C72" s="2"/>
      <c r="D72" s="355"/>
      <c r="E72" s="2"/>
      <c r="F72" s="2"/>
      <c r="G72" s="80"/>
      <c r="H72" s="2"/>
      <c r="I72" s="2"/>
      <c r="J72" s="2"/>
      <c r="K72" s="11"/>
      <c r="L72" s="2"/>
      <c r="M72" s="29"/>
      <c r="N72" s="939"/>
      <c r="O72" s="2"/>
      <c r="P72" s="4"/>
      <c r="Q72" s="3"/>
      <c r="R72" s="165" t="str">
        <f t="shared" si="25"/>
        <v/>
      </c>
      <c r="S72" s="939"/>
      <c r="T72" s="2"/>
      <c r="U72" s="5"/>
      <c r="V72" s="3"/>
      <c r="W72" s="544" t="str">
        <f t="shared" si="26"/>
        <v/>
      </c>
      <c r="X72" s="939"/>
      <c r="Y72" s="2"/>
      <c r="Z72" s="6"/>
      <c r="AA72" s="3"/>
      <c r="AB72" s="544" t="str">
        <f t="shared" si="27"/>
        <v/>
      </c>
      <c r="AC72" s="543"/>
      <c r="AD72" s="361" t="str" cm="1">
        <f t="array" ref="AD72">IF((_xlfn.IFS(TRIM(SUBSTITUTE(AC72,CHAR(160),""))="Devis 1",IFERROR(VALUE(TRIM(SUBSTITUTE(P72,CHAR(160),""))),0),TRIM(SUBSTITUTE(AC72,CHAR(160),""))="Devis 2",IFERROR(VALUE(TRIM(SUBSTITUTE(U72,CHAR(160),""))),0),TRIM(SUBSTITUTE(AC72,CHAR(160),""))="Devis 3",IFERROR(VALUE(TRIM(SUBSTITUTE(Z72,CHAR(160),""))),0),TRUE,0)*IFERROR(VALUE(TRIM(SUBSTITUTE(D72,CHAR(160),""))),0))=0,"",_xlfn.IFS(TRIM(SUBSTITUTE(AC72,CHAR(160),""))="Devis 1",IFERROR(VALUE(TRIM(SUBSTITUTE(P72,CHAR(160),""))),0),TRIM(SUBSTITUTE(AC72,CHAR(160),""))="Devis 2",IFERROR(VALUE(TRIM(SUBSTITUTE(U72,CHAR(160),""))),0),TRIM(SUBSTITUTE(AC72,CHAR(160),""))="Devis 3",IFERROR(VALUE(TRIM(SUBSTITUTE(Z72,CHAR(160),""))),0),TRUE,0)*IFERROR(VALUE(TRIM(SUBSTITUTE(D72,CHAR(160),""))),0))</f>
        <v/>
      </c>
      <c r="AE72" s="177" t="str" cm="1">
        <f t="array" ref="AE72">IF(ROUND((_xlfn.IFS(TRIM(SUBSTITUTE(AC72,CHAR(160),""))="Devis 1",IFERROR(VALUE(TRIM(SUBSTITUTE(Q72,CHAR(160),""))),0),TRIM(SUBSTITUTE(AC72,CHAR(160),""))="Devis 2",IFERROR(VALUE(TRIM(SUBSTITUTE(V72,CHAR(160),""))),0),TRIM(SUBSTITUTE(AC72,CHAR(160),""))="Devis 3",IFERROR(VALUE(TRIM(SUBSTITUTE(AA72,CHAR(160),""))),0),TRUE,0)*IFERROR(VALUE(TRIM(SUBSTITUTE(D72,CHAR(160),""))),0)),2)=0,IF(AD72&lt;&gt;"",0,""),ROUND((_xlfn.IFS(TRIM(SUBSTITUTE(AC72,CHAR(160),""))="Devis 1",IFERROR(VALUE(TRIM(SUBSTITUTE(Q72,CHAR(160),""))),0),TRIM(SUBSTITUTE(AC72,CHAR(160),""))="Devis 2",IFERROR(VALUE(TRIM(SUBSTITUTE(V72,CHAR(160),""))),0),TRIM(SUBSTITUTE(AC72,CHAR(160),""))="Devis 3",IFERROR(VALUE(TRIM(SUBSTITUTE(AA72,CHAR(160),""))),0),TRUE,0)*IFERROR(VALUE(TRIM(SUBSTITUTE(D72,CHAR(160),""))),0)),2))</f>
        <v/>
      </c>
      <c r="AF72" s="166" t="str">
        <f t="shared" si="39"/>
        <v/>
      </c>
      <c r="AG72" s="27"/>
      <c r="AH72" s="77" t="str">
        <f t="shared" si="40"/>
        <v/>
      </c>
      <c r="AI72" s="167" t="str">
        <f t="shared" si="41"/>
        <v/>
      </c>
      <c r="AJ72" s="167" t="str">
        <f t="shared" si="42"/>
        <v/>
      </c>
      <c r="AK72" s="78" t="str">
        <f t="shared" si="43"/>
        <v/>
      </c>
      <c r="AL72" s="78" t="str">
        <f t="shared" si="44"/>
        <v/>
      </c>
      <c r="AM72" s="78" t="str">
        <f t="shared" si="45"/>
        <v/>
      </c>
      <c r="AN72" s="78" t="str">
        <f t="shared" si="46"/>
        <v/>
      </c>
      <c r="AO72" s="78" t="str">
        <f t="shared" si="60"/>
        <v/>
      </c>
      <c r="AP72" s="78" t="str">
        <f t="shared" si="29"/>
        <v/>
      </c>
      <c r="AQ72" s="168" t="str">
        <f t="shared" si="47"/>
        <v/>
      </c>
      <c r="AR72" s="78" t="str">
        <f t="shared" si="48"/>
        <v/>
      </c>
      <c r="AS72" s="169" t="str">
        <f t="shared" si="49"/>
        <v/>
      </c>
      <c r="AT72" s="169"/>
      <c r="AU72" s="169"/>
      <c r="AV72" s="169" t="str">
        <f t="shared" si="50"/>
        <v/>
      </c>
      <c r="AW72" s="169" t="str">
        <f t="shared" si="51"/>
        <v/>
      </c>
      <c r="AX72" s="169" t="str">
        <f t="shared" si="30"/>
        <v/>
      </c>
      <c r="AY72" s="169"/>
      <c r="AZ72" s="169"/>
      <c r="BA72" s="169" t="str">
        <f t="shared" si="52"/>
        <v/>
      </c>
      <c r="BB72" s="169" t="str">
        <f t="shared" si="53"/>
        <v/>
      </c>
      <c r="BC72" s="169" t="str">
        <f t="shared" si="31"/>
        <v/>
      </c>
      <c r="BD72" s="169"/>
      <c r="BE72" s="169"/>
      <c r="BF72" s="172" t="str">
        <f t="shared" si="54"/>
        <v/>
      </c>
      <c r="BG72" s="79" t="str">
        <f t="shared" si="55"/>
        <v/>
      </c>
      <c r="BH72" s="173" t="str">
        <f t="shared" si="32"/>
        <v/>
      </c>
      <c r="BI72" s="174" t="str">
        <f t="shared" si="56"/>
        <v/>
      </c>
      <c r="BJ72" s="80"/>
      <c r="BK72" s="176" t="str">
        <f t="shared" si="33"/>
        <v/>
      </c>
      <c r="BL72" s="176" t="str">
        <f t="shared" si="34"/>
        <v/>
      </c>
      <c r="BM72" s="176" t="str">
        <f t="shared" si="35"/>
        <v/>
      </c>
      <c r="BN72" s="175" t="str">
        <f t="shared" si="36"/>
        <v/>
      </c>
      <c r="BO72" s="175" t="str" cm="1">
        <f t="array" ref="BO72">IF($AJ72="","",IF(ROUND((IFERROR(_xlfn.IFS(TRIM(SUBSTITUTE($BI72,CHAR(160),""))="Devis 1",IFERROR(VALUE(TRIM(SUBSTITUTE(AW72,CHAR(160),""))),0),TRIM(SUBSTITUTE($BI72,CHAR(160),""))="Devis 2",IFERROR(VALUE(TRIM(SUBSTITUTE(BB72,CHAR(160),""))),0),TRIM(SUBSTITUTE($BI72,CHAR(160),""))="Devis 3",IFERROR(VALUE(TRIM(SUBSTITUTE(BG72,CHAR(160),""))),0)),0))*(IFERROR(VALUE(TRIM(SUBSTITUTE($AJ72,CHAR(160),""))),0)),2)=0,IF(BN72&lt;&gt;"",0,""),ROUND((IFERROR(_xlfn.IFS(TRIM(SUBSTITUTE($BI72,CHAR(160),""))="Devis 1",IFERROR(VALUE(TRIM(SUBSTITUTE(AW72,CHAR(160),""))),0),TRIM(SUBSTITUTE($BI72,CHAR(160),""))="Devis 2",IFERROR(VALUE(TRIM(SUBSTITUTE(BB72,CHAR(160),""))),0),TRIM(SUBSTITUTE($BI72,CHAR(160),""))="Devis 3",IFERROR(VALUE(TRIM(SUBSTITUTE(BG72,CHAR(160),""))),0)),0))*(IFERROR(VALUE(TRIM(SUBSTITUTE($AJ72,CHAR(160),""))),0)),2)))</f>
        <v/>
      </c>
      <c r="BP72" s="175" t="str">
        <f t="shared" si="37"/>
        <v/>
      </c>
      <c r="BQ72" s="80"/>
      <c r="BR72" s="81" t="str">
        <f t="shared" si="24"/>
        <v/>
      </c>
      <c r="BS72" s="81" t="str">
        <f t="shared" si="38"/>
        <v/>
      </c>
      <c r="BT72" s="176" t="str">
        <f t="shared" si="57"/>
        <v/>
      </c>
      <c r="BU72" s="176" t="str">
        <f t="shared" si="58"/>
        <v/>
      </c>
      <c r="BV72" s="82" t="str">
        <f t="shared" si="59"/>
        <v/>
      </c>
    </row>
    <row r="73" spans="1:74" s="57" customFormat="1" ht="20.25" customHeight="1">
      <c r="A73" s="164">
        <v>63</v>
      </c>
      <c r="B73" s="2"/>
      <c r="C73" s="2"/>
      <c r="D73" s="355"/>
      <c r="E73" s="2"/>
      <c r="F73" s="2"/>
      <c r="G73" s="80"/>
      <c r="H73" s="2"/>
      <c r="I73" s="2"/>
      <c r="J73" s="2"/>
      <c r="K73" s="11"/>
      <c r="L73" s="2"/>
      <c r="M73" s="29"/>
      <c r="N73" s="939"/>
      <c r="O73" s="2"/>
      <c r="P73" s="4"/>
      <c r="Q73" s="3"/>
      <c r="R73" s="165" t="str">
        <f t="shared" si="25"/>
        <v/>
      </c>
      <c r="S73" s="939"/>
      <c r="T73" s="2"/>
      <c r="U73" s="5"/>
      <c r="V73" s="3"/>
      <c r="W73" s="544" t="str">
        <f t="shared" si="26"/>
        <v/>
      </c>
      <c r="X73" s="939"/>
      <c r="Y73" s="2"/>
      <c r="Z73" s="6"/>
      <c r="AA73" s="3"/>
      <c r="AB73" s="544" t="str">
        <f t="shared" si="27"/>
        <v/>
      </c>
      <c r="AC73" s="543"/>
      <c r="AD73" s="361" t="str" cm="1">
        <f t="array" ref="AD73">IF((_xlfn.IFS(TRIM(SUBSTITUTE(AC73,CHAR(160),""))="Devis 1",IFERROR(VALUE(TRIM(SUBSTITUTE(P73,CHAR(160),""))),0),TRIM(SUBSTITUTE(AC73,CHAR(160),""))="Devis 2",IFERROR(VALUE(TRIM(SUBSTITUTE(U73,CHAR(160),""))),0),TRIM(SUBSTITUTE(AC73,CHAR(160),""))="Devis 3",IFERROR(VALUE(TRIM(SUBSTITUTE(Z73,CHAR(160),""))),0),TRUE,0)*IFERROR(VALUE(TRIM(SUBSTITUTE(D73,CHAR(160),""))),0))=0,"",_xlfn.IFS(TRIM(SUBSTITUTE(AC73,CHAR(160),""))="Devis 1",IFERROR(VALUE(TRIM(SUBSTITUTE(P73,CHAR(160),""))),0),TRIM(SUBSTITUTE(AC73,CHAR(160),""))="Devis 2",IFERROR(VALUE(TRIM(SUBSTITUTE(U73,CHAR(160),""))),0),TRIM(SUBSTITUTE(AC73,CHAR(160),""))="Devis 3",IFERROR(VALUE(TRIM(SUBSTITUTE(Z73,CHAR(160),""))),0),TRUE,0)*IFERROR(VALUE(TRIM(SUBSTITUTE(D73,CHAR(160),""))),0))</f>
        <v/>
      </c>
      <c r="AE73" s="177" t="str" cm="1">
        <f t="array" ref="AE73">IF(ROUND((_xlfn.IFS(TRIM(SUBSTITUTE(AC73,CHAR(160),""))="Devis 1",IFERROR(VALUE(TRIM(SUBSTITUTE(Q73,CHAR(160),""))),0),TRIM(SUBSTITUTE(AC73,CHAR(160),""))="Devis 2",IFERROR(VALUE(TRIM(SUBSTITUTE(V73,CHAR(160),""))),0),TRIM(SUBSTITUTE(AC73,CHAR(160),""))="Devis 3",IFERROR(VALUE(TRIM(SUBSTITUTE(AA73,CHAR(160),""))),0),TRUE,0)*IFERROR(VALUE(TRIM(SUBSTITUTE(D73,CHAR(160),""))),0)),2)=0,IF(AD73&lt;&gt;"",0,""),ROUND((_xlfn.IFS(TRIM(SUBSTITUTE(AC73,CHAR(160),""))="Devis 1",IFERROR(VALUE(TRIM(SUBSTITUTE(Q73,CHAR(160),""))),0),TRIM(SUBSTITUTE(AC73,CHAR(160),""))="Devis 2",IFERROR(VALUE(TRIM(SUBSTITUTE(V73,CHAR(160),""))),0),TRIM(SUBSTITUTE(AC73,CHAR(160),""))="Devis 3",IFERROR(VALUE(TRIM(SUBSTITUTE(AA73,CHAR(160),""))),0),TRUE,0)*IFERROR(VALUE(TRIM(SUBSTITUTE(D73,CHAR(160),""))),0)),2))</f>
        <v/>
      </c>
      <c r="AF73" s="166" t="str">
        <f t="shared" si="39"/>
        <v/>
      </c>
      <c r="AG73" s="27"/>
      <c r="AH73" s="77" t="str">
        <f t="shared" si="40"/>
        <v/>
      </c>
      <c r="AI73" s="167" t="str">
        <f t="shared" si="41"/>
        <v/>
      </c>
      <c r="AJ73" s="167" t="str">
        <f t="shared" si="42"/>
        <v/>
      </c>
      <c r="AK73" s="78" t="str">
        <f t="shared" si="43"/>
        <v/>
      </c>
      <c r="AL73" s="78" t="str">
        <f t="shared" si="44"/>
        <v/>
      </c>
      <c r="AM73" s="78" t="str">
        <f t="shared" si="45"/>
        <v/>
      </c>
      <c r="AN73" s="78" t="str">
        <f t="shared" si="46"/>
        <v/>
      </c>
      <c r="AO73" s="78" t="str">
        <f t="shared" si="60"/>
        <v/>
      </c>
      <c r="AP73" s="78" t="str">
        <f t="shared" si="29"/>
        <v/>
      </c>
      <c r="AQ73" s="168" t="str">
        <f t="shared" si="47"/>
        <v/>
      </c>
      <c r="AR73" s="78" t="str">
        <f t="shared" si="48"/>
        <v/>
      </c>
      <c r="AS73" s="169" t="str">
        <f t="shared" si="49"/>
        <v/>
      </c>
      <c r="AT73" s="169"/>
      <c r="AU73" s="169"/>
      <c r="AV73" s="169" t="str">
        <f t="shared" si="50"/>
        <v/>
      </c>
      <c r="AW73" s="169" t="str">
        <f t="shared" si="51"/>
        <v/>
      </c>
      <c r="AX73" s="169" t="str">
        <f t="shared" si="30"/>
        <v/>
      </c>
      <c r="AY73" s="169"/>
      <c r="AZ73" s="169"/>
      <c r="BA73" s="169" t="str">
        <f t="shared" si="52"/>
        <v/>
      </c>
      <c r="BB73" s="169" t="str">
        <f t="shared" si="53"/>
        <v/>
      </c>
      <c r="BC73" s="169" t="str">
        <f t="shared" si="31"/>
        <v/>
      </c>
      <c r="BD73" s="169"/>
      <c r="BE73" s="169"/>
      <c r="BF73" s="172" t="str">
        <f t="shared" si="54"/>
        <v/>
      </c>
      <c r="BG73" s="79" t="str">
        <f t="shared" si="55"/>
        <v/>
      </c>
      <c r="BH73" s="173" t="str">
        <f t="shared" si="32"/>
        <v/>
      </c>
      <c r="BI73" s="174" t="str">
        <f t="shared" si="56"/>
        <v/>
      </c>
      <c r="BJ73" s="80"/>
      <c r="BK73" s="176" t="str">
        <f t="shared" si="33"/>
        <v/>
      </c>
      <c r="BL73" s="176" t="str">
        <f t="shared" si="34"/>
        <v/>
      </c>
      <c r="BM73" s="176" t="str">
        <f t="shared" si="35"/>
        <v/>
      </c>
      <c r="BN73" s="175" t="str">
        <f t="shared" si="36"/>
        <v/>
      </c>
      <c r="BO73" s="175" t="str" cm="1">
        <f t="array" ref="BO73">IF($AJ73="","",IF(ROUND((IFERROR(_xlfn.IFS(TRIM(SUBSTITUTE($BI73,CHAR(160),""))="Devis 1",IFERROR(VALUE(TRIM(SUBSTITUTE(AW73,CHAR(160),""))),0),TRIM(SUBSTITUTE($BI73,CHAR(160),""))="Devis 2",IFERROR(VALUE(TRIM(SUBSTITUTE(BB73,CHAR(160),""))),0),TRIM(SUBSTITUTE($BI73,CHAR(160),""))="Devis 3",IFERROR(VALUE(TRIM(SUBSTITUTE(BG73,CHAR(160),""))),0)),0))*(IFERROR(VALUE(TRIM(SUBSTITUTE($AJ73,CHAR(160),""))),0)),2)=0,IF(BN73&lt;&gt;"",0,""),ROUND((IFERROR(_xlfn.IFS(TRIM(SUBSTITUTE($BI73,CHAR(160),""))="Devis 1",IFERROR(VALUE(TRIM(SUBSTITUTE(AW73,CHAR(160),""))),0),TRIM(SUBSTITUTE($BI73,CHAR(160),""))="Devis 2",IFERROR(VALUE(TRIM(SUBSTITUTE(BB73,CHAR(160),""))),0),TRIM(SUBSTITUTE($BI73,CHAR(160),""))="Devis 3",IFERROR(VALUE(TRIM(SUBSTITUTE(BG73,CHAR(160),""))),0)),0))*(IFERROR(VALUE(TRIM(SUBSTITUTE($AJ73,CHAR(160),""))),0)),2)))</f>
        <v/>
      </c>
      <c r="BP73" s="175" t="str">
        <f t="shared" si="37"/>
        <v/>
      </c>
      <c r="BQ73" s="80"/>
      <c r="BR73" s="81" t="str">
        <f t="shared" si="24"/>
        <v/>
      </c>
      <c r="BS73" s="81" t="str">
        <f t="shared" si="38"/>
        <v/>
      </c>
      <c r="BT73" s="176" t="str">
        <f t="shared" si="57"/>
        <v/>
      </c>
      <c r="BU73" s="176" t="str">
        <f t="shared" si="58"/>
        <v/>
      </c>
      <c r="BV73" s="82" t="str">
        <f t="shared" si="59"/>
        <v/>
      </c>
    </row>
    <row r="74" spans="1:74" s="57" customFormat="1" ht="20.25" customHeight="1">
      <c r="A74" s="164">
        <v>64</v>
      </c>
      <c r="B74" s="2"/>
      <c r="C74" s="2"/>
      <c r="D74" s="355"/>
      <c r="E74" s="2"/>
      <c r="F74" s="2"/>
      <c r="G74" s="80"/>
      <c r="H74" s="2"/>
      <c r="I74" s="2"/>
      <c r="J74" s="2"/>
      <c r="K74" s="11"/>
      <c r="L74" s="2"/>
      <c r="M74" s="29"/>
      <c r="N74" s="939"/>
      <c r="O74" s="2"/>
      <c r="P74" s="4"/>
      <c r="Q74" s="3"/>
      <c r="R74" s="165" t="str">
        <f t="shared" si="25"/>
        <v/>
      </c>
      <c r="S74" s="939"/>
      <c r="T74" s="2"/>
      <c r="U74" s="5"/>
      <c r="V74" s="3"/>
      <c r="W74" s="544" t="str">
        <f t="shared" si="26"/>
        <v/>
      </c>
      <c r="X74" s="939"/>
      <c r="Y74" s="2"/>
      <c r="Z74" s="6"/>
      <c r="AA74" s="3"/>
      <c r="AB74" s="544" t="str">
        <f t="shared" si="27"/>
        <v/>
      </c>
      <c r="AC74" s="543"/>
      <c r="AD74" s="361" t="str" cm="1">
        <f t="array" ref="AD74">IF((_xlfn.IFS(TRIM(SUBSTITUTE(AC74,CHAR(160),""))="Devis 1",IFERROR(VALUE(TRIM(SUBSTITUTE(P74,CHAR(160),""))),0),TRIM(SUBSTITUTE(AC74,CHAR(160),""))="Devis 2",IFERROR(VALUE(TRIM(SUBSTITUTE(U74,CHAR(160),""))),0),TRIM(SUBSTITUTE(AC74,CHAR(160),""))="Devis 3",IFERROR(VALUE(TRIM(SUBSTITUTE(Z74,CHAR(160),""))),0),TRUE,0)*IFERROR(VALUE(TRIM(SUBSTITUTE(D74,CHAR(160),""))),0))=0,"",_xlfn.IFS(TRIM(SUBSTITUTE(AC74,CHAR(160),""))="Devis 1",IFERROR(VALUE(TRIM(SUBSTITUTE(P74,CHAR(160),""))),0),TRIM(SUBSTITUTE(AC74,CHAR(160),""))="Devis 2",IFERROR(VALUE(TRIM(SUBSTITUTE(U74,CHAR(160),""))),0),TRIM(SUBSTITUTE(AC74,CHAR(160),""))="Devis 3",IFERROR(VALUE(TRIM(SUBSTITUTE(Z74,CHAR(160),""))),0),TRUE,0)*IFERROR(VALUE(TRIM(SUBSTITUTE(D74,CHAR(160),""))),0))</f>
        <v/>
      </c>
      <c r="AE74" s="177" t="str" cm="1">
        <f t="array" ref="AE74">IF(ROUND((_xlfn.IFS(TRIM(SUBSTITUTE(AC74,CHAR(160),""))="Devis 1",IFERROR(VALUE(TRIM(SUBSTITUTE(Q74,CHAR(160),""))),0),TRIM(SUBSTITUTE(AC74,CHAR(160),""))="Devis 2",IFERROR(VALUE(TRIM(SUBSTITUTE(V74,CHAR(160),""))),0),TRIM(SUBSTITUTE(AC74,CHAR(160),""))="Devis 3",IFERROR(VALUE(TRIM(SUBSTITUTE(AA74,CHAR(160),""))),0),TRUE,0)*IFERROR(VALUE(TRIM(SUBSTITUTE(D74,CHAR(160),""))),0)),2)=0,IF(AD74&lt;&gt;"",0,""),ROUND((_xlfn.IFS(TRIM(SUBSTITUTE(AC74,CHAR(160),""))="Devis 1",IFERROR(VALUE(TRIM(SUBSTITUTE(Q74,CHAR(160),""))),0),TRIM(SUBSTITUTE(AC74,CHAR(160),""))="Devis 2",IFERROR(VALUE(TRIM(SUBSTITUTE(V74,CHAR(160),""))),0),TRIM(SUBSTITUTE(AC74,CHAR(160),""))="Devis 3",IFERROR(VALUE(TRIM(SUBSTITUTE(AA74,CHAR(160),""))),0),TRUE,0)*IFERROR(VALUE(TRIM(SUBSTITUTE(D74,CHAR(160),""))),0)),2))</f>
        <v/>
      </c>
      <c r="AF74" s="166" t="str">
        <f t="shared" si="39"/>
        <v/>
      </c>
      <c r="AG74" s="27"/>
      <c r="AH74" s="77" t="str">
        <f t="shared" ref="AH74:AH110" si="61">IF(B74="","",B74)</f>
        <v/>
      </c>
      <c r="AI74" s="167" t="str">
        <f t="shared" ref="AI74:AI110" si="62">IF(C74="","",C74)</f>
        <v/>
      </c>
      <c r="AJ74" s="167" t="str">
        <f t="shared" ref="AJ74:AJ110" si="63">IF(D74="","",D74)</f>
        <v/>
      </c>
      <c r="AK74" s="78" t="str">
        <f t="shared" ref="AK74:AK110" si="64">IF(E74="","",E74)</f>
        <v/>
      </c>
      <c r="AL74" s="78" t="str">
        <f t="shared" ref="AL74:AL110" si="65">IF(F74="","",F74)</f>
        <v/>
      </c>
      <c r="AM74" s="78" t="str">
        <f t="shared" ref="AM74:AM110" si="66">IF(G74="","",G74)</f>
        <v/>
      </c>
      <c r="AN74" s="78" t="str">
        <f t="shared" ref="AN74:AN110" si="67">IF(H74="","",H74)</f>
        <v/>
      </c>
      <c r="AO74" s="78" t="str">
        <f t="shared" si="60"/>
        <v/>
      </c>
      <c r="AP74" s="78" t="str">
        <f t="shared" si="29"/>
        <v/>
      </c>
      <c r="AQ74" s="168" t="str">
        <f t="shared" ref="AQ74:AQ110" si="68">IF(K74="","",K74)</f>
        <v/>
      </c>
      <c r="AR74" s="78" t="str">
        <f t="shared" ref="AR74:AR110" si="69">IF(L74="","",L74)</f>
        <v/>
      </c>
      <c r="AS74" s="169" t="str">
        <f t="shared" ref="AS74:AS110" si="70">IF(M74="","",M74)</f>
        <v/>
      </c>
      <c r="AT74" s="169"/>
      <c r="AU74" s="169"/>
      <c r="AV74" s="169" t="str">
        <f t="shared" ref="AV74:AV110" si="71">IF(P74="","",P74)</f>
        <v/>
      </c>
      <c r="AW74" s="169" t="str">
        <f t="shared" ref="AW74:AW110" si="72">IF(Q74="","",Q74)</f>
        <v/>
      </c>
      <c r="AX74" s="169" t="str">
        <f t="shared" si="30"/>
        <v/>
      </c>
      <c r="AY74" s="169"/>
      <c r="AZ74" s="169"/>
      <c r="BA74" s="169" t="str">
        <f t="shared" ref="BA74:BA110" si="73">IF(U74="","",U74)</f>
        <v/>
      </c>
      <c r="BB74" s="169" t="str">
        <f t="shared" ref="BB74:BB110" si="74">IF(V74="","",V74)</f>
        <v/>
      </c>
      <c r="BC74" s="169" t="str">
        <f t="shared" si="31"/>
        <v/>
      </c>
      <c r="BD74" s="169"/>
      <c r="BE74" s="169"/>
      <c r="BF74" s="172" t="str">
        <f t="shared" ref="BF74:BF110" si="75">IF(Z74="","",Z74)</f>
        <v/>
      </c>
      <c r="BG74" s="79" t="str">
        <f t="shared" ref="BG74:BG110" si="76">IF(AA74="","",AA74)</f>
        <v/>
      </c>
      <c r="BH74" s="173" t="str">
        <f t="shared" si="32"/>
        <v/>
      </c>
      <c r="BI74" s="174" t="str">
        <f t="shared" ref="BI74:BI110" si="77">IF(AC74="","",AC74)</f>
        <v/>
      </c>
      <c r="BJ74" s="80"/>
      <c r="BK74" s="176" t="str">
        <f t="shared" si="33"/>
        <v/>
      </c>
      <c r="BL74" s="176" t="str">
        <f t="shared" si="34"/>
        <v/>
      </c>
      <c r="BM74" s="176" t="str">
        <f t="shared" si="35"/>
        <v/>
      </c>
      <c r="BN74" s="175" t="str">
        <f t="shared" si="36"/>
        <v/>
      </c>
      <c r="BO74" s="175" t="str" cm="1">
        <f t="array" ref="BO74">IF($AJ74="","",IF(ROUND((IFERROR(_xlfn.IFS(TRIM(SUBSTITUTE($BI74,CHAR(160),""))="Devis 1",IFERROR(VALUE(TRIM(SUBSTITUTE(AW74,CHAR(160),""))),0),TRIM(SUBSTITUTE($BI74,CHAR(160),""))="Devis 2",IFERROR(VALUE(TRIM(SUBSTITUTE(BB74,CHAR(160),""))),0),TRIM(SUBSTITUTE($BI74,CHAR(160),""))="Devis 3",IFERROR(VALUE(TRIM(SUBSTITUTE(BG74,CHAR(160),""))),0)),0))*(IFERROR(VALUE(TRIM(SUBSTITUTE($AJ74,CHAR(160),""))),0)),2)=0,IF(BN74&lt;&gt;"",0,""),ROUND((IFERROR(_xlfn.IFS(TRIM(SUBSTITUTE($BI74,CHAR(160),""))="Devis 1",IFERROR(VALUE(TRIM(SUBSTITUTE(AW74,CHAR(160),""))),0),TRIM(SUBSTITUTE($BI74,CHAR(160),""))="Devis 2",IFERROR(VALUE(TRIM(SUBSTITUTE(BB74,CHAR(160),""))),0),TRIM(SUBSTITUTE($BI74,CHAR(160),""))="Devis 3",IFERROR(VALUE(TRIM(SUBSTITUTE(BG74,CHAR(160),""))),0)),0))*(IFERROR(VALUE(TRIM(SUBSTITUTE($AJ74,CHAR(160),""))),0)),2)))</f>
        <v/>
      </c>
      <c r="BP74" s="175" t="str">
        <f t="shared" si="37"/>
        <v/>
      </c>
      <c r="BQ74" s="80"/>
      <c r="BR74" s="81" t="str">
        <f t="shared" si="24"/>
        <v/>
      </c>
      <c r="BS74" s="81" t="str">
        <f t="shared" si="38"/>
        <v/>
      </c>
      <c r="BT74" s="176" t="str">
        <f t="shared" ref="BT74:BT110" si="78">IF(OR(AD74="",BN74=""),"",(IFERROR(VALUE(TRIM(SUBSTITUTE(AD74,CHAR(160),""))),0))-(IFERROR(VALUE(TRIM(SUBSTITUTE(BN74,CHAR(160),""))),0)))</f>
        <v/>
      </c>
      <c r="BU74" s="176" t="str">
        <f t="shared" ref="BU74:BU110" si="79">IF(OR(AE74="",BO74=""),"",(IFERROR(VALUE(TRIM(SUBSTITUTE(AE74,CHAR(160),""))),0))-(IFERROR(VALUE(TRIM(SUBSTITUTE(BO74,CHAR(160),""))),0)))</f>
        <v/>
      </c>
      <c r="BV74" s="82" t="str">
        <f t="shared" ref="BV74:BV110" si="80">IF(OR(AF74="",BP74=""),"",(IFERROR(VALUE(TRIM(SUBSTITUTE(AF74,CHAR(160),""))),0))-(IFERROR(VALUE(TRIM(SUBSTITUTE(BP74,CHAR(160),""))),0)))</f>
        <v/>
      </c>
    </row>
    <row r="75" spans="1:74" s="57" customFormat="1" ht="20.25" customHeight="1">
      <c r="A75" s="164">
        <v>65</v>
      </c>
      <c r="B75" s="2"/>
      <c r="C75" s="2"/>
      <c r="D75" s="355"/>
      <c r="E75" s="2"/>
      <c r="F75" s="2"/>
      <c r="G75" s="80"/>
      <c r="H75" s="2"/>
      <c r="I75" s="2"/>
      <c r="J75" s="2"/>
      <c r="K75" s="11"/>
      <c r="L75" s="2"/>
      <c r="M75" s="29"/>
      <c r="N75" s="939"/>
      <c r="O75" s="2"/>
      <c r="P75" s="4"/>
      <c r="Q75" s="3"/>
      <c r="R75" s="165" t="str">
        <f t="shared" si="25"/>
        <v/>
      </c>
      <c r="S75" s="939"/>
      <c r="T75" s="2"/>
      <c r="U75" s="5"/>
      <c r="V75" s="3"/>
      <c r="W75" s="544" t="str">
        <f t="shared" si="26"/>
        <v/>
      </c>
      <c r="X75" s="939"/>
      <c r="Y75" s="2"/>
      <c r="Z75" s="6"/>
      <c r="AA75" s="3"/>
      <c r="AB75" s="544" t="str">
        <f t="shared" si="27"/>
        <v/>
      </c>
      <c r="AC75" s="543"/>
      <c r="AD75" s="361" t="str" cm="1">
        <f t="array" ref="AD75">IF((_xlfn.IFS(TRIM(SUBSTITUTE(AC75,CHAR(160),""))="Devis 1",IFERROR(VALUE(TRIM(SUBSTITUTE(P75,CHAR(160),""))),0),TRIM(SUBSTITUTE(AC75,CHAR(160),""))="Devis 2",IFERROR(VALUE(TRIM(SUBSTITUTE(U75,CHAR(160),""))),0),TRIM(SUBSTITUTE(AC75,CHAR(160),""))="Devis 3",IFERROR(VALUE(TRIM(SUBSTITUTE(Z75,CHAR(160),""))),0),TRUE,0)*IFERROR(VALUE(TRIM(SUBSTITUTE(D75,CHAR(160),""))),0))=0,"",_xlfn.IFS(TRIM(SUBSTITUTE(AC75,CHAR(160),""))="Devis 1",IFERROR(VALUE(TRIM(SUBSTITUTE(P75,CHAR(160),""))),0),TRIM(SUBSTITUTE(AC75,CHAR(160),""))="Devis 2",IFERROR(VALUE(TRIM(SUBSTITUTE(U75,CHAR(160),""))),0),TRIM(SUBSTITUTE(AC75,CHAR(160),""))="Devis 3",IFERROR(VALUE(TRIM(SUBSTITUTE(Z75,CHAR(160),""))),0),TRUE,0)*IFERROR(VALUE(TRIM(SUBSTITUTE(D75,CHAR(160),""))),0))</f>
        <v/>
      </c>
      <c r="AE75" s="177" t="str" cm="1">
        <f t="array" ref="AE75">IF(ROUND((_xlfn.IFS(TRIM(SUBSTITUTE(AC75,CHAR(160),""))="Devis 1",IFERROR(VALUE(TRIM(SUBSTITUTE(Q75,CHAR(160),""))),0),TRIM(SUBSTITUTE(AC75,CHAR(160),""))="Devis 2",IFERROR(VALUE(TRIM(SUBSTITUTE(V75,CHAR(160),""))),0),TRIM(SUBSTITUTE(AC75,CHAR(160),""))="Devis 3",IFERROR(VALUE(TRIM(SUBSTITUTE(AA75,CHAR(160),""))),0),TRUE,0)*IFERROR(VALUE(TRIM(SUBSTITUTE(D75,CHAR(160),""))),0)),2)=0,IF(AD75&lt;&gt;"",0,""),ROUND((_xlfn.IFS(TRIM(SUBSTITUTE(AC75,CHAR(160),""))="Devis 1",IFERROR(VALUE(TRIM(SUBSTITUTE(Q75,CHAR(160),""))),0),TRIM(SUBSTITUTE(AC75,CHAR(160),""))="Devis 2",IFERROR(VALUE(TRIM(SUBSTITUTE(V75,CHAR(160),""))),0),TRIM(SUBSTITUTE(AC75,CHAR(160),""))="Devis 3",IFERROR(VALUE(TRIM(SUBSTITUTE(AA75,CHAR(160),""))),0),TRUE,0)*IFERROR(VALUE(TRIM(SUBSTITUTE(D75,CHAR(160),""))),0)),2))</f>
        <v/>
      </c>
      <c r="AF75" s="166" t="str">
        <f t="shared" si="39"/>
        <v/>
      </c>
      <c r="AG75" s="27"/>
      <c r="AH75" s="77" t="str">
        <f t="shared" si="61"/>
        <v/>
      </c>
      <c r="AI75" s="167" t="str">
        <f t="shared" si="62"/>
        <v/>
      </c>
      <c r="AJ75" s="167" t="str">
        <f t="shared" si="63"/>
        <v/>
      </c>
      <c r="AK75" s="78" t="str">
        <f t="shared" si="64"/>
        <v/>
      </c>
      <c r="AL75" s="78" t="str">
        <f t="shared" si="65"/>
        <v/>
      </c>
      <c r="AM75" s="78" t="str">
        <f t="shared" si="66"/>
        <v/>
      </c>
      <c r="AN75" s="78" t="str">
        <f t="shared" si="67"/>
        <v/>
      </c>
      <c r="AO75" s="78" t="str">
        <f t="shared" si="60"/>
        <v/>
      </c>
      <c r="AP75" s="78" t="str">
        <f t="shared" si="29"/>
        <v/>
      </c>
      <c r="AQ75" s="168" t="str">
        <f t="shared" si="68"/>
        <v/>
      </c>
      <c r="AR75" s="78" t="str">
        <f t="shared" si="69"/>
        <v/>
      </c>
      <c r="AS75" s="169" t="str">
        <f t="shared" si="70"/>
        <v/>
      </c>
      <c r="AT75" s="169"/>
      <c r="AU75" s="169"/>
      <c r="AV75" s="169" t="str">
        <f t="shared" si="71"/>
        <v/>
      </c>
      <c r="AW75" s="169" t="str">
        <f t="shared" si="72"/>
        <v/>
      </c>
      <c r="AX75" s="169" t="str">
        <f t="shared" si="30"/>
        <v/>
      </c>
      <c r="AY75" s="169"/>
      <c r="AZ75" s="169"/>
      <c r="BA75" s="169" t="str">
        <f t="shared" si="73"/>
        <v/>
      </c>
      <c r="BB75" s="169" t="str">
        <f t="shared" si="74"/>
        <v/>
      </c>
      <c r="BC75" s="169" t="str">
        <f t="shared" si="31"/>
        <v/>
      </c>
      <c r="BD75" s="169"/>
      <c r="BE75" s="169"/>
      <c r="BF75" s="172" t="str">
        <f t="shared" si="75"/>
        <v/>
      </c>
      <c r="BG75" s="79" t="str">
        <f t="shared" si="76"/>
        <v/>
      </c>
      <c r="BH75" s="173" t="str">
        <f t="shared" si="32"/>
        <v/>
      </c>
      <c r="BI75" s="174" t="str">
        <f t="shared" si="77"/>
        <v/>
      </c>
      <c r="BJ75" s="80"/>
      <c r="BK75" s="176" t="str">
        <f t="shared" si="33"/>
        <v/>
      </c>
      <c r="BL75" s="176" t="str">
        <f t="shared" si="34"/>
        <v/>
      </c>
      <c r="BM75" s="176" t="str">
        <f t="shared" si="35"/>
        <v/>
      </c>
      <c r="BN75" s="175" t="str">
        <f t="shared" si="36"/>
        <v/>
      </c>
      <c r="BO75" s="175" t="str" cm="1">
        <f t="array" ref="BO75">IF($AJ75="","",IF(ROUND((IFERROR(_xlfn.IFS(TRIM(SUBSTITUTE($BI75,CHAR(160),""))="Devis 1",IFERROR(VALUE(TRIM(SUBSTITUTE(AW75,CHAR(160),""))),0),TRIM(SUBSTITUTE($BI75,CHAR(160),""))="Devis 2",IFERROR(VALUE(TRIM(SUBSTITUTE(BB75,CHAR(160),""))),0),TRIM(SUBSTITUTE($BI75,CHAR(160),""))="Devis 3",IFERROR(VALUE(TRIM(SUBSTITUTE(BG75,CHAR(160),""))),0)),0))*(IFERROR(VALUE(TRIM(SUBSTITUTE($AJ75,CHAR(160),""))),0)),2)=0,IF(BN75&lt;&gt;"",0,""),ROUND((IFERROR(_xlfn.IFS(TRIM(SUBSTITUTE($BI75,CHAR(160),""))="Devis 1",IFERROR(VALUE(TRIM(SUBSTITUTE(AW75,CHAR(160),""))),0),TRIM(SUBSTITUTE($BI75,CHAR(160),""))="Devis 2",IFERROR(VALUE(TRIM(SUBSTITUTE(BB75,CHAR(160),""))),0),TRIM(SUBSTITUTE($BI75,CHAR(160),""))="Devis 3",IFERROR(VALUE(TRIM(SUBSTITUTE(BG75,CHAR(160),""))),0)),0))*(IFERROR(VALUE(TRIM(SUBSTITUTE($AJ75,CHAR(160),""))),0)),2)))</f>
        <v/>
      </c>
      <c r="BP75" s="175" t="str">
        <f t="shared" ref="BP75:BP110" si="81">IF($AF75="","",BN75+BO75)</f>
        <v/>
      </c>
      <c r="BQ75" s="80"/>
      <c r="BR75" s="81" t="str">
        <f t="shared" ref="BR75:BR110" si="82">IF(OR(BP75="",BM75="",BN75="",BK75="",BO75="",BL75=""),"",_xlfn.IFS(
ROUND(IFERROR(VALUE(TRIM(SUBSTITUTE(BP75,CHAR(160),""))),0),2)&gt;
ROUND(IFERROR(VALUE(TRIM(SUBSTITUTE(BM75,CHAR(160),""))),0),2),
"KO : Le montant retenu TTC est supérieur au montant raisonnable TTC. Merci de revoir la ligne de dépense ou plafonner son montant.",
ROUND(IFERROR(VALUE(TRIM(SUBSTITUTE(BN75,CHAR(160),""))),0),2)&gt;
ROUND(IFERROR(VALUE(TRIM(SUBSTITUTE(BK75,CHAR(160),""))),0),2),
"Attention : Le montant retenu HT est supérieur au montant HT raisonnable. Merci de revoir la ligne de dépense, plafonner son montant, ou justifier la reventillation HT / TVA.",
ROUND(IFERROR(VALUE(TRIM(SUBSTITUTE(BO75,CHAR(160),""))),0),2)&gt;
ROUND(IFERROR(VALUE(TRIM(SUBSTITUTE(BL75,CHAR(160),""))),0),2),
"Attention : Le montant TVA retenu est supérieur au montant TVA raisonnable. Merci de revoir la ligne de dépense, plafonner son montant, ou justifier la reventillation HT / TVA.",
ROUND(IFERROR(VALUE(TRIM(SUBSTITUTE(BP75,CHAR(160),""))),0),2)&gt;
ROUND(IFERROR(VALUE(TRIM(SUBSTITUTE(MIN(AX75,BC75,BH75),CHAR(160),""))),0),2),
"Attention : Le devis retenu n'est pas le moins cher. Une justification de la part du porteur est nécessaire.",
ROUND(IFERROR(VALUE(TRIM(SUBSTITUTE(BP75,CHAR(160),""))),0),2)=0,
"Attention : montant présenté entièrement écarté",
ROUND(IFERROR(VALUE(TRIM(SUBSTITUTE(BM75,CHAR(160),""))),0),2)=
ROUND(IFERROR(VALUE(TRIM(SUBSTITUTE(BP75,CHAR(160),""))),0),2),
"OK",
ROUND(IFERROR(VALUE(TRIM(SUBSTITUTE(BM75,CHAR(160),""))),0),2)&gt;
ROUND(IFERROR(VALUE(TRIM(SUBSTITUTE(BP75,CHAR(160),""))),0),2),
" OK : Montant instruit inférieur au montant raisonnable.",
TRUE,""
))</f>
        <v/>
      </c>
      <c r="BS75" s="81" t="str">
        <f t="shared" si="38"/>
        <v/>
      </c>
      <c r="BT75" s="176" t="str">
        <f t="shared" si="78"/>
        <v/>
      </c>
      <c r="BU75" s="176" t="str">
        <f t="shared" si="79"/>
        <v/>
      </c>
      <c r="BV75" s="82" t="str">
        <f t="shared" si="80"/>
        <v/>
      </c>
    </row>
    <row r="76" spans="1:74" s="57" customFormat="1" ht="20.25" customHeight="1">
      <c r="A76" s="164">
        <v>66</v>
      </c>
      <c r="B76" s="2"/>
      <c r="C76" s="2"/>
      <c r="D76" s="355"/>
      <c r="E76" s="2"/>
      <c r="F76" s="2"/>
      <c r="G76" s="80"/>
      <c r="H76" s="2"/>
      <c r="I76" s="2"/>
      <c r="J76" s="2"/>
      <c r="K76" s="11"/>
      <c r="L76" s="2"/>
      <c r="M76" s="29"/>
      <c r="N76" s="939"/>
      <c r="O76" s="2"/>
      <c r="P76" s="4"/>
      <c r="Q76" s="3"/>
      <c r="R76" s="165" t="str">
        <f t="shared" ref="R76:R110" si="83">IF(OR(P76="", Q76=""), "", IFERROR(VALUE(TRIM(SUBSTITUTE(P76,CHAR(160),""))),0) + IFERROR(VALUE(TRIM(SUBSTITUTE(Q76,CHAR(160),""))),0))</f>
        <v/>
      </c>
      <c r="S76" s="939"/>
      <c r="T76" s="2"/>
      <c r="U76" s="5"/>
      <c r="V76" s="3"/>
      <c r="W76" s="544" t="str">
        <f t="shared" ref="W76:W110" si="84">IF(OR(U76="", V76=""), "", IFERROR(VALUE(TRIM(SUBSTITUTE(U76,CHAR(160),""))),0) + IFERROR(VALUE(TRIM(SUBSTITUTE(V76,CHAR(160),""))),0))</f>
        <v/>
      </c>
      <c r="X76" s="939"/>
      <c r="Y76" s="2"/>
      <c r="Z76" s="6"/>
      <c r="AA76" s="3"/>
      <c r="AB76" s="544" t="str">
        <f t="shared" ref="AB76:AB110" si="85">IF(OR(Z76="", AA76=""), "", IFERROR(VALUE(TRIM(SUBSTITUTE(Z76,CHAR(160),""))),0) + IFERROR(VALUE(TRIM(SUBSTITUTE(AA76,CHAR(160),""))),0))</f>
        <v/>
      </c>
      <c r="AC76" s="543"/>
      <c r="AD76" s="361" t="str" cm="1">
        <f t="array" ref="AD76">IF((_xlfn.IFS(TRIM(SUBSTITUTE(AC76,CHAR(160),""))="Devis 1",IFERROR(VALUE(TRIM(SUBSTITUTE(P76,CHAR(160),""))),0),TRIM(SUBSTITUTE(AC76,CHAR(160),""))="Devis 2",IFERROR(VALUE(TRIM(SUBSTITUTE(U76,CHAR(160),""))),0),TRIM(SUBSTITUTE(AC76,CHAR(160),""))="Devis 3",IFERROR(VALUE(TRIM(SUBSTITUTE(Z76,CHAR(160),""))),0),TRUE,0)*IFERROR(VALUE(TRIM(SUBSTITUTE(D76,CHAR(160),""))),0))=0,"",_xlfn.IFS(TRIM(SUBSTITUTE(AC76,CHAR(160),""))="Devis 1",IFERROR(VALUE(TRIM(SUBSTITUTE(P76,CHAR(160),""))),0),TRIM(SUBSTITUTE(AC76,CHAR(160),""))="Devis 2",IFERROR(VALUE(TRIM(SUBSTITUTE(U76,CHAR(160),""))),0),TRIM(SUBSTITUTE(AC76,CHAR(160),""))="Devis 3",IFERROR(VALUE(TRIM(SUBSTITUTE(Z76,CHAR(160),""))),0),TRUE,0)*IFERROR(VALUE(TRIM(SUBSTITUTE(D76,CHAR(160),""))),0))</f>
        <v/>
      </c>
      <c r="AE76" s="177" t="str" cm="1">
        <f t="array" ref="AE76">IF(ROUND((_xlfn.IFS(TRIM(SUBSTITUTE(AC76,CHAR(160),""))="Devis 1",IFERROR(VALUE(TRIM(SUBSTITUTE(Q76,CHAR(160),""))),0),TRIM(SUBSTITUTE(AC76,CHAR(160),""))="Devis 2",IFERROR(VALUE(TRIM(SUBSTITUTE(V76,CHAR(160),""))),0),TRIM(SUBSTITUTE(AC76,CHAR(160),""))="Devis 3",IFERROR(VALUE(TRIM(SUBSTITUTE(AA76,CHAR(160),""))),0),TRUE,0)*IFERROR(VALUE(TRIM(SUBSTITUTE(D76,CHAR(160),""))),0)),2)=0,IF(AD76&lt;&gt;"",0,""),ROUND((_xlfn.IFS(TRIM(SUBSTITUTE(AC76,CHAR(160),""))="Devis 1",IFERROR(VALUE(TRIM(SUBSTITUTE(Q76,CHAR(160),""))),0),TRIM(SUBSTITUTE(AC76,CHAR(160),""))="Devis 2",IFERROR(VALUE(TRIM(SUBSTITUTE(V76,CHAR(160),""))),0),TRIM(SUBSTITUTE(AC76,CHAR(160),""))="Devis 3",IFERROR(VALUE(TRIM(SUBSTITUTE(AA76,CHAR(160),""))),0),TRUE,0)*IFERROR(VALUE(TRIM(SUBSTITUTE(D76,CHAR(160),""))),0)),2))</f>
        <v/>
      </c>
      <c r="AF76" s="166" t="str">
        <f t="shared" ref="AF76:AF110" si="86">IF(OR(AD76="", AE76=""), "", IFERROR(VALUE(TRIM(SUBSTITUTE(AD76,CHAR(160),""))),0) + IFERROR(VALUE(TRIM(SUBSTITUTE(AE76,CHAR(160),""))),0))</f>
        <v/>
      </c>
      <c r="AG76" s="27"/>
      <c r="AH76" s="77" t="str">
        <f t="shared" si="61"/>
        <v/>
      </c>
      <c r="AI76" s="167" t="str">
        <f t="shared" si="62"/>
        <v/>
      </c>
      <c r="AJ76" s="167" t="str">
        <f t="shared" si="63"/>
        <v/>
      </c>
      <c r="AK76" s="78" t="str">
        <f t="shared" si="64"/>
        <v/>
      </c>
      <c r="AL76" s="78" t="str">
        <f t="shared" si="65"/>
        <v/>
      </c>
      <c r="AM76" s="78" t="str">
        <f t="shared" si="66"/>
        <v/>
      </c>
      <c r="AN76" s="78" t="str">
        <f t="shared" si="67"/>
        <v/>
      </c>
      <c r="AO76" s="78" t="str">
        <f t="shared" ref="AO76:AO110" si="87">IF(I76="","",I76)</f>
        <v/>
      </c>
      <c r="AP76" s="78" t="str">
        <f t="shared" ref="AP76:AP110" si="88">IF(J76="","",J76)</f>
        <v/>
      </c>
      <c r="AQ76" s="168" t="str">
        <f t="shared" si="68"/>
        <v/>
      </c>
      <c r="AR76" s="78" t="str">
        <f t="shared" si="69"/>
        <v/>
      </c>
      <c r="AS76" s="169" t="str">
        <f t="shared" si="70"/>
        <v/>
      </c>
      <c r="AT76" s="169"/>
      <c r="AU76" s="169"/>
      <c r="AV76" s="169" t="str">
        <f t="shared" si="71"/>
        <v/>
      </c>
      <c r="AW76" s="169" t="str">
        <f t="shared" si="72"/>
        <v/>
      </c>
      <c r="AX76" s="169" t="str">
        <f t="shared" ref="AX76:AX110" si="89">IF(OR(AV76="", AW76=""), "", IFERROR(VALUE(TRIM(SUBSTITUTE(AV76,CHAR(160),""))),0) + IFERROR(VALUE(TRIM(SUBSTITUTE(AW76,CHAR(160),""))),0))</f>
        <v/>
      </c>
      <c r="AY76" s="169"/>
      <c r="AZ76" s="169"/>
      <c r="BA76" s="169" t="str">
        <f t="shared" si="73"/>
        <v/>
      </c>
      <c r="BB76" s="169" t="str">
        <f t="shared" si="74"/>
        <v/>
      </c>
      <c r="BC76" s="169" t="str">
        <f t="shared" ref="BC76:BC110" si="90">IF(OR(BA76="",BB76=""),"",IFERROR(VALUE(TRIM(SUBSTITUTE(BA76,CHAR(160),""))),0)+IFERROR(VALUE(TRIM(SUBSTITUTE(BB76,CHAR(160),""))),0))</f>
        <v/>
      </c>
      <c r="BD76" s="169"/>
      <c r="BE76" s="169"/>
      <c r="BF76" s="172" t="str">
        <f t="shared" si="75"/>
        <v/>
      </c>
      <c r="BG76" s="79" t="str">
        <f t="shared" si="76"/>
        <v/>
      </c>
      <c r="BH76" s="173" t="str">
        <f t="shared" ref="BH76:BH110" si="91">IF(OR(BF76="",BG76=""),"",IFERROR(VALUE(TRIM(SUBSTITUTE(BF76,CHAR(160),""))),0)+IFERROR(VALUE(TRIM(SUBSTITUTE(BG76,CHAR(160),""))),0))</f>
        <v/>
      </c>
      <c r="BI76" s="174" t="str">
        <f t="shared" si="77"/>
        <v/>
      </c>
      <c r="BJ76" s="80"/>
      <c r="BK76" s="176" t="str">
        <f t="shared" ref="BK76:BK110" si="92">IF(AK76="","",
IF(
AND(
IFERROR(VALUE(TRIM(SUBSTITUTE(AV76,CHAR(160),""))),0)=0,
IFERROR(VALUE(TRIM(SUBSTITUTE(BA76,CHAR(160),""))),0)=0,
IFERROR(VALUE(TRIM(SUBSTITUTE(BF76,CHAR(160),""))),0)=0
),
0,
IF(
1.15*
MIN(
IF(IFERROR(VALUE(TRIM(SUBSTITUTE(AV76,CHAR(160),""))),0)=0,1E+30,IFERROR(VALUE(TRIM(SUBSTITUTE(AV76,CHAR(160),""))),0)),
IF(IFERROR(VALUE(TRIM(SUBSTITUTE(BA76,CHAR(160),""))),0)=0,1E+30,IFERROR(VALUE(TRIM(SUBSTITUTE(BA76,CHAR(160),""))),0)),
IF(IFERROR(VALUE(TRIM(SUBSTITUTE(BF76,CHAR(160),""))),0)=0,1E+30,IFERROR(VALUE(TRIM(SUBSTITUTE(BF76,CHAR(160),""))),0))
)
*IFERROR(VALUE(TRIM(SUBSTITUTE(AJ76,CHAR(160),""))),0)
=0,
0,
1.15*
MIN(
IF(IFERROR(VALUE(TRIM(SUBSTITUTE(AV76,CHAR(160),""))),0)=0,1E+30,IFERROR(VALUE(TRIM(SUBSTITUTE(AV76,CHAR(160),""))),0)),
IF(IFERROR(VALUE(TRIM(SUBSTITUTE(BA76,CHAR(160),""))),0)=0,1E+30,IFERROR(VALUE(TRIM(SUBSTITUTE(BA76,CHAR(160),""))),0)),
IF(IFERROR(VALUE(TRIM(SUBSTITUTE(BF76,CHAR(160),""))),0)=0,1E+30,IFERROR(VALUE(TRIM(SUBSTITUTE(BF76,CHAR(160),""))),0))
)
*IFERROR(VALUE(TRIM(SUBSTITUTE(AJ76,CHAR(160),""))),0)
)
)
)</f>
        <v/>
      </c>
      <c r="BL76" s="176" t="str">
        <f t="shared" ref="BL76:BL110" si="93">IF(AK76="","",
IF(
AND(
IFERROR(VALUE(TRIM(SUBSTITUTE(AW76,CHAR(160),""))),0)=0,
IFERROR(VALUE(TRIM(SUBSTITUTE(BB76,CHAR(160),""))),0)=0,
IFERROR(VALUE(TRIM(SUBSTITUTE(BG76,CHAR(160),""))),0)=0
),
0,
IF(
1.15*
MIN(
IF(IFERROR(VALUE(TRIM(SUBSTITUTE(AW76,CHAR(160),""))),0)=0,1E+30,IFERROR(VALUE(TRIM(SUBSTITUTE(AW76,CHAR(160),""))),0)),
IF(IFERROR(VALUE(TRIM(SUBSTITUTE(BB76,CHAR(160),""))),0)=0,1E+30,IFERROR(VALUE(TRIM(SUBSTITUTE(BB76,CHAR(160),""))),0)),
IF(IFERROR(VALUE(TRIM(SUBSTITUTE(BG76,CHAR(160),""))),0)=0,1E+30,IFERROR(VALUE(TRIM(SUBSTITUTE(BG76,CHAR(160),""))),0))
)
*IFERROR(VALUE(TRIM(SUBSTITUTE(AJ76,CHAR(160),""))),0)
=0,
0,
1.15*
MIN(
IF(IFERROR(VALUE(TRIM(SUBSTITUTE(AW76,CHAR(160),""))),0)=0,1E+30,IFERROR(VALUE(TRIM(SUBSTITUTE(AW76,CHAR(160),""))),0)),
IF(IFERROR(VALUE(TRIM(SUBSTITUTE(BB76,CHAR(160),""))),0)=0,1E+30,IFERROR(VALUE(TRIM(SUBSTITUTE(BB76,CHAR(160),""))),0)),
IF(IFERROR(VALUE(TRIM(SUBSTITUTE(BG76,CHAR(160),""))),0)=0,1E+30,IFERROR(VALUE(TRIM(SUBSTITUTE(BG76,CHAR(160),""))),0))
)
*IFERROR(VALUE(TRIM(SUBSTITUTE(AJ76,CHAR(160),""))),0)
)
)
)</f>
        <v/>
      </c>
      <c r="BM76" s="176" t="str">
        <f t="shared" ref="BM76:BM110" si="94">IF($AF76="","",BK76+BL76)</f>
        <v/>
      </c>
      <c r="BN76" s="175" t="str">
        <f t="shared" ref="BN76:BN110" si="95">IF($AJ76="","",
_xlfn.IFS(
$BI76="Devis 1",
IF(ISBLANK(AV76),"",IFERROR(VALUE(TRIM(SUBSTITUTE(AV76,CHAR(160),""))),0)*IFERROR(VALUE(TRIM(SUBSTITUTE($AJ76,CHAR(160),""))),0)),
$BI76="Devis 2",
IF(ISBLANK(BA76),"",IFERROR(VALUE(TRIM(SUBSTITUTE(BA76,CHAR(160),""))),0)*IFERROR(VALUE(TRIM(SUBSTITUTE($AJ76,CHAR(160),""))),0)),
$BI76="Devis 3",
IF(ISBLANK(BF76),"",IFERROR(VALUE(TRIM(SUBSTITUTE(BF76,CHAR(160),""))),0)*IFERROR(VALUE(TRIM(SUBSTITUTE($AJ76,CHAR(160),""))),0)),
TRUE,0
)
)</f>
        <v/>
      </c>
      <c r="BO76" s="175" t="str" cm="1">
        <f t="array" ref="BO76">IF($AJ76="","",IF(ROUND((IFERROR(_xlfn.IFS(TRIM(SUBSTITUTE($BI76,CHAR(160),""))="Devis 1",IFERROR(VALUE(TRIM(SUBSTITUTE(AW76,CHAR(160),""))),0),TRIM(SUBSTITUTE($BI76,CHAR(160),""))="Devis 2",IFERROR(VALUE(TRIM(SUBSTITUTE(BB76,CHAR(160),""))),0),TRIM(SUBSTITUTE($BI76,CHAR(160),""))="Devis 3",IFERROR(VALUE(TRIM(SUBSTITUTE(BG76,CHAR(160),""))),0)),0))*(IFERROR(VALUE(TRIM(SUBSTITUTE($AJ76,CHAR(160),""))),0)),2)=0,IF(BN76&lt;&gt;"",0,""),ROUND((IFERROR(_xlfn.IFS(TRIM(SUBSTITUTE($BI76,CHAR(160),""))="Devis 1",IFERROR(VALUE(TRIM(SUBSTITUTE(AW76,CHAR(160),""))),0),TRIM(SUBSTITUTE($BI76,CHAR(160),""))="Devis 2",IFERROR(VALUE(TRIM(SUBSTITUTE(BB76,CHAR(160),""))),0),TRIM(SUBSTITUTE($BI76,CHAR(160),""))="Devis 3",IFERROR(VALUE(TRIM(SUBSTITUTE(BG76,CHAR(160),""))),0)),0))*(IFERROR(VALUE(TRIM(SUBSTITUTE($AJ76,CHAR(160),""))),0)),2)))</f>
        <v/>
      </c>
      <c r="BP76" s="175" t="str">
        <f t="shared" si="81"/>
        <v/>
      </c>
      <c r="BQ76" s="80"/>
      <c r="BR76" s="81" t="str">
        <f t="shared" si="82"/>
        <v/>
      </c>
      <c r="BS76" s="81" t="str">
        <f t="shared" ref="BS76:BS110" si="96">IF(OR(BP76="",AF76="",BN76="",AD76="",BO76="",AE76=""),"",_xlfn.IFS(
ROUND(IFERROR(VALUE(TRIM(SUBSTITUTE(BP76,CHAR(160),""))),0),2)&gt;
ROUND(IFERROR(VALUE(TRIM(SUBSTITUTE(AF76,CHAR(160),""))),0),2),
"KO : Le montant retenu TTC est supérieur au montant présenté TTC. Merci de revoir la ligne de dépense ou plafonner son montant.",
ROUND(IFERROR(VALUE(TRIM(SUBSTITUTE(BN76,CHAR(160),""))),0),2)&gt;
ROUND(IFERROR(VALUE(TRIM(SUBSTITUTE(AD76,CHAR(160),""))),0),2),
"Attention : Le montant retenu HT est supérieur au montant HT présenté. Merci de revoir la ligne de dépense, plafonner son montant, ou justifier la reventillation HT / TVA.",
ROUND(IFERROR(VALUE(TRIM(SUBSTITUTE(BO76,CHAR(160),""))),0),2)&gt;
ROUND(IFERROR(VALUE(TRIM(SUBSTITUTE(AE76,CHAR(160),""))),0),2),
"Attention : Le montant TVA retenu est supérieur au montant TVA présenté. Merci de revoir la ligne de dépense, plafonner son montant, ou justifier la reventillation HT / TVA.",
ROUND(IFERROR(VALUE(TRIM(SUBSTITUTE(AF76,CHAR(160),""))),0),2)=0,
"",
ROUND(IFERROR(VALUE(TRIM(SUBSTITUTE(BP76,CHAR(160),""))),0),2)=
ROUND(IFERROR(VALUE(TRIM(SUBSTITUTE(AF76,CHAR(160),""))),0),2),
"OK",
ROUND(IFERROR(VALUE(TRIM(SUBSTITUTE(BP76,CHAR(160),""))),0),2)=0,
"Attention : Montant présenté entièrement rejeté.",
ROUND(IFERROR(VALUE(TRIM(SUBSTITUTE(BP76,CHAR(160),""))),0),2)&lt;
ROUND(IFERROR(VALUE(TRIM(SUBSTITUTE(AF76,CHAR(160),""))),0),2),
"Attention : Montant présenté partiellement rejeté.",
TRUE,""
))</f>
        <v/>
      </c>
      <c r="BT76" s="176" t="str">
        <f t="shared" si="78"/>
        <v/>
      </c>
      <c r="BU76" s="176" t="str">
        <f t="shared" si="79"/>
        <v/>
      </c>
      <c r="BV76" s="82" t="str">
        <f t="shared" si="80"/>
        <v/>
      </c>
    </row>
    <row r="77" spans="1:74" s="57" customFormat="1" ht="20.25" customHeight="1">
      <c r="A77" s="164">
        <v>67</v>
      </c>
      <c r="B77" s="2"/>
      <c r="C77" s="2"/>
      <c r="D77" s="355"/>
      <c r="E77" s="2"/>
      <c r="F77" s="2"/>
      <c r="G77" s="80"/>
      <c r="H77" s="2"/>
      <c r="I77" s="2"/>
      <c r="J77" s="2"/>
      <c r="K77" s="11"/>
      <c r="L77" s="2"/>
      <c r="M77" s="29"/>
      <c r="N77" s="939"/>
      <c r="O77" s="2"/>
      <c r="P77" s="4"/>
      <c r="Q77" s="3"/>
      <c r="R77" s="165" t="str">
        <f t="shared" si="83"/>
        <v/>
      </c>
      <c r="S77" s="939"/>
      <c r="T77" s="2"/>
      <c r="U77" s="5"/>
      <c r="V77" s="3"/>
      <c r="W77" s="544" t="str">
        <f t="shared" si="84"/>
        <v/>
      </c>
      <c r="X77" s="939"/>
      <c r="Y77" s="2"/>
      <c r="Z77" s="6"/>
      <c r="AA77" s="3"/>
      <c r="AB77" s="544" t="str">
        <f t="shared" si="85"/>
        <v/>
      </c>
      <c r="AC77" s="543"/>
      <c r="AD77" s="361" t="str" cm="1">
        <f t="array" ref="AD77">IF((_xlfn.IFS(TRIM(SUBSTITUTE(AC77,CHAR(160),""))="Devis 1",IFERROR(VALUE(TRIM(SUBSTITUTE(P77,CHAR(160),""))),0),TRIM(SUBSTITUTE(AC77,CHAR(160),""))="Devis 2",IFERROR(VALUE(TRIM(SUBSTITUTE(U77,CHAR(160),""))),0),TRIM(SUBSTITUTE(AC77,CHAR(160),""))="Devis 3",IFERROR(VALUE(TRIM(SUBSTITUTE(Z77,CHAR(160),""))),0),TRUE,0)*IFERROR(VALUE(TRIM(SUBSTITUTE(D77,CHAR(160),""))),0))=0,"",_xlfn.IFS(TRIM(SUBSTITUTE(AC77,CHAR(160),""))="Devis 1",IFERROR(VALUE(TRIM(SUBSTITUTE(P77,CHAR(160),""))),0),TRIM(SUBSTITUTE(AC77,CHAR(160),""))="Devis 2",IFERROR(VALUE(TRIM(SUBSTITUTE(U77,CHAR(160),""))),0),TRIM(SUBSTITUTE(AC77,CHAR(160),""))="Devis 3",IFERROR(VALUE(TRIM(SUBSTITUTE(Z77,CHAR(160),""))),0),TRUE,0)*IFERROR(VALUE(TRIM(SUBSTITUTE(D77,CHAR(160),""))),0))</f>
        <v/>
      </c>
      <c r="AE77" s="177" t="str" cm="1">
        <f t="array" ref="AE77">IF(ROUND((_xlfn.IFS(TRIM(SUBSTITUTE(AC77,CHAR(160),""))="Devis 1",IFERROR(VALUE(TRIM(SUBSTITUTE(Q77,CHAR(160),""))),0),TRIM(SUBSTITUTE(AC77,CHAR(160),""))="Devis 2",IFERROR(VALUE(TRIM(SUBSTITUTE(V77,CHAR(160),""))),0),TRIM(SUBSTITUTE(AC77,CHAR(160),""))="Devis 3",IFERROR(VALUE(TRIM(SUBSTITUTE(AA77,CHAR(160),""))),0),TRUE,0)*IFERROR(VALUE(TRIM(SUBSTITUTE(D77,CHAR(160),""))),0)),2)=0,IF(AD77&lt;&gt;"",0,""),ROUND((_xlfn.IFS(TRIM(SUBSTITUTE(AC77,CHAR(160),""))="Devis 1",IFERROR(VALUE(TRIM(SUBSTITUTE(Q77,CHAR(160),""))),0),TRIM(SUBSTITUTE(AC77,CHAR(160),""))="Devis 2",IFERROR(VALUE(TRIM(SUBSTITUTE(V77,CHAR(160),""))),0),TRIM(SUBSTITUTE(AC77,CHAR(160),""))="Devis 3",IFERROR(VALUE(TRIM(SUBSTITUTE(AA77,CHAR(160),""))),0),TRUE,0)*IFERROR(VALUE(TRIM(SUBSTITUTE(D77,CHAR(160),""))),0)),2))</f>
        <v/>
      </c>
      <c r="AF77" s="166" t="str">
        <f t="shared" si="86"/>
        <v/>
      </c>
      <c r="AG77" s="27"/>
      <c r="AH77" s="77" t="str">
        <f t="shared" si="61"/>
        <v/>
      </c>
      <c r="AI77" s="167" t="str">
        <f t="shared" si="62"/>
        <v/>
      </c>
      <c r="AJ77" s="167" t="str">
        <f t="shared" si="63"/>
        <v/>
      </c>
      <c r="AK77" s="78" t="str">
        <f t="shared" si="64"/>
        <v/>
      </c>
      <c r="AL77" s="78" t="str">
        <f t="shared" si="65"/>
        <v/>
      </c>
      <c r="AM77" s="78" t="str">
        <f t="shared" si="66"/>
        <v/>
      </c>
      <c r="AN77" s="78" t="str">
        <f t="shared" si="67"/>
        <v/>
      </c>
      <c r="AO77" s="78" t="str">
        <f t="shared" si="87"/>
        <v/>
      </c>
      <c r="AP77" s="78" t="str">
        <f t="shared" si="88"/>
        <v/>
      </c>
      <c r="AQ77" s="168" t="str">
        <f t="shared" si="68"/>
        <v/>
      </c>
      <c r="AR77" s="78" t="str">
        <f t="shared" si="69"/>
        <v/>
      </c>
      <c r="AS77" s="169" t="str">
        <f t="shared" si="70"/>
        <v/>
      </c>
      <c r="AT77" s="169"/>
      <c r="AU77" s="169"/>
      <c r="AV77" s="169" t="str">
        <f t="shared" si="71"/>
        <v/>
      </c>
      <c r="AW77" s="169" t="str">
        <f t="shared" si="72"/>
        <v/>
      </c>
      <c r="AX77" s="169" t="str">
        <f t="shared" si="89"/>
        <v/>
      </c>
      <c r="AY77" s="169"/>
      <c r="AZ77" s="169"/>
      <c r="BA77" s="169" t="str">
        <f t="shared" si="73"/>
        <v/>
      </c>
      <c r="BB77" s="169" t="str">
        <f t="shared" si="74"/>
        <v/>
      </c>
      <c r="BC77" s="169" t="str">
        <f t="shared" si="90"/>
        <v/>
      </c>
      <c r="BD77" s="169"/>
      <c r="BE77" s="169"/>
      <c r="BF77" s="172" t="str">
        <f t="shared" si="75"/>
        <v/>
      </c>
      <c r="BG77" s="79" t="str">
        <f t="shared" si="76"/>
        <v/>
      </c>
      <c r="BH77" s="173" t="str">
        <f t="shared" si="91"/>
        <v/>
      </c>
      <c r="BI77" s="174" t="str">
        <f t="shared" si="77"/>
        <v/>
      </c>
      <c r="BJ77" s="80"/>
      <c r="BK77" s="176" t="str">
        <f t="shared" si="92"/>
        <v/>
      </c>
      <c r="BL77" s="176" t="str">
        <f t="shared" si="93"/>
        <v/>
      </c>
      <c r="BM77" s="176" t="str">
        <f t="shared" si="94"/>
        <v/>
      </c>
      <c r="BN77" s="175" t="str">
        <f t="shared" si="95"/>
        <v/>
      </c>
      <c r="BO77" s="175" t="str" cm="1">
        <f t="array" ref="BO77">IF($AJ77="","",IF(ROUND((IFERROR(_xlfn.IFS(TRIM(SUBSTITUTE($BI77,CHAR(160),""))="Devis 1",IFERROR(VALUE(TRIM(SUBSTITUTE(AW77,CHAR(160),""))),0),TRIM(SUBSTITUTE($BI77,CHAR(160),""))="Devis 2",IFERROR(VALUE(TRIM(SUBSTITUTE(BB77,CHAR(160),""))),0),TRIM(SUBSTITUTE($BI77,CHAR(160),""))="Devis 3",IFERROR(VALUE(TRIM(SUBSTITUTE(BG77,CHAR(160),""))),0)),0))*(IFERROR(VALUE(TRIM(SUBSTITUTE($AJ77,CHAR(160),""))),0)),2)=0,IF(BN77&lt;&gt;"",0,""),ROUND((IFERROR(_xlfn.IFS(TRIM(SUBSTITUTE($BI77,CHAR(160),""))="Devis 1",IFERROR(VALUE(TRIM(SUBSTITUTE(AW77,CHAR(160),""))),0),TRIM(SUBSTITUTE($BI77,CHAR(160),""))="Devis 2",IFERROR(VALUE(TRIM(SUBSTITUTE(BB77,CHAR(160),""))),0),TRIM(SUBSTITUTE($BI77,CHAR(160),""))="Devis 3",IFERROR(VALUE(TRIM(SUBSTITUTE(BG77,CHAR(160),""))),0)),0))*(IFERROR(VALUE(TRIM(SUBSTITUTE($AJ77,CHAR(160),""))),0)),2)))</f>
        <v/>
      </c>
      <c r="BP77" s="175" t="str">
        <f t="shared" si="81"/>
        <v/>
      </c>
      <c r="BQ77" s="80"/>
      <c r="BR77" s="81" t="str">
        <f t="shared" si="82"/>
        <v/>
      </c>
      <c r="BS77" s="81" t="str">
        <f t="shared" si="96"/>
        <v/>
      </c>
      <c r="BT77" s="176" t="str">
        <f t="shared" si="78"/>
        <v/>
      </c>
      <c r="BU77" s="176" t="str">
        <f t="shared" si="79"/>
        <v/>
      </c>
      <c r="BV77" s="82" t="str">
        <f t="shared" si="80"/>
        <v/>
      </c>
    </row>
    <row r="78" spans="1:74" s="57" customFormat="1" ht="20.25" customHeight="1">
      <c r="A78" s="164">
        <v>68</v>
      </c>
      <c r="B78" s="2"/>
      <c r="C78" s="2"/>
      <c r="D78" s="355"/>
      <c r="E78" s="2"/>
      <c r="F78" s="2"/>
      <c r="G78" s="80"/>
      <c r="H78" s="2"/>
      <c r="I78" s="2"/>
      <c r="J78" s="2"/>
      <c r="K78" s="11"/>
      <c r="L78" s="2"/>
      <c r="M78" s="29"/>
      <c r="N78" s="939"/>
      <c r="O78" s="2"/>
      <c r="P78" s="4"/>
      <c r="Q78" s="3"/>
      <c r="R78" s="165" t="str">
        <f t="shared" si="83"/>
        <v/>
      </c>
      <c r="S78" s="939"/>
      <c r="T78" s="2"/>
      <c r="U78" s="5"/>
      <c r="V78" s="3"/>
      <c r="W78" s="544" t="str">
        <f t="shared" si="84"/>
        <v/>
      </c>
      <c r="X78" s="939"/>
      <c r="Y78" s="2"/>
      <c r="Z78" s="6"/>
      <c r="AA78" s="3"/>
      <c r="AB78" s="544" t="str">
        <f t="shared" si="85"/>
        <v/>
      </c>
      <c r="AC78" s="543"/>
      <c r="AD78" s="361" t="str" cm="1">
        <f t="array" ref="AD78">IF((_xlfn.IFS(TRIM(SUBSTITUTE(AC78,CHAR(160),""))="Devis 1",IFERROR(VALUE(TRIM(SUBSTITUTE(P78,CHAR(160),""))),0),TRIM(SUBSTITUTE(AC78,CHAR(160),""))="Devis 2",IFERROR(VALUE(TRIM(SUBSTITUTE(U78,CHAR(160),""))),0),TRIM(SUBSTITUTE(AC78,CHAR(160),""))="Devis 3",IFERROR(VALUE(TRIM(SUBSTITUTE(Z78,CHAR(160),""))),0),TRUE,0)*IFERROR(VALUE(TRIM(SUBSTITUTE(D78,CHAR(160),""))),0))=0,"",_xlfn.IFS(TRIM(SUBSTITUTE(AC78,CHAR(160),""))="Devis 1",IFERROR(VALUE(TRIM(SUBSTITUTE(P78,CHAR(160),""))),0),TRIM(SUBSTITUTE(AC78,CHAR(160),""))="Devis 2",IFERROR(VALUE(TRIM(SUBSTITUTE(U78,CHAR(160),""))),0),TRIM(SUBSTITUTE(AC78,CHAR(160),""))="Devis 3",IFERROR(VALUE(TRIM(SUBSTITUTE(Z78,CHAR(160),""))),0),TRUE,0)*IFERROR(VALUE(TRIM(SUBSTITUTE(D78,CHAR(160),""))),0))</f>
        <v/>
      </c>
      <c r="AE78" s="177" t="str" cm="1">
        <f t="array" ref="AE78">IF(ROUND((_xlfn.IFS(TRIM(SUBSTITUTE(AC78,CHAR(160),""))="Devis 1",IFERROR(VALUE(TRIM(SUBSTITUTE(Q78,CHAR(160),""))),0),TRIM(SUBSTITUTE(AC78,CHAR(160),""))="Devis 2",IFERROR(VALUE(TRIM(SUBSTITUTE(V78,CHAR(160),""))),0),TRIM(SUBSTITUTE(AC78,CHAR(160),""))="Devis 3",IFERROR(VALUE(TRIM(SUBSTITUTE(AA78,CHAR(160),""))),0),TRUE,0)*IFERROR(VALUE(TRIM(SUBSTITUTE(D78,CHAR(160),""))),0)),2)=0,IF(AD78&lt;&gt;"",0,""),ROUND((_xlfn.IFS(TRIM(SUBSTITUTE(AC78,CHAR(160),""))="Devis 1",IFERROR(VALUE(TRIM(SUBSTITUTE(Q78,CHAR(160),""))),0),TRIM(SUBSTITUTE(AC78,CHAR(160),""))="Devis 2",IFERROR(VALUE(TRIM(SUBSTITUTE(V78,CHAR(160),""))),0),TRIM(SUBSTITUTE(AC78,CHAR(160),""))="Devis 3",IFERROR(VALUE(TRIM(SUBSTITUTE(AA78,CHAR(160),""))),0),TRUE,0)*IFERROR(VALUE(TRIM(SUBSTITUTE(D78,CHAR(160),""))),0)),2))</f>
        <v/>
      </c>
      <c r="AF78" s="166" t="str">
        <f t="shared" si="86"/>
        <v/>
      </c>
      <c r="AG78" s="27"/>
      <c r="AH78" s="77" t="str">
        <f t="shared" si="61"/>
        <v/>
      </c>
      <c r="AI78" s="167" t="str">
        <f t="shared" si="62"/>
        <v/>
      </c>
      <c r="AJ78" s="167" t="str">
        <f t="shared" si="63"/>
        <v/>
      </c>
      <c r="AK78" s="78" t="str">
        <f t="shared" si="64"/>
        <v/>
      </c>
      <c r="AL78" s="78" t="str">
        <f t="shared" si="65"/>
        <v/>
      </c>
      <c r="AM78" s="78" t="str">
        <f t="shared" si="66"/>
        <v/>
      </c>
      <c r="AN78" s="78" t="str">
        <f t="shared" si="67"/>
        <v/>
      </c>
      <c r="AO78" s="78" t="str">
        <f t="shared" si="87"/>
        <v/>
      </c>
      <c r="AP78" s="78" t="str">
        <f t="shared" si="88"/>
        <v/>
      </c>
      <c r="AQ78" s="168" t="str">
        <f t="shared" si="68"/>
        <v/>
      </c>
      <c r="AR78" s="78" t="str">
        <f t="shared" si="69"/>
        <v/>
      </c>
      <c r="AS78" s="169" t="str">
        <f t="shared" si="70"/>
        <v/>
      </c>
      <c r="AT78" s="169"/>
      <c r="AU78" s="169"/>
      <c r="AV78" s="169" t="str">
        <f t="shared" si="71"/>
        <v/>
      </c>
      <c r="AW78" s="169" t="str">
        <f t="shared" si="72"/>
        <v/>
      </c>
      <c r="AX78" s="169" t="str">
        <f t="shared" si="89"/>
        <v/>
      </c>
      <c r="AY78" s="169"/>
      <c r="AZ78" s="169"/>
      <c r="BA78" s="169" t="str">
        <f t="shared" si="73"/>
        <v/>
      </c>
      <c r="BB78" s="169" t="str">
        <f t="shared" si="74"/>
        <v/>
      </c>
      <c r="BC78" s="169" t="str">
        <f t="shared" si="90"/>
        <v/>
      </c>
      <c r="BD78" s="169"/>
      <c r="BE78" s="169"/>
      <c r="BF78" s="172" t="str">
        <f t="shared" si="75"/>
        <v/>
      </c>
      <c r="BG78" s="79" t="str">
        <f t="shared" si="76"/>
        <v/>
      </c>
      <c r="BH78" s="173" t="str">
        <f t="shared" si="91"/>
        <v/>
      </c>
      <c r="BI78" s="174" t="str">
        <f t="shared" si="77"/>
        <v/>
      </c>
      <c r="BJ78" s="80"/>
      <c r="BK78" s="176" t="str">
        <f t="shared" si="92"/>
        <v/>
      </c>
      <c r="BL78" s="176" t="str">
        <f t="shared" si="93"/>
        <v/>
      </c>
      <c r="BM78" s="176" t="str">
        <f t="shared" si="94"/>
        <v/>
      </c>
      <c r="BN78" s="175" t="str">
        <f t="shared" si="95"/>
        <v/>
      </c>
      <c r="BO78" s="175" t="str" cm="1">
        <f t="array" ref="BO78">IF($AJ78="","",IF(ROUND((IFERROR(_xlfn.IFS(TRIM(SUBSTITUTE($BI78,CHAR(160),""))="Devis 1",IFERROR(VALUE(TRIM(SUBSTITUTE(AW78,CHAR(160),""))),0),TRIM(SUBSTITUTE($BI78,CHAR(160),""))="Devis 2",IFERROR(VALUE(TRIM(SUBSTITUTE(BB78,CHAR(160),""))),0),TRIM(SUBSTITUTE($BI78,CHAR(160),""))="Devis 3",IFERROR(VALUE(TRIM(SUBSTITUTE(BG78,CHAR(160),""))),0)),0))*(IFERROR(VALUE(TRIM(SUBSTITUTE($AJ78,CHAR(160),""))),0)),2)=0,IF(BN78&lt;&gt;"",0,""),ROUND((IFERROR(_xlfn.IFS(TRIM(SUBSTITUTE($BI78,CHAR(160),""))="Devis 1",IFERROR(VALUE(TRIM(SUBSTITUTE(AW78,CHAR(160),""))),0),TRIM(SUBSTITUTE($BI78,CHAR(160),""))="Devis 2",IFERROR(VALUE(TRIM(SUBSTITUTE(BB78,CHAR(160),""))),0),TRIM(SUBSTITUTE($BI78,CHAR(160),""))="Devis 3",IFERROR(VALUE(TRIM(SUBSTITUTE(BG78,CHAR(160),""))),0)),0))*(IFERROR(VALUE(TRIM(SUBSTITUTE($AJ78,CHAR(160),""))),0)),2)))</f>
        <v/>
      </c>
      <c r="BP78" s="175" t="str">
        <f t="shared" si="81"/>
        <v/>
      </c>
      <c r="BQ78" s="80"/>
      <c r="BR78" s="81" t="str">
        <f t="shared" si="82"/>
        <v/>
      </c>
      <c r="BS78" s="81" t="str">
        <f t="shared" si="96"/>
        <v/>
      </c>
      <c r="BT78" s="176" t="str">
        <f t="shared" si="78"/>
        <v/>
      </c>
      <c r="BU78" s="176" t="str">
        <f t="shared" si="79"/>
        <v/>
      </c>
      <c r="BV78" s="82" t="str">
        <f t="shared" si="80"/>
        <v/>
      </c>
    </row>
    <row r="79" spans="1:74" s="57" customFormat="1" ht="20.25" customHeight="1">
      <c r="A79" s="164">
        <v>69</v>
      </c>
      <c r="B79" s="2"/>
      <c r="C79" s="2"/>
      <c r="D79" s="355"/>
      <c r="E79" s="2"/>
      <c r="F79" s="2"/>
      <c r="G79" s="80"/>
      <c r="H79" s="2"/>
      <c r="I79" s="2"/>
      <c r="J79" s="2"/>
      <c r="K79" s="11"/>
      <c r="L79" s="2"/>
      <c r="M79" s="29"/>
      <c r="N79" s="939"/>
      <c r="O79" s="2"/>
      <c r="P79" s="4"/>
      <c r="Q79" s="3"/>
      <c r="R79" s="165" t="str">
        <f t="shared" si="83"/>
        <v/>
      </c>
      <c r="S79" s="939"/>
      <c r="T79" s="2"/>
      <c r="U79" s="5"/>
      <c r="V79" s="3"/>
      <c r="W79" s="544" t="str">
        <f t="shared" si="84"/>
        <v/>
      </c>
      <c r="X79" s="939"/>
      <c r="Y79" s="2"/>
      <c r="Z79" s="6"/>
      <c r="AA79" s="3"/>
      <c r="AB79" s="544" t="str">
        <f t="shared" si="85"/>
        <v/>
      </c>
      <c r="AC79" s="543"/>
      <c r="AD79" s="361" t="str" cm="1">
        <f t="array" ref="AD79">IF((_xlfn.IFS(TRIM(SUBSTITUTE(AC79,CHAR(160),""))="Devis 1",IFERROR(VALUE(TRIM(SUBSTITUTE(P79,CHAR(160),""))),0),TRIM(SUBSTITUTE(AC79,CHAR(160),""))="Devis 2",IFERROR(VALUE(TRIM(SUBSTITUTE(U79,CHAR(160),""))),0),TRIM(SUBSTITUTE(AC79,CHAR(160),""))="Devis 3",IFERROR(VALUE(TRIM(SUBSTITUTE(Z79,CHAR(160),""))),0),TRUE,0)*IFERROR(VALUE(TRIM(SUBSTITUTE(D79,CHAR(160),""))),0))=0,"",_xlfn.IFS(TRIM(SUBSTITUTE(AC79,CHAR(160),""))="Devis 1",IFERROR(VALUE(TRIM(SUBSTITUTE(P79,CHAR(160),""))),0),TRIM(SUBSTITUTE(AC79,CHAR(160),""))="Devis 2",IFERROR(VALUE(TRIM(SUBSTITUTE(U79,CHAR(160),""))),0),TRIM(SUBSTITUTE(AC79,CHAR(160),""))="Devis 3",IFERROR(VALUE(TRIM(SUBSTITUTE(Z79,CHAR(160),""))),0),TRUE,0)*IFERROR(VALUE(TRIM(SUBSTITUTE(D79,CHAR(160),""))),0))</f>
        <v/>
      </c>
      <c r="AE79" s="177" t="str" cm="1">
        <f t="array" ref="AE79">IF(ROUND((_xlfn.IFS(TRIM(SUBSTITUTE(AC79,CHAR(160),""))="Devis 1",IFERROR(VALUE(TRIM(SUBSTITUTE(Q79,CHAR(160),""))),0),TRIM(SUBSTITUTE(AC79,CHAR(160),""))="Devis 2",IFERROR(VALUE(TRIM(SUBSTITUTE(V79,CHAR(160),""))),0),TRIM(SUBSTITUTE(AC79,CHAR(160),""))="Devis 3",IFERROR(VALUE(TRIM(SUBSTITUTE(AA79,CHAR(160),""))),0),TRUE,0)*IFERROR(VALUE(TRIM(SUBSTITUTE(D79,CHAR(160),""))),0)),2)=0,IF(AD79&lt;&gt;"",0,""),ROUND((_xlfn.IFS(TRIM(SUBSTITUTE(AC79,CHAR(160),""))="Devis 1",IFERROR(VALUE(TRIM(SUBSTITUTE(Q79,CHAR(160),""))),0),TRIM(SUBSTITUTE(AC79,CHAR(160),""))="Devis 2",IFERROR(VALUE(TRIM(SUBSTITUTE(V79,CHAR(160),""))),0),TRIM(SUBSTITUTE(AC79,CHAR(160),""))="Devis 3",IFERROR(VALUE(TRIM(SUBSTITUTE(AA79,CHAR(160),""))),0),TRUE,0)*IFERROR(VALUE(TRIM(SUBSTITUTE(D79,CHAR(160),""))),0)),2))</f>
        <v/>
      </c>
      <c r="AF79" s="166" t="str">
        <f t="shared" si="86"/>
        <v/>
      </c>
      <c r="AG79" s="27"/>
      <c r="AH79" s="77" t="str">
        <f t="shared" si="61"/>
        <v/>
      </c>
      <c r="AI79" s="167" t="str">
        <f t="shared" si="62"/>
        <v/>
      </c>
      <c r="AJ79" s="167" t="str">
        <f t="shared" si="63"/>
        <v/>
      </c>
      <c r="AK79" s="78" t="str">
        <f t="shared" si="64"/>
        <v/>
      </c>
      <c r="AL79" s="78" t="str">
        <f t="shared" si="65"/>
        <v/>
      </c>
      <c r="AM79" s="78" t="str">
        <f t="shared" si="66"/>
        <v/>
      </c>
      <c r="AN79" s="78" t="str">
        <f t="shared" si="67"/>
        <v/>
      </c>
      <c r="AO79" s="78" t="str">
        <f t="shared" si="87"/>
        <v/>
      </c>
      <c r="AP79" s="78" t="str">
        <f t="shared" si="88"/>
        <v/>
      </c>
      <c r="AQ79" s="168" t="str">
        <f t="shared" si="68"/>
        <v/>
      </c>
      <c r="AR79" s="78" t="str">
        <f t="shared" si="69"/>
        <v/>
      </c>
      <c r="AS79" s="169" t="str">
        <f t="shared" si="70"/>
        <v/>
      </c>
      <c r="AT79" s="169"/>
      <c r="AU79" s="169"/>
      <c r="AV79" s="169" t="str">
        <f t="shared" si="71"/>
        <v/>
      </c>
      <c r="AW79" s="169" t="str">
        <f t="shared" si="72"/>
        <v/>
      </c>
      <c r="AX79" s="169" t="str">
        <f t="shared" si="89"/>
        <v/>
      </c>
      <c r="AY79" s="169"/>
      <c r="AZ79" s="169"/>
      <c r="BA79" s="169" t="str">
        <f t="shared" si="73"/>
        <v/>
      </c>
      <c r="BB79" s="169" t="str">
        <f t="shared" si="74"/>
        <v/>
      </c>
      <c r="BC79" s="169" t="str">
        <f t="shared" si="90"/>
        <v/>
      </c>
      <c r="BD79" s="169"/>
      <c r="BE79" s="169"/>
      <c r="BF79" s="172" t="str">
        <f t="shared" si="75"/>
        <v/>
      </c>
      <c r="BG79" s="79" t="str">
        <f t="shared" si="76"/>
        <v/>
      </c>
      <c r="BH79" s="173" t="str">
        <f t="shared" si="91"/>
        <v/>
      </c>
      <c r="BI79" s="174" t="str">
        <f t="shared" si="77"/>
        <v/>
      </c>
      <c r="BJ79" s="80"/>
      <c r="BK79" s="176" t="str">
        <f t="shared" si="92"/>
        <v/>
      </c>
      <c r="BL79" s="176" t="str">
        <f t="shared" si="93"/>
        <v/>
      </c>
      <c r="BM79" s="176" t="str">
        <f t="shared" si="94"/>
        <v/>
      </c>
      <c r="BN79" s="175" t="str">
        <f t="shared" si="95"/>
        <v/>
      </c>
      <c r="BO79" s="175" t="str" cm="1">
        <f t="array" ref="BO79">IF($AJ79="","",IF(ROUND((IFERROR(_xlfn.IFS(TRIM(SUBSTITUTE($BI79,CHAR(160),""))="Devis 1",IFERROR(VALUE(TRIM(SUBSTITUTE(AW79,CHAR(160),""))),0),TRIM(SUBSTITUTE($BI79,CHAR(160),""))="Devis 2",IFERROR(VALUE(TRIM(SUBSTITUTE(BB79,CHAR(160),""))),0),TRIM(SUBSTITUTE($BI79,CHAR(160),""))="Devis 3",IFERROR(VALUE(TRIM(SUBSTITUTE(BG79,CHAR(160),""))),0)),0))*(IFERROR(VALUE(TRIM(SUBSTITUTE($AJ79,CHAR(160),""))),0)),2)=0,IF(BN79&lt;&gt;"",0,""),ROUND((IFERROR(_xlfn.IFS(TRIM(SUBSTITUTE($BI79,CHAR(160),""))="Devis 1",IFERROR(VALUE(TRIM(SUBSTITUTE(AW79,CHAR(160),""))),0),TRIM(SUBSTITUTE($BI79,CHAR(160),""))="Devis 2",IFERROR(VALUE(TRIM(SUBSTITUTE(BB79,CHAR(160),""))),0),TRIM(SUBSTITUTE($BI79,CHAR(160),""))="Devis 3",IFERROR(VALUE(TRIM(SUBSTITUTE(BG79,CHAR(160),""))),0)),0))*(IFERROR(VALUE(TRIM(SUBSTITUTE($AJ79,CHAR(160),""))),0)),2)))</f>
        <v/>
      </c>
      <c r="BP79" s="175" t="str">
        <f t="shared" si="81"/>
        <v/>
      </c>
      <c r="BQ79" s="80"/>
      <c r="BR79" s="81" t="str">
        <f t="shared" si="82"/>
        <v/>
      </c>
      <c r="BS79" s="81" t="str">
        <f t="shared" si="96"/>
        <v/>
      </c>
      <c r="BT79" s="176" t="str">
        <f t="shared" si="78"/>
        <v/>
      </c>
      <c r="BU79" s="176" t="str">
        <f t="shared" si="79"/>
        <v/>
      </c>
      <c r="BV79" s="82" t="str">
        <f t="shared" si="80"/>
        <v/>
      </c>
    </row>
    <row r="80" spans="1:74" s="57" customFormat="1" ht="20.25" customHeight="1">
      <c r="A80" s="164">
        <v>70</v>
      </c>
      <c r="B80" s="2"/>
      <c r="C80" s="2"/>
      <c r="D80" s="355"/>
      <c r="E80" s="2"/>
      <c r="F80" s="2"/>
      <c r="G80" s="80"/>
      <c r="H80" s="2"/>
      <c r="I80" s="2"/>
      <c r="J80" s="2"/>
      <c r="K80" s="11"/>
      <c r="L80" s="2"/>
      <c r="M80" s="29"/>
      <c r="N80" s="939"/>
      <c r="O80" s="2"/>
      <c r="P80" s="4"/>
      <c r="Q80" s="3"/>
      <c r="R80" s="165" t="str">
        <f t="shared" si="83"/>
        <v/>
      </c>
      <c r="S80" s="939"/>
      <c r="T80" s="2"/>
      <c r="U80" s="5"/>
      <c r="V80" s="3"/>
      <c r="W80" s="544" t="str">
        <f t="shared" si="84"/>
        <v/>
      </c>
      <c r="X80" s="939"/>
      <c r="Y80" s="2"/>
      <c r="Z80" s="6"/>
      <c r="AA80" s="3"/>
      <c r="AB80" s="544" t="str">
        <f t="shared" si="85"/>
        <v/>
      </c>
      <c r="AC80" s="543"/>
      <c r="AD80" s="361" t="str" cm="1">
        <f t="array" ref="AD80">IF((_xlfn.IFS(TRIM(SUBSTITUTE(AC80,CHAR(160),""))="Devis 1",IFERROR(VALUE(TRIM(SUBSTITUTE(P80,CHAR(160),""))),0),TRIM(SUBSTITUTE(AC80,CHAR(160),""))="Devis 2",IFERROR(VALUE(TRIM(SUBSTITUTE(U80,CHAR(160),""))),0),TRIM(SUBSTITUTE(AC80,CHAR(160),""))="Devis 3",IFERROR(VALUE(TRIM(SUBSTITUTE(Z80,CHAR(160),""))),0),TRUE,0)*IFERROR(VALUE(TRIM(SUBSTITUTE(D80,CHAR(160),""))),0))=0,"",_xlfn.IFS(TRIM(SUBSTITUTE(AC80,CHAR(160),""))="Devis 1",IFERROR(VALUE(TRIM(SUBSTITUTE(P80,CHAR(160),""))),0),TRIM(SUBSTITUTE(AC80,CHAR(160),""))="Devis 2",IFERROR(VALUE(TRIM(SUBSTITUTE(U80,CHAR(160),""))),0),TRIM(SUBSTITUTE(AC80,CHAR(160),""))="Devis 3",IFERROR(VALUE(TRIM(SUBSTITUTE(Z80,CHAR(160),""))),0),TRUE,0)*IFERROR(VALUE(TRIM(SUBSTITUTE(D80,CHAR(160),""))),0))</f>
        <v/>
      </c>
      <c r="AE80" s="177" t="str" cm="1">
        <f t="array" ref="AE80">IF(ROUND((_xlfn.IFS(TRIM(SUBSTITUTE(AC80,CHAR(160),""))="Devis 1",IFERROR(VALUE(TRIM(SUBSTITUTE(Q80,CHAR(160),""))),0),TRIM(SUBSTITUTE(AC80,CHAR(160),""))="Devis 2",IFERROR(VALUE(TRIM(SUBSTITUTE(V80,CHAR(160),""))),0),TRIM(SUBSTITUTE(AC80,CHAR(160),""))="Devis 3",IFERROR(VALUE(TRIM(SUBSTITUTE(AA80,CHAR(160),""))),0),TRUE,0)*IFERROR(VALUE(TRIM(SUBSTITUTE(D80,CHAR(160),""))),0)),2)=0,IF(AD80&lt;&gt;"",0,""),ROUND((_xlfn.IFS(TRIM(SUBSTITUTE(AC80,CHAR(160),""))="Devis 1",IFERROR(VALUE(TRIM(SUBSTITUTE(Q80,CHAR(160),""))),0),TRIM(SUBSTITUTE(AC80,CHAR(160),""))="Devis 2",IFERROR(VALUE(TRIM(SUBSTITUTE(V80,CHAR(160),""))),0),TRIM(SUBSTITUTE(AC80,CHAR(160),""))="Devis 3",IFERROR(VALUE(TRIM(SUBSTITUTE(AA80,CHAR(160),""))),0),TRUE,0)*IFERROR(VALUE(TRIM(SUBSTITUTE(D80,CHAR(160),""))),0)),2))</f>
        <v/>
      </c>
      <c r="AF80" s="166" t="str">
        <f t="shared" si="86"/>
        <v/>
      </c>
      <c r="AG80" s="27"/>
      <c r="AH80" s="77" t="str">
        <f t="shared" si="61"/>
        <v/>
      </c>
      <c r="AI80" s="167" t="str">
        <f t="shared" si="62"/>
        <v/>
      </c>
      <c r="AJ80" s="167" t="str">
        <f t="shared" si="63"/>
        <v/>
      </c>
      <c r="AK80" s="78" t="str">
        <f t="shared" si="64"/>
        <v/>
      </c>
      <c r="AL80" s="78" t="str">
        <f t="shared" si="65"/>
        <v/>
      </c>
      <c r="AM80" s="78" t="str">
        <f t="shared" si="66"/>
        <v/>
      </c>
      <c r="AN80" s="78" t="str">
        <f t="shared" si="67"/>
        <v/>
      </c>
      <c r="AO80" s="78" t="str">
        <f t="shared" si="87"/>
        <v/>
      </c>
      <c r="AP80" s="78" t="str">
        <f t="shared" si="88"/>
        <v/>
      </c>
      <c r="AQ80" s="168" t="str">
        <f t="shared" si="68"/>
        <v/>
      </c>
      <c r="AR80" s="78" t="str">
        <f t="shared" si="69"/>
        <v/>
      </c>
      <c r="AS80" s="169" t="str">
        <f t="shared" si="70"/>
        <v/>
      </c>
      <c r="AT80" s="169"/>
      <c r="AU80" s="169"/>
      <c r="AV80" s="169" t="str">
        <f t="shared" si="71"/>
        <v/>
      </c>
      <c r="AW80" s="169" t="str">
        <f t="shared" si="72"/>
        <v/>
      </c>
      <c r="AX80" s="169" t="str">
        <f t="shared" si="89"/>
        <v/>
      </c>
      <c r="AY80" s="169"/>
      <c r="AZ80" s="169"/>
      <c r="BA80" s="169" t="str">
        <f t="shared" si="73"/>
        <v/>
      </c>
      <c r="BB80" s="169" t="str">
        <f t="shared" si="74"/>
        <v/>
      </c>
      <c r="BC80" s="169" t="str">
        <f t="shared" si="90"/>
        <v/>
      </c>
      <c r="BD80" s="169"/>
      <c r="BE80" s="169"/>
      <c r="BF80" s="172" t="str">
        <f t="shared" si="75"/>
        <v/>
      </c>
      <c r="BG80" s="79" t="str">
        <f t="shared" si="76"/>
        <v/>
      </c>
      <c r="BH80" s="173" t="str">
        <f t="shared" si="91"/>
        <v/>
      </c>
      <c r="BI80" s="174" t="str">
        <f t="shared" si="77"/>
        <v/>
      </c>
      <c r="BJ80" s="80"/>
      <c r="BK80" s="176" t="str">
        <f t="shared" si="92"/>
        <v/>
      </c>
      <c r="BL80" s="176" t="str">
        <f t="shared" si="93"/>
        <v/>
      </c>
      <c r="BM80" s="176" t="str">
        <f t="shared" si="94"/>
        <v/>
      </c>
      <c r="BN80" s="175" t="str">
        <f t="shared" si="95"/>
        <v/>
      </c>
      <c r="BO80" s="175" t="str" cm="1">
        <f t="array" ref="BO80">IF($AJ80="","",IF(ROUND((IFERROR(_xlfn.IFS(TRIM(SUBSTITUTE($BI80,CHAR(160),""))="Devis 1",IFERROR(VALUE(TRIM(SUBSTITUTE(AW80,CHAR(160),""))),0),TRIM(SUBSTITUTE($BI80,CHAR(160),""))="Devis 2",IFERROR(VALUE(TRIM(SUBSTITUTE(BB80,CHAR(160),""))),0),TRIM(SUBSTITUTE($BI80,CHAR(160),""))="Devis 3",IFERROR(VALUE(TRIM(SUBSTITUTE(BG80,CHAR(160),""))),0)),0))*(IFERROR(VALUE(TRIM(SUBSTITUTE($AJ80,CHAR(160),""))),0)),2)=0,IF(BN80&lt;&gt;"",0,""),ROUND((IFERROR(_xlfn.IFS(TRIM(SUBSTITUTE($BI80,CHAR(160),""))="Devis 1",IFERROR(VALUE(TRIM(SUBSTITUTE(AW80,CHAR(160),""))),0),TRIM(SUBSTITUTE($BI80,CHAR(160),""))="Devis 2",IFERROR(VALUE(TRIM(SUBSTITUTE(BB80,CHAR(160),""))),0),TRIM(SUBSTITUTE($BI80,CHAR(160),""))="Devis 3",IFERROR(VALUE(TRIM(SUBSTITUTE(BG80,CHAR(160),""))),0)),0))*(IFERROR(VALUE(TRIM(SUBSTITUTE($AJ80,CHAR(160),""))),0)),2)))</f>
        <v/>
      </c>
      <c r="BP80" s="175" t="str">
        <f t="shared" si="81"/>
        <v/>
      </c>
      <c r="BQ80" s="80"/>
      <c r="BR80" s="81" t="str">
        <f t="shared" si="82"/>
        <v/>
      </c>
      <c r="BS80" s="81" t="str">
        <f t="shared" si="96"/>
        <v/>
      </c>
      <c r="BT80" s="176" t="str">
        <f t="shared" si="78"/>
        <v/>
      </c>
      <c r="BU80" s="176" t="str">
        <f t="shared" si="79"/>
        <v/>
      </c>
      <c r="BV80" s="82" t="str">
        <f t="shared" si="80"/>
        <v/>
      </c>
    </row>
    <row r="81" spans="1:74" s="57" customFormat="1" ht="20.25" customHeight="1">
      <c r="A81" s="164">
        <v>71</v>
      </c>
      <c r="B81" s="2"/>
      <c r="C81" s="2"/>
      <c r="D81" s="355"/>
      <c r="E81" s="2"/>
      <c r="F81" s="2"/>
      <c r="G81" s="80"/>
      <c r="H81" s="2"/>
      <c r="I81" s="2"/>
      <c r="J81" s="2"/>
      <c r="K81" s="11"/>
      <c r="L81" s="2"/>
      <c r="M81" s="29"/>
      <c r="N81" s="939"/>
      <c r="O81" s="2"/>
      <c r="P81" s="4"/>
      <c r="Q81" s="3"/>
      <c r="R81" s="165" t="str">
        <f t="shared" si="83"/>
        <v/>
      </c>
      <c r="S81" s="939"/>
      <c r="T81" s="2"/>
      <c r="U81" s="5"/>
      <c r="V81" s="3"/>
      <c r="W81" s="544" t="str">
        <f t="shared" si="84"/>
        <v/>
      </c>
      <c r="X81" s="939"/>
      <c r="Y81" s="2"/>
      <c r="Z81" s="6"/>
      <c r="AA81" s="3"/>
      <c r="AB81" s="544" t="str">
        <f t="shared" si="85"/>
        <v/>
      </c>
      <c r="AC81" s="543"/>
      <c r="AD81" s="361" t="str" cm="1">
        <f t="array" ref="AD81">IF((_xlfn.IFS(TRIM(SUBSTITUTE(AC81,CHAR(160),""))="Devis 1",IFERROR(VALUE(TRIM(SUBSTITUTE(P81,CHAR(160),""))),0),TRIM(SUBSTITUTE(AC81,CHAR(160),""))="Devis 2",IFERROR(VALUE(TRIM(SUBSTITUTE(U81,CHAR(160),""))),0),TRIM(SUBSTITUTE(AC81,CHAR(160),""))="Devis 3",IFERROR(VALUE(TRIM(SUBSTITUTE(Z81,CHAR(160),""))),0),TRUE,0)*IFERROR(VALUE(TRIM(SUBSTITUTE(D81,CHAR(160),""))),0))=0,"",_xlfn.IFS(TRIM(SUBSTITUTE(AC81,CHAR(160),""))="Devis 1",IFERROR(VALUE(TRIM(SUBSTITUTE(P81,CHAR(160),""))),0),TRIM(SUBSTITUTE(AC81,CHAR(160),""))="Devis 2",IFERROR(VALUE(TRIM(SUBSTITUTE(U81,CHAR(160),""))),0),TRIM(SUBSTITUTE(AC81,CHAR(160),""))="Devis 3",IFERROR(VALUE(TRIM(SUBSTITUTE(Z81,CHAR(160),""))),0),TRUE,0)*IFERROR(VALUE(TRIM(SUBSTITUTE(D81,CHAR(160),""))),0))</f>
        <v/>
      </c>
      <c r="AE81" s="177" t="str" cm="1">
        <f t="array" ref="AE81">IF(ROUND((_xlfn.IFS(TRIM(SUBSTITUTE(AC81,CHAR(160),""))="Devis 1",IFERROR(VALUE(TRIM(SUBSTITUTE(Q81,CHAR(160),""))),0),TRIM(SUBSTITUTE(AC81,CHAR(160),""))="Devis 2",IFERROR(VALUE(TRIM(SUBSTITUTE(V81,CHAR(160),""))),0),TRIM(SUBSTITUTE(AC81,CHAR(160),""))="Devis 3",IFERROR(VALUE(TRIM(SUBSTITUTE(AA81,CHAR(160),""))),0),TRUE,0)*IFERROR(VALUE(TRIM(SUBSTITUTE(D81,CHAR(160),""))),0)),2)=0,IF(AD81&lt;&gt;"",0,""),ROUND((_xlfn.IFS(TRIM(SUBSTITUTE(AC81,CHAR(160),""))="Devis 1",IFERROR(VALUE(TRIM(SUBSTITUTE(Q81,CHAR(160),""))),0),TRIM(SUBSTITUTE(AC81,CHAR(160),""))="Devis 2",IFERROR(VALUE(TRIM(SUBSTITUTE(V81,CHAR(160),""))),0),TRIM(SUBSTITUTE(AC81,CHAR(160),""))="Devis 3",IFERROR(VALUE(TRIM(SUBSTITUTE(AA81,CHAR(160),""))),0),TRUE,0)*IFERROR(VALUE(TRIM(SUBSTITUTE(D81,CHAR(160),""))),0)),2))</f>
        <v/>
      </c>
      <c r="AF81" s="166" t="str">
        <f t="shared" si="86"/>
        <v/>
      </c>
      <c r="AG81" s="27"/>
      <c r="AH81" s="77" t="str">
        <f t="shared" si="61"/>
        <v/>
      </c>
      <c r="AI81" s="167" t="str">
        <f t="shared" si="62"/>
        <v/>
      </c>
      <c r="AJ81" s="167" t="str">
        <f t="shared" si="63"/>
        <v/>
      </c>
      <c r="AK81" s="78" t="str">
        <f t="shared" si="64"/>
        <v/>
      </c>
      <c r="AL81" s="78" t="str">
        <f t="shared" si="65"/>
        <v/>
      </c>
      <c r="AM81" s="78" t="str">
        <f t="shared" si="66"/>
        <v/>
      </c>
      <c r="AN81" s="78" t="str">
        <f t="shared" si="67"/>
        <v/>
      </c>
      <c r="AO81" s="78" t="str">
        <f t="shared" si="87"/>
        <v/>
      </c>
      <c r="AP81" s="78" t="str">
        <f t="shared" si="88"/>
        <v/>
      </c>
      <c r="AQ81" s="168" t="str">
        <f t="shared" si="68"/>
        <v/>
      </c>
      <c r="AR81" s="78" t="str">
        <f t="shared" si="69"/>
        <v/>
      </c>
      <c r="AS81" s="169" t="str">
        <f t="shared" si="70"/>
        <v/>
      </c>
      <c r="AT81" s="169"/>
      <c r="AU81" s="169"/>
      <c r="AV81" s="169" t="str">
        <f t="shared" si="71"/>
        <v/>
      </c>
      <c r="AW81" s="169" t="str">
        <f t="shared" si="72"/>
        <v/>
      </c>
      <c r="AX81" s="169" t="str">
        <f t="shared" si="89"/>
        <v/>
      </c>
      <c r="AY81" s="169"/>
      <c r="AZ81" s="169"/>
      <c r="BA81" s="169" t="str">
        <f t="shared" si="73"/>
        <v/>
      </c>
      <c r="BB81" s="169" t="str">
        <f t="shared" si="74"/>
        <v/>
      </c>
      <c r="BC81" s="169" t="str">
        <f t="shared" si="90"/>
        <v/>
      </c>
      <c r="BD81" s="169"/>
      <c r="BE81" s="169"/>
      <c r="BF81" s="172" t="str">
        <f t="shared" si="75"/>
        <v/>
      </c>
      <c r="BG81" s="79" t="str">
        <f t="shared" si="76"/>
        <v/>
      </c>
      <c r="BH81" s="173" t="str">
        <f t="shared" si="91"/>
        <v/>
      </c>
      <c r="BI81" s="174" t="str">
        <f t="shared" si="77"/>
        <v/>
      </c>
      <c r="BJ81" s="80"/>
      <c r="BK81" s="176" t="str">
        <f t="shared" si="92"/>
        <v/>
      </c>
      <c r="BL81" s="176" t="str">
        <f t="shared" si="93"/>
        <v/>
      </c>
      <c r="BM81" s="176" t="str">
        <f t="shared" si="94"/>
        <v/>
      </c>
      <c r="BN81" s="175" t="str">
        <f t="shared" si="95"/>
        <v/>
      </c>
      <c r="BO81" s="175" t="str" cm="1">
        <f t="array" ref="BO81">IF($AJ81="","",IF(ROUND((IFERROR(_xlfn.IFS(TRIM(SUBSTITUTE($BI81,CHAR(160),""))="Devis 1",IFERROR(VALUE(TRIM(SUBSTITUTE(AW81,CHAR(160),""))),0),TRIM(SUBSTITUTE($BI81,CHAR(160),""))="Devis 2",IFERROR(VALUE(TRIM(SUBSTITUTE(BB81,CHAR(160),""))),0),TRIM(SUBSTITUTE($BI81,CHAR(160),""))="Devis 3",IFERROR(VALUE(TRIM(SUBSTITUTE(BG81,CHAR(160),""))),0)),0))*(IFERROR(VALUE(TRIM(SUBSTITUTE($AJ81,CHAR(160),""))),0)),2)=0,IF(BN81&lt;&gt;"",0,""),ROUND((IFERROR(_xlfn.IFS(TRIM(SUBSTITUTE($BI81,CHAR(160),""))="Devis 1",IFERROR(VALUE(TRIM(SUBSTITUTE(AW81,CHAR(160),""))),0),TRIM(SUBSTITUTE($BI81,CHAR(160),""))="Devis 2",IFERROR(VALUE(TRIM(SUBSTITUTE(BB81,CHAR(160),""))),0),TRIM(SUBSTITUTE($BI81,CHAR(160),""))="Devis 3",IFERROR(VALUE(TRIM(SUBSTITUTE(BG81,CHAR(160),""))),0)),0))*(IFERROR(VALUE(TRIM(SUBSTITUTE($AJ81,CHAR(160),""))),0)),2)))</f>
        <v/>
      </c>
      <c r="BP81" s="175" t="str">
        <f t="shared" si="81"/>
        <v/>
      </c>
      <c r="BQ81" s="80"/>
      <c r="BR81" s="81" t="str">
        <f t="shared" si="82"/>
        <v/>
      </c>
      <c r="BS81" s="81" t="str">
        <f t="shared" si="96"/>
        <v/>
      </c>
      <c r="BT81" s="176" t="str">
        <f t="shared" si="78"/>
        <v/>
      </c>
      <c r="BU81" s="176" t="str">
        <f t="shared" si="79"/>
        <v/>
      </c>
      <c r="BV81" s="82" t="str">
        <f t="shared" si="80"/>
        <v/>
      </c>
    </row>
    <row r="82" spans="1:74" s="57" customFormat="1" ht="20.25" customHeight="1">
      <c r="A82" s="164">
        <v>72</v>
      </c>
      <c r="B82" s="2"/>
      <c r="C82" s="2"/>
      <c r="D82" s="355"/>
      <c r="E82" s="2"/>
      <c r="F82" s="2"/>
      <c r="G82" s="80"/>
      <c r="H82" s="2"/>
      <c r="I82" s="2"/>
      <c r="J82" s="2"/>
      <c r="K82" s="11"/>
      <c r="L82" s="2"/>
      <c r="M82" s="29"/>
      <c r="N82" s="939"/>
      <c r="O82" s="2"/>
      <c r="P82" s="4"/>
      <c r="Q82" s="3"/>
      <c r="R82" s="165" t="str">
        <f t="shared" si="83"/>
        <v/>
      </c>
      <c r="S82" s="939"/>
      <c r="T82" s="2"/>
      <c r="U82" s="5"/>
      <c r="V82" s="3"/>
      <c r="W82" s="544" t="str">
        <f t="shared" si="84"/>
        <v/>
      </c>
      <c r="X82" s="939"/>
      <c r="Y82" s="2"/>
      <c r="Z82" s="6"/>
      <c r="AA82" s="3"/>
      <c r="AB82" s="544" t="str">
        <f t="shared" si="85"/>
        <v/>
      </c>
      <c r="AC82" s="543"/>
      <c r="AD82" s="361" t="str" cm="1">
        <f t="array" ref="AD82">IF((_xlfn.IFS(TRIM(SUBSTITUTE(AC82,CHAR(160),""))="Devis 1",IFERROR(VALUE(TRIM(SUBSTITUTE(P82,CHAR(160),""))),0),TRIM(SUBSTITUTE(AC82,CHAR(160),""))="Devis 2",IFERROR(VALUE(TRIM(SUBSTITUTE(U82,CHAR(160),""))),0),TRIM(SUBSTITUTE(AC82,CHAR(160),""))="Devis 3",IFERROR(VALUE(TRIM(SUBSTITUTE(Z82,CHAR(160),""))),0),TRUE,0)*IFERROR(VALUE(TRIM(SUBSTITUTE(D82,CHAR(160),""))),0))=0,"",_xlfn.IFS(TRIM(SUBSTITUTE(AC82,CHAR(160),""))="Devis 1",IFERROR(VALUE(TRIM(SUBSTITUTE(P82,CHAR(160),""))),0),TRIM(SUBSTITUTE(AC82,CHAR(160),""))="Devis 2",IFERROR(VALUE(TRIM(SUBSTITUTE(U82,CHAR(160),""))),0),TRIM(SUBSTITUTE(AC82,CHAR(160),""))="Devis 3",IFERROR(VALUE(TRIM(SUBSTITUTE(Z82,CHAR(160),""))),0),TRUE,0)*IFERROR(VALUE(TRIM(SUBSTITUTE(D82,CHAR(160),""))),0))</f>
        <v/>
      </c>
      <c r="AE82" s="177" t="str" cm="1">
        <f t="array" ref="AE82">IF(ROUND((_xlfn.IFS(TRIM(SUBSTITUTE(AC82,CHAR(160),""))="Devis 1",IFERROR(VALUE(TRIM(SUBSTITUTE(Q82,CHAR(160),""))),0),TRIM(SUBSTITUTE(AC82,CHAR(160),""))="Devis 2",IFERROR(VALUE(TRIM(SUBSTITUTE(V82,CHAR(160),""))),0),TRIM(SUBSTITUTE(AC82,CHAR(160),""))="Devis 3",IFERROR(VALUE(TRIM(SUBSTITUTE(AA82,CHAR(160),""))),0),TRUE,0)*IFERROR(VALUE(TRIM(SUBSTITUTE(D82,CHAR(160),""))),0)),2)=0,IF(AD82&lt;&gt;"",0,""),ROUND((_xlfn.IFS(TRIM(SUBSTITUTE(AC82,CHAR(160),""))="Devis 1",IFERROR(VALUE(TRIM(SUBSTITUTE(Q82,CHAR(160),""))),0),TRIM(SUBSTITUTE(AC82,CHAR(160),""))="Devis 2",IFERROR(VALUE(TRIM(SUBSTITUTE(V82,CHAR(160),""))),0),TRIM(SUBSTITUTE(AC82,CHAR(160),""))="Devis 3",IFERROR(VALUE(TRIM(SUBSTITUTE(AA82,CHAR(160),""))),0),TRUE,0)*IFERROR(VALUE(TRIM(SUBSTITUTE(D82,CHAR(160),""))),0)),2))</f>
        <v/>
      </c>
      <c r="AF82" s="166" t="str">
        <f t="shared" si="86"/>
        <v/>
      </c>
      <c r="AG82" s="27"/>
      <c r="AH82" s="77" t="str">
        <f t="shared" si="61"/>
        <v/>
      </c>
      <c r="AI82" s="167" t="str">
        <f t="shared" si="62"/>
        <v/>
      </c>
      <c r="AJ82" s="167" t="str">
        <f t="shared" si="63"/>
        <v/>
      </c>
      <c r="AK82" s="78" t="str">
        <f t="shared" si="64"/>
        <v/>
      </c>
      <c r="AL82" s="78" t="str">
        <f t="shared" si="65"/>
        <v/>
      </c>
      <c r="AM82" s="78" t="str">
        <f t="shared" si="66"/>
        <v/>
      </c>
      <c r="AN82" s="78" t="str">
        <f t="shared" si="67"/>
        <v/>
      </c>
      <c r="AO82" s="78" t="str">
        <f t="shared" si="87"/>
        <v/>
      </c>
      <c r="AP82" s="78" t="str">
        <f t="shared" si="88"/>
        <v/>
      </c>
      <c r="AQ82" s="168" t="str">
        <f t="shared" si="68"/>
        <v/>
      </c>
      <c r="AR82" s="78" t="str">
        <f t="shared" si="69"/>
        <v/>
      </c>
      <c r="AS82" s="169" t="str">
        <f t="shared" si="70"/>
        <v/>
      </c>
      <c r="AT82" s="169"/>
      <c r="AU82" s="169"/>
      <c r="AV82" s="169" t="str">
        <f t="shared" si="71"/>
        <v/>
      </c>
      <c r="AW82" s="169" t="str">
        <f t="shared" si="72"/>
        <v/>
      </c>
      <c r="AX82" s="169" t="str">
        <f t="shared" si="89"/>
        <v/>
      </c>
      <c r="AY82" s="169"/>
      <c r="AZ82" s="169"/>
      <c r="BA82" s="169" t="str">
        <f t="shared" si="73"/>
        <v/>
      </c>
      <c r="BB82" s="169" t="str">
        <f t="shared" si="74"/>
        <v/>
      </c>
      <c r="BC82" s="169" t="str">
        <f t="shared" si="90"/>
        <v/>
      </c>
      <c r="BD82" s="169"/>
      <c r="BE82" s="169"/>
      <c r="BF82" s="172" t="str">
        <f t="shared" si="75"/>
        <v/>
      </c>
      <c r="BG82" s="79" t="str">
        <f t="shared" si="76"/>
        <v/>
      </c>
      <c r="BH82" s="173" t="str">
        <f t="shared" si="91"/>
        <v/>
      </c>
      <c r="BI82" s="174" t="str">
        <f t="shared" si="77"/>
        <v/>
      </c>
      <c r="BJ82" s="80"/>
      <c r="BK82" s="176" t="str">
        <f t="shared" si="92"/>
        <v/>
      </c>
      <c r="BL82" s="176" t="str">
        <f t="shared" si="93"/>
        <v/>
      </c>
      <c r="BM82" s="176" t="str">
        <f t="shared" si="94"/>
        <v/>
      </c>
      <c r="BN82" s="175" t="str">
        <f t="shared" si="95"/>
        <v/>
      </c>
      <c r="BO82" s="175" t="str" cm="1">
        <f t="array" ref="BO82">IF($AJ82="","",IF(ROUND((IFERROR(_xlfn.IFS(TRIM(SUBSTITUTE($BI82,CHAR(160),""))="Devis 1",IFERROR(VALUE(TRIM(SUBSTITUTE(AW82,CHAR(160),""))),0),TRIM(SUBSTITUTE($BI82,CHAR(160),""))="Devis 2",IFERROR(VALUE(TRIM(SUBSTITUTE(BB82,CHAR(160),""))),0),TRIM(SUBSTITUTE($BI82,CHAR(160),""))="Devis 3",IFERROR(VALUE(TRIM(SUBSTITUTE(BG82,CHAR(160),""))),0)),0))*(IFERROR(VALUE(TRIM(SUBSTITUTE($AJ82,CHAR(160),""))),0)),2)=0,IF(BN82&lt;&gt;"",0,""),ROUND((IFERROR(_xlfn.IFS(TRIM(SUBSTITUTE($BI82,CHAR(160),""))="Devis 1",IFERROR(VALUE(TRIM(SUBSTITUTE(AW82,CHAR(160),""))),0),TRIM(SUBSTITUTE($BI82,CHAR(160),""))="Devis 2",IFERROR(VALUE(TRIM(SUBSTITUTE(BB82,CHAR(160),""))),0),TRIM(SUBSTITUTE($BI82,CHAR(160),""))="Devis 3",IFERROR(VALUE(TRIM(SUBSTITUTE(BG82,CHAR(160),""))),0)),0))*(IFERROR(VALUE(TRIM(SUBSTITUTE($AJ82,CHAR(160),""))),0)),2)))</f>
        <v/>
      </c>
      <c r="BP82" s="175" t="str">
        <f t="shared" si="81"/>
        <v/>
      </c>
      <c r="BQ82" s="80"/>
      <c r="BR82" s="81" t="str">
        <f t="shared" si="82"/>
        <v/>
      </c>
      <c r="BS82" s="81" t="str">
        <f t="shared" si="96"/>
        <v/>
      </c>
      <c r="BT82" s="176" t="str">
        <f t="shared" si="78"/>
        <v/>
      </c>
      <c r="BU82" s="176" t="str">
        <f t="shared" si="79"/>
        <v/>
      </c>
      <c r="BV82" s="82" t="str">
        <f t="shared" si="80"/>
        <v/>
      </c>
    </row>
    <row r="83" spans="1:74" s="57" customFormat="1" ht="20.25" customHeight="1">
      <c r="A83" s="164">
        <v>73</v>
      </c>
      <c r="B83" s="2"/>
      <c r="C83" s="2"/>
      <c r="D83" s="355"/>
      <c r="E83" s="2"/>
      <c r="F83" s="2"/>
      <c r="G83" s="80"/>
      <c r="H83" s="2"/>
      <c r="I83" s="2"/>
      <c r="J83" s="2"/>
      <c r="K83" s="11"/>
      <c r="L83" s="2"/>
      <c r="M83" s="29"/>
      <c r="N83" s="939"/>
      <c r="O83" s="2"/>
      <c r="P83" s="4"/>
      <c r="Q83" s="3"/>
      <c r="R83" s="165" t="str">
        <f t="shared" si="83"/>
        <v/>
      </c>
      <c r="S83" s="939"/>
      <c r="T83" s="2"/>
      <c r="U83" s="5"/>
      <c r="V83" s="3"/>
      <c r="W83" s="544" t="str">
        <f t="shared" si="84"/>
        <v/>
      </c>
      <c r="X83" s="939"/>
      <c r="Y83" s="2"/>
      <c r="Z83" s="6"/>
      <c r="AA83" s="3"/>
      <c r="AB83" s="544" t="str">
        <f t="shared" si="85"/>
        <v/>
      </c>
      <c r="AC83" s="543"/>
      <c r="AD83" s="361" t="str" cm="1">
        <f t="array" ref="AD83">IF((_xlfn.IFS(TRIM(SUBSTITUTE(AC83,CHAR(160),""))="Devis 1",IFERROR(VALUE(TRIM(SUBSTITUTE(P83,CHAR(160),""))),0),TRIM(SUBSTITUTE(AC83,CHAR(160),""))="Devis 2",IFERROR(VALUE(TRIM(SUBSTITUTE(U83,CHAR(160),""))),0),TRIM(SUBSTITUTE(AC83,CHAR(160),""))="Devis 3",IFERROR(VALUE(TRIM(SUBSTITUTE(Z83,CHAR(160),""))),0),TRUE,0)*IFERROR(VALUE(TRIM(SUBSTITUTE(D83,CHAR(160),""))),0))=0,"",_xlfn.IFS(TRIM(SUBSTITUTE(AC83,CHAR(160),""))="Devis 1",IFERROR(VALUE(TRIM(SUBSTITUTE(P83,CHAR(160),""))),0),TRIM(SUBSTITUTE(AC83,CHAR(160),""))="Devis 2",IFERROR(VALUE(TRIM(SUBSTITUTE(U83,CHAR(160),""))),0),TRIM(SUBSTITUTE(AC83,CHAR(160),""))="Devis 3",IFERROR(VALUE(TRIM(SUBSTITUTE(Z83,CHAR(160),""))),0),TRUE,0)*IFERROR(VALUE(TRIM(SUBSTITUTE(D83,CHAR(160),""))),0))</f>
        <v/>
      </c>
      <c r="AE83" s="177" t="str" cm="1">
        <f t="array" ref="AE83">IF(ROUND((_xlfn.IFS(TRIM(SUBSTITUTE(AC83,CHAR(160),""))="Devis 1",IFERROR(VALUE(TRIM(SUBSTITUTE(Q83,CHAR(160),""))),0),TRIM(SUBSTITUTE(AC83,CHAR(160),""))="Devis 2",IFERROR(VALUE(TRIM(SUBSTITUTE(V83,CHAR(160),""))),0),TRIM(SUBSTITUTE(AC83,CHAR(160),""))="Devis 3",IFERROR(VALUE(TRIM(SUBSTITUTE(AA83,CHAR(160),""))),0),TRUE,0)*IFERROR(VALUE(TRIM(SUBSTITUTE(D83,CHAR(160),""))),0)),2)=0,IF(AD83&lt;&gt;"",0,""),ROUND((_xlfn.IFS(TRIM(SUBSTITUTE(AC83,CHAR(160),""))="Devis 1",IFERROR(VALUE(TRIM(SUBSTITUTE(Q83,CHAR(160),""))),0),TRIM(SUBSTITUTE(AC83,CHAR(160),""))="Devis 2",IFERROR(VALUE(TRIM(SUBSTITUTE(V83,CHAR(160),""))),0),TRIM(SUBSTITUTE(AC83,CHAR(160),""))="Devis 3",IFERROR(VALUE(TRIM(SUBSTITUTE(AA83,CHAR(160),""))),0),TRUE,0)*IFERROR(VALUE(TRIM(SUBSTITUTE(D83,CHAR(160),""))),0)),2))</f>
        <v/>
      </c>
      <c r="AF83" s="166" t="str">
        <f t="shared" si="86"/>
        <v/>
      </c>
      <c r="AG83" s="27"/>
      <c r="AH83" s="77" t="str">
        <f t="shared" si="61"/>
        <v/>
      </c>
      <c r="AI83" s="167" t="str">
        <f t="shared" si="62"/>
        <v/>
      </c>
      <c r="AJ83" s="167" t="str">
        <f t="shared" si="63"/>
        <v/>
      </c>
      <c r="AK83" s="78" t="str">
        <f t="shared" si="64"/>
        <v/>
      </c>
      <c r="AL83" s="78" t="str">
        <f t="shared" si="65"/>
        <v/>
      </c>
      <c r="AM83" s="78" t="str">
        <f t="shared" si="66"/>
        <v/>
      </c>
      <c r="AN83" s="78" t="str">
        <f t="shared" si="67"/>
        <v/>
      </c>
      <c r="AO83" s="78" t="str">
        <f t="shared" si="87"/>
        <v/>
      </c>
      <c r="AP83" s="78" t="str">
        <f t="shared" si="88"/>
        <v/>
      </c>
      <c r="AQ83" s="168" t="str">
        <f t="shared" si="68"/>
        <v/>
      </c>
      <c r="AR83" s="78" t="str">
        <f t="shared" si="69"/>
        <v/>
      </c>
      <c r="AS83" s="169" t="str">
        <f t="shared" si="70"/>
        <v/>
      </c>
      <c r="AT83" s="169"/>
      <c r="AU83" s="169"/>
      <c r="AV83" s="169" t="str">
        <f t="shared" si="71"/>
        <v/>
      </c>
      <c r="AW83" s="169" t="str">
        <f t="shared" si="72"/>
        <v/>
      </c>
      <c r="AX83" s="169" t="str">
        <f t="shared" si="89"/>
        <v/>
      </c>
      <c r="AY83" s="169"/>
      <c r="AZ83" s="169"/>
      <c r="BA83" s="169" t="str">
        <f t="shared" si="73"/>
        <v/>
      </c>
      <c r="BB83" s="169" t="str">
        <f t="shared" si="74"/>
        <v/>
      </c>
      <c r="BC83" s="169" t="str">
        <f t="shared" si="90"/>
        <v/>
      </c>
      <c r="BD83" s="169"/>
      <c r="BE83" s="169"/>
      <c r="BF83" s="172" t="str">
        <f t="shared" si="75"/>
        <v/>
      </c>
      <c r="BG83" s="79" t="str">
        <f t="shared" si="76"/>
        <v/>
      </c>
      <c r="BH83" s="173" t="str">
        <f t="shared" si="91"/>
        <v/>
      </c>
      <c r="BI83" s="174" t="str">
        <f t="shared" si="77"/>
        <v/>
      </c>
      <c r="BJ83" s="80"/>
      <c r="BK83" s="176" t="str">
        <f t="shared" si="92"/>
        <v/>
      </c>
      <c r="BL83" s="176" t="str">
        <f t="shared" si="93"/>
        <v/>
      </c>
      <c r="BM83" s="176" t="str">
        <f t="shared" si="94"/>
        <v/>
      </c>
      <c r="BN83" s="175" t="str">
        <f t="shared" si="95"/>
        <v/>
      </c>
      <c r="BO83" s="175" t="str" cm="1">
        <f t="array" ref="BO83">IF($AJ83="","",IF(ROUND((IFERROR(_xlfn.IFS(TRIM(SUBSTITUTE($BI83,CHAR(160),""))="Devis 1",IFERROR(VALUE(TRIM(SUBSTITUTE(AW83,CHAR(160),""))),0),TRIM(SUBSTITUTE($BI83,CHAR(160),""))="Devis 2",IFERROR(VALUE(TRIM(SUBSTITUTE(BB83,CHAR(160),""))),0),TRIM(SUBSTITUTE($BI83,CHAR(160),""))="Devis 3",IFERROR(VALUE(TRIM(SUBSTITUTE(BG83,CHAR(160),""))),0)),0))*(IFERROR(VALUE(TRIM(SUBSTITUTE($AJ83,CHAR(160),""))),0)),2)=0,IF(BN83&lt;&gt;"",0,""),ROUND((IFERROR(_xlfn.IFS(TRIM(SUBSTITUTE($BI83,CHAR(160),""))="Devis 1",IFERROR(VALUE(TRIM(SUBSTITUTE(AW83,CHAR(160),""))),0),TRIM(SUBSTITUTE($BI83,CHAR(160),""))="Devis 2",IFERROR(VALUE(TRIM(SUBSTITUTE(BB83,CHAR(160),""))),0),TRIM(SUBSTITUTE($BI83,CHAR(160),""))="Devis 3",IFERROR(VALUE(TRIM(SUBSTITUTE(BG83,CHAR(160),""))),0)),0))*(IFERROR(VALUE(TRIM(SUBSTITUTE($AJ83,CHAR(160),""))),0)),2)))</f>
        <v/>
      </c>
      <c r="BP83" s="175" t="str">
        <f t="shared" si="81"/>
        <v/>
      </c>
      <c r="BQ83" s="80"/>
      <c r="BR83" s="81" t="str">
        <f t="shared" si="82"/>
        <v/>
      </c>
      <c r="BS83" s="81" t="str">
        <f t="shared" si="96"/>
        <v/>
      </c>
      <c r="BT83" s="176" t="str">
        <f t="shared" si="78"/>
        <v/>
      </c>
      <c r="BU83" s="176" t="str">
        <f t="shared" si="79"/>
        <v/>
      </c>
      <c r="BV83" s="82" t="str">
        <f t="shared" si="80"/>
        <v/>
      </c>
    </row>
    <row r="84" spans="1:74" s="57" customFormat="1" ht="20.25" customHeight="1">
      <c r="A84" s="164">
        <v>74</v>
      </c>
      <c r="B84" s="2"/>
      <c r="C84" s="2"/>
      <c r="D84" s="355"/>
      <c r="E84" s="2"/>
      <c r="F84" s="2"/>
      <c r="G84" s="80"/>
      <c r="H84" s="2"/>
      <c r="I84" s="2"/>
      <c r="J84" s="2"/>
      <c r="K84" s="11"/>
      <c r="L84" s="2"/>
      <c r="M84" s="29"/>
      <c r="N84" s="939"/>
      <c r="O84" s="2"/>
      <c r="P84" s="4"/>
      <c r="Q84" s="3"/>
      <c r="R84" s="165" t="str">
        <f t="shared" si="83"/>
        <v/>
      </c>
      <c r="S84" s="939"/>
      <c r="T84" s="2"/>
      <c r="U84" s="5"/>
      <c r="V84" s="3"/>
      <c r="W84" s="544" t="str">
        <f t="shared" si="84"/>
        <v/>
      </c>
      <c r="X84" s="939"/>
      <c r="Y84" s="2"/>
      <c r="Z84" s="6"/>
      <c r="AA84" s="3"/>
      <c r="AB84" s="544" t="str">
        <f t="shared" si="85"/>
        <v/>
      </c>
      <c r="AC84" s="543"/>
      <c r="AD84" s="361" t="str" cm="1">
        <f t="array" ref="AD84">IF((_xlfn.IFS(TRIM(SUBSTITUTE(AC84,CHAR(160),""))="Devis 1",IFERROR(VALUE(TRIM(SUBSTITUTE(P84,CHAR(160),""))),0),TRIM(SUBSTITUTE(AC84,CHAR(160),""))="Devis 2",IFERROR(VALUE(TRIM(SUBSTITUTE(U84,CHAR(160),""))),0),TRIM(SUBSTITUTE(AC84,CHAR(160),""))="Devis 3",IFERROR(VALUE(TRIM(SUBSTITUTE(Z84,CHAR(160),""))),0),TRUE,0)*IFERROR(VALUE(TRIM(SUBSTITUTE(D84,CHAR(160),""))),0))=0,"",_xlfn.IFS(TRIM(SUBSTITUTE(AC84,CHAR(160),""))="Devis 1",IFERROR(VALUE(TRIM(SUBSTITUTE(P84,CHAR(160),""))),0),TRIM(SUBSTITUTE(AC84,CHAR(160),""))="Devis 2",IFERROR(VALUE(TRIM(SUBSTITUTE(U84,CHAR(160),""))),0),TRIM(SUBSTITUTE(AC84,CHAR(160),""))="Devis 3",IFERROR(VALUE(TRIM(SUBSTITUTE(Z84,CHAR(160),""))),0),TRUE,0)*IFERROR(VALUE(TRIM(SUBSTITUTE(D84,CHAR(160),""))),0))</f>
        <v/>
      </c>
      <c r="AE84" s="177" t="str" cm="1">
        <f t="array" ref="AE84">IF(ROUND((_xlfn.IFS(TRIM(SUBSTITUTE(AC84,CHAR(160),""))="Devis 1",IFERROR(VALUE(TRIM(SUBSTITUTE(Q84,CHAR(160),""))),0),TRIM(SUBSTITUTE(AC84,CHAR(160),""))="Devis 2",IFERROR(VALUE(TRIM(SUBSTITUTE(V84,CHAR(160),""))),0),TRIM(SUBSTITUTE(AC84,CHAR(160),""))="Devis 3",IFERROR(VALUE(TRIM(SUBSTITUTE(AA84,CHAR(160),""))),0),TRUE,0)*IFERROR(VALUE(TRIM(SUBSTITUTE(D84,CHAR(160),""))),0)),2)=0,IF(AD84&lt;&gt;"",0,""),ROUND((_xlfn.IFS(TRIM(SUBSTITUTE(AC84,CHAR(160),""))="Devis 1",IFERROR(VALUE(TRIM(SUBSTITUTE(Q84,CHAR(160),""))),0),TRIM(SUBSTITUTE(AC84,CHAR(160),""))="Devis 2",IFERROR(VALUE(TRIM(SUBSTITUTE(V84,CHAR(160),""))),0),TRIM(SUBSTITUTE(AC84,CHAR(160),""))="Devis 3",IFERROR(VALUE(TRIM(SUBSTITUTE(AA84,CHAR(160),""))),0),TRUE,0)*IFERROR(VALUE(TRIM(SUBSTITUTE(D84,CHAR(160),""))),0)),2))</f>
        <v/>
      </c>
      <c r="AF84" s="166" t="str">
        <f t="shared" si="86"/>
        <v/>
      </c>
      <c r="AG84" s="27"/>
      <c r="AH84" s="77" t="str">
        <f t="shared" si="61"/>
        <v/>
      </c>
      <c r="AI84" s="167" t="str">
        <f t="shared" si="62"/>
        <v/>
      </c>
      <c r="AJ84" s="167" t="str">
        <f t="shared" si="63"/>
        <v/>
      </c>
      <c r="AK84" s="78" t="str">
        <f t="shared" si="64"/>
        <v/>
      </c>
      <c r="AL84" s="78" t="str">
        <f t="shared" si="65"/>
        <v/>
      </c>
      <c r="AM84" s="78" t="str">
        <f t="shared" si="66"/>
        <v/>
      </c>
      <c r="AN84" s="78" t="str">
        <f t="shared" si="67"/>
        <v/>
      </c>
      <c r="AO84" s="78" t="str">
        <f t="shared" si="87"/>
        <v/>
      </c>
      <c r="AP84" s="78" t="str">
        <f t="shared" si="88"/>
        <v/>
      </c>
      <c r="AQ84" s="168" t="str">
        <f t="shared" si="68"/>
        <v/>
      </c>
      <c r="AR84" s="78" t="str">
        <f t="shared" si="69"/>
        <v/>
      </c>
      <c r="AS84" s="169" t="str">
        <f t="shared" si="70"/>
        <v/>
      </c>
      <c r="AT84" s="169"/>
      <c r="AU84" s="169"/>
      <c r="AV84" s="169" t="str">
        <f t="shared" si="71"/>
        <v/>
      </c>
      <c r="AW84" s="169" t="str">
        <f t="shared" si="72"/>
        <v/>
      </c>
      <c r="AX84" s="169" t="str">
        <f t="shared" si="89"/>
        <v/>
      </c>
      <c r="AY84" s="169"/>
      <c r="AZ84" s="169"/>
      <c r="BA84" s="169" t="str">
        <f t="shared" si="73"/>
        <v/>
      </c>
      <c r="BB84" s="169" t="str">
        <f t="shared" si="74"/>
        <v/>
      </c>
      <c r="BC84" s="169" t="str">
        <f t="shared" si="90"/>
        <v/>
      </c>
      <c r="BD84" s="169"/>
      <c r="BE84" s="169"/>
      <c r="BF84" s="172" t="str">
        <f t="shared" si="75"/>
        <v/>
      </c>
      <c r="BG84" s="79" t="str">
        <f t="shared" si="76"/>
        <v/>
      </c>
      <c r="BH84" s="173" t="str">
        <f t="shared" si="91"/>
        <v/>
      </c>
      <c r="BI84" s="174" t="str">
        <f t="shared" si="77"/>
        <v/>
      </c>
      <c r="BJ84" s="80"/>
      <c r="BK84" s="176" t="str">
        <f t="shared" si="92"/>
        <v/>
      </c>
      <c r="BL84" s="176" t="str">
        <f t="shared" si="93"/>
        <v/>
      </c>
      <c r="BM84" s="176" t="str">
        <f t="shared" si="94"/>
        <v/>
      </c>
      <c r="BN84" s="175" t="str">
        <f t="shared" si="95"/>
        <v/>
      </c>
      <c r="BO84" s="175" t="str" cm="1">
        <f t="array" ref="BO84">IF($AJ84="","",IF(ROUND((IFERROR(_xlfn.IFS(TRIM(SUBSTITUTE($BI84,CHAR(160),""))="Devis 1",IFERROR(VALUE(TRIM(SUBSTITUTE(AW84,CHAR(160),""))),0),TRIM(SUBSTITUTE($BI84,CHAR(160),""))="Devis 2",IFERROR(VALUE(TRIM(SUBSTITUTE(BB84,CHAR(160),""))),0),TRIM(SUBSTITUTE($BI84,CHAR(160),""))="Devis 3",IFERROR(VALUE(TRIM(SUBSTITUTE(BG84,CHAR(160),""))),0)),0))*(IFERROR(VALUE(TRIM(SUBSTITUTE($AJ84,CHAR(160),""))),0)),2)=0,IF(BN84&lt;&gt;"",0,""),ROUND((IFERROR(_xlfn.IFS(TRIM(SUBSTITUTE($BI84,CHAR(160),""))="Devis 1",IFERROR(VALUE(TRIM(SUBSTITUTE(AW84,CHAR(160),""))),0),TRIM(SUBSTITUTE($BI84,CHAR(160),""))="Devis 2",IFERROR(VALUE(TRIM(SUBSTITUTE(BB84,CHAR(160),""))),0),TRIM(SUBSTITUTE($BI84,CHAR(160),""))="Devis 3",IFERROR(VALUE(TRIM(SUBSTITUTE(BG84,CHAR(160),""))),0)),0))*(IFERROR(VALUE(TRIM(SUBSTITUTE($AJ84,CHAR(160),""))),0)),2)))</f>
        <v/>
      </c>
      <c r="BP84" s="175" t="str">
        <f t="shared" si="81"/>
        <v/>
      </c>
      <c r="BQ84" s="80"/>
      <c r="BR84" s="81" t="str">
        <f t="shared" si="82"/>
        <v/>
      </c>
      <c r="BS84" s="81" t="str">
        <f t="shared" si="96"/>
        <v/>
      </c>
      <c r="BT84" s="176" t="str">
        <f t="shared" si="78"/>
        <v/>
      </c>
      <c r="BU84" s="176" t="str">
        <f t="shared" si="79"/>
        <v/>
      </c>
      <c r="BV84" s="82" t="str">
        <f t="shared" si="80"/>
        <v/>
      </c>
    </row>
    <row r="85" spans="1:74" s="57" customFormat="1" ht="20.25" customHeight="1">
      <c r="A85" s="164">
        <v>75</v>
      </c>
      <c r="B85" s="2"/>
      <c r="C85" s="2"/>
      <c r="D85" s="355"/>
      <c r="E85" s="2"/>
      <c r="F85" s="2"/>
      <c r="G85" s="80"/>
      <c r="H85" s="2"/>
      <c r="I85" s="2"/>
      <c r="J85" s="2"/>
      <c r="K85" s="11"/>
      <c r="L85" s="2"/>
      <c r="M85" s="29"/>
      <c r="N85" s="939"/>
      <c r="O85" s="2"/>
      <c r="P85" s="4"/>
      <c r="Q85" s="3"/>
      <c r="R85" s="165" t="str">
        <f t="shared" si="83"/>
        <v/>
      </c>
      <c r="S85" s="939"/>
      <c r="T85" s="2"/>
      <c r="U85" s="5"/>
      <c r="V85" s="3"/>
      <c r="W85" s="544" t="str">
        <f t="shared" si="84"/>
        <v/>
      </c>
      <c r="X85" s="939"/>
      <c r="Y85" s="2"/>
      <c r="Z85" s="6"/>
      <c r="AA85" s="3"/>
      <c r="AB85" s="544" t="str">
        <f t="shared" si="85"/>
        <v/>
      </c>
      <c r="AC85" s="543"/>
      <c r="AD85" s="361" t="str" cm="1">
        <f t="array" ref="AD85">IF((_xlfn.IFS(TRIM(SUBSTITUTE(AC85,CHAR(160),""))="Devis 1",IFERROR(VALUE(TRIM(SUBSTITUTE(P85,CHAR(160),""))),0),TRIM(SUBSTITUTE(AC85,CHAR(160),""))="Devis 2",IFERROR(VALUE(TRIM(SUBSTITUTE(U85,CHAR(160),""))),0),TRIM(SUBSTITUTE(AC85,CHAR(160),""))="Devis 3",IFERROR(VALUE(TRIM(SUBSTITUTE(Z85,CHAR(160),""))),0),TRUE,0)*IFERROR(VALUE(TRIM(SUBSTITUTE(D85,CHAR(160),""))),0))=0,"",_xlfn.IFS(TRIM(SUBSTITUTE(AC85,CHAR(160),""))="Devis 1",IFERROR(VALUE(TRIM(SUBSTITUTE(P85,CHAR(160),""))),0),TRIM(SUBSTITUTE(AC85,CHAR(160),""))="Devis 2",IFERROR(VALUE(TRIM(SUBSTITUTE(U85,CHAR(160),""))),0),TRIM(SUBSTITUTE(AC85,CHAR(160),""))="Devis 3",IFERROR(VALUE(TRIM(SUBSTITUTE(Z85,CHAR(160),""))),0),TRUE,0)*IFERROR(VALUE(TRIM(SUBSTITUTE(D85,CHAR(160),""))),0))</f>
        <v/>
      </c>
      <c r="AE85" s="177" t="str" cm="1">
        <f t="array" ref="AE85">IF(ROUND((_xlfn.IFS(TRIM(SUBSTITUTE(AC85,CHAR(160),""))="Devis 1",IFERROR(VALUE(TRIM(SUBSTITUTE(Q85,CHAR(160),""))),0),TRIM(SUBSTITUTE(AC85,CHAR(160),""))="Devis 2",IFERROR(VALUE(TRIM(SUBSTITUTE(V85,CHAR(160),""))),0),TRIM(SUBSTITUTE(AC85,CHAR(160),""))="Devis 3",IFERROR(VALUE(TRIM(SUBSTITUTE(AA85,CHAR(160),""))),0),TRUE,0)*IFERROR(VALUE(TRIM(SUBSTITUTE(D85,CHAR(160),""))),0)),2)=0,IF(AD85&lt;&gt;"",0,""),ROUND((_xlfn.IFS(TRIM(SUBSTITUTE(AC85,CHAR(160),""))="Devis 1",IFERROR(VALUE(TRIM(SUBSTITUTE(Q85,CHAR(160),""))),0),TRIM(SUBSTITUTE(AC85,CHAR(160),""))="Devis 2",IFERROR(VALUE(TRIM(SUBSTITUTE(V85,CHAR(160),""))),0),TRIM(SUBSTITUTE(AC85,CHAR(160),""))="Devis 3",IFERROR(VALUE(TRIM(SUBSTITUTE(AA85,CHAR(160),""))),0),TRUE,0)*IFERROR(VALUE(TRIM(SUBSTITUTE(D85,CHAR(160),""))),0)),2))</f>
        <v/>
      </c>
      <c r="AF85" s="166" t="str">
        <f t="shared" si="86"/>
        <v/>
      </c>
      <c r="AG85" s="27"/>
      <c r="AH85" s="77" t="str">
        <f t="shared" si="61"/>
        <v/>
      </c>
      <c r="AI85" s="167" t="str">
        <f t="shared" si="62"/>
        <v/>
      </c>
      <c r="AJ85" s="167" t="str">
        <f t="shared" si="63"/>
        <v/>
      </c>
      <c r="AK85" s="78" t="str">
        <f t="shared" si="64"/>
        <v/>
      </c>
      <c r="AL85" s="78" t="str">
        <f t="shared" si="65"/>
        <v/>
      </c>
      <c r="AM85" s="78" t="str">
        <f t="shared" si="66"/>
        <v/>
      </c>
      <c r="AN85" s="78" t="str">
        <f t="shared" si="67"/>
        <v/>
      </c>
      <c r="AO85" s="78" t="str">
        <f t="shared" si="87"/>
        <v/>
      </c>
      <c r="AP85" s="78" t="str">
        <f t="shared" si="88"/>
        <v/>
      </c>
      <c r="AQ85" s="168" t="str">
        <f t="shared" si="68"/>
        <v/>
      </c>
      <c r="AR85" s="78" t="str">
        <f t="shared" si="69"/>
        <v/>
      </c>
      <c r="AS85" s="169" t="str">
        <f t="shared" si="70"/>
        <v/>
      </c>
      <c r="AT85" s="169"/>
      <c r="AU85" s="169"/>
      <c r="AV85" s="169" t="str">
        <f t="shared" si="71"/>
        <v/>
      </c>
      <c r="AW85" s="169" t="str">
        <f t="shared" si="72"/>
        <v/>
      </c>
      <c r="AX85" s="169" t="str">
        <f t="shared" si="89"/>
        <v/>
      </c>
      <c r="AY85" s="169"/>
      <c r="AZ85" s="169"/>
      <c r="BA85" s="169" t="str">
        <f t="shared" si="73"/>
        <v/>
      </c>
      <c r="BB85" s="169" t="str">
        <f t="shared" si="74"/>
        <v/>
      </c>
      <c r="BC85" s="169" t="str">
        <f t="shared" si="90"/>
        <v/>
      </c>
      <c r="BD85" s="169"/>
      <c r="BE85" s="169"/>
      <c r="BF85" s="172" t="str">
        <f t="shared" si="75"/>
        <v/>
      </c>
      <c r="BG85" s="79" t="str">
        <f t="shared" si="76"/>
        <v/>
      </c>
      <c r="BH85" s="173" t="str">
        <f t="shared" si="91"/>
        <v/>
      </c>
      <c r="BI85" s="174" t="str">
        <f t="shared" si="77"/>
        <v/>
      </c>
      <c r="BJ85" s="80"/>
      <c r="BK85" s="176" t="str">
        <f t="shared" si="92"/>
        <v/>
      </c>
      <c r="BL85" s="176" t="str">
        <f t="shared" si="93"/>
        <v/>
      </c>
      <c r="BM85" s="176" t="str">
        <f t="shared" si="94"/>
        <v/>
      </c>
      <c r="BN85" s="175" t="str">
        <f t="shared" si="95"/>
        <v/>
      </c>
      <c r="BO85" s="175" t="str" cm="1">
        <f t="array" ref="BO85">IF($AJ85="","",IF(ROUND((IFERROR(_xlfn.IFS(TRIM(SUBSTITUTE($BI85,CHAR(160),""))="Devis 1",IFERROR(VALUE(TRIM(SUBSTITUTE(AW85,CHAR(160),""))),0),TRIM(SUBSTITUTE($BI85,CHAR(160),""))="Devis 2",IFERROR(VALUE(TRIM(SUBSTITUTE(BB85,CHAR(160),""))),0),TRIM(SUBSTITUTE($BI85,CHAR(160),""))="Devis 3",IFERROR(VALUE(TRIM(SUBSTITUTE(BG85,CHAR(160),""))),0)),0))*(IFERROR(VALUE(TRIM(SUBSTITUTE($AJ85,CHAR(160),""))),0)),2)=0,IF(BN85&lt;&gt;"",0,""),ROUND((IFERROR(_xlfn.IFS(TRIM(SUBSTITUTE($BI85,CHAR(160),""))="Devis 1",IFERROR(VALUE(TRIM(SUBSTITUTE(AW85,CHAR(160),""))),0),TRIM(SUBSTITUTE($BI85,CHAR(160),""))="Devis 2",IFERROR(VALUE(TRIM(SUBSTITUTE(BB85,CHAR(160),""))),0),TRIM(SUBSTITUTE($BI85,CHAR(160),""))="Devis 3",IFERROR(VALUE(TRIM(SUBSTITUTE(BG85,CHAR(160),""))),0)),0))*(IFERROR(VALUE(TRIM(SUBSTITUTE($AJ85,CHAR(160),""))),0)),2)))</f>
        <v/>
      </c>
      <c r="BP85" s="175" t="str">
        <f t="shared" si="81"/>
        <v/>
      </c>
      <c r="BQ85" s="80"/>
      <c r="BR85" s="81" t="str">
        <f t="shared" si="82"/>
        <v/>
      </c>
      <c r="BS85" s="81" t="str">
        <f t="shared" si="96"/>
        <v/>
      </c>
      <c r="BT85" s="176" t="str">
        <f t="shared" si="78"/>
        <v/>
      </c>
      <c r="BU85" s="176" t="str">
        <f t="shared" si="79"/>
        <v/>
      </c>
      <c r="BV85" s="82" t="str">
        <f t="shared" si="80"/>
        <v/>
      </c>
    </row>
    <row r="86" spans="1:74" s="57" customFormat="1" ht="20.25" customHeight="1">
      <c r="A86" s="164">
        <v>76</v>
      </c>
      <c r="B86" s="2"/>
      <c r="C86" s="2"/>
      <c r="D86" s="355"/>
      <c r="E86" s="2"/>
      <c r="F86" s="2"/>
      <c r="G86" s="80"/>
      <c r="H86" s="2"/>
      <c r="I86" s="2"/>
      <c r="J86" s="2"/>
      <c r="K86" s="11"/>
      <c r="L86" s="2"/>
      <c r="M86" s="29"/>
      <c r="N86" s="939"/>
      <c r="O86" s="2"/>
      <c r="P86" s="4"/>
      <c r="Q86" s="3"/>
      <c r="R86" s="165" t="str">
        <f t="shared" si="83"/>
        <v/>
      </c>
      <c r="S86" s="939"/>
      <c r="T86" s="2"/>
      <c r="U86" s="5"/>
      <c r="V86" s="3"/>
      <c r="W86" s="544" t="str">
        <f t="shared" si="84"/>
        <v/>
      </c>
      <c r="X86" s="939"/>
      <c r="Y86" s="2"/>
      <c r="Z86" s="6"/>
      <c r="AA86" s="3"/>
      <c r="AB86" s="544" t="str">
        <f t="shared" si="85"/>
        <v/>
      </c>
      <c r="AC86" s="543"/>
      <c r="AD86" s="361" t="str" cm="1">
        <f t="array" ref="AD86">IF((_xlfn.IFS(TRIM(SUBSTITUTE(AC86,CHAR(160),""))="Devis 1",IFERROR(VALUE(TRIM(SUBSTITUTE(P86,CHAR(160),""))),0),TRIM(SUBSTITUTE(AC86,CHAR(160),""))="Devis 2",IFERROR(VALUE(TRIM(SUBSTITUTE(U86,CHAR(160),""))),0),TRIM(SUBSTITUTE(AC86,CHAR(160),""))="Devis 3",IFERROR(VALUE(TRIM(SUBSTITUTE(Z86,CHAR(160),""))),0),TRUE,0)*IFERROR(VALUE(TRIM(SUBSTITUTE(D86,CHAR(160),""))),0))=0,"",_xlfn.IFS(TRIM(SUBSTITUTE(AC86,CHAR(160),""))="Devis 1",IFERROR(VALUE(TRIM(SUBSTITUTE(P86,CHAR(160),""))),0),TRIM(SUBSTITUTE(AC86,CHAR(160),""))="Devis 2",IFERROR(VALUE(TRIM(SUBSTITUTE(U86,CHAR(160),""))),0),TRIM(SUBSTITUTE(AC86,CHAR(160),""))="Devis 3",IFERROR(VALUE(TRIM(SUBSTITUTE(Z86,CHAR(160),""))),0),TRUE,0)*IFERROR(VALUE(TRIM(SUBSTITUTE(D86,CHAR(160),""))),0))</f>
        <v/>
      </c>
      <c r="AE86" s="177" t="str" cm="1">
        <f t="array" ref="AE86">IF(ROUND((_xlfn.IFS(TRIM(SUBSTITUTE(AC86,CHAR(160),""))="Devis 1",IFERROR(VALUE(TRIM(SUBSTITUTE(Q86,CHAR(160),""))),0),TRIM(SUBSTITUTE(AC86,CHAR(160),""))="Devis 2",IFERROR(VALUE(TRIM(SUBSTITUTE(V86,CHAR(160),""))),0),TRIM(SUBSTITUTE(AC86,CHAR(160),""))="Devis 3",IFERROR(VALUE(TRIM(SUBSTITUTE(AA86,CHAR(160),""))),0),TRUE,0)*IFERROR(VALUE(TRIM(SUBSTITUTE(D86,CHAR(160),""))),0)),2)=0,IF(AD86&lt;&gt;"",0,""),ROUND((_xlfn.IFS(TRIM(SUBSTITUTE(AC86,CHAR(160),""))="Devis 1",IFERROR(VALUE(TRIM(SUBSTITUTE(Q86,CHAR(160),""))),0),TRIM(SUBSTITUTE(AC86,CHAR(160),""))="Devis 2",IFERROR(VALUE(TRIM(SUBSTITUTE(V86,CHAR(160),""))),0),TRIM(SUBSTITUTE(AC86,CHAR(160),""))="Devis 3",IFERROR(VALUE(TRIM(SUBSTITUTE(AA86,CHAR(160),""))),0),TRUE,0)*IFERROR(VALUE(TRIM(SUBSTITUTE(D86,CHAR(160),""))),0)),2))</f>
        <v/>
      </c>
      <c r="AF86" s="166" t="str">
        <f t="shared" si="86"/>
        <v/>
      </c>
      <c r="AG86" s="27"/>
      <c r="AH86" s="77" t="str">
        <f t="shared" si="61"/>
        <v/>
      </c>
      <c r="AI86" s="167" t="str">
        <f t="shared" si="62"/>
        <v/>
      </c>
      <c r="AJ86" s="167" t="str">
        <f t="shared" si="63"/>
        <v/>
      </c>
      <c r="AK86" s="78" t="str">
        <f t="shared" si="64"/>
        <v/>
      </c>
      <c r="AL86" s="78" t="str">
        <f t="shared" si="65"/>
        <v/>
      </c>
      <c r="AM86" s="78" t="str">
        <f t="shared" si="66"/>
        <v/>
      </c>
      <c r="AN86" s="78" t="str">
        <f t="shared" si="67"/>
        <v/>
      </c>
      <c r="AO86" s="78" t="str">
        <f t="shared" si="87"/>
        <v/>
      </c>
      <c r="AP86" s="78" t="str">
        <f t="shared" si="88"/>
        <v/>
      </c>
      <c r="AQ86" s="168" t="str">
        <f t="shared" si="68"/>
        <v/>
      </c>
      <c r="AR86" s="78" t="str">
        <f t="shared" si="69"/>
        <v/>
      </c>
      <c r="AS86" s="169" t="str">
        <f t="shared" si="70"/>
        <v/>
      </c>
      <c r="AT86" s="169"/>
      <c r="AU86" s="169"/>
      <c r="AV86" s="169" t="str">
        <f t="shared" si="71"/>
        <v/>
      </c>
      <c r="AW86" s="169" t="str">
        <f t="shared" si="72"/>
        <v/>
      </c>
      <c r="AX86" s="169" t="str">
        <f t="shared" si="89"/>
        <v/>
      </c>
      <c r="AY86" s="169"/>
      <c r="AZ86" s="169"/>
      <c r="BA86" s="169" t="str">
        <f t="shared" si="73"/>
        <v/>
      </c>
      <c r="BB86" s="169" t="str">
        <f t="shared" si="74"/>
        <v/>
      </c>
      <c r="BC86" s="169" t="str">
        <f t="shared" si="90"/>
        <v/>
      </c>
      <c r="BD86" s="169"/>
      <c r="BE86" s="169"/>
      <c r="BF86" s="172" t="str">
        <f t="shared" si="75"/>
        <v/>
      </c>
      <c r="BG86" s="79" t="str">
        <f t="shared" si="76"/>
        <v/>
      </c>
      <c r="BH86" s="173" t="str">
        <f t="shared" si="91"/>
        <v/>
      </c>
      <c r="BI86" s="174" t="str">
        <f t="shared" si="77"/>
        <v/>
      </c>
      <c r="BJ86" s="80"/>
      <c r="BK86" s="176" t="str">
        <f t="shared" si="92"/>
        <v/>
      </c>
      <c r="BL86" s="176" t="str">
        <f t="shared" si="93"/>
        <v/>
      </c>
      <c r="BM86" s="176" t="str">
        <f t="shared" si="94"/>
        <v/>
      </c>
      <c r="BN86" s="175" t="str">
        <f t="shared" si="95"/>
        <v/>
      </c>
      <c r="BO86" s="175" t="str" cm="1">
        <f t="array" ref="BO86">IF($AJ86="","",IF(ROUND((IFERROR(_xlfn.IFS(TRIM(SUBSTITUTE($BI86,CHAR(160),""))="Devis 1",IFERROR(VALUE(TRIM(SUBSTITUTE(AW86,CHAR(160),""))),0),TRIM(SUBSTITUTE($BI86,CHAR(160),""))="Devis 2",IFERROR(VALUE(TRIM(SUBSTITUTE(BB86,CHAR(160),""))),0),TRIM(SUBSTITUTE($BI86,CHAR(160),""))="Devis 3",IFERROR(VALUE(TRIM(SUBSTITUTE(BG86,CHAR(160),""))),0)),0))*(IFERROR(VALUE(TRIM(SUBSTITUTE($AJ86,CHAR(160),""))),0)),2)=0,IF(BN86&lt;&gt;"",0,""),ROUND((IFERROR(_xlfn.IFS(TRIM(SUBSTITUTE($BI86,CHAR(160),""))="Devis 1",IFERROR(VALUE(TRIM(SUBSTITUTE(AW86,CHAR(160),""))),0),TRIM(SUBSTITUTE($BI86,CHAR(160),""))="Devis 2",IFERROR(VALUE(TRIM(SUBSTITUTE(BB86,CHAR(160),""))),0),TRIM(SUBSTITUTE($BI86,CHAR(160),""))="Devis 3",IFERROR(VALUE(TRIM(SUBSTITUTE(BG86,CHAR(160),""))),0)),0))*(IFERROR(VALUE(TRIM(SUBSTITUTE($AJ86,CHAR(160),""))),0)),2)))</f>
        <v/>
      </c>
      <c r="BP86" s="175" t="str">
        <f t="shared" si="81"/>
        <v/>
      </c>
      <c r="BQ86" s="80"/>
      <c r="BR86" s="81" t="str">
        <f t="shared" si="82"/>
        <v/>
      </c>
      <c r="BS86" s="81" t="str">
        <f t="shared" si="96"/>
        <v/>
      </c>
      <c r="BT86" s="176" t="str">
        <f t="shared" si="78"/>
        <v/>
      </c>
      <c r="BU86" s="176" t="str">
        <f t="shared" si="79"/>
        <v/>
      </c>
      <c r="BV86" s="82" t="str">
        <f t="shared" si="80"/>
        <v/>
      </c>
    </row>
    <row r="87" spans="1:74" s="57" customFormat="1" ht="20.25" customHeight="1">
      <c r="A87" s="164">
        <v>77</v>
      </c>
      <c r="B87" s="2"/>
      <c r="C87" s="2"/>
      <c r="D87" s="355"/>
      <c r="E87" s="2"/>
      <c r="F87" s="2"/>
      <c r="G87" s="80"/>
      <c r="H87" s="2"/>
      <c r="I87" s="2"/>
      <c r="J87" s="2"/>
      <c r="K87" s="11"/>
      <c r="L87" s="2"/>
      <c r="M87" s="29"/>
      <c r="N87" s="939"/>
      <c r="O87" s="2"/>
      <c r="P87" s="4"/>
      <c r="Q87" s="3"/>
      <c r="R87" s="165" t="str">
        <f t="shared" si="83"/>
        <v/>
      </c>
      <c r="S87" s="939"/>
      <c r="T87" s="2"/>
      <c r="U87" s="5"/>
      <c r="V87" s="3"/>
      <c r="W87" s="544" t="str">
        <f t="shared" si="84"/>
        <v/>
      </c>
      <c r="X87" s="939"/>
      <c r="Y87" s="2"/>
      <c r="Z87" s="6"/>
      <c r="AA87" s="3"/>
      <c r="AB87" s="544" t="str">
        <f t="shared" si="85"/>
        <v/>
      </c>
      <c r="AC87" s="543"/>
      <c r="AD87" s="361" t="str" cm="1">
        <f t="array" ref="AD87">IF((_xlfn.IFS(TRIM(SUBSTITUTE(AC87,CHAR(160),""))="Devis 1",IFERROR(VALUE(TRIM(SUBSTITUTE(P87,CHAR(160),""))),0),TRIM(SUBSTITUTE(AC87,CHAR(160),""))="Devis 2",IFERROR(VALUE(TRIM(SUBSTITUTE(U87,CHAR(160),""))),0),TRIM(SUBSTITUTE(AC87,CHAR(160),""))="Devis 3",IFERROR(VALUE(TRIM(SUBSTITUTE(Z87,CHAR(160),""))),0),TRUE,0)*IFERROR(VALUE(TRIM(SUBSTITUTE(D87,CHAR(160),""))),0))=0,"",_xlfn.IFS(TRIM(SUBSTITUTE(AC87,CHAR(160),""))="Devis 1",IFERROR(VALUE(TRIM(SUBSTITUTE(P87,CHAR(160),""))),0),TRIM(SUBSTITUTE(AC87,CHAR(160),""))="Devis 2",IFERROR(VALUE(TRIM(SUBSTITUTE(U87,CHAR(160),""))),0),TRIM(SUBSTITUTE(AC87,CHAR(160),""))="Devis 3",IFERROR(VALUE(TRIM(SUBSTITUTE(Z87,CHAR(160),""))),0),TRUE,0)*IFERROR(VALUE(TRIM(SUBSTITUTE(D87,CHAR(160),""))),0))</f>
        <v/>
      </c>
      <c r="AE87" s="177" t="str" cm="1">
        <f t="array" ref="AE87">IF(ROUND((_xlfn.IFS(TRIM(SUBSTITUTE(AC87,CHAR(160),""))="Devis 1",IFERROR(VALUE(TRIM(SUBSTITUTE(Q87,CHAR(160),""))),0),TRIM(SUBSTITUTE(AC87,CHAR(160),""))="Devis 2",IFERROR(VALUE(TRIM(SUBSTITUTE(V87,CHAR(160),""))),0),TRIM(SUBSTITUTE(AC87,CHAR(160),""))="Devis 3",IFERROR(VALUE(TRIM(SUBSTITUTE(AA87,CHAR(160),""))),0),TRUE,0)*IFERROR(VALUE(TRIM(SUBSTITUTE(D87,CHAR(160),""))),0)),2)=0,IF(AD87&lt;&gt;"",0,""),ROUND((_xlfn.IFS(TRIM(SUBSTITUTE(AC87,CHAR(160),""))="Devis 1",IFERROR(VALUE(TRIM(SUBSTITUTE(Q87,CHAR(160),""))),0),TRIM(SUBSTITUTE(AC87,CHAR(160),""))="Devis 2",IFERROR(VALUE(TRIM(SUBSTITUTE(V87,CHAR(160),""))),0),TRIM(SUBSTITUTE(AC87,CHAR(160),""))="Devis 3",IFERROR(VALUE(TRIM(SUBSTITUTE(AA87,CHAR(160),""))),0),TRUE,0)*IFERROR(VALUE(TRIM(SUBSTITUTE(D87,CHAR(160),""))),0)),2))</f>
        <v/>
      </c>
      <c r="AF87" s="166" t="str">
        <f t="shared" si="86"/>
        <v/>
      </c>
      <c r="AG87" s="27"/>
      <c r="AH87" s="77" t="str">
        <f t="shared" si="61"/>
        <v/>
      </c>
      <c r="AI87" s="167" t="str">
        <f t="shared" si="62"/>
        <v/>
      </c>
      <c r="AJ87" s="167" t="str">
        <f t="shared" si="63"/>
        <v/>
      </c>
      <c r="AK87" s="78" t="str">
        <f t="shared" si="64"/>
        <v/>
      </c>
      <c r="AL87" s="78" t="str">
        <f t="shared" si="65"/>
        <v/>
      </c>
      <c r="AM87" s="78" t="str">
        <f t="shared" si="66"/>
        <v/>
      </c>
      <c r="AN87" s="78" t="str">
        <f t="shared" si="67"/>
        <v/>
      </c>
      <c r="AO87" s="78" t="str">
        <f t="shared" si="87"/>
        <v/>
      </c>
      <c r="AP87" s="78" t="str">
        <f t="shared" si="88"/>
        <v/>
      </c>
      <c r="AQ87" s="168" t="str">
        <f t="shared" si="68"/>
        <v/>
      </c>
      <c r="AR87" s="78" t="str">
        <f t="shared" si="69"/>
        <v/>
      </c>
      <c r="AS87" s="169" t="str">
        <f t="shared" si="70"/>
        <v/>
      </c>
      <c r="AT87" s="169"/>
      <c r="AU87" s="169"/>
      <c r="AV87" s="169" t="str">
        <f t="shared" si="71"/>
        <v/>
      </c>
      <c r="AW87" s="169" t="str">
        <f t="shared" si="72"/>
        <v/>
      </c>
      <c r="AX87" s="169" t="str">
        <f t="shared" si="89"/>
        <v/>
      </c>
      <c r="AY87" s="169"/>
      <c r="AZ87" s="169"/>
      <c r="BA87" s="169" t="str">
        <f t="shared" si="73"/>
        <v/>
      </c>
      <c r="BB87" s="169" t="str">
        <f t="shared" si="74"/>
        <v/>
      </c>
      <c r="BC87" s="169" t="str">
        <f t="shared" si="90"/>
        <v/>
      </c>
      <c r="BD87" s="169"/>
      <c r="BE87" s="169"/>
      <c r="BF87" s="172" t="str">
        <f t="shared" si="75"/>
        <v/>
      </c>
      <c r="BG87" s="79" t="str">
        <f t="shared" si="76"/>
        <v/>
      </c>
      <c r="BH87" s="173" t="str">
        <f t="shared" si="91"/>
        <v/>
      </c>
      <c r="BI87" s="174" t="str">
        <f t="shared" si="77"/>
        <v/>
      </c>
      <c r="BJ87" s="80"/>
      <c r="BK87" s="176" t="str">
        <f t="shared" si="92"/>
        <v/>
      </c>
      <c r="BL87" s="176" t="str">
        <f t="shared" si="93"/>
        <v/>
      </c>
      <c r="BM87" s="176" t="str">
        <f t="shared" si="94"/>
        <v/>
      </c>
      <c r="BN87" s="175" t="str">
        <f t="shared" si="95"/>
        <v/>
      </c>
      <c r="BO87" s="175" t="str" cm="1">
        <f t="array" ref="BO87">IF($AJ87="","",IF(ROUND((IFERROR(_xlfn.IFS(TRIM(SUBSTITUTE($BI87,CHAR(160),""))="Devis 1",IFERROR(VALUE(TRIM(SUBSTITUTE(AW87,CHAR(160),""))),0),TRIM(SUBSTITUTE($BI87,CHAR(160),""))="Devis 2",IFERROR(VALUE(TRIM(SUBSTITUTE(BB87,CHAR(160),""))),0),TRIM(SUBSTITUTE($BI87,CHAR(160),""))="Devis 3",IFERROR(VALUE(TRIM(SUBSTITUTE(BG87,CHAR(160),""))),0)),0))*(IFERROR(VALUE(TRIM(SUBSTITUTE($AJ87,CHAR(160),""))),0)),2)=0,IF(BN87&lt;&gt;"",0,""),ROUND((IFERROR(_xlfn.IFS(TRIM(SUBSTITUTE($BI87,CHAR(160),""))="Devis 1",IFERROR(VALUE(TRIM(SUBSTITUTE(AW87,CHAR(160),""))),0),TRIM(SUBSTITUTE($BI87,CHAR(160),""))="Devis 2",IFERROR(VALUE(TRIM(SUBSTITUTE(BB87,CHAR(160),""))),0),TRIM(SUBSTITUTE($BI87,CHAR(160),""))="Devis 3",IFERROR(VALUE(TRIM(SUBSTITUTE(BG87,CHAR(160),""))),0)),0))*(IFERROR(VALUE(TRIM(SUBSTITUTE($AJ87,CHAR(160),""))),0)),2)))</f>
        <v/>
      </c>
      <c r="BP87" s="175" t="str">
        <f t="shared" si="81"/>
        <v/>
      </c>
      <c r="BQ87" s="80"/>
      <c r="BR87" s="81" t="str">
        <f t="shared" si="82"/>
        <v/>
      </c>
      <c r="BS87" s="81" t="str">
        <f t="shared" si="96"/>
        <v/>
      </c>
      <c r="BT87" s="176" t="str">
        <f t="shared" si="78"/>
        <v/>
      </c>
      <c r="BU87" s="176" t="str">
        <f t="shared" si="79"/>
        <v/>
      </c>
      <c r="BV87" s="82" t="str">
        <f t="shared" si="80"/>
        <v/>
      </c>
    </row>
    <row r="88" spans="1:74" s="57" customFormat="1" ht="20.25" customHeight="1">
      <c r="A88" s="164">
        <v>78</v>
      </c>
      <c r="B88" s="2"/>
      <c r="C88" s="2"/>
      <c r="D88" s="355"/>
      <c r="E88" s="2"/>
      <c r="F88" s="2"/>
      <c r="G88" s="80"/>
      <c r="H88" s="2"/>
      <c r="I88" s="2"/>
      <c r="J88" s="2"/>
      <c r="K88" s="11"/>
      <c r="L88" s="2"/>
      <c r="M88" s="29"/>
      <c r="N88" s="939"/>
      <c r="O88" s="2"/>
      <c r="P88" s="4"/>
      <c r="Q88" s="3"/>
      <c r="R88" s="165" t="str">
        <f t="shared" si="83"/>
        <v/>
      </c>
      <c r="S88" s="939"/>
      <c r="T88" s="2"/>
      <c r="U88" s="5"/>
      <c r="V88" s="3"/>
      <c r="W88" s="544" t="str">
        <f t="shared" si="84"/>
        <v/>
      </c>
      <c r="X88" s="939"/>
      <c r="Y88" s="2"/>
      <c r="Z88" s="6"/>
      <c r="AA88" s="3"/>
      <c r="AB88" s="544" t="str">
        <f t="shared" si="85"/>
        <v/>
      </c>
      <c r="AC88" s="543"/>
      <c r="AD88" s="361" t="str" cm="1">
        <f t="array" ref="AD88">IF((_xlfn.IFS(TRIM(SUBSTITUTE(AC88,CHAR(160),""))="Devis 1",IFERROR(VALUE(TRIM(SUBSTITUTE(P88,CHAR(160),""))),0),TRIM(SUBSTITUTE(AC88,CHAR(160),""))="Devis 2",IFERROR(VALUE(TRIM(SUBSTITUTE(U88,CHAR(160),""))),0),TRIM(SUBSTITUTE(AC88,CHAR(160),""))="Devis 3",IFERROR(VALUE(TRIM(SUBSTITUTE(Z88,CHAR(160),""))),0),TRUE,0)*IFERROR(VALUE(TRIM(SUBSTITUTE(D88,CHAR(160),""))),0))=0,"",_xlfn.IFS(TRIM(SUBSTITUTE(AC88,CHAR(160),""))="Devis 1",IFERROR(VALUE(TRIM(SUBSTITUTE(P88,CHAR(160),""))),0),TRIM(SUBSTITUTE(AC88,CHAR(160),""))="Devis 2",IFERROR(VALUE(TRIM(SUBSTITUTE(U88,CHAR(160),""))),0),TRIM(SUBSTITUTE(AC88,CHAR(160),""))="Devis 3",IFERROR(VALUE(TRIM(SUBSTITUTE(Z88,CHAR(160),""))),0),TRUE,0)*IFERROR(VALUE(TRIM(SUBSTITUTE(D88,CHAR(160),""))),0))</f>
        <v/>
      </c>
      <c r="AE88" s="177" t="str" cm="1">
        <f t="array" ref="AE88">IF(ROUND((_xlfn.IFS(TRIM(SUBSTITUTE(AC88,CHAR(160),""))="Devis 1",IFERROR(VALUE(TRIM(SUBSTITUTE(Q88,CHAR(160),""))),0),TRIM(SUBSTITUTE(AC88,CHAR(160),""))="Devis 2",IFERROR(VALUE(TRIM(SUBSTITUTE(V88,CHAR(160),""))),0),TRIM(SUBSTITUTE(AC88,CHAR(160),""))="Devis 3",IFERROR(VALUE(TRIM(SUBSTITUTE(AA88,CHAR(160),""))),0),TRUE,0)*IFERROR(VALUE(TRIM(SUBSTITUTE(D88,CHAR(160),""))),0)),2)=0,IF(AD88&lt;&gt;"",0,""),ROUND((_xlfn.IFS(TRIM(SUBSTITUTE(AC88,CHAR(160),""))="Devis 1",IFERROR(VALUE(TRIM(SUBSTITUTE(Q88,CHAR(160),""))),0),TRIM(SUBSTITUTE(AC88,CHAR(160),""))="Devis 2",IFERROR(VALUE(TRIM(SUBSTITUTE(V88,CHAR(160),""))),0),TRIM(SUBSTITUTE(AC88,CHAR(160),""))="Devis 3",IFERROR(VALUE(TRIM(SUBSTITUTE(AA88,CHAR(160),""))),0),TRUE,0)*IFERROR(VALUE(TRIM(SUBSTITUTE(D88,CHAR(160),""))),0)),2))</f>
        <v/>
      </c>
      <c r="AF88" s="166" t="str">
        <f t="shared" si="86"/>
        <v/>
      </c>
      <c r="AG88" s="27"/>
      <c r="AH88" s="77" t="str">
        <f t="shared" si="61"/>
        <v/>
      </c>
      <c r="AI88" s="167" t="str">
        <f t="shared" si="62"/>
        <v/>
      </c>
      <c r="AJ88" s="167" t="str">
        <f t="shared" si="63"/>
        <v/>
      </c>
      <c r="AK88" s="78" t="str">
        <f t="shared" si="64"/>
        <v/>
      </c>
      <c r="AL88" s="78" t="str">
        <f t="shared" si="65"/>
        <v/>
      </c>
      <c r="AM88" s="78" t="str">
        <f t="shared" si="66"/>
        <v/>
      </c>
      <c r="AN88" s="78" t="str">
        <f t="shared" si="67"/>
        <v/>
      </c>
      <c r="AO88" s="78" t="str">
        <f t="shared" si="87"/>
        <v/>
      </c>
      <c r="AP88" s="78" t="str">
        <f t="shared" si="88"/>
        <v/>
      </c>
      <c r="AQ88" s="168" t="str">
        <f t="shared" si="68"/>
        <v/>
      </c>
      <c r="AR88" s="78" t="str">
        <f t="shared" si="69"/>
        <v/>
      </c>
      <c r="AS88" s="169" t="str">
        <f t="shared" si="70"/>
        <v/>
      </c>
      <c r="AT88" s="169"/>
      <c r="AU88" s="169"/>
      <c r="AV88" s="169" t="str">
        <f t="shared" si="71"/>
        <v/>
      </c>
      <c r="AW88" s="169" t="str">
        <f t="shared" si="72"/>
        <v/>
      </c>
      <c r="AX88" s="169" t="str">
        <f t="shared" si="89"/>
        <v/>
      </c>
      <c r="AY88" s="169"/>
      <c r="AZ88" s="169"/>
      <c r="BA88" s="169" t="str">
        <f t="shared" si="73"/>
        <v/>
      </c>
      <c r="BB88" s="169" t="str">
        <f t="shared" si="74"/>
        <v/>
      </c>
      <c r="BC88" s="169" t="str">
        <f t="shared" si="90"/>
        <v/>
      </c>
      <c r="BD88" s="169"/>
      <c r="BE88" s="169"/>
      <c r="BF88" s="172" t="str">
        <f t="shared" si="75"/>
        <v/>
      </c>
      <c r="BG88" s="79" t="str">
        <f t="shared" si="76"/>
        <v/>
      </c>
      <c r="BH88" s="173" t="str">
        <f t="shared" si="91"/>
        <v/>
      </c>
      <c r="BI88" s="174" t="str">
        <f t="shared" si="77"/>
        <v/>
      </c>
      <c r="BJ88" s="80"/>
      <c r="BK88" s="176" t="str">
        <f t="shared" si="92"/>
        <v/>
      </c>
      <c r="BL88" s="176" t="str">
        <f t="shared" si="93"/>
        <v/>
      </c>
      <c r="BM88" s="176" t="str">
        <f t="shared" si="94"/>
        <v/>
      </c>
      <c r="BN88" s="175" t="str">
        <f t="shared" si="95"/>
        <v/>
      </c>
      <c r="BO88" s="175" t="str" cm="1">
        <f t="array" ref="BO88">IF($AJ88="","",IF(ROUND((IFERROR(_xlfn.IFS(TRIM(SUBSTITUTE($BI88,CHAR(160),""))="Devis 1",IFERROR(VALUE(TRIM(SUBSTITUTE(AW88,CHAR(160),""))),0),TRIM(SUBSTITUTE($BI88,CHAR(160),""))="Devis 2",IFERROR(VALUE(TRIM(SUBSTITUTE(BB88,CHAR(160),""))),0),TRIM(SUBSTITUTE($BI88,CHAR(160),""))="Devis 3",IFERROR(VALUE(TRIM(SUBSTITUTE(BG88,CHAR(160),""))),0)),0))*(IFERROR(VALUE(TRIM(SUBSTITUTE($AJ88,CHAR(160),""))),0)),2)=0,IF(BN88&lt;&gt;"",0,""),ROUND((IFERROR(_xlfn.IFS(TRIM(SUBSTITUTE($BI88,CHAR(160),""))="Devis 1",IFERROR(VALUE(TRIM(SUBSTITUTE(AW88,CHAR(160),""))),0),TRIM(SUBSTITUTE($BI88,CHAR(160),""))="Devis 2",IFERROR(VALUE(TRIM(SUBSTITUTE(BB88,CHAR(160),""))),0),TRIM(SUBSTITUTE($BI88,CHAR(160),""))="Devis 3",IFERROR(VALUE(TRIM(SUBSTITUTE(BG88,CHAR(160),""))),0)),0))*(IFERROR(VALUE(TRIM(SUBSTITUTE($AJ88,CHAR(160),""))),0)),2)))</f>
        <v/>
      </c>
      <c r="BP88" s="175" t="str">
        <f t="shared" si="81"/>
        <v/>
      </c>
      <c r="BQ88" s="80"/>
      <c r="BR88" s="81" t="str">
        <f t="shared" si="82"/>
        <v/>
      </c>
      <c r="BS88" s="81" t="str">
        <f t="shared" si="96"/>
        <v/>
      </c>
      <c r="BT88" s="176" t="str">
        <f t="shared" si="78"/>
        <v/>
      </c>
      <c r="BU88" s="176" t="str">
        <f t="shared" si="79"/>
        <v/>
      </c>
      <c r="BV88" s="82" t="str">
        <f t="shared" si="80"/>
        <v/>
      </c>
    </row>
    <row r="89" spans="1:74" s="57" customFormat="1" ht="20.25" customHeight="1">
      <c r="A89" s="164">
        <v>79</v>
      </c>
      <c r="B89" s="2"/>
      <c r="C89" s="2"/>
      <c r="D89" s="355"/>
      <c r="E89" s="2"/>
      <c r="F89" s="2"/>
      <c r="G89" s="80"/>
      <c r="H89" s="2"/>
      <c r="I89" s="2"/>
      <c r="J89" s="2"/>
      <c r="K89" s="11"/>
      <c r="L89" s="2"/>
      <c r="M89" s="29"/>
      <c r="N89" s="939"/>
      <c r="O89" s="2"/>
      <c r="P89" s="4"/>
      <c r="Q89" s="3"/>
      <c r="R89" s="165" t="str">
        <f t="shared" si="83"/>
        <v/>
      </c>
      <c r="S89" s="939"/>
      <c r="T89" s="2"/>
      <c r="U89" s="5"/>
      <c r="V89" s="3"/>
      <c r="W89" s="544" t="str">
        <f t="shared" si="84"/>
        <v/>
      </c>
      <c r="X89" s="939"/>
      <c r="Y89" s="2"/>
      <c r="Z89" s="6"/>
      <c r="AA89" s="3"/>
      <c r="AB89" s="544" t="str">
        <f t="shared" si="85"/>
        <v/>
      </c>
      <c r="AC89" s="543"/>
      <c r="AD89" s="361" t="str" cm="1">
        <f t="array" ref="AD89">IF((_xlfn.IFS(TRIM(SUBSTITUTE(AC89,CHAR(160),""))="Devis 1",IFERROR(VALUE(TRIM(SUBSTITUTE(P89,CHAR(160),""))),0),TRIM(SUBSTITUTE(AC89,CHAR(160),""))="Devis 2",IFERROR(VALUE(TRIM(SUBSTITUTE(U89,CHAR(160),""))),0),TRIM(SUBSTITUTE(AC89,CHAR(160),""))="Devis 3",IFERROR(VALUE(TRIM(SUBSTITUTE(Z89,CHAR(160),""))),0),TRUE,0)*IFERROR(VALUE(TRIM(SUBSTITUTE(D89,CHAR(160),""))),0))=0,"",_xlfn.IFS(TRIM(SUBSTITUTE(AC89,CHAR(160),""))="Devis 1",IFERROR(VALUE(TRIM(SUBSTITUTE(P89,CHAR(160),""))),0),TRIM(SUBSTITUTE(AC89,CHAR(160),""))="Devis 2",IFERROR(VALUE(TRIM(SUBSTITUTE(U89,CHAR(160),""))),0),TRIM(SUBSTITUTE(AC89,CHAR(160),""))="Devis 3",IFERROR(VALUE(TRIM(SUBSTITUTE(Z89,CHAR(160),""))),0),TRUE,0)*IFERROR(VALUE(TRIM(SUBSTITUTE(D89,CHAR(160),""))),0))</f>
        <v/>
      </c>
      <c r="AE89" s="177" t="str" cm="1">
        <f t="array" ref="AE89">IF(ROUND((_xlfn.IFS(TRIM(SUBSTITUTE(AC89,CHAR(160),""))="Devis 1",IFERROR(VALUE(TRIM(SUBSTITUTE(Q89,CHAR(160),""))),0),TRIM(SUBSTITUTE(AC89,CHAR(160),""))="Devis 2",IFERROR(VALUE(TRIM(SUBSTITUTE(V89,CHAR(160),""))),0),TRIM(SUBSTITUTE(AC89,CHAR(160),""))="Devis 3",IFERROR(VALUE(TRIM(SUBSTITUTE(AA89,CHAR(160),""))),0),TRUE,0)*IFERROR(VALUE(TRIM(SUBSTITUTE(D89,CHAR(160),""))),0)),2)=0,IF(AD89&lt;&gt;"",0,""),ROUND((_xlfn.IFS(TRIM(SUBSTITUTE(AC89,CHAR(160),""))="Devis 1",IFERROR(VALUE(TRIM(SUBSTITUTE(Q89,CHAR(160),""))),0),TRIM(SUBSTITUTE(AC89,CHAR(160),""))="Devis 2",IFERROR(VALUE(TRIM(SUBSTITUTE(V89,CHAR(160),""))),0),TRIM(SUBSTITUTE(AC89,CHAR(160),""))="Devis 3",IFERROR(VALUE(TRIM(SUBSTITUTE(AA89,CHAR(160),""))),0),TRUE,0)*IFERROR(VALUE(TRIM(SUBSTITUTE(D89,CHAR(160),""))),0)),2))</f>
        <v/>
      </c>
      <c r="AF89" s="166" t="str">
        <f t="shared" si="86"/>
        <v/>
      </c>
      <c r="AG89" s="27"/>
      <c r="AH89" s="77" t="str">
        <f t="shared" si="61"/>
        <v/>
      </c>
      <c r="AI89" s="167" t="str">
        <f t="shared" si="62"/>
        <v/>
      </c>
      <c r="AJ89" s="167" t="str">
        <f t="shared" si="63"/>
        <v/>
      </c>
      <c r="AK89" s="78" t="str">
        <f t="shared" si="64"/>
        <v/>
      </c>
      <c r="AL89" s="78" t="str">
        <f t="shared" si="65"/>
        <v/>
      </c>
      <c r="AM89" s="78" t="str">
        <f t="shared" si="66"/>
        <v/>
      </c>
      <c r="AN89" s="78" t="str">
        <f t="shared" si="67"/>
        <v/>
      </c>
      <c r="AO89" s="78" t="str">
        <f t="shared" si="87"/>
        <v/>
      </c>
      <c r="AP89" s="78" t="str">
        <f t="shared" si="88"/>
        <v/>
      </c>
      <c r="AQ89" s="168" t="str">
        <f t="shared" si="68"/>
        <v/>
      </c>
      <c r="AR89" s="78" t="str">
        <f t="shared" si="69"/>
        <v/>
      </c>
      <c r="AS89" s="169" t="str">
        <f t="shared" si="70"/>
        <v/>
      </c>
      <c r="AT89" s="169"/>
      <c r="AU89" s="169"/>
      <c r="AV89" s="169" t="str">
        <f t="shared" si="71"/>
        <v/>
      </c>
      <c r="AW89" s="169" t="str">
        <f t="shared" si="72"/>
        <v/>
      </c>
      <c r="AX89" s="169" t="str">
        <f t="shared" si="89"/>
        <v/>
      </c>
      <c r="AY89" s="169"/>
      <c r="AZ89" s="169"/>
      <c r="BA89" s="169" t="str">
        <f t="shared" si="73"/>
        <v/>
      </c>
      <c r="BB89" s="169" t="str">
        <f t="shared" si="74"/>
        <v/>
      </c>
      <c r="BC89" s="169" t="str">
        <f t="shared" si="90"/>
        <v/>
      </c>
      <c r="BD89" s="169"/>
      <c r="BE89" s="169"/>
      <c r="BF89" s="172" t="str">
        <f t="shared" si="75"/>
        <v/>
      </c>
      <c r="BG89" s="79" t="str">
        <f t="shared" si="76"/>
        <v/>
      </c>
      <c r="BH89" s="173" t="str">
        <f t="shared" si="91"/>
        <v/>
      </c>
      <c r="BI89" s="174" t="str">
        <f t="shared" si="77"/>
        <v/>
      </c>
      <c r="BJ89" s="80"/>
      <c r="BK89" s="176" t="str">
        <f t="shared" si="92"/>
        <v/>
      </c>
      <c r="BL89" s="176" t="str">
        <f t="shared" si="93"/>
        <v/>
      </c>
      <c r="BM89" s="176" t="str">
        <f t="shared" si="94"/>
        <v/>
      </c>
      <c r="BN89" s="175" t="str">
        <f t="shared" si="95"/>
        <v/>
      </c>
      <c r="BO89" s="175" t="str" cm="1">
        <f t="array" ref="BO89">IF($AJ89="","",IF(ROUND((IFERROR(_xlfn.IFS(TRIM(SUBSTITUTE($BI89,CHAR(160),""))="Devis 1",IFERROR(VALUE(TRIM(SUBSTITUTE(AW89,CHAR(160),""))),0),TRIM(SUBSTITUTE($BI89,CHAR(160),""))="Devis 2",IFERROR(VALUE(TRIM(SUBSTITUTE(BB89,CHAR(160),""))),0),TRIM(SUBSTITUTE($BI89,CHAR(160),""))="Devis 3",IFERROR(VALUE(TRIM(SUBSTITUTE(BG89,CHAR(160),""))),0)),0))*(IFERROR(VALUE(TRIM(SUBSTITUTE($AJ89,CHAR(160),""))),0)),2)=0,IF(BN89&lt;&gt;"",0,""),ROUND((IFERROR(_xlfn.IFS(TRIM(SUBSTITUTE($BI89,CHAR(160),""))="Devis 1",IFERROR(VALUE(TRIM(SUBSTITUTE(AW89,CHAR(160),""))),0),TRIM(SUBSTITUTE($BI89,CHAR(160),""))="Devis 2",IFERROR(VALUE(TRIM(SUBSTITUTE(BB89,CHAR(160),""))),0),TRIM(SUBSTITUTE($BI89,CHAR(160),""))="Devis 3",IFERROR(VALUE(TRIM(SUBSTITUTE(BG89,CHAR(160),""))),0)),0))*(IFERROR(VALUE(TRIM(SUBSTITUTE($AJ89,CHAR(160),""))),0)),2)))</f>
        <v/>
      </c>
      <c r="BP89" s="175" t="str">
        <f t="shared" si="81"/>
        <v/>
      </c>
      <c r="BQ89" s="80"/>
      <c r="BR89" s="81" t="str">
        <f t="shared" si="82"/>
        <v/>
      </c>
      <c r="BS89" s="81" t="str">
        <f t="shared" si="96"/>
        <v/>
      </c>
      <c r="BT89" s="176" t="str">
        <f t="shared" si="78"/>
        <v/>
      </c>
      <c r="BU89" s="176" t="str">
        <f t="shared" si="79"/>
        <v/>
      </c>
      <c r="BV89" s="82" t="str">
        <f t="shared" si="80"/>
        <v/>
      </c>
    </row>
    <row r="90" spans="1:74" s="57" customFormat="1" ht="20.25" customHeight="1">
      <c r="A90" s="164">
        <v>80</v>
      </c>
      <c r="B90" s="2"/>
      <c r="C90" s="2"/>
      <c r="D90" s="355"/>
      <c r="E90" s="2"/>
      <c r="F90" s="2"/>
      <c r="G90" s="80"/>
      <c r="H90" s="2"/>
      <c r="I90" s="2"/>
      <c r="J90" s="2"/>
      <c r="K90" s="11"/>
      <c r="L90" s="2"/>
      <c r="M90" s="29"/>
      <c r="N90" s="939"/>
      <c r="O90" s="2"/>
      <c r="P90" s="4"/>
      <c r="Q90" s="3"/>
      <c r="R90" s="165" t="str">
        <f t="shared" si="83"/>
        <v/>
      </c>
      <c r="S90" s="939"/>
      <c r="T90" s="2"/>
      <c r="U90" s="5"/>
      <c r="V90" s="3"/>
      <c r="W90" s="544" t="str">
        <f t="shared" si="84"/>
        <v/>
      </c>
      <c r="X90" s="939"/>
      <c r="Y90" s="2"/>
      <c r="Z90" s="6"/>
      <c r="AA90" s="3"/>
      <c r="AB90" s="544" t="str">
        <f t="shared" si="85"/>
        <v/>
      </c>
      <c r="AC90" s="543"/>
      <c r="AD90" s="361" t="str" cm="1">
        <f t="array" ref="AD90">IF((_xlfn.IFS(TRIM(SUBSTITUTE(AC90,CHAR(160),""))="Devis 1",IFERROR(VALUE(TRIM(SUBSTITUTE(P90,CHAR(160),""))),0),TRIM(SUBSTITUTE(AC90,CHAR(160),""))="Devis 2",IFERROR(VALUE(TRIM(SUBSTITUTE(U90,CHAR(160),""))),0),TRIM(SUBSTITUTE(AC90,CHAR(160),""))="Devis 3",IFERROR(VALUE(TRIM(SUBSTITUTE(Z90,CHAR(160),""))),0),TRUE,0)*IFERROR(VALUE(TRIM(SUBSTITUTE(D90,CHAR(160),""))),0))=0,"",_xlfn.IFS(TRIM(SUBSTITUTE(AC90,CHAR(160),""))="Devis 1",IFERROR(VALUE(TRIM(SUBSTITUTE(P90,CHAR(160),""))),0),TRIM(SUBSTITUTE(AC90,CHAR(160),""))="Devis 2",IFERROR(VALUE(TRIM(SUBSTITUTE(U90,CHAR(160),""))),0),TRIM(SUBSTITUTE(AC90,CHAR(160),""))="Devis 3",IFERROR(VALUE(TRIM(SUBSTITUTE(Z90,CHAR(160),""))),0),TRUE,0)*IFERROR(VALUE(TRIM(SUBSTITUTE(D90,CHAR(160),""))),0))</f>
        <v/>
      </c>
      <c r="AE90" s="177" t="str" cm="1">
        <f t="array" ref="AE90">IF(ROUND((_xlfn.IFS(TRIM(SUBSTITUTE(AC90,CHAR(160),""))="Devis 1",IFERROR(VALUE(TRIM(SUBSTITUTE(Q90,CHAR(160),""))),0),TRIM(SUBSTITUTE(AC90,CHAR(160),""))="Devis 2",IFERROR(VALUE(TRIM(SUBSTITUTE(V90,CHAR(160),""))),0),TRIM(SUBSTITUTE(AC90,CHAR(160),""))="Devis 3",IFERROR(VALUE(TRIM(SUBSTITUTE(AA90,CHAR(160),""))),0),TRUE,0)*IFERROR(VALUE(TRIM(SUBSTITUTE(D90,CHAR(160),""))),0)),2)=0,IF(AD90&lt;&gt;"",0,""),ROUND((_xlfn.IFS(TRIM(SUBSTITUTE(AC90,CHAR(160),""))="Devis 1",IFERROR(VALUE(TRIM(SUBSTITUTE(Q90,CHAR(160),""))),0),TRIM(SUBSTITUTE(AC90,CHAR(160),""))="Devis 2",IFERROR(VALUE(TRIM(SUBSTITUTE(V90,CHAR(160),""))),0),TRIM(SUBSTITUTE(AC90,CHAR(160),""))="Devis 3",IFERROR(VALUE(TRIM(SUBSTITUTE(AA90,CHAR(160),""))),0),TRUE,0)*IFERROR(VALUE(TRIM(SUBSTITUTE(D90,CHAR(160),""))),0)),2))</f>
        <v/>
      </c>
      <c r="AF90" s="166" t="str">
        <f t="shared" si="86"/>
        <v/>
      </c>
      <c r="AG90" s="27"/>
      <c r="AH90" s="77" t="str">
        <f t="shared" si="61"/>
        <v/>
      </c>
      <c r="AI90" s="167" t="str">
        <f t="shared" si="62"/>
        <v/>
      </c>
      <c r="AJ90" s="167" t="str">
        <f t="shared" si="63"/>
        <v/>
      </c>
      <c r="AK90" s="78" t="str">
        <f t="shared" si="64"/>
        <v/>
      </c>
      <c r="AL90" s="78" t="str">
        <f t="shared" si="65"/>
        <v/>
      </c>
      <c r="AM90" s="78" t="str">
        <f t="shared" si="66"/>
        <v/>
      </c>
      <c r="AN90" s="78" t="str">
        <f t="shared" si="67"/>
        <v/>
      </c>
      <c r="AO90" s="78" t="str">
        <f t="shared" si="87"/>
        <v/>
      </c>
      <c r="AP90" s="78" t="str">
        <f t="shared" si="88"/>
        <v/>
      </c>
      <c r="AQ90" s="168" t="str">
        <f t="shared" si="68"/>
        <v/>
      </c>
      <c r="AR90" s="78" t="str">
        <f t="shared" si="69"/>
        <v/>
      </c>
      <c r="AS90" s="169" t="str">
        <f t="shared" si="70"/>
        <v/>
      </c>
      <c r="AT90" s="169"/>
      <c r="AU90" s="169"/>
      <c r="AV90" s="169" t="str">
        <f t="shared" si="71"/>
        <v/>
      </c>
      <c r="AW90" s="169" t="str">
        <f t="shared" si="72"/>
        <v/>
      </c>
      <c r="AX90" s="169" t="str">
        <f t="shared" si="89"/>
        <v/>
      </c>
      <c r="AY90" s="169"/>
      <c r="AZ90" s="169"/>
      <c r="BA90" s="169" t="str">
        <f t="shared" si="73"/>
        <v/>
      </c>
      <c r="BB90" s="169" t="str">
        <f t="shared" si="74"/>
        <v/>
      </c>
      <c r="BC90" s="169" t="str">
        <f t="shared" si="90"/>
        <v/>
      </c>
      <c r="BD90" s="169"/>
      <c r="BE90" s="169"/>
      <c r="BF90" s="172" t="str">
        <f t="shared" si="75"/>
        <v/>
      </c>
      <c r="BG90" s="79" t="str">
        <f t="shared" si="76"/>
        <v/>
      </c>
      <c r="BH90" s="173" t="str">
        <f t="shared" si="91"/>
        <v/>
      </c>
      <c r="BI90" s="174" t="str">
        <f t="shared" si="77"/>
        <v/>
      </c>
      <c r="BJ90" s="80"/>
      <c r="BK90" s="176" t="str">
        <f t="shared" si="92"/>
        <v/>
      </c>
      <c r="BL90" s="176" t="str">
        <f t="shared" si="93"/>
        <v/>
      </c>
      <c r="BM90" s="176" t="str">
        <f t="shared" si="94"/>
        <v/>
      </c>
      <c r="BN90" s="175" t="str">
        <f t="shared" si="95"/>
        <v/>
      </c>
      <c r="BO90" s="175" t="str" cm="1">
        <f t="array" ref="BO90">IF($AJ90="","",IF(ROUND((IFERROR(_xlfn.IFS(TRIM(SUBSTITUTE($BI90,CHAR(160),""))="Devis 1",IFERROR(VALUE(TRIM(SUBSTITUTE(AW90,CHAR(160),""))),0),TRIM(SUBSTITUTE($BI90,CHAR(160),""))="Devis 2",IFERROR(VALUE(TRIM(SUBSTITUTE(BB90,CHAR(160),""))),0),TRIM(SUBSTITUTE($BI90,CHAR(160),""))="Devis 3",IFERROR(VALUE(TRIM(SUBSTITUTE(BG90,CHAR(160),""))),0)),0))*(IFERROR(VALUE(TRIM(SUBSTITUTE($AJ90,CHAR(160),""))),0)),2)=0,IF(BN90&lt;&gt;"",0,""),ROUND((IFERROR(_xlfn.IFS(TRIM(SUBSTITUTE($BI90,CHAR(160),""))="Devis 1",IFERROR(VALUE(TRIM(SUBSTITUTE(AW90,CHAR(160),""))),0),TRIM(SUBSTITUTE($BI90,CHAR(160),""))="Devis 2",IFERROR(VALUE(TRIM(SUBSTITUTE(BB90,CHAR(160),""))),0),TRIM(SUBSTITUTE($BI90,CHAR(160),""))="Devis 3",IFERROR(VALUE(TRIM(SUBSTITUTE(BG90,CHAR(160),""))),0)),0))*(IFERROR(VALUE(TRIM(SUBSTITUTE($AJ90,CHAR(160),""))),0)),2)))</f>
        <v/>
      </c>
      <c r="BP90" s="175" t="str">
        <f t="shared" si="81"/>
        <v/>
      </c>
      <c r="BQ90" s="80"/>
      <c r="BR90" s="81" t="str">
        <f t="shared" si="82"/>
        <v/>
      </c>
      <c r="BS90" s="81" t="str">
        <f t="shared" si="96"/>
        <v/>
      </c>
      <c r="BT90" s="176" t="str">
        <f t="shared" si="78"/>
        <v/>
      </c>
      <c r="BU90" s="176" t="str">
        <f t="shared" si="79"/>
        <v/>
      </c>
      <c r="BV90" s="82" t="str">
        <f t="shared" si="80"/>
        <v/>
      </c>
    </row>
    <row r="91" spans="1:74" s="57" customFormat="1" ht="20.25" customHeight="1">
      <c r="A91" s="164">
        <v>81</v>
      </c>
      <c r="B91" s="2"/>
      <c r="C91" s="2"/>
      <c r="D91" s="355"/>
      <c r="E91" s="2"/>
      <c r="F91" s="2"/>
      <c r="G91" s="80"/>
      <c r="H91" s="2"/>
      <c r="I91" s="2"/>
      <c r="J91" s="2"/>
      <c r="K91" s="11"/>
      <c r="L91" s="2"/>
      <c r="M91" s="29"/>
      <c r="N91" s="939"/>
      <c r="O91" s="2"/>
      <c r="P91" s="4"/>
      <c r="Q91" s="3"/>
      <c r="R91" s="165" t="str">
        <f t="shared" si="83"/>
        <v/>
      </c>
      <c r="S91" s="939"/>
      <c r="T91" s="2"/>
      <c r="U91" s="5"/>
      <c r="V91" s="3"/>
      <c r="W91" s="544" t="str">
        <f t="shared" si="84"/>
        <v/>
      </c>
      <c r="X91" s="939"/>
      <c r="Y91" s="2"/>
      <c r="Z91" s="6"/>
      <c r="AA91" s="3"/>
      <c r="AB91" s="544" t="str">
        <f t="shared" si="85"/>
        <v/>
      </c>
      <c r="AC91" s="543"/>
      <c r="AD91" s="361" t="str" cm="1">
        <f t="array" ref="AD91">IF((_xlfn.IFS(TRIM(SUBSTITUTE(AC91,CHAR(160),""))="Devis 1",IFERROR(VALUE(TRIM(SUBSTITUTE(P91,CHAR(160),""))),0),TRIM(SUBSTITUTE(AC91,CHAR(160),""))="Devis 2",IFERROR(VALUE(TRIM(SUBSTITUTE(U91,CHAR(160),""))),0),TRIM(SUBSTITUTE(AC91,CHAR(160),""))="Devis 3",IFERROR(VALUE(TRIM(SUBSTITUTE(Z91,CHAR(160),""))),0),TRUE,0)*IFERROR(VALUE(TRIM(SUBSTITUTE(D91,CHAR(160),""))),0))=0,"",_xlfn.IFS(TRIM(SUBSTITUTE(AC91,CHAR(160),""))="Devis 1",IFERROR(VALUE(TRIM(SUBSTITUTE(P91,CHAR(160),""))),0),TRIM(SUBSTITUTE(AC91,CHAR(160),""))="Devis 2",IFERROR(VALUE(TRIM(SUBSTITUTE(U91,CHAR(160),""))),0),TRIM(SUBSTITUTE(AC91,CHAR(160),""))="Devis 3",IFERROR(VALUE(TRIM(SUBSTITUTE(Z91,CHAR(160),""))),0),TRUE,0)*IFERROR(VALUE(TRIM(SUBSTITUTE(D91,CHAR(160),""))),0))</f>
        <v/>
      </c>
      <c r="AE91" s="177" t="str" cm="1">
        <f t="array" ref="AE91">IF(ROUND((_xlfn.IFS(TRIM(SUBSTITUTE(AC91,CHAR(160),""))="Devis 1",IFERROR(VALUE(TRIM(SUBSTITUTE(Q91,CHAR(160),""))),0),TRIM(SUBSTITUTE(AC91,CHAR(160),""))="Devis 2",IFERROR(VALUE(TRIM(SUBSTITUTE(V91,CHAR(160),""))),0),TRIM(SUBSTITUTE(AC91,CHAR(160),""))="Devis 3",IFERROR(VALUE(TRIM(SUBSTITUTE(AA91,CHAR(160),""))),0),TRUE,0)*IFERROR(VALUE(TRIM(SUBSTITUTE(D91,CHAR(160),""))),0)),2)=0,IF(AD91&lt;&gt;"",0,""),ROUND((_xlfn.IFS(TRIM(SUBSTITUTE(AC91,CHAR(160),""))="Devis 1",IFERROR(VALUE(TRIM(SUBSTITUTE(Q91,CHAR(160),""))),0),TRIM(SUBSTITUTE(AC91,CHAR(160),""))="Devis 2",IFERROR(VALUE(TRIM(SUBSTITUTE(V91,CHAR(160),""))),0),TRIM(SUBSTITUTE(AC91,CHAR(160),""))="Devis 3",IFERROR(VALUE(TRIM(SUBSTITUTE(AA91,CHAR(160),""))),0),TRUE,0)*IFERROR(VALUE(TRIM(SUBSTITUTE(D91,CHAR(160),""))),0)),2))</f>
        <v/>
      </c>
      <c r="AF91" s="166" t="str">
        <f t="shared" si="86"/>
        <v/>
      </c>
      <c r="AG91" s="27"/>
      <c r="AH91" s="77" t="str">
        <f t="shared" si="61"/>
        <v/>
      </c>
      <c r="AI91" s="167" t="str">
        <f t="shared" si="62"/>
        <v/>
      </c>
      <c r="AJ91" s="167" t="str">
        <f t="shared" si="63"/>
        <v/>
      </c>
      <c r="AK91" s="78" t="str">
        <f t="shared" si="64"/>
        <v/>
      </c>
      <c r="AL91" s="78" t="str">
        <f t="shared" si="65"/>
        <v/>
      </c>
      <c r="AM91" s="78" t="str">
        <f t="shared" si="66"/>
        <v/>
      </c>
      <c r="AN91" s="78" t="str">
        <f t="shared" si="67"/>
        <v/>
      </c>
      <c r="AO91" s="78" t="str">
        <f t="shared" si="87"/>
        <v/>
      </c>
      <c r="AP91" s="78" t="str">
        <f t="shared" si="88"/>
        <v/>
      </c>
      <c r="AQ91" s="168" t="str">
        <f t="shared" si="68"/>
        <v/>
      </c>
      <c r="AR91" s="78" t="str">
        <f t="shared" si="69"/>
        <v/>
      </c>
      <c r="AS91" s="169" t="str">
        <f t="shared" si="70"/>
        <v/>
      </c>
      <c r="AT91" s="169"/>
      <c r="AU91" s="169"/>
      <c r="AV91" s="169" t="str">
        <f t="shared" si="71"/>
        <v/>
      </c>
      <c r="AW91" s="169" t="str">
        <f t="shared" si="72"/>
        <v/>
      </c>
      <c r="AX91" s="169" t="str">
        <f t="shared" si="89"/>
        <v/>
      </c>
      <c r="AY91" s="169"/>
      <c r="AZ91" s="169"/>
      <c r="BA91" s="169" t="str">
        <f t="shared" si="73"/>
        <v/>
      </c>
      <c r="BB91" s="169" t="str">
        <f t="shared" si="74"/>
        <v/>
      </c>
      <c r="BC91" s="169" t="str">
        <f t="shared" si="90"/>
        <v/>
      </c>
      <c r="BD91" s="169"/>
      <c r="BE91" s="169"/>
      <c r="BF91" s="172" t="str">
        <f t="shared" si="75"/>
        <v/>
      </c>
      <c r="BG91" s="79" t="str">
        <f t="shared" si="76"/>
        <v/>
      </c>
      <c r="BH91" s="173" t="str">
        <f t="shared" si="91"/>
        <v/>
      </c>
      <c r="BI91" s="174" t="str">
        <f t="shared" si="77"/>
        <v/>
      </c>
      <c r="BJ91" s="80"/>
      <c r="BK91" s="176" t="str">
        <f t="shared" si="92"/>
        <v/>
      </c>
      <c r="BL91" s="176" t="str">
        <f t="shared" si="93"/>
        <v/>
      </c>
      <c r="BM91" s="176" t="str">
        <f t="shared" si="94"/>
        <v/>
      </c>
      <c r="BN91" s="175" t="str">
        <f t="shared" si="95"/>
        <v/>
      </c>
      <c r="BO91" s="175" t="str" cm="1">
        <f t="array" ref="BO91">IF($AJ91="","",IF(ROUND((IFERROR(_xlfn.IFS(TRIM(SUBSTITUTE($BI91,CHAR(160),""))="Devis 1",IFERROR(VALUE(TRIM(SUBSTITUTE(AW91,CHAR(160),""))),0),TRIM(SUBSTITUTE($BI91,CHAR(160),""))="Devis 2",IFERROR(VALUE(TRIM(SUBSTITUTE(BB91,CHAR(160),""))),0),TRIM(SUBSTITUTE($BI91,CHAR(160),""))="Devis 3",IFERROR(VALUE(TRIM(SUBSTITUTE(BG91,CHAR(160),""))),0)),0))*(IFERROR(VALUE(TRIM(SUBSTITUTE($AJ91,CHAR(160),""))),0)),2)=0,IF(BN91&lt;&gt;"",0,""),ROUND((IFERROR(_xlfn.IFS(TRIM(SUBSTITUTE($BI91,CHAR(160),""))="Devis 1",IFERROR(VALUE(TRIM(SUBSTITUTE(AW91,CHAR(160),""))),0),TRIM(SUBSTITUTE($BI91,CHAR(160),""))="Devis 2",IFERROR(VALUE(TRIM(SUBSTITUTE(BB91,CHAR(160),""))),0),TRIM(SUBSTITUTE($BI91,CHAR(160),""))="Devis 3",IFERROR(VALUE(TRIM(SUBSTITUTE(BG91,CHAR(160),""))),0)),0))*(IFERROR(VALUE(TRIM(SUBSTITUTE($AJ91,CHAR(160),""))),0)),2)))</f>
        <v/>
      </c>
      <c r="BP91" s="175" t="str">
        <f t="shared" si="81"/>
        <v/>
      </c>
      <c r="BQ91" s="80"/>
      <c r="BR91" s="81" t="str">
        <f t="shared" si="82"/>
        <v/>
      </c>
      <c r="BS91" s="81" t="str">
        <f t="shared" si="96"/>
        <v/>
      </c>
      <c r="BT91" s="176" t="str">
        <f t="shared" si="78"/>
        <v/>
      </c>
      <c r="BU91" s="176" t="str">
        <f t="shared" si="79"/>
        <v/>
      </c>
      <c r="BV91" s="82" t="str">
        <f t="shared" si="80"/>
        <v/>
      </c>
    </row>
    <row r="92" spans="1:74" s="57" customFormat="1" ht="20.25" customHeight="1">
      <c r="A92" s="164">
        <v>82</v>
      </c>
      <c r="B92" s="2"/>
      <c r="C92" s="2"/>
      <c r="D92" s="355"/>
      <c r="E92" s="2"/>
      <c r="F92" s="2"/>
      <c r="G92" s="80"/>
      <c r="H92" s="2"/>
      <c r="I92" s="2"/>
      <c r="J92" s="2"/>
      <c r="K92" s="11"/>
      <c r="L92" s="2"/>
      <c r="M92" s="29"/>
      <c r="N92" s="939"/>
      <c r="O92" s="2"/>
      <c r="P92" s="4"/>
      <c r="Q92" s="3"/>
      <c r="R92" s="165" t="str">
        <f t="shared" si="83"/>
        <v/>
      </c>
      <c r="S92" s="939"/>
      <c r="T92" s="2"/>
      <c r="U92" s="5"/>
      <c r="V92" s="3"/>
      <c r="W92" s="544" t="str">
        <f t="shared" si="84"/>
        <v/>
      </c>
      <c r="X92" s="939"/>
      <c r="Y92" s="2"/>
      <c r="Z92" s="6"/>
      <c r="AA92" s="3"/>
      <c r="AB92" s="544" t="str">
        <f t="shared" si="85"/>
        <v/>
      </c>
      <c r="AC92" s="543"/>
      <c r="AD92" s="361" t="str" cm="1">
        <f t="array" ref="AD92">IF((_xlfn.IFS(TRIM(SUBSTITUTE(AC92,CHAR(160),""))="Devis 1",IFERROR(VALUE(TRIM(SUBSTITUTE(P92,CHAR(160),""))),0),TRIM(SUBSTITUTE(AC92,CHAR(160),""))="Devis 2",IFERROR(VALUE(TRIM(SUBSTITUTE(U92,CHAR(160),""))),0),TRIM(SUBSTITUTE(AC92,CHAR(160),""))="Devis 3",IFERROR(VALUE(TRIM(SUBSTITUTE(Z92,CHAR(160),""))),0),TRUE,0)*IFERROR(VALUE(TRIM(SUBSTITUTE(D92,CHAR(160),""))),0))=0,"",_xlfn.IFS(TRIM(SUBSTITUTE(AC92,CHAR(160),""))="Devis 1",IFERROR(VALUE(TRIM(SUBSTITUTE(P92,CHAR(160),""))),0),TRIM(SUBSTITUTE(AC92,CHAR(160),""))="Devis 2",IFERROR(VALUE(TRIM(SUBSTITUTE(U92,CHAR(160),""))),0),TRIM(SUBSTITUTE(AC92,CHAR(160),""))="Devis 3",IFERROR(VALUE(TRIM(SUBSTITUTE(Z92,CHAR(160),""))),0),TRUE,0)*IFERROR(VALUE(TRIM(SUBSTITUTE(D92,CHAR(160),""))),0))</f>
        <v/>
      </c>
      <c r="AE92" s="177" t="str" cm="1">
        <f t="array" ref="AE92">IF(ROUND((_xlfn.IFS(TRIM(SUBSTITUTE(AC92,CHAR(160),""))="Devis 1",IFERROR(VALUE(TRIM(SUBSTITUTE(Q92,CHAR(160),""))),0),TRIM(SUBSTITUTE(AC92,CHAR(160),""))="Devis 2",IFERROR(VALUE(TRIM(SUBSTITUTE(V92,CHAR(160),""))),0),TRIM(SUBSTITUTE(AC92,CHAR(160),""))="Devis 3",IFERROR(VALUE(TRIM(SUBSTITUTE(AA92,CHAR(160),""))),0),TRUE,0)*IFERROR(VALUE(TRIM(SUBSTITUTE(D92,CHAR(160),""))),0)),2)=0,IF(AD92&lt;&gt;"",0,""),ROUND((_xlfn.IFS(TRIM(SUBSTITUTE(AC92,CHAR(160),""))="Devis 1",IFERROR(VALUE(TRIM(SUBSTITUTE(Q92,CHAR(160),""))),0),TRIM(SUBSTITUTE(AC92,CHAR(160),""))="Devis 2",IFERROR(VALUE(TRIM(SUBSTITUTE(V92,CHAR(160),""))),0),TRIM(SUBSTITUTE(AC92,CHAR(160),""))="Devis 3",IFERROR(VALUE(TRIM(SUBSTITUTE(AA92,CHAR(160),""))),0),TRUE,0)*IFERROR(VALUE(TRIM(SUBSTITUTE(D92,CHAR(160),""))),0)),2))</f>
        <v/>
      </c>
      <c r="AF92" s="166" t="str">
        <f t="shared" si="86"/>
        <v/>
      </c>
      <c r="AG92" s="27"/>
      <c r="AH92" s="77" t="str">
        <f t="shared" si="61"/>
        <v/>
      </c>
      <c r="AI92" s="167" t="str">
        <f t="shared" si="62"/>
        <v/>
      </c>
      <c r="AJ92" s="167" t="str">
        <f t="shared" si="63"/>
        <v/>
      </c>
      <c r="AK92" s="78" t="str">
        <f t="shared" si="64"/>
        <v/>
      </c>
      <c r="AL92" s="78" t="str">
        <f t="shared" si="65"/>
        <v/>
      </c>
      <c r="AM92" s="78" t="str">
        <f t="shared" si="66"/>
        <v/>
      </c>
      <c r="AN92" s="78" t="str">
        <f t="shared" si="67"/>
        <v/>
      </c>
      <c r="AO92" s="78" t="str">
        <f t="shared" si="87"/>
        <v/>
      </c>
      <c r="AP92" s="78" t="str">
        <f t="shared" si="88"/>
        <v/>
      </c>
      <c r="AQ92" s="168" t="str">
        <f t="shared" si="68"/>
        <v/>
      </c>
      <c r="AR92" s="78" t="str">
        <f t="shared" si="69"/>
        <v/>
      </c>
      <c r="AS92" s="169" t="str">
        <f t="shared" si="70"/>
        <v/>
      </c>
      <c r="AT92" s="169"/>
      <c r="AU92" s="169"/>
      <c r="AV92" s="169" t="str">
        <f t="shared" si="71"/>
        <v/>
      </c>
      <c r="AW92" s="169" t="str">
        <f t="shared" si="72"/>
        <v/>
      </c>
      <c r="AX92" s="169" t="str">
        <f t="shared" si="89"/>
        <v/>
      </c>
      <c r="AY92" s="169"/>
      <c r="AZ92" s="169"/>
      <c r="BA92" s="169" t="str">
        <f t="shared" si="73"/>
        <v/>
      </c>
      <c r="BB92" s="169" t="str">
        <f t="shared" si="74"/>
        <v/>
      </c>
      <c r="BC92" s="169" t="str">
        <f t="shared" si="90"/>
        <v/>
      </c>
      <c r="BD92" s="169"/>
      <c r="BE92" s="169"/>
      <c r="BF92" s="172" t="str">
        <f t="shared" si="75"/>
        <v/>
      </c>
      <c r="BG92" s="79" t="str">
        <f t="shared" si="76"/>
        <v/>
      </c>
      <c r="BH92" s="173" t="str">
        <f t="shared" si="91"/>
        <v/>
      </c>
      <c r="BI92" s="174" t="str">
        <f t="shared" si="77"/>
        <v/>
      </c>
      <c r="BJ92" s="80"/>
      <c r="BK92" s="176" t="str">
        <f t="shared" si="92"/>
        <v/>
      </c>
      <c r="BL92" s="176" t="str">
        <f t="shared" si="93"/>
        <v/>
      </c>
      <c r="BM92" s="176" t="str">
        <f t="shared" si="94"/>
        <v/>
      </c>
      <c r="BN92" s="175" t="str">
        <f t="shared" si="95"/>
        <v/>
      </c>
      <c r="BO92" s="175" t="str" cm="1">
        <f t="array" ref="BO92">IF($AJ92="","",IF(ROUND((IFERROR(_xlfn.IFS(TRIM(SUBSTITUTE($BI92,CHAR(160),""))="Devis 1",IFERROR(VALUE(TRIM(SUBSTITUTE(AW92,CHAR(160),""))),0),TRIM(SUBSTITUTE($BI92,CHAR(160),""))="Devis 2",IFERROR(VALUE(TRIM(SUBSTITUTE(BB92,CHAR(160),""))),0),TRIM(SUBSTITUTE($BI92,CHAR(160),""))="Devis 3",IFERROR(VALUE(TRIM(SUBSTITUTE(BG92,CHAR(160),""))),0)),0))*(IFERROR(VALUE(TRIM(SUBSTITUTE($AJ92,CHAR(160),""))),0)),2)=0,IF(BN92&lt;&gt;"",0,""),ROUND((IFERROR(_xlfn.IFS(TRIM(SUBSTITUTE($BI92,CHAR(160),""))="Devis 1",IFERROR(VALUE(TRIM(SUBSTITUTE(AW92,CHAR(160),""))),0),TRIM(SUBSTITUTE($BI92,CHAR(160),""))="Devis 2",IFERROR(VALUE(TRIM(SUBSTITUTE(BB92,CHAR(160),""))),0),TRIM(SUBSTITUTE($BI92,CHAR(160),""))="Devis 3",IFERROR(VALUE(TRIM(SUBSTITUTE(BG92,CHAR(160),""))),0)),0))*(IFERROR(VALUE(TRIM(SUBSTITUTE($AJ92,CHAR(160),""))),0)),2)))</f>
        <v/>
      </c>
      <c r="BP92" s="175" t="str">
        <f t="shared" si="81"/>
        <v/>
      </c>
      <c r="BQ92" s="80"/>
      <c r="BR92" s="81" t="str">
        <f t="shared" si="82"/>
        <v/>
      </c>
      <c r="BS92" s="81" t="str">
        <f t="shared" si="96"/>
        <v/>
      </c>
      <c r="BT92" s="176" t="str">
        <f t="shared" si="78"/>
        <v/>
      </c>
      <c r="BU92" s="176" t="str">
        <f t="shared" si="79"/>
        <v/>
      </c>
      <c r="BV92" s="82" t="str">
        <f t="shared" si="80"/>
        <v/>
      </c>
    </row>
    <row r="93" spans="1:74" s="57" customFormat="1" ht="20.25" customHeight="1">
      <c r="A93" s="164">
        <v>83</v>
      </c>
      <c r="B93" s="2"/>
      <c r="C93" s="2"/>
      <c r="D93" s="355"/>
      <c r="E93" s="2"/>
      <c r="F93" s="2"/>
      <c r="G93" s="80"/>
      <c r="H93" s="2"/>
      <c r="I93" s="2"/>
      <c r="J93" s="2"/>
      <c r="K93" s="11"/>
      <c r="L93" s="2"/>
      <c r="M93" s="29"/>
      <c r="N93" s="939"/>
      <c r="O93" s="2"/>
      <c r="P93" s="4"/>
      <c r="Q93" s="3"/>
      <c r="R93" s="165" t="str">
        <f t="shared" si="83"/>
        <v/>
      </c>
      <c r="S93" s="939"/>
      <c r="T93" s="2"/>
      <c r="U93" s="5"/>
      <c r="V93" s="3"/>
      <c r="W93" s="544" t="str">
        <f t="shared" si="84"/>
        <v/>
      </c>
      <c r="X93" s="939"/>
      <c r="Y93" s="2"/>
      <c r="Z93" s="6"/>
      <c r="AA93" s="3"/>
      <c r="AB93" s="544" t="str">
        <f t="shared" si="85"/>
        <v/>
      </c>
      <c r="AC93" s="543"/>
      <c r="AD93" s="361" t="str" cm="1">
        <f t="array" ref="AD93">IF((_xlfn.IFS(TRIM(SUBSTITUTE(AC93,CHAR(160),""))="Devis 1",IFERROR(VALUE(TRIM(SUBSTITUTE(P93,CHAR(160),""))),0),TRIM(SUBSTITUTE(AC93,CHAR(160),""))="Devis 2",IFERROR(VALUE(TRIM(SUBSTITUTE(U93,CHAR(160),""))),0),TRIM(SUBSTITUTE(AC93,CHAR(160),""))="Devis 3",IFERROR(VALUE(TRIM(SUBSTITUTE(Z93,CHAR(160),""))),0),TRUE,0)*IFERROR(VALUE(TRIM(SUBSTITUTE(D93,CHAR(160),""))),0))=0,"",_xlfn.IFS(TRIM(SUBSTITUTE(AC93,CHAR(160),""))="Devis 1",IFERROR(VALUE(TRIM(SUBSTITUTE(P93,CHAR(160),""))),0),TRIM(SUBSTITUTE(AC93,CHAR(160),""))="Devis 2",IFERROR(VALUE(TRIM(SUBSTITUTE(U93,CHAR(160),""))),0),TRIM(SUBSTITUTE(AC93,CHAR(160),""))="Devis 3",IFERROR(VALUE(TRIM(SUBSTITUTE(Z93,CHAR(160),""))),0),TRUE,0)*IFERROR(VALUE(TRIM(SUBSTITUTE(D93,CHAR(160),""))),0))</f>
        <v/>
      </c>
      <c r="AE93" s="177" t="str" cm="1">
        <f t="array" ref="AE93">IF(ROUND((_xlfn.IFS(TRIM(SUBSTITUTE(AC93,CHAR(160),""))="Devis 1",IFERROR(VALUE(TRIM(SUBSTITUTE(Q93,CHAR(160),""))),0),TRIM(SUBSTITUTE(AC93,CHAR(160),""))="Devis 2",IFERROR(VALUE(TRIM(SUBSTITUTE(V93,CHAR(160),""))),0),TRIM(SUBSTITUTE(AC93,CHAR(160),""))="Devis 3",IFERROR(VALUE(TRIM(SUBSTITUTE(AA93,CHAR(160),""))),0),TRUE,0)*IFERROR(VALUE(TRIM(SUBSTITUTE(D93,CHAR(160),""))),0)),2)=0,IF(AD93&lt;&gt;"",0,""),ROUND((_xlfn.IFS(TRIM(SUBSTITUTE(AC93,CHAR(160),""))="Devis 1",IFERROR(VALUE(TRIM(SUBSTITUTE(Q93,CHAR(160),""))),0),TRIM(SUBSTITUTE(AC93,CHAR(160),""))="Devis 2",IFERROR(VALUE(TRIM(SUBSTITUTE(V93,CHAR(160),""))),0),TRIM(SUBSTITUTE(AC93,CHAR(160),""))="Devis 3",IFERROR(VALUE(TRIM(SUBSTITUTE(AA93,CHAR(160),""))),0),TRUE,0)*IFERROR(VALUE(TRIM(SUBSTITUTE(D93,CHAR(160),""))),0)),2))</f>
        <v/>
      </c>
      <c r="AF93" s="166" t="str">
        <f t="shared" si="86"/>
        <v/>
      </c>
      <c r="AG93" s="27"/>
      <c r="AH93" s="77" t="str">
        <f t="shared" si="61"/>
        <v/>
      </c>
      <c r="AI93" s="167" t="str">
        <f t="shared" si="62"/>
        <v/>
      </c>
      <c r="AJ93" s="167" t="str">
        <f t="shared" si="63"/>
        <v/>
      </c>
      <c r="AK93" s="78" t="str">
        <f t="shared" si="64"/>
        <v/>
      </c>
      <c r="AL93" s="78" t="str">
        <f t="shared" si="65"/>
        <v/>
      </c>
      <c r="AM93" s="78" t="str">
        <f t="shared" si="66"/>
        <v/>
      </c>
      <c r="AN93" s="78" t="str">
        <f t="shared" si="67"/>
        <v/>
      </c>
      <c r="AO93" s="78" t="str">
        <f t="shared" si="87"/>
        <v/>
      </c>
      <c r="AP93" s="78" t="str">
        <f t="shared" si="88"/>
        <v/>
      </c>
      <c r="AQ93" s="168" t="str">
        <f t="shared" si="68"/>
        <v/>
      </c>
      <c r="AR93" s="78" t="str">
        <f t="shared" si="69"/>
        <v/>
      </c>
      <c r="AS93" s="169" t="str">
        <f t="shared" si="70"/>
        <v/>
      </c>
      <c r="AT93" s="169"/>
      <c r="AU93" s="169"/>
      <c r="AV93" s="169" t="str">
        <f t="shared" si="71"/>
        <v/>
      </c>
      <c r="AW93" s="169" t="str">
        <f t="shared" si="72"/>
        <v/>
      </c>
      <c r="AX93" s="169" t="str">
        <f t="shared" si="89"/>
        <v/>
      </c>
      <c r="AY93" s="169"/>
      <c r="AZ93" s="169"/>
      <c r="BA93" s="169" t="str">
        <f t="shared" si="73"/>
        <v/>
      </c>
      <c r="BB93" s="169" t="str">
        <f t="shared" si="74"/>
        <v/>
      </c>
      <c r="BC93" s="169" t="str">
        <f t="shared" si="90"/>
        <v/>
      </c>
      <c r="BD93" s="169"/>
      <c r="BE93" s="169"/>
      <c r="BF93" s="172" t="str">
        <f t="shared" si="75"/>
        <v/>
      </c>
      <c r="BG93" s="79" t="str">
        <f t="shared" si="76"/>
        <v/>
      </c>
      <c r="BH93" s="173" t="str">
        <f t="shared" si="91"/>
        <v/>
      </c>
      <c r="BI93" s="174" t="str">
        <f t="shared" si="77"/>
        <v/>
      </c>
      <c r="BJ93" s="80"/>
      <c r="BK93" s="176" t="str">
        <f t="shared" si="92"/>
        <v/>
      </c>
      <c r="BL93" s="176" t="str">
        <f t="shared" si="93"/>
        <v/>
      </c>
      <c r="BM93" s="176" t="str">
        <f t="shared" si="94"/>
        <v/>
      </c>
      <c r="BN93" s="175" t="str">
        <f t="shared" si="95"/>
        <v/>
      </c>
      <c r="BO93" s="175" t="str" cm="1">
        <f t="array" ref="BO93">IF($AJ93="","",IF(ROUND((IFERROR(_xlfn.IFS(TRIM(SUBSTITUTE($BI93,CHAR(160),""))="Devis 1",IFERROR(VALUE(TRIM(SUBSTITUTE(AW93,CHAR(160),""))),0),TRIM(SUBSTITUTE($BI93,CHAR(160),""))="Devis 2",IFERROR(VALUE(TRIM(SUBSTITUTE(BB93,CHAR(160),""))),0),TRIM(SUBSTITUTE($BI93,CHAR(160),""))="Devis 3",IFERROR(VALUE(TRIM(SUBSTITUTE(BG93,CHAR(160),""))),0)),0))*(IFERROR(VALUE(TRIM(SUBSTITUTE($AJ93,CHAR(160),""))),0)),2)=0,IF(BN93&lt;&gt;"",0,""),ROUND((IFERROR(_xlfn.IFS(TRIM(SUBSTITUTE($BI93,CHAR(160),""))="Devis 1",IFERROR(VALUE(TRIM(SUBSTITUTE(AW93,CHAR(160),""))),0),TRIM(SUBSTITUTE($BI93,CHAR(160),""))="Devis 2",IFERROR(VALUE(TRIM(SUBSTITUTE(BB93,CHAR(160),""))),0),TRIM(SUBSTITUTE($BI93,CHAR(160),""))="Devis 3",IFERROR(VALUE(TRIM(SUBSTITUTE(BG93,CHAR(160),""))),0)),0))*(IFERROR(VALUE(TRIM(SUBSTITUTE($AJ93,CHAR(160),""))),0)),2)))</f>
        <v/>
      </c>
      <c r="BP93" s="175" t="str">
        <f t="shared" si="81"/>
        <v/>
      </c>
      <c r="BQ93" s="80"/>
      <c r="BR93" s="81" t="str">
        <f t="shared" si="82"/>
        <v/>
      </c>
      <c r="BS93" s="81" t="str">
        <f t="shared" si="96"/>
        <v/>
      </c>
      <c r="BT93" s="176" t="str">
        <f t="shared" si="78"/>
        <v/>
      </c>
      <c r="BU93" s="176" t="str">
        <f t="shared" si="79"/>
        <v/>
      </c>
      <c r="BV93" s="82" t="str">
        <f t="shared" si="80"/>
        <v/>
      </c>
    </row>
    <row r="94" spans="1:74" s="57" customFormat="1" ht="20.25" customHeight="1">
      <c r="A94" s="164">
        <v>84</v>
      </c>
      <c r="B94" s="2"/>
      <c r="C94" s="2"/>
      <c r="D94" s="355"/>
      <c r="E94" s="2"/>
      <c r="F94" s="2"/>
      <c r="G94" s="80"/>
      <c r="H94" s="2"/>
      <c r="I94" s="2"/>
      <c r="J94" s="2"/>
      <c r="K94" s="11"/>
      <c r="L94" s="2"/>
      <c r="M94" s="29"/>
      <c r="N94" s="939"/>
      <c r="O94" s="2"/>
      <c r="P94" s="4"/>
      <c r="Q94" s="3"/>
      <c r="R94" s="165" t="str">
        <f t="shared" si="83"/>
        <v/>
      </c>
      <c r="S94" s="939"/>
      <c r="T94" s="2"/>
      <c r="U94" s="5"/>
      <c r="V94" s="3"/>
      <c r="W94" s="544" t="str">
        <f t="shared" si="84"/>
        <v/>
      </c>
      <c r="X94" s="939"/>
      <c r="Y94" s="2"/>
      <c r="Z94" s="6"/>
      <c r="AA94" s="3"/>
      <c r="AB94" s="544"/>
      <c r="AC94" s="543"/>
      <c r="AD94" s="361" t="str" cm="1">
        <f t="array" ref="AD94">IF((_xlfn.IFS(TRIM(SUBSTITUTE(AC94,CHAR(160),""))="Devis 1",IFERROR(VALUE(TRIM(SUBSTITUTE(P94,CHAR(160),""))),0),TRIM(SUBSTITUTE(AC94,CHAR(160),""))="Devis 2",IFERROR(VALUE(TRIM(SUBSTITUTE(U94,CHAR(160),""))),0),TRIM(SUBSTITUTE(AC94,CHAR(160),""))="Devis 3",IFERROR(VALUE(TRIM(SUBSTITUTE(Z94,CHAR(160),""))),0),TRUE,0)*IFERROR(VALUE(TRIM(SUBSTITUTE(D94,CHAR(160),""))),0))=0,"",_xlfn.IFS(TRIM(SUBSTITUTE(AC94,CHAR(160),""))="Devis 1",IFERROR(VALUE(TRIM(SUBSTITUTE(P94,CHAR(160),""))),0),TRIM(SUBSTITUTE(AC94,CHAR(160),""))="Devis 2",IFERROR(VALUE(TRIM(SUBSTITUTE(U94,CHAR(160),""))),0),TRIM(SUBSTITUTE(AC94,CHAR(160),""))="Devis 3",IFERROR(VALUE(TRIM(SUBSTITUTE(Z94,CHAR(160),""))),0),TRUE,0)*IFERROR(VALUE(TRIM(SUBSTITUTE(D94,CHAR(160),""))),0))</f>
        <v/>
      </c>
      <c r="AE94" s="177" t="str" cm="1">
        <f t="array" ref="AE94">IF(ROUND((_xlfn.IFS(TRIM(SUBSTITUTE(AC94,CHAR(160),""))="Devis 1",IFERROR(VALUE(TRIM(SUBSTITUTE(Q94,CHAR(160),""))),0),TRIM(SUBSTITUTE(AC94,CHAR(160),""))="Devis 2",IFERROR(VALUE(TRIM(SUBSTITUTE(V94,CHAR(160),""))),0),TRIM(SUBSTITUTE(AC94,CHAR(160),""))="Devis 3",IFERROR(VALUE(TRIM(SUBSTITUTE(AA94,CHAR(160),""))),0),TRUE,0)*IFERROR(VALUE(TRIM(SUBSTITUTE(D94,CHAR(160),""))),0)),2)=0,IF(AD94&lt;&gt;"",0,""),ROUND((_xlfn.IFS(TRIM(SUBSTITUTE(AC94,CHAR(160),""))="Devis 1",IFERROR(VALUE(TRIM(SUBSTITUTE(Q94,CHAR(160),""))),0),TRIM(SUBSTITUTE(AC94,CHAR(160),""))="Devis 2",IFERROR(VALUE(TRIM(SUBSTITUTE(V94,CHAR(160),""))),0),TRIM(SUBSTITUTE(AC94,CHAR(160),""))="Devis 3",IFERROR(VALUE(TRIM(SUBSTITUTE(AA94,CHAR(160),""))),0),TRUE,0)*IFERROR(VALUE(TRIM(SUBSTITUTE(D94,CHAR(160),""))),0)),2))</f>
        <v/>
      </c>
      <c r="AF94" s="166" t="str">
        <f t="shared" si="86"/>
        <v/>
      </c>
      <c r="AG94" s="27"/>
      <c r="AH94" s="77" t="str">
        <f t="shared" si="61"/>
        <v/>
      </c>
      <c r="AI94" s="167" t="str">
        <f t="shared" si="62"/>
        <v/>
      </c>
      <c r="AJ94" s="167" t="str">
        <f t="shared" si="63"/>
        <v/>
      </c>
      <c r="AK94" s="78" t="str">
        <f t="shared" si="64"/>
        <v/>
      </c>
      <c r="AL94" s="78" t="str">
        <f t="shared" si="65"/>
        <v/>
      </c>
      <c r="AM94" s="78" t="str">
        <f t="shared" si="66"/>
        <v/>
      </c>
      <c r="AN94" s="78" t="str">
        <f t="shared" si="67"/>
        <v/>
      </c>
      <c r="AO94" s="78" t="str">
        <f t="shared" si="87"/>
        <v/>
      </c>
      <c r="AP94" s="78" t="str">
        <f t="shared" si="88"/>
        <v/>
      </c>
      <c r="AQ94" s="168" t="str">
        <f t="shared" si="68"/>
        <v/>
      </c>
      <c r="AR94" s="78" t="str">
        <f t="shared" si="69"/>
        <v/>
      </c>
      <c r="AS94" s="169" t="str">
        <f t="shared" si="70"/>
        <v/>
      </c>
      <c r="AT94" s="169"/>
      <c r="AU94" s="169"/>
      <c r="AV94" s="169" t="str">
        <f t="shared" si="71"/>
        <v/>
      </c>
      <c r="AW94" s="169" t="str">
        <f t="shared" si="72"/>
        <v/>
      </c>
      <c r="AX94" s="169" t="str">
        <f t="shared" si="89"/>
        <v/>
      </c>
      <c r="AY94" s="169"/>
      <c r="AZ94" s="169"/>
      <c r="BA94" s="169" t="str">
        <f t="shared" si="73"/>
        <v/>
      </c>
      <c r="BB94" s="169" t="str">
        <f t="shared" si="74"/>
        <v/>
      </c>
      <c r="BC94" s="169" t="str">
        <f t="shared" si="90"/>
        <v/>
      </c>
      <c r="BD94" s="169"/>
      <c r="BE94" s="169"/>
      <c r="BF94" s="172" t="str">
        <f t="shared" si="75"/>
        <v/>
      </c>
      <c r="BG94" s="79" t="str">
        <f t="shared" si="76"/>
        <v/>
      </c>
      <c r="BH94" s="173" t="str">
        <f t="shared" si="91"/>
        <v/>
      </c>
      <c r="BI94" s="174" t="str">
        <f t="shared" si="77"/>
        <v/>
      </c>
      <c r="BJ94" s="80"/>
      <c r="BK94" s="176" t="str">
        <f t="shared" si="92"/>
        <v/>
      </c>
      <c r="BL94" s="176" t="str">
        <f t="shared" si="93"/>
        <v/>
      </c>
      <c r="BM94" s="176" t="str">
        <f t="shared" si="94"/>
        <v/>
      </c>
      <c r="BN94" s="175" t="str">
        <f t="shared" si="95"/>
        <v/>
      </c>
      <c r="BO94" s="175" t="str" cm="1">
        <f t="array" ref="BO94">IF($AJ94="","",IF(ROUND((IFERROR(_xlfn.IFS(TRIM(SUBSTITUTE($BI94,CHAR(160),""))="Devis 1",IFERROR(VALUE(TRIM(SUBSTITUTE(AW94,CHAR(160),""))),0),TRIM(SUBSTITUTE($BI94,CHAR(160),""))="Devis 2",IFERROR(VALUE(TRIM(SUBSTITUTE(BB94,CHAR(160),""))),0),TRIM(SUBSTITUTE($BI94,CHAR(160),""))="Devis 3",IFERROR(VALUE(TRIM(SUBSTITUTE(BG94,CHAR(160),""))),0)),0))*(IFERROR(VALUE(TRIM(SUBSTITUTE($AJ94,CHAR(160),""))),0)),2)=0,IF(BN94&lt;&gt;"",0,""),ROUND((IFERROR(_xlfn.IFS(TRIM(SUBSTITUTE($BI94,CHAR(160),""))="Devis 1",IFERROR(VALUE(TRIM(SUBSTITUTE(AW94,CHAR(160),""))),0),TRIM(SUBSTITUTE($BI94,CHAR(160),""))="Devis 2",IFERROR(VALUE(TRIM(SUBSTITUTE(BB94,CHAR(160),""))),0),TRIM(SUBSTITUTE($BI94,CHAR(160),""))="Devis 3",IFERROR(VALUE(TRIM(SUBSTITUTE(BG94,CHAR(160),""))),0)),0))*(IFERROR(VALUE(TRIM(SUBSTITUTE($AJ94,CHAR(160),""))),0)),2)))</f>
        <v/>
      </c>
      <c r="BP94" s="175" t="str">
        <f t="shared" si="81"/>
        <v/>
      </c>
      <c r="BQ94" s="80"/>
      <c r="BR94" s="81" t="str">
        <f t="shared" si="82"/>
        <v/>
      </c>
      <c r="BS94" s="81" t="str">
        <f t="shared" si="96"/>
        <v/>
      </c>
      <c r="BT94" s="176" t="str">
        <f t="shared" si="78"/>
        <v/>
      </c>
      <c r="BU94" s="176" t="str">
        <f t="shared" si="79"/>
        <v/>
      </c>
      <c r="BV94" s="82" t="str">
        <f t="shared" si="80"/>
        <v/>
      </c>
    </row>
    <row r="95" spans="1:74" s="57" customFormat="1" ht="20.25" customHeight="1">
      <c r="A95" s="164">
        <v>85</v>
      </c>
      <c r="B95" s="2"/>
      <c r="C95" s="2"/>
      <c r="D95" s="355"/>
      <c r="E95" s="2"/>
      <c r="F95" s="2"/>
      <c r="G95" s="80"/>
      <c r="H95" s="2"/>
      <c r="I95" s="2"/>
      <c r="J95" s="2"/>
      <c r="K95" s="11"/>
      <c r="L95" s="2"/>
      <c r="M95" s="29"/>
      <c r="N95" s="939"/>
      <c r="O95" s="2"/>
      <c r="P95" s="4"/>
      <c r="Q95" s="3"/>
      <c r="R95" s="165" t="str">
        <f t="shared" si="83"/>
        <v/>
      </c>
      <c r="S95" s="939"/>
      <c r="T95" s="2"/>
      <c r="U95" s="5"/>
      <c r="V95" s="3"/>
      <c r="W95" s="544" t="str">
        <f t="shared" si="84"/>
        <v/>
      </c>
      <c r="X95" s="939"/>
      <c r="Y95" s="2"/>
      <c r="Z95" s="6"/>
      <c r="AA95" s="3"/>
      <c r="AB95" s="544" t="str">
        <f t="shared" si="85"/>
        <v/>
      </c>
      <c r="AC95" s="543"/>
      <c r="AD95" s="361" t="str" cm="1">
        <f t="array" ref="AD95">IF((_xlfn.IFS(TRIM(SUBSTITUTE(AC95,CHAR(160),""))="Devis 1",IFERROR(VALUE(TRIM(SUBSTITUTE(P95,CHAR(160),""))),0),TRIM(SUBSTITUTE(AC95,CHAR(160),""))="Devis 2",IFERROR(VALUE(TRIM(SUBSTITUTE(U95,CHAR(160),""))),0),TRIM(SUBSTITUTE(AC95,CHAR(160),""))="Devis 3",IFERROR(VALUE(TRIM(SUBSTITUTE(Z95,CHAR(160),""))),0),TRUE,0)*IFERROR(VALUE(TRIM(SUBSTITUTE(D95,CHAR(160),""))),0))=0,"",_xlfn.IFS(TRIM(SUBSTITUTE(AC95,CHAR(160),""))="Devis 1",IFERROR(VALUE(TRIM(SUBSTITUTE(P95,CHAR(160),""))),0),TRIM(SUBSTITUTE(AC95,CHAR(160),""))="Devis 2",IFERROR(VALUE(TRIM(SUBSTITUTE(U95,CHAR(160),""))),0),TRIM(SUBSTITUTE(AC95,CHAR(160),""))="Devis 3",IFERROR(VALUE(TRIM(SUBSTITUTE(Z95,CHAR(160),""))),0),TRUE,0)*IFERROR(VALUE(TRIM(SUBSTITUTE(D95,CHAR(160),""))),0))</f>
        <v/>
      </c>
      <c r="AE95" s="177" t="str" cm="1">
        <f t="array" ref="AE95">IF(ROUND((_xlfn.IFS(TRIM(SUBSTITUTE(AC95,CHAR(160),""))="Devis 1",IFERROR(VALUE(TRIM(SUBSTITUTE(Q95,CHAR(160),""))),0),TRIM(SUBSTITUTE(AC95,CHAR(160),""))="Devis 2",IFERROR(VALUE(TRIM(SUBSTITUTE(V95,CHAR(160),""))),0),TRIM(SUBSTITUTE(AC95,CHAR(160),""))="Devis 3",IFERROR(VALUE(TRIM(SUBSTITUTE(AA95,CHAR(160),""))),0),TRUE,0)*IFERROR(VALUE(TRIM(SUBSTITUTE(D95,CHAR(160),""))),0)),2)=0,IF(AD95&lt;&gt;"",0,""),ROUND((_xlfn.IFS(TRIM(SUBSTITUTE(AC95,CHAR(160),""))="Devis 1",IFERROR(VALUE(TRIM(SUBSTITUTE(Q95,CHAR(160),""))),0),TRIM(SUBSTITUTE(AC95,CHAR(160),""))="Devis 2",IFERROR(VALUE(TRIM(SUBSTITUTE(V95,CHAR(160),""))),0),TRIM(SUBSTITUTE(AC95,CHAR(160),""))="Devis 3",IFERROR(VALUE(TRIM(SUBSTITUTE(AA95,CHAR(160),""))),0),TRUE,0)*IFERROR(VALUE(TRIM(SUBSTITUTE(D95,CHAR(160),""))),0)),2))</f>
        <v/>
      </c>
      <c r="AF95" s="166" t="str">
        <f t="shared" si="86"/>
        <v/>
      </c>
      <c r="AG95" s="27"/>
      <c r="AH95" s="77" t="str">
        <f t="shared" si="61"/>
        <v/>
      </c>
      <c r="AI95" s="167" t="str">
        <f t="shared" si="62"/>
        <v/>
      </c>
      <c r="AJ95" s="167" t="str">
        <f t="shared" si="63"/>
        <v/>
      </c>
      <c r="AK95" s="78" t="str">
        <f t="shared" si="64"/>
        <v/>
      </c>
      <c r="AL95" s="78" t="str">
        <f t="shared" si="65"/>
        <v/>
      </c>
      <c r="AM95" s="78" t="str">
        <f t="shared" si="66"/>
        <v/>
      </c>
      <c r="AN95" s="78" t="str">
        <f t="shared" si="67"/>
        <v/>
      </c>
      <c r="AO95" s="78" t="str">
        <f t="shared" si="87"/>
        <v/>
      </c>
      <c r="AP95" s="78" t="str">
        <f t="shared" si="88"/>
        <v/>
      </c>
      <c r="AQ95" s="168" t="str">
        <f t="shared" si="68"/>
        <v/>
      </c>
      <c r="AR95" s="78" t="str">
        <f t="shared" si="69"/>
        <v/>
      </c>
      <c r="AS95" s="169" t="str">
        <f t="shared" si="70"/>
        <v/>
      </c>
      <c r="AT95" s="169"/>
      <c r="AU95" s="169"/>
      <c r="AV95" s="169" t="str">
        <f t="shared" si="71"/>
        <v/>
      </c>
      <c r="AW95" s="169" t="str">
        <f t="shared" si="72"/>
        <v/>
      </c>
      <c r="AX95" s="169" t="str">
        <f t="shared" si="89"/>
        <v/>
      </c>
      <c r="AY95" s="169"/>
      <c r="AZ95" s="169"/>
      <c r="BA95" s="169" t="str">
        <f t="shared" si="73"/>
        <v/>
      </c>
      <c r="BB95" s="169" t="str">
        <f t="shared" si="74"/>
        <v/>
      </c>
      <c r="BC95" s="169" t="str">
        <f t="shared" si="90"/>
        <v/>
      </c>
      <c r="BD95" s="169"/>
      <c r="BE95" s="169"/>
      <c r="BF95" s="172" t="str">
        <f t="shared" si="75"/>
        <v/>
      </c>
      <c r="BG95" s="79" t="str">
        <f t="shared" si="76"/>
        <v/>
      </c>
      <c r="BH95" s="173" t="str">
        <f t="shared" si="91"/>
        <v/>
      </c>
      <c r="BI95" s="174" t="str">
        <f t="shared" si="77"/>
        <v/>
      </c>
      <c r="BJ95" s="80"/>
      <c r="BK95" s="176" t="str">
        <f t="shared" si="92"/>
        <v/>
      </c>
      <c r="BL95" s="176" t="str">
        <f t="shared" si="93"/>
        <v/>
      </c>
      <c r="BM95" s="176" t="str">
        <f t="shared" si="94"/>
        <v/>
      </c>
      <c r="BN95" s="175" t="str">
        <f t="shared" si="95"/>
        <v/>
      </c>
      <c r="BO95" s="175" t="str" cm="1">
        <f t="array" ref="BO95">IF($AJ95="","",IF(ROUND((IFERROR(_xlfn.IFS(TRIM(SUBSTITUTE($BI95,CHAR(160),""))="Devis 1",IFERROR(VALUE(TRIM(SUBSTITUTE(AW95,CHAR(160),""))),0),TRIM(SUBSTITUTE($BI95,CHAR(160),""))="Devis 2",IFERROR(VALUE(TRIM(SUBSTITUTE(BB95,CHAR(160),""))),0),TRIM(SUBSTITUTE($BI95,CHAR(160),""))="Devis 3",IFERROR(VALUE(TRIM(SUBSTITUTE(BG95,CHAR(160),""))),0)),0))*(IFERROR(VALUE(TRIM(SUBSTITUTE($AJ95,CHAR(160),""))),0)),2)=0,IF(BN95&lt;&gt;"",0,""),ROUND((IFERROR(_xlfn.IFS(TRIM(SUBSTITUTE($BI95,CHAR(160),""))="Devis 1",IFERROR(VALUE(TRIM(SUBSTITUTE(AW95,CHAR(160),""))),0),TRIM(SUBSTITUTE($BI95,CHAR(160),""))="Devis 2",IFERROR(VALUE(TRIM(SUBSTITUTE(BB95,CHAR(160),""))),0),TRIM(SUBSTITUTE($BI95,CHAR(160),""))="Devis 3",IFERROR(VALUE(TRIM(SUBSTITUTE(BG95,CHAR(160),""))),0)),0))*(IFERROR(VALUE(TRIM(SUBSTITUTE($AJ95,CHAR(160),""))),0)),2)))</f>
        <v/>
      </c>
      <c r="BP95" s="175" t="str">
        <f t="shared" si="81"/>
        <v/>
      </c>
      <c r="BQ95" s="80"/>
      <c r="BR95" s="81" t="str">
        <f t="shared" si="82"/>
        <v/>
      </c>
      <c r="BS95" s="81" t="str">
        <f t="shared" si="96"/>
        <v/>
      </c>
      <c r="BT95" s="176" t="str">
        <f t="shared" si="78"/>
        <v/>
      </c>
      <c r="BU95" s="176" t="str">
        <f t="shared" si="79"/>
        <v/>
      </c>
      <c r="BV95" s="82" t="str">
        <f t="shared" si="80"/>
        <v/>
      </c>
    </row>
    <row r="96" spans="1:74" s="57" customFormat="1" ht="20.25" customHeight="1">
      <c r="A96" s="164">
        <v>86</v>
      </c>
      <c r="B96" s="2"/>
      <c r="C96" s="2"/>
      <c r="D96" s="355"/>
      <c r="E96" s="2"/>
      <c r="F96" s="2"/>
      <c r="G96" s="80"/>
      <c r="H96" s="2"/>
      <c r="I96" s="2"/>
      <c r="J96" s="2"/>
      <c r="K96" s="11"/>
      <c r="L96" s="2"/>
      <c r="M96" s="29"/>
      <c r="N96" s="939"/>
      <c r="O96" s="2"/>
      <c r="P96" s="4"/>
      <c r="Q96" s="3"/>
      <c r="R96" s="165" t="str">
        <f t="shared" si="83"/>
        <v/>
      </c>
      <c r="S96" s="939"/>
      <c r="T96" s="2"/>
      <c r="U96" s="5"/>
      <c r="V96" s="3"/>
      <c r="W96" s="544" t="str">
        <f t="shared" si="84"/>
        <v/>
      </c>
      <c r="X96" s="939"/>
      <c r="Y96" s="2"/>
      <c r="Z96" s="6"/>
      <c r="AA96" s="3"/>
      <c r="AB96" s="544" t="str">
        <f t="shared" si="85"/>
        <v/>
      </c>
      <c r="AC96" s="543"/>
      <c r="AD96" s="361" t="str" cm="1">
        <f t="array" ref="AD96">IF((_xlfn.IFS(TRIM(SUBSTITUTE(AC96,CHAR(160),""))="Devis 1",IFERROR(VALUE(TRIM(SUBSTITUTE(P96,CHAR(160),""))),0),TRIM(SUBSTITUTE(AC96,CHAR(160),""))="Devis 2",IFERROR(VALUE(TRIM(SUBSTITUTE(U96,CHAR(160),""))),0),TRIM(SUBSTITUTE(AC96,CHAR(160),""))="Devis 3",IFERROR(VALUE(TRIM(SUBSTITUTE(Z96,CHAR(160),""))),0),TRUE,0)*IFERROR(VALUE(TRIM(SUBSTITUTE(D96,CHAR(160),""))),0))=0,"",_xlfn.IFS(TRIM(SUBSTITUTE(AC96,CHAR(160),""))="Devis 1",IFERROR(VALUE(TRIM(SUBSTITUTE(P96,CHAR(160),""))),0),TRIM(SUBSTITUTE(AC96,CHAR(160),""))="Devis 2",IFERROR(VALUE(TRIM(SUBSTITUTE(U96,CHAR(160),""))),0),TRIM(SUBSTITUTE(AC96,CHAR(160),""))="Devis 3",IFERROR(VALUE(TRIM(SUBSTITUTE(Z96,CHAR(160),""))),0),TRUE,0)*IFERROR(VALUE(TRIM(SUBSTITUTE(D96,CHAR(160),""))),0))</f>
        <v/>
      </c>
      <c r="AE96" s="177" t="str" cm="1">
        <f t="array" ref="AE96">IF(ROUND((_xlfn.IFS(TRIM(SUBSTITUTE(AC96,CHAR(160),""))="Devis 1",IFERROR(VALUE(TRIM(SUBSTITUTE(Q96,CHAR(160),""))),0),TRIM(SUBSTITUTE(AC96,CHAR(160),""))="Devis 2",IFERROR(VALUE(TRIM(SUBSTITUTE(V96,CHAR(160),""))),0),TRIM(SUBSTITUTE(AC96,CHAR(160),""))="Devis 3",IFERROR(VALUE(TRIM(SUBSTITUTE(AA96,CHAR(160),""))),0),TRUE,0)*IFERROR(VALUE(TRIM(SUBSTITUTE(D96,CHAR(160),""))),0)),2)=0,IF(AD96&lt;&gt;"",0,""),ROUND((_xlfn.IFS(TRIM(SUBSTITUTE(AC96,CHAR(160),""))="Devis 1",IFERROR(VALUE(TRIM(SUBSTITUTE(Q96,CHAR(160),""))),0),TRIM(SUBSTITUTE(AC96,CHAR(160),""))="Devis 2",IFERROR(VALUE(TRIM(SUBSTITUTE(V96,CHAR(160),""))),0),TRIM(SUBSTITUTE(AC96,CHAR(160),""))="Devis 3",IFERROR(VALUE(TRIM(SUBSTITUTE(AA96,CHAR(160),""))),0),TRUE,0)*IFERROR(VALUE(TRIM(SUBSTITUTE(D96,CHAR(160),""))),0)),2))</f>
        <v/>
      </c>
      <c r="AF96" s="166" t="str">
        <f t="shared" si="86"/>
        <v/>
      </c>
      <c r="AG96" s="27"/>
      <c r="AH96" s="77" t="str">
        <f t="shared" si="61"/>
        <v/>
      </c>
      <c r="AI96" s="167" t="str">
        <f t="shared" si="62"/>
        <v/>
      </c>
      <c r="AJ96" s="167" t="str">
        <f t="shared" si="63"/>
        <v/>
      </c>
      <c r="AK96" s="78" t="str">
        <f t="shared" si="64"/>
        <v/>
      </c>
      <c r="AL96" s="78" t="str">
        <f t="shared" si="65"/>
        <v/>
      </c>
      <c r="AM96" s="78" t="str">
        <f t="shared" si="66"/>
        <v/>
      </c>
      <c r="AN96" s="78" t="str">
        <f t="shared" si="67"/>
        <v/>
      </c>
      <c r="AO96" s="78" t="str">
        <f t="shared" si="87"/>
        <v/>
      </c>
      <c r="AP96" s="78" t="str">
        <f t="shared" si="88"/>
        <v/>
      </c>
      <c r="AQ96" s="168" t="str">
        <f t="shared" si="68"/>
        <v/>
      </c>
      <c r="AR96" s="78" t="str">
        <f t="shared" si="69"/>
        <v/>
      </c>
      <c r="AS96" s="169" t="str">
        <f t="shared" si="70"/>
        <v/>
      </c>
      <c r="AT96" s="169"/>
      <c r="AU96" s="169"/>
      <c r="AV96" s="169" t="str">
        <f t="shared" si="71"/>
        <v/>
      </c>
      <c r="AW96" s="169" t="str">
        <f t="shared" si="72"/>
        <v/>
      </c>
      <c r="AX96" s="169" t="str">
        <f t="shared" si="89"/>
        <v/>
      </c>
      <c r="AY96" s="169"/>
      <c r="AZ96" s="169"/>
      <c r="BA96" s="169" t="str">
        <f t="shared" si="73"/>
        <v/>
      </c>
      <c r="BB96" s="169" t="str">
        <f t="shared" si="74"/>
        <v/>
      </c>
      <c r="BC96" s="169" t="str">
        <f t="shared" si="90"/>
        <v/>
      </c>
      <c r="BD96" s="169"/>
      <c r="BE96" s="169"/>
      <c r="BF96" s="172" t="str">
        <f t="shared" si="75"/>
        <v/>
      </c>
      <c r="BG96" s="79" t="str">
        <f t="shared" si="76"/>
        <v/>
      </c>
      <c r="BH96" s="173" t="str">
        <f t="shared" si="91"/>
        <v/>
      </c>
      <c r="BI96" s="174" t="str">
        <f t="shared" si="77"/>
        <v/>
      </c>
      <c r="BJ96" s="80"/>
      <c r="BK96" s="176" t="str">
        <f t="shared" si="92"/>
        <v/>
      </c>
      <c r="BL96" s="176" t="str">
        <f t="shared" si="93"/>
        <v/>
      </c>
      <c r="BM96" s="176" t="str">
        <f t="shared" si="94"/>
        <v/>
      </c>
      <c r="BN96" s="175" t="str">
        <f t="shared" si="95"/>
        <v/>
      </c>
      <c r="BO96" s="175" t="str" cm="1">
        <f t="array" ref="BO96">IF($AJ96="","",IF(ROUND((IFERROR(_xlfn.IFS(TRIM(SUBSTITUTE($BI96,CHAR(160),""))="Devis 1",IFERROR(VALUE(TRIM(SUBSTITUTE(AW96,CHAR(160),""))),0),TRIM(SUBSTITUTE($BI96,CHAR(160),""))="Devis 2",IFERROR(VALUE(TRIM(SUBSTITUTE(BB96,CHAR(160),""))),0),TRIM(SUBSTITUTE($BI96,CHAR(160),""))="Devis 3",IFERROR(VALUE(TRIM(SUBSTITUTE(BG96,CHAR(160),""))),0)),0))*(IFERROR(VALUE(TRIM(SUBSTITUTE($AJ96,CHAR(160),""))),0)),2)=0,IF(BN96&lt;&gt;"",0,""),ROUND((IFERROR(_xlfn.IFS(TRIM(SUBSTITUTE($BI96,CHAR(160),""))="Devis 1",IFERROR(VALUE(TRIM(SUBSTITUTE(AW96,CHAR(160),""))),0),TRIM(SUBSTITUTE($BI96,CHAR(160),""))="Devis 2",IFERROR(VALUE(TRIM(SUBSTITUTE(BB96,CHAR(160),""))),0),TRIM(SUBSTITUTE($BI96,CHAR(160),""))="Devis 3",IFERROR(VALUE(TRIM(SUBSTITUTE(BG96,CHAR(160),""))),0)),0))*(IFERROR(VALUE(TRIM(SUBSTITUTE($AJ96,CHAR(160),""))),0)),2)))</f>
        <v/>
      </c>
      <c r="BP96" s="175" t="str">
        <f t="shared" si="81"/>
        <v/>
      </c>
      <c r="BQ96" s="80"/>
      <c r="BR96" s="81" t="str">
        <f t="shared" si="82"/>
        <v/>
      </c>
      <c r="BS96" s="81" t="str">
        <f t="shared" si="96"/>
        <v/>
      </c>
      <c r="BT96" s="176" t="str">
        <f t="shared" si="78"/>
        <v/>
      </c>
      <c r="BU96" s="176" t="str">
        <f t="shared" si="79"/>
        <v/>
      </c>
      <c r="BV96" s="82" t="str">
        <f t="shared" si="80"/>
        <v/>
      </c>
    </row>
    <row r="97" spans="1:74" s="57" customFormat="1" ht="20.25" customHeight="1">
      <c r="A97" s="164">
        <v>87</v>
      </c>
      <c r="B97" s="2"/>
      <c r="C97" s="2"/>
      <c r="D97" s="355"/>
      <c r="E97" s="2"/>
      <c r="F97" s="2"/>
      <c r="G97" s="80"/>
      <c r="H97" s="2"/>
      <c r="I97" s="2"/>
      <c r="J97" s="2"/>
      <c r="K97" s="11"/>
      <c r="L97" s="2"/>
      <c r="M97" s="29"/>
      <c r="N97" s="939"/>
      <c r="O97" s="2"/>
      <c r="P97" s="4"/>
      <c r="Q97" s="3"/>
      <c r="R97" s="165" t="str">
        <f t="shared" si="83"/>
        <v/>
      </c>
      <c r="S97" s="939"/>
      <c r="T97" s="2"/>
      <c r="U97" s="5"/>
      <c r="V97" s="3"/>
      <c r="W97" s="544" t="str">
        <f t="shared" si="84"/>
        <v/>
      </c>
      <c r="X97" s="939"/>
      <c r="Y97" s="2"/>
      <c r="Z97" s="6"/>
      <c r="AA97" s="3"/>
      <c r="AB97" s="544" t="str">
        <f t="shared" si="85"/>
        <v/>
      </c>
      <c r="AC97" s="543"/>
      <c r="AD97" s="361" t="str" cm="1">
        <f t="array" ref="AD97">IF((_xlfn.IFS(TRIM(SUBSTITUTE(AC97,CHAR(160),""))="Devis 1",IFERROR(VALUE(TRIM(SUBSTITUTE(P97,CHAR(160),""))),0),TRIM(SUBSTITUTE(AC97,CHAR(160),""))="Devis 2",IFERROR(VALUE(TRIM(SUBSTITUTE(U97,CHAR(160),""))),0),TRIM(SUBSTITUTE(AC97,CHAR(160),""))="Devis 3",IFERROR(VALUE(TRIM(SUBSTITUTE(Z97,CHAR(160),""))),0),TRUE,0)*IFERROR(VALUE(TRIM(SUBSTITUTE(D97,CHAR(160),""))),0))=0,"",_xlfn.IFS(TRIM(SUBSTITUTE(AC97,CHAR(160),""))="Devis 1",IFERROR(VALUE(TRIM(SUBSTITUTE(P97,CHAR(160),""))),0),TRIM(SUBSTITUTE(AC97,CHAR(160),""))="Devis 2",IFERROR(VALUE(TRIM(SUBSTITUTE(U97,CHAR(160),""))),0),TRIM(SUBSTITUTE(AC97,CHAR(160),""))="Devis 3",IFERROR(VALUE(TRIM(SUBSTITUTE(Z97,CHAR(160),""))),0),TRUE,0)*IFERROR(VALUE(TRIM(SUBSTITUTE(D97,CHAR(160),""))),0))</f>
        <v/>
      </c>
      <c r="AE97" s="177" t="str" cm="1">
        <f t="array" ref="AE97">IF(ROUND((_xlfn.IFS(TRIM(SUBSTITUTE(AC97,CHAR(160),""))="Devis 1",IFERROR(VALUE(TRIM(SUBSTITUTE(Q97,CHAR(160),""))),0),TRIM(SUBSTITUTE(AC97,CHAR(160),""))="Devis 2",IFERROR(VALUE(TRIM(SUBSTITUTE(V97,CHAR(160),""))),0),TRIM(SUBSTITUTE(AC97,CHAR(160),""))="Devis 3",IFERROR(VALUE(TRIM(SUBSTITUTE(AA97,CHAR(160),""))),0),TRUE,0)*IFERROR(VALUE(TRIM(SUBSTITUTE(D97,CHAR(160),""))),0)),2)=0,IF(AD97&lt;&gt;"",0,""),ROUND((_xlfn.IFS(TRIM(SUBSTITUTE(AC97,CHAR(160),""))="Devis 1",IFERROR(VALUE(TRIM(SUBSTITUTE(Q97,CHAR(160),""))),0),TRIM(SUBSTITUTE(AC97,CHAR(160),""))="Devis 2",IFERROR(VALUE(TRIM(SUBSTITUTE(V97,CHAR(160),""))),0),TRIM(SUBSTITUTE(AC97,CHAR(160),""))="Devis 3",IFERROR(VALUE(TRIM(SUBSTITUTE(AA97,CHAR(160),""))),0),TRUE,0)*IFERROR(VALUE(TRIM(SUBSTITUTE(D97,CHAR(160),""))),0)),2))</f>
        <v/>
      </c>
      <c r="AF97" s="166" t="str">
        <f t="shared" si="86"/>
        <v/>
      </c>
      <c r="AG97" s="27"/>
      <c r="AH97" s="77" t="str">
        <f t="shared" si="61"/>
        <v/>
      </c>
      <c r="AI97" s="167" t="str">
        <f t="shared" si="62"/>
        <v/>
      </c>
      <c r="AJ97" s="167" t="str">
        <f t="shared" si="63"/>
        <v/>
      </c>
      <c r="AK97" s="78" t="str">
        <f t="shared" si="64"/>
        <v/>
      </c>
      <c r="AL97" s="78" t="str">
        <f t="shared" si="65"/>
        <v/>
      </c>
      <c r="AM97" s="78" t="str">
        <f t="shared" si="66"/>
        <v/>
      </c>
      <c r="AN97" s="78" t="str">
        <f t="shared" si="67"/>
        <v/>
      </c>
      <c r="AO97" s="78" t="str">
        <f t="shared" si="87"/>
        <v/>
      </c>
      <c r="AP97" s="78" t="str">
        <f t="shared" si="88"/>
        <v/>
      </c>
      <c r="AQ97" s="168" t="str">
        <f t="shared" si="68"/>
        <v/>
      </c>
      <c r="AR97" s="78" t="str">
        <f t="shared" si="69"/>
        <v/>
      </c>
      <c r="AS97" s="169" t="str">
        <f t="shared" si="70"/>
        <v/>
      </c>
      <c r="AT97" s="169"/>
      <c r="AU97" s="169"/>
      <c r="AV97" s="169" t="str">
        <f t="shared" si="71"/>
        <v/>
      </c>
      <c r="AW97" s="169" t="str">
        <f t="shared" si="72"/>
        <v/>
      </c>
      <c r="AX97" s="169" t="str">
        <f t="shared" si="89"/>
        <v/>
      </c>
      <c r="AY97" s="169"/>
      <c r="AZ97" s="169"/>
      <c r="BA97" s="169" t="str">
        <f t="shared" si="73"/>
        <v/>
      </c>
      <c r="BB97" s="169" t="str">
        <f t="shared" si="74"/>
        <v/>
      </c>
      <c r="BC97" s="169" t="str">
        <f t="shared" si="90"/>
        <v/>
      </c>
      <c r="BD97" s="169"/>
      <c r="BE97" s="169"/>
      <c r="BF97" s="172" t="str">
        <f t="shared" si="75"/>
        <v/>
      </c>
      <c r="BG97" s="79" t="str">
        <f t="shared" si="76"/>
        <v/>
      </c>
      <c r="BH97" s="173" t="str">
        <f t="shared" si="91"/>
        <v/>
      </c>
      <c r="BI97" s="174" t="str">
        <f t="shared" si="77"/>
        <v/>
      </c>
      <c r="BJ97" s="80"/>
      <c r="BK97" s="176" t="str">
        <f t="shared" si="92"/>
        <v/>
      </c>
      <c r="BL97" s="176" t="str">
        <f t="shared" si="93"/>
        <v/>
      </c>
      <c r="BM97" s="176" t="str">
        <f t="shared" si="94"/>
        <v/>
      </c>
      <c r="BN97" s="175" t="str">
        <f t="shared" si="95"/>
        <v/>
      </c>
      <c r="BO97" s="175" t="str" cm="1">
        <f t="array" ref="BO97">IF($AJ97="","",IF(ROUND((IFERROR(_xlfn.IFS(TRIM(SUBSTITUTE($BI97,CHAR(160),""))="Devis 1",IFERROR(VALUE(TRIM(SUBSTITUTE(AW97,CHAR(160),""))),0),TRIM(SUBSTITUTE($BI97,CHAR(160),""))="Devis 2",IFERROR(VALUE(TRIM(SUBSTITUTE(BB97,CHAR(160),""))),0),TRIM(SUBSTITUTE($BI97,CHAR(160),""))="Devis 3",IFERROR(VALUE(TRIM(SUBSTITUTE(BG97,CHAR(160),""))),0)),0))*(IFERROR(VALUE(TRIM(SUBSTITUTE($AJ97,CHAR(160),""))),0)),2)=0,IF(BN97&lt;&gt;"",0,""),ROUND((IFERROR(_xlfn.IFS(TRIM(SUBSTITUTE($BI97,CHAR(160),""))="Devis 1",IFERROR(VALUE(TRIM(SUBSTITUTE(AW97,CHAR(160),""))),0),TRIM(SUBSTITUTE($BI97,CHAR(160),""))="Devis 2",IFERROR(VALUE(TRIM(SUBSTITUTE(BB97,CHAR(160),""))),0),TRIM(SUBSTITUTE($BI97,CHAR(160),""))="Devis 3",IFERROR(VALUE(TRIM(SUBSTITUTE(BG97,CHAR(160),""))),0)),0))*(IFERROR(VALUE(TRIM(SUBSTITUTE($AJ97,CHAR(160),""))),0)),2)))</f>
        <v/>
      </c>
      <c r="BP97" s="175" t="str">
        <f t="shared" si="81"/>
        <v/>
      </c>
      <c r="BQ97" s="80"/>
      <c r="BR97" s="81" t="str">
        <f t="shared" si="82"/>
        <v/>
      </c>
      <c r="BS97" s="81" t="str">
        <f t="shared" si="96"/>
        <v/>
      </c>
      <c r="BT97" s="176" t="str">
        <f t="shared" si="78"/>
        <v/>
      </c>
      <c r="BU97" s="176" t="str">
        <f t="shared" si="79"/>
        <v/>
      </c>
      <c r="BV97" s="82" t="str">
        <f t="shared" si="80"/>
        <v/>
      </c>
    </row>
    <row r="98" spans="1:74" s="57" customFormat="1" ht="20.25" customHeight="1">
      <c r="A98" s="164">
        <v>88</v>
      </c>
      <c r="B98" s="2"/>
      <c r="C98" s="2"/>
      <c r="D98" s="355"/>
      <c r="E98" s="2"/>
      <c r="F98" s="2"/>
      <c r="G98" s="80"/>
      <c r="H98" s="2"/>
      <c r="I98" s="2"/>
      <c r="J98" s="2"/>
      <c r="K98" s="11"/>
      <c r="L98" s="2"/>
      <c r="M98" s="29"/>
      <c r="N98" s="939"/>
      <c r="O98" s="2"/>
      <c r="P98" s="4"/>
      <c r="Q98" s="3"/>
      <c r="R98" s="165" t="str">
        <f t="shared" si="83"/>
        <v/>
      </c>
      <c r="S98" s="939"/>
      <c r="T98" s="2"/>
      <c r="U98" s="5"/>
      <c r="V98" s="3"/>
      <c r="W98" s="544" t="str">
        <f t="shared" si="84"/>
        <v/>
      </c>
      <c r="X98" s="939"/>
      <c r="Y98" s="2"/>
      <c r="Z98" s="6"/>
      <c r="AA98" s="3"/>
      <c r="AB98" s="544" t="str">
        <f t="shared" si="85"/>
        <v/>
      </c>
      <c r="AC98" s="543"/>
      <c r="AD98" s="361" t="str" cm="1">
        <f t="array" ref="AD98">IF((_xlfn.IFS(TRIM(SUBSTITUTE(AC98,CHAR(160),""))="Devis 1",IFERROR(VALUE(TRIM(SUBSTITUTE(P98,CHAR(160),""))),0),TRIM(SUBSTITUTE(AC98,CHAR(160),""))="Devis 2",IFERROR(VALUE(TRIM(SUBSTITUTE(U98,CHAR(160),""))),0),TRIM(SUBSTITUTE(AC98,CHAR(160),""))="Devis 3",IFERROR(VALUE(TRIM(SUBSTITUTE(Z98,CHAR(160),""))),0),TRUE,0)*IFERROR(VALUE(TRIM(SUBSTITUTE(D98,CHAR(160),""))),0))=0,"",_xlfn.IFS(TRIM(SUBSTITUTE(AC98,CHAR(160),""))="Devis 1",IFERROR(VALUE(TRIM(SUBSTITUTE(P98,CHAR(160),""))),0),TRIM(SUBSTITUTE(AC98,CHAR(160),""))="Devis 2",IFERROR(VALUE(TRIM(SUBSTITUTE(U98,CHAR(160),""))),0),TRIM(SUBSTITUTE(AC98,CHAR(160),""))="Devis 3",IFERROR(VALUE(TRIM(SUBSTITUTE(Z98,CHAR(160),""))),0),TRUE,0)*IFERROR(VALUE(TRIM(SUBSTITUTE(D98,CHAR(160),""))),0))</f>
        <v/>
      </c>
      <c r="AE98" s="177" t="str" cm="1">
        <f t="array" ref="AE98">IF(ROUND((_xlfn.IFS(TRIM(SUBSTITUTE(AC98,CHAR(160),""))="Devis 1",IFERROR(VALUE(TRIM(SUBSTITUTE(Q98,CHAR(160),""))),0),TRIM(SUBSTITUTE(AC98,CHAR(160),""))="Devis 2",IFERROR(VALUE(TRIM(SUBSTITUTE(V98,CHAR(160),""))),0),TRIM(SUBSTITUTE(AC98,CHAR(160),""))="Devis 3",IFERROR(VALUE(TRIM(SUBSTITUTE(AA98,CHAR(160),""))),0),TRUE,0)*IFERROR(VALUE(TRIM(SUBSTITUTE(D98,CHAR(160),""))),0)),2)=0,IF(AD98&lt;&gt;"",0,""),ROUND((_xlfn.IFS(TRIM(SUBSTITUTE(AC98,CHAR(160),""))="Devis 1",IFERROR(VALUE(TRIM(SUBSTITUTE(Q98,CHAR(160),""))),0),TRIM(SUBSTITUTE(AC98,CHAR(160),""))="Devis 2",IFERROR(VALUE(TRIM(SUBSTITUTE(V98,CHAR(160),""))),0),TRIM(SUBSTITUTE(AC98,CHAR(160),""))="Devis 3",IFERROR(VALUE(TRIM(SUBSTITUTE(AA98,CHAR(160),""))),0),TRUE,0)*IFERROR(VALUE(TRIM(SUBSTITUTE(D98,CHAR(160),""))),0)),2))</f>
        <v/>
      </c>
      <c r="AF98" s="166" t="str">
        <f t="shared" si="86"/>
        <v/>
      </c>
      <c r="AG98" s="27"/>
      <c r="AH98" s="77" t="str">
        <f t="shared" si="61"/>
        <v/>
      </c>
      <c r="AI98" s="167" t="str">
        <f t="shared" si="62"/>
        <v/>
      </c>
      <c r="AJ98" s="167" t="str">
        <f t="shared" si="63"/>
        <v/>
      </c>
      <c r="AK98" s="78" t="str">
        <f t="shared" si="64"/>
        <v/>
      </c>
      <c r="AL98" s="78" t="str">
        <f t="shared" si="65"/>
        <v/>
      </c>
      <c r="AM98" s="78" t="str">
        <f t="shared" si="66"/>
        <v/>
      </c>
      <c r="AN98" s="78" t="str">
        <f t="shared" si="67"/>
        <v/>
      </c>
      <c r="AO98" s="78" t="str">
        <f t="shared" si="87"/>
        <v/>
      </c>
      <c r="AP98" s="78" t="str">
        <f t="shared" si="88"/>
        <v/>
      </c>
      <c r="AQ98" s="168" t="str">
        <f t="shared" si="68"/>
        <v/>
      </c>
      <c r="AR98" s="78" t="str">
        <f t="shared" si="69"/>
        <v/>
      </c>
      <c r="AS98" s="169" t="str">
        <f t="shared" si="70"/>
        <v/>
      </c>
      <c r="AT98" s="169"/>
      <c r="AU98" s="169"/>
      <c r="AV98" s="169" t="str">
        <f t="shared" si="71"/>
        <v/>
      </c>
      <c r="AW98" s="169" t="str">
        <f t="shared" si="72"/>
        <v/>
      </c>
      <c r="AX98" s="169" t="str">
        <f t="shared" si="89"/>
        <v/>
      </c>
      <c r="AY98" s="169"/>
      <c r="AZ98" s="169"/>
      <c r="BA98" s="169" t="str">
        <f t="shared" si="73"/>
        <v/>
      </c>
      <c r="BB98" s="169" t="str">
        <f t="shared" si="74"/>
        <v/>
      </c>
      <c r="BC98" s="169" t="str">
        <f t="shared" si="90"/>
        <v/>
      </c>
      <c r="BD98" s="169"/>
      <c r="BE98" s="169"/>
      <c r="BF98" s="172" t="str">
        <f t="shared" si="75"/>
        <v/>
      </c>
      <c r="BG98" s="79" t="str">
        <f t="shared" si="76"/>
        <v/>
      </c>
      <c r="BH98" s="173" t="str">
        <f t="shared" si="91"/>
        <v/>
      </c>
      <c r="BI98" s="174" t="str">
        <f t="shared" si="77"/>
        <v/>
      </c>
      <c r="BJ98" s="80"/>
      <c r="BK98" s="176" t="str">
        <f t="shared" si="92"/>
        <v/>
      </c>
      <c r="BL98" s="176" t="str">
        <f t="shared" si="93"/>
        <v/>
      </c>
      <c r="BM98" s="176" t="str">
        <f t="shared" si="94"/>
        <v/>
      </c>
      <c r="BN98" s="175" t="str">
        <f t="shared" si="95"/>
        <v/>
      </c>
      <c r="BO98" s="175" t="str" cm="1">
        <f t="array" ref="BO98">IF($AJ98="","",IF(ROUND((IFERROR(_xlfn.IFS(TRIM(SUBSTITUTE($BI98,CHAR(160),""))="Devis 1",IFERROR(VALUE(TRIM(SUBSTITUTE(AW98,CHAR(160),""))),0),TRIM(SUBSTITUTE($BI98,CHAR(160),""))="Devis 2",IFERROR(VALUE(TRIM(SUBSTITUTE(BB98,CHAR(160),""))),0),TRIM(SUBSTITUTE($BI98,CHAR(160),""))="Devis 3",IFERROR(VALUE(TRIM(SUBSTITUTE(BG98,CHAR(160),""))),0)),0))*(IFERROR(VALUE(TRIM(SUBSTITUTE($AJ98,CHAR(160),""))),0)),2)=0,IF(BN98&lt;&gt;"",0,""),ROUND((IFERROR(_xlfn.IFS(TRIM(SUBSTITUTE($BI98,CHAR(160),""))="Devis 1",IFERROR(VALUE(TRIM(SUBSTITUTE(AW98,CHAR(160),""))),0),TRIM(SUBSTITUTE($BI98,CHAR(160),""))="Devis 2",IFERROR(VALUE(TRIM(SUBSTITUTE(BB98,CHAR(160),""))),0),TRIM(SUBSTITUTE($BI98,CHAR(160),""))="Devis 3",IFERROR(VALUE(TRIM(SUBSTITUTE(BG98,CHAR(160),""))),0)),0))*(IFERROR(VALUE(TRIM(SUBSTITUTE($AJ98,CHAR(160),""))),0)),2)))</f>
        <v/>
      </c>
      <c r="BP98" s="175" t="str">
        <f t="shared" si="81"/>
        <v/>
      </c>
      <c r="BQ98" s="80"/>
      <c r="BR98" s="81" t="str">
        <f t="shared" si="82"/>
        <v/>
      </c>
      <c r="BS98" s="81" t="str">
        <f t="shared" si="96"/>
        <v/>
      </c>
      <c r="BT98" s="176" t="str">
        <f t="shared" si="78"/>
        <v/>
      </c>
      <c r="BU98" s="176" t="str">
        <f t="shared" si="79"/>
        <v/>
      </c>
      <c r="BV98" s="82" t="str">
        <f t="shared" si="80"/>
        <v/>
      </c>
    </row>
    <row r="99" spans="1:74" s="57" customFormat="1" ht="20.25" customHeight="1">
      <c r="A99" s="164">
        <v>89</v>
      </c>
      <c r="B99" s="2"/>
      <c r="C99" s="2"/>
      <c r="D99" s="355"/>
      <c r="E99" s="2"/>
      <c r="F99" s="2"/>
      <c r="G99" s="80"/>
      <c r="H99" s="2"/>
      <c r="I99" s="2"/>
      <c r="J99" s="2"/>
      <c r="K99" s="11"/>
      <c r="L99" s="2"/>
      <c r="M99" s="29"/>
      <c r="N99" s="939"/>
      <c r="O99" s="2"/>
      <c r="P99" s="4"/>
      <c r="Q99" s="3"/>
      <c r="R99" s="165" t="str">
        <f t="shared" si="83"/>
        <v/>
      </c>
      <c r="S99" s="939"/>
      <c r="T99" s="2"/>
      <c r="U99" s="5"/>
      <c r="V99" s="3"/>
      <c r="W99" s="544" t="str">
        <f t="shared" si="84"/>
        <v/>
      </c>
      <c r="X99" s="939"/>
      <c r="Y99" s="2"/>
      <c r="Z99" s="6"/>
      <c r="AA99" s="3"/>
      <c r="AB99" s="544" t="str">
        <f t="shared" si="85"/>
        <v/>
      </c>
      <c r="AC99" s="543"/>
      <c r="AD99" s="361" t="str" cm="1">
        <f t="array" ref="AD99">IF((_xlfn.IFS(TRIM(SUBSTITUTE(AC99,CHAR(160),""))="Devis 1",IFERROR(VALUE(TRIM(SUBSTITUTE(P99,CHAR(160),""))),0),TRIM(SUBSTITUTE(AC99,CHAR(160),""))="Devis 2",IFERROR(VALUE(TRIM(SUBSTITUTE(U99,CHAR(160),""))),0),TRIM(SUBSTITUTE(AC99,CHAR(160),""))="Devis 3",IFERROR(VALUE(TRIM(SUBSTITUTE(Z99,CHAR(160),""))),0),TRUE,0)*IFERROR(VALUE(TRIM(SUBSTITUTE(D99,CHAR(160),""))),0))=0,"",_xlfn.IFS(TRIM(SUBSTITUTE(AC99,CHAR(160),""))="Devis 1",IFERROR(VALUE(TRIM(SUBSTITUTE(P99,CHAR(160),""))),0),TRIM(SUBSTITUTE(AC99,CHAR(160),""))="Devis 2",IFERROR(VALUE(TRIM(SUBSTITUTE(U99,CHAR(160),""))),0),TRIM(SUBSTITUTE(AC99,CHAR(160),""))="Devis 3",IFERROR(VALUE(TRIM(SUBSTITUTE(Z99,CHAR(160),""))),0),TRUE,0)*IFERROR(VALUE(TRIM(SUBSTITUTE(D99,CHAR(160),""))),0))</f>
        <v/>
      </c>
      <c r="AE99" s="177" t="str" cm="1">
        <f t="array" ref="AE99">IF(ROUND((_xlfn.IFS(TRIM(SUBSTITUTE(AC99,CHAR(160),""))="Devis 1",IFERROR(VALUE(TRIM(SUBSTITUTE(Q99,CHAR(160),""))),0),TRIM(SUBSTITUTE(AC99,CHAR(160),""))="Devis 2",IFERROR(VALUE(TRIM(SUBSTITUTE(V99,CHAR(160),""))),0),TRIM(SUBSTITUTE(AC99,CHAR(160),""))="Devis 3",IFERROR(VALUE(TRIM(SUBSTITUTE(AA99,CHAR(160),""))),0),TRUE,0)*IFERROR(VALUE(TRIM(SUBSTITUTE(D99,CHAR(160),""))),0)),2)=0,IF(AD99&lt;&gt;"",0,""),ROUND((_xlfn.IFS(TRIM(SUBSTITUTE(AC99,CHAR(160),""))="Devis 1",IFERROR(VALUE(TRIM(SUBSTITUTE(Q99,CHAR(160),""))),0),TRIM(SUBSTITUTE(AC99,CHAR(160),""))="Devis 2",IFERROR(VALUE(TRIM(SUBSTITUTE(V99,CHAR(160),""))),0),TRIM(SUBSTITUTE(AC99,CHAR(160),""))="Devis 3",IFERROR(VALUE(TRIM(SUBSTITUTE(AA99,CHAR(160),""))),0),TRUE,0)*IFERROR(VALUE(TRIM(SUBSTITUTE(D99,CHAR(160),""))),0)),2))</f>
        <v/>
      </c>
      <c r="AF99" s="166" t="str">
        <f t="shared" si="86"/>
        <v/>
      </c>
      <c r="AG99" s="27"/>
      <c r="AH99" s="77" t="str">
        <f t="shared" si="61"/>
        <v/>
      </c>
      <c r="AI99" s="167" t="str">
        <f t="shared" si="62"/>
        <v/>
      </c>
      <c r="AJ99" s="167" t="str">
        <f t="shared" si="63"/>
        <v/>
      </c>
      <c r="AK99" s="78" t="str">
        <f t="shared" si="64"/>
        <v/>
      </c>
      <c r="AL99" s="78" t="str">
        <f t="shared" si="65"/>
        <v/>
      </c>
      <c r="AM99" s="78" t="str">
        <f t="shared" si="66"/>
        <v/>
      </c>
      <c r="AN99" s="78" t="str">
        <f t="shared" si="67"/>
        <v/>
      </c>
      <c r="AO99" s="78" t="str">
        <f t="shared" si="87"/>
        <v/>
      </c>
      <c r="AP99" s="78" t="str">
        <f t="shared" si="88"/>
        <v/>
      </c>
      <c r="AQ99" s="168" t="str">
        <f t="shared" si="68"/>
        <v/>
      </c>
      <c r="AR99" s="78" t="str">
        <f t="shared" si="69"/>
        <v/>
      </c>
      <c r="AS99" s="169" t="str">
        <f t="shared" si="70"/>
        <v/>
      </c>
      <c r="AT99" s="169"/>
      <c r="AU99" s="169"/>
      <c r="AV99" s="169" t="str">
        <f t="shared" si="71"/>
        <v/>
      </c>
      <c r="AW99" s="169" t="str">
        <f t="shared" si="72"/>
        <v/>
      </c>
      <c r="AX99" s="169" t="str">
        <f t="shared" si="89"/>
        <v/>
      </c>
      <c r="AY99" s="169"/>
      <c r="AZ99" s="169"/>
      <c r="BA99" s="169" t="str">
        <f t="shared" si="73"/>
        <v/>
      </c>
      <c r="BB99" s="169" t="str">
        <f t="shared" si="74"/>
        <v/>
      </c>
      <c r="BC99" s="169" t="str">
        <f t="shared" si="90"/>
        <v/>
      </c>
      <c r="BD99" s="169"/>
      <c r="BE99" s="169"/>
      <c r="BF99" s="172" t="str">
        <f t="shared" si="75"/>
        <v/>
      </c>
      <c r="BG99" s="79" t="str">
        <f t="shared" si="76"/>
        <v/>
      </c>
      <c r="BH99" s="173" t="str">
        <f t="shared" si="91"/>
        <v/>
      </c>
      <c r="BI99" s="174" t="str">
        <f t="shared" si="77"/>
        <v/>
      </c>
      <c r="BJ99" s="80"/>
      <c r="BK99" s="176" t="str">
        <f t="shared" si="92"/>
        <v/>
      </c>
      <c r="BL99" s="176" t="str">
        <f t="shared" si="93"/>
        <v/>
      </c>
      <c r="BM99" s="176" t="str">
        <f t="shared" si="94"/>
        <v/>
      </c>
      <c r="BN99" s="175" t="str">
        <f t="shared" si="95"/>
        <v/>
      </c>
      <c r="BO99" s="175" t="str" cm="1">
        <f t="array" ref="BO99">IF($AJ99="","",IF(ROUND((IFERROR(_xlfn.IFS(TRIM(SUBSTITUTE($BI99,CHAR(160),""))="Devis 1",IFERROR(VALUE(TRIM(SUBSTITUTE(AW99,CHAR(160),""))),0),TRIM(SUBSTITUTE($BI99,CHAR(160),""))="Devis 2",IFERROR(VALUE(TRIM(SUBSTITUTE(BB99,CHAR(160),""))),0),TRIM(SUBSTITUTE($BI99,CHAR(160),""))="Devis 3",IFERROR(VALUE(TRIM(SUBSTITUTE(BG99,CHAR(160),""))),0)),0))*(IFERROR(VALUE(TRIM(SUBSTITUTE($AJ99,CHAR(160),""))),0)),2)=0,IF(BN99&lt;&gt;"",0,""),ROUND((IFERROR(_xlfn.IFS(TRIM(SUBSTITUTE($BI99,CHAR(160),""))="Devis 1",IFERROR(VALUE(TRIM(SUBSTITUTE(AW99,CHAR(160),""))),0),TRIM(SUBSTITUTE($BI99,CHAR(160),""))="Devis 2",IFERROR(VALUE(TRIM(SUBSTITUTE(BB99,CHAR(160),""))),0),TRIM(SUBSTITUTE($BI99,CHAR(160),""))="Devis 3",IFERROR(VALUE(TRIM(SUBSTITUTE(BG99,CHAR(160),""))),0)),0))*(IFERROR(VALUE(TRIM(SUBSTITUTE($AJ99,CHAR(160),""))),0)),2)))</f>
        <v/>
      </c>
      <c r="BP99" s="175" t="str">
        <f t="shared" si="81"/>
        <v/>
      </c>
      <c r="BQ99" s="80"/>
      <c r="BR99" s="81" t="str">
        <f t="shared" si="82"/>
        <v/>
      </c>
      <c r="BS99" s="81" t="str">
        <f t="shared" si="96"/>
        <v/>
      </c>
      <c r="BT99" s="176" t="str">
        <f t="shared" si="78"/>
        <v/>
      </c>
      <c r="BU99" s="176" t="str">
        <f t="shared" si="79"/>
        <v/>
      </c>
      <c r="BV99" s="82" t="str">
        <f t="shared" si="80"/>
        <v/>
      </c>
    </row>
    <row r="100" spans="1:74" s="57" customFormat="1" ht="20.25" customHeight="1">
      <c r="A100" s="164">
        <v>90</v>
      </c>
      <c r="B100" s="2"/>
      <c r="C100" s="2"/>
      <c r="D100" s="355"/>
      <c r="E100" s="2"/>
      <c r="F100" s="2"/>
      <c r="G100" s="80"/>
      <c r="H100" s="2"/>
      <c r="I100" s="2"/>
      <c r="J100" s="2"/>
      <c r="K100" s="11"/>
      <c r="L100" s="2"/>
      <c r="M100" s="29"/>
      <c r="N100" s="939"/>
      <c r="O100" s="2"/>
      <c r="P100" s="4"/>
      <c r="Q100" s="3"/>
      <c r="R100" s="165" t="str">
        <f t="shared" si="83"/>
        <v/>
      </c>
      <c r="S100" s="939"/>
      <c r="T100" s="2"/>
      <c r="U100" s="5"/>
      <c r="V100" s="3"/>
      <c r="W100" s="544" t="str">
        <f t="shared" si="84"/>
        <v/>
      </c>
      <c r="X100" s="939"/>
      <c r="Y100" s="2"/>
      <c r="Z100" s="6"/>
      <c r="AA100" s="3"/>
      <c r="AB100" s="544" t="str">
        <f t="shared" si="85"/>
        <v/>
      </c>
      <c r="AC100" s="543"/>
      <c r="AD100" s="361" t="str" cm="1">
        <f t="array" ref="AD100">IF((_xlfn.IFS(TRIM(SUBSTITUTE(AC100,CHAR(160),""))="Devis 1",IFERROR(VALUE(TRIM(SUBSTITUTE(P100,CHAR(160),""))),0),TRIM(SUBSTITUTE(AC100,CHAR(160),""))="Devis 2",IFERROR(VALUE(TRIM(SUBSTITUTE(U100,CHAR(160),""))),0),TRIM(SUBSTITUTE(AC100,CHAR(160),""))="Devis 3",IFERROR(VALUE(TRIM(SUBSTITUTE(Z100,CHAR(160),""))),0),TRUE,0)*IFERROR(VALUE(TRIM(SUBSTITUTE(D100,CHAR(160),""))),0))=0,"",_xlfn.IFS(TRIM(SUBSTITUTE(AC100,CHAR(160),""))="Devis 1",IFERROR(VALUE(TRIM(SUBSTITUTE(P100,CHAR(160),""))),0),TRIM(SUBSTITUTE(AC100,CHAR(160),""))="Devis 2",IFERROR(VALUE(TRIM(SUBSTITUTE(U100,CHAR(160),""))),0),TRIM(SUBSTITUTE(AC100,CHAR(160),""))="Devis 3",IFERROR(VALUE(TRIM(SUBSTITUTE(Z100,CHAR(160),""))),0),TRUE,0)*IFERROR(VALUE(TRIM(SUBSTITUTE(D100,CHAR(160),""))),0))</f>
        <v/>
      </c>
      <c r="AE100" s="177" t="str" cm="1">
        <f t="array" ref="AE100">IF(ROUND((_xlfn.IFS(TRIM(SUBSTITUTE(AC100,CHAR(160),""))="Devis 1",IFERROR(VALUE(TRIM(SUBSTITUTE(Q100,CHAR(160),""))),0),TRIM(SUBSTITUTE(AC100,CHAR(160),""))="Devis 2",IFERROR(VALUE(TRIM(SUBSTITUTE(V100,CHAR(160),""))),0),TRIM(SUBSTITUTE(AC100,CHAR(160),""))="Devis 3",IFERROR(VALUE(TRIM(SUBSTITUTE(AA100,CHAR(160),""))),0),TRUE,0)*IFERROR(VALUE(TRIM(SUBSTITUTE(D100,CHAR(160),""))),0)),2)=0,IF(AD100&lt;&gt;"",0,""),ROUND((_xlfn.IFS(TRIM(SUBSTITUTE(AC100,CHAR(160),""))="Devis 1",IFERROR(VALUE(TRIM(SUBSTITUTE(Q100,CHAR(160),""))),0),TRIM(SUBSTITUTE(AC100,CHAR(160),""))="Devis 2",IFERROR(VALUE(TRIM(SUBSTITUTE(V100,CHAR(160),""))),0),TRIM(SUBSTITUTE(AC100,CHAR(160),""))="Devis 3",IFERROR(VALUE(TRIM(SUBSTITUTE(AA100,CHAR(160),""))),0),TRUE,0)*IFERROR(VALUE(TRIM(SUBSTITUTE(D100,CHAR(160),""))),0)),2))</f>
        <v/>
      </c>
      <c r="AF100" s="166" t="str">
        <f t="shared" si="86"/>
        <v/>
      </c>
      <c r="AG100" s="27"/>
      <c r="AH100" s="77" t="str">
        <f t="shared" si="61"/>
        <v/>
      </c>
      <c r="AI100" s="167" t="str">
        <f t="shared" si="62"/>
        <v/>
      </c>
      <c r="AJ100" s="167" t="str">
        <f t="shared" si="63"/>
        <v/>
      </c>
      <c r="AK100" s="78" t="str">
        <f t="shared" si="64"/>
        <v/>
      </c>
      <c r="AL100" s="78" t="str">
        <f t="shared" si="65"/>
        <v/>
      </c>
      <c r="AM100" s="78" t="str">
        <f t="shared" si="66"/>
        <v/>
      </c>
      <c r="AN100" s="78" t="str">
        <f t="shared" si="67"/>
        <v/>
      </c>
      <c r="AO100" s="78" t="str">
        <f t="shared" si="87"/>
        <v/>
      </c>
      <c r="AP100" s="78" t="str">
        <f t="shared" si="88"/>
        <v/>
      </c>
      <c r="AQ100" s="168" t="str">
        <f t="shared" si="68"/>
        <v/>
      </c>
      <c r="AR100" s="78" t="str">
        <f t="shared" si="69"/>
        <v/>
      </c>
      <c r="AS100" s="169" t="str">
        <f t="shared" si="70"/>
        <v/>
      </c>
      <c r="AT100" s="169"/>
      <c r="AU100" s="169"/>
      <c r="AV100" s="169" t="str">
        <f t="shared" si="71"/>
        <v/>
      </c>
      <c r="AW100" s="169" t="str">
        <f t="shared" si="72"/>
        <v/>
      </c>
      <c r="AX100" s="169" t="str">
        <f t="shared" si="89"/>
        <v/>
      </c>
      <c r="AY100" s="169"/>
      <c r="AZ100" s="169"/>
      <c r="BA100" s="169" t="str">
        <f t="shared" si="73"/>
        <v/>
      </c>
      <c r="BB100" s="169" t="str">
        <f t="shared" si="74"/>
        <v/>
      </c>
      <c r="BC100" s="169" t="str">
        <f t="shared" si="90"/>
        <v/>
      </c>
      <c r="BD100" s="169"/>
      <c r="BE100" s="169"/>
      <c r="BF100" s="172" t="str">
        <f t="shared" si="75"/>
        <v/>
      </c>
      <c r="BG100" s="79" t="str">
        <f t="shared" si="76"/>
        <v/>
      </c>
      <c r="BH100" s="173" t="str">
        <f t="shared" si="91"/>
        <v/>
      </c>
      <c r="BI100" s="174" t="str">
        <f t="shared" si="77"/>
        <v/>
      </c>
      <c r="BJ100" s="80"/>
      <c r="BK100" s="176" t="str">
        <f t="shared" si="92"/>
        <v/>
      </c>
      <c r="BL100" s="176" t="str">
        <f t="shared" si="93"/>
        <v/>
      </c>
      <c r="BM100" s="176" t="str">
        <f t="shared" si="94"/>
        <v/>
      </c>
      <c r="BN100" s="175" t="str">
        <f t="shared" si="95"/>
        <v/>
      </c>
      <c r="BO100" s="175" t="str" cm="1">
        <f t="array" ref="BO100">IF($AJ100="","",IF(ROUND((IFERROR(_xlfn.IFS(TRIM(SUBSTITUTE($BI100,CHAR(160),""))="Devis 1",IFERROR(VALUE(TRIM(SUBSTITUTE(AW100,CHAR(160),""))),0),TRIM(SUBSTITUTE($BI100,CHAR(160),""))="Devis 2",IFERROR(VALUE(TRIM(SUBSTITUTE(BB100,CHAR(160),""))),0),TRIM(SUBSTITUTE($BI100,CHAR(160),""))="Devis 3",IFERROR(VALUE(TRIM(SUBSTITUTE(BG100,CHAR(160),""))),0)),0))*(IFERROR(VALUE(TRIM(SUBSTITUTE($AJ100,CHAR(160),""))),0)),2)=0,IF(BN100&lt;&gt;"",0,""),ROUND((IFERROR(_xlfn.IFS(TRIM(SUBSTITUTE($BI100,CHAR(160),""))="Devis 1",IFERROR(VALUE(TRIM(SUBSTITUTE(AW100,CHAR(160),""))),0),TRIM(SUBSTITUTE($BI100,CHAR(160),""))="Devis 2",IFERROR(VALUE(TRIM(SUBSTITUTE(BB100,CHAR(160),""))),0),TRIM(SUBSTITUTE($BI100,CHAR(160),""))="Devis 3",IFERROR(VALUE(TRIM(SUBSTITUTE(BG100,CHAR(160),""))),0)),0))*(IFERROR(VALUE(TRIM(SUBSTITUTE($AJ100,CHAR(160),""))),0)),2)))</f>
        <v/>
      </c>
      <c r="BP100" s="175" t="str">
        <f t="shared" si="81"/>
        <v/>
      </c>
      <c r="BQ100" s="80"/>
      <c r="BR100" s="81" t="str">
        <f t="shared" si="82"/>
        <v/>
      </c>
      <c r="BS100" s="81" t="str">
        <f t="shared" si="96"/>
        <v/>
      </c>
      <c r="BT100" s="176" t="str">
        <f t="shared" si="78"/>
        <v/>
      </c>
      <c r="BU100" s="176" t="str">
        <f t="shared" si="79"/>
        <v/>
      </c>
      <c r="BV100" s="82" t="str">
        <f t="shared" si="80"/>
        <v/>
      </c>
    </row>
    <row r="101" spans="1:74" s="57" customFormat="1" ht="20.25" customHeight="1">
      <c r="A101" s="164">
        <v>91</v>
      </c>
      <c r="B101" s="2"/>
      <c r="C101" s="2"/>
      <c r="D101" s="355"/>
      <c r="E101" s="2"/>
      <c r="F101" s="2"/>
      <c r="G101" s="80"/>
      <c r="H101" s="2"/>
      <c r="I101" s="2"/>
      <c r="J101" s="2"/>
      <c r="K101" s="11"/>
      <c r="L101" s="2"/>
      <c r="M101" s="29"/>
      <c r="N101" s="939"/>
      <c r="O101" s="2"/>
      <c r="P101" s="4"/>
      <c r="Q101" s="3"/>
      <c r="R101" s="165" t="str">
        <f t="shared" si="83"/>
        <v/>
      </c>
      <c r="S101" s="939"/>
      <c r="T101" s="2"/>
      <c r="U101" s="5"/>
      <c r="V101" s="3"/>
      <c r="W101" s="544" t="str">
        <f t="shared" si="84"/>
        <v/>
      </c>
      <c r="X101" s="939"/>
      <c r="Y101" s="2"/>
      <c r="Z101" s="6"/>
      <c r="AA101" s="3"/>
      <c r="AB101" s="544" t="str">
        <f t="shared" si="85"/>
        <v/>
      </c>
      <c r="AC101" s="543"/>
      <c r="AD101" s="361" t="str" cm="1">
        <f t="array" ref="AD101">IF((_xlfn.IFS(TRIM(SUBSTITUTE(AC101,CHAR(160),""))="Devis 1",IFERROR(VALUE(TRIM(SUBSTITUTE(P101,CHAR(160),""))),0),TRIM(SUBSTITUTE(AC101,CHAR(160),""))="Devis 2",IFERROR(VALUE(TRIM(SUBSTITUTE(U101,CHAR(160),""))),0),TRIM(SUBSTITUTE(AC101,CHAR(160),""))="Devis 3",IFERROR(VALUE(TRIM(SUBSTITUTE(Z101,CHAR(160),""))),0),TRUE,0)*IFERROR(VALUE(TRIM(SUBSTITUTE(D101,CHAR(160),""))),0))=0,"",_xlfn.IFS(TRIM(SUBSTITUTE(AC101,CHAR(160),""))="Devis 1",IFERROR(VALUE(TRIM(SUBSTITUTE(P101,CHAR(160),""))),0),TRIM(SUBSTITUTE(AC101,CHAR(160),""))="Devis 2",IFERROR(VALUE(TRIM(SUBSTITUTE(U101,CHAR(160),""))),0),TRIM(SUBSTITUTE(AC101,CHAR(160),""))="Devis 3",IFERROR(VALUE(TRIM(SUBSTITUTE(Z101,CHAR(160),""))),0),TRUE,0)*IFERROR(VALUE(TRIM(SUBSTITUTE(D101,CHAR(160),""))),0))</f>
        <v/>
      </c>
      <c r="AE101" s="177" t="str" cm="1">
        <f t="array" ref="AE101">IF(ROUND((_xlfn.IFS(TRIM(SUBSTITUTE(AC101,CHAR(160),""))="Devis 1",IFERROR(VALUE(TRIM(SUBSTITUTE(Q101,CHAR(160),""))),0),TRIM(SUBSTITUTE(AC101,CHAR(160),""))="Devis 2",IFERROR(VALUE(TRIM(SUBSTITUTE(V101,CHAR(160),""))),0),TRIM(SUBSTITUTE(AC101,CHAR(160),""))="Devis 3",IFERROR(VALUE(TRIM(SUBSTITUTE(AA101,CHAR(160),""))),0),TRUE,0)*IFERROR(VALUE(TRIM(SUBSTITUTE(D101,CHAR(160),""))),0)),2)=0,IF(AD101&lt;&gt;"",0,""),ROUND((_xlfn.IFS(TRIM(SUBSTITUTE(AC101,CHAR(160),""))="Devis 1",IFERROR(VALUE(TRIM(SUBSTITUTE(Q101,CHAR(160),""))),0),TRIM(SUBSTITUTE(AC101,CHAR(160),""))="Devis 2",IFERROR(VALUE(TRIM(SUBSTITUTE(V101,CHAR(160),""))),0),TRIM(SUBSTITUTE(AC101,CHAR(160),""))="Devis 3",IFERROR(VALUE(TRIM(SUBSTITUTE(AA101,CHAR(160),""))),0),TRUE,0)*IFERROR(VALUE(TRIM(SUBSTITUTE(D101,CHAR(160),""))),0)),2))</f>
        <v/>
      </c>
      <c r="AF101" s="166" t="str">
        <f t="shared" si="86"/>
        <v/>
      </c>
      <c r="AG101" s="27"/>
      <c r="AH101" s="77" t="str">
        <f t="shared" si="61"/>
        <v/>
      </c>
      <c r="AI101" s="167" t="str">
        <f t="shared" si="62"/>
        <v/>
      </c>
      <c r="AJ101" s="167" t="str">
        <f t="shared" si="63"/>
        <v/>
      </c>
      <c r="AK101" s="78" t="str">
        <f t="shared" si="64"/>
        <v/>
      </c>
      <c r="AL101" s="78" t="str">
        <f t="shared" si="65"/>
        <v/>
      </c>
      <c r="AM101" s="78" t="str">
        <f t="shared" si="66"/>
        <v/>
      </c>
      <c r="AN101" s="78" t="str">
        <f t="shared" si="67"/>
        <v/>
      </c>
      <c r="AO101" s="78" t="str">
        <f t="shared" si="87"/>
        <v/>
      </c>
      <c r="AP101" s="78" t="str">
        <f t="shared" si="88"/>
        <v/>
      </c>
      <c r="AQ101" s="168" t="str">
        <f t="shared" si="68"/>
        <v/>
      </c>
      <c r="AR101" s="78" t="str">
        <f t="shared" si="69"/>
        <v/>
      </c>
      <c r="AS101" s="169" t="str">
        <f t="shared" si="70"/>
        <v/>
      </c>
      <c r="AT101" s="169"/>
      <c r="AU101" s="169"/>
      <c r="AV101" s="169" t="str">
        <f t="shared" si="71"/>
        <v/>
      </c>
      <c r="AW101" s="169" t="str">
        <f t="shared" si="72"/>
        <v/>
      </c>
      <c r="AX101" s="169" t="str">
        <f t="shared" si="89"/>
        <v/>
      </c>
      <c r="AY101" s="169"/>
      <c r="AZ101" s="169"/>
      <c r="BA101" s="169" t="str">
        <f t="shared" si="73"/>
        <v/>
      </c>
      <c r="BB101" s="169" t="str">
        <f t="shared" si="74"/>
        <v/>
      </c>
      <c r="BC101" s="169" t="str">
        <f t="shared" si="90"/>
        <v/>
      </c>
      <c r="BD101" s="169"/>
      <c r="BE101" s="169"/>
      <c r="BF101" s="172" t="str">
        <f t="shared" si="75"/>
        <v/>
      </c>
      <c r="BG101" s="79" t="str">
        <f t="shared" si="76"/>
        <v/>
      </c>
      <c r="BH101" s="173" t="str">
        <f t="shared" si="91"/>
        <v/>
      </c>
      <c r="BI101" s="174" t="str">
        <f t="shared" si="77"/>
        <v/>
      </c>
      <c r="BJ101" s="80"/>
      <c r="BK101" s="176" t="str">
        <f t="shared" si="92"/>
        <v/>
      </c>
      <c r="BL101" s="176" t="str">
        <f t="shared" si="93"/>
        <v/>
      </c>
      <c r="BM101" s="176" t="str">
        <f t="shared" si="94"/>
        <v/>
      </c>
      <c r="BN101" s="175" t="str">
        <f t="shared" si="95"/>
        <v/>
      </c>
      <c r="BO101" s="175" t="str" cm="1">
        <f t="array" ref="BO101">IF($AJ101="","",IF(ROUND((IFERROR(_xlfn.IFS(TRIM(SUBSTITUTE($BI101,CHAR(160),""))="Devis 1",IFERROR(VALUE(TRIM(SUBSTITUTE(AW101,CHAR(160),""))),0),TRIM(SUBSTITUTE($BI101,CHAR(160),""))="Devis 2",IFERROR(VALUE(TRIM(SUBSTITUTE(BB101,CHAR(160),""))),0),TRIM(SUBSTITUTE($BI101,CHAR(160),""))="Devis 3",IFERROR(VALUE(TRIM(SUBSTITUTE(BG101,CHAR(160),""))),0)),0))*(IFERROR(VALUE(TRIM(SUBSTITUTE($AJ101,CHAR(160),""))),0)),2)=0,IF(BN101&lt;&gt;"",0,""),ROUND((IFERROR(_xlfn.IFS(TRIM(SUBSTITUTE($BI101,CHAR(160),""))="Devis 1",IFERROR(VALUE(TRIM(SUBSTITUTE(AW101,CHAR(160),""))),0),TRIM(SUBSTITUTE($BI101,CHAR(160),""))="Devis 2",IFERROR(VALUE(TRIM(SUBSTITUTE(BB101,CHAR(160),""))),0),TRIM(SUBSTITUTE($BI101,CHAR(160),""))="Devis 3",IFERROR(VALUE(TRIM(SUBSTITUTE(BG101,CHAR(160),""))),0)),0))*(IFERROR(VALUE(TRIM(SUBSTITUTE($AJ101,CHAR(160),""))),0)),2)))</f>
        <v/>
      </c>
      <c r="BP101" s="175" t="str">
        <f t="shared" si="81"/>
        <v/>
      </c>
      <c r="BQ101" s="80"/>
      <c r="BR101" s="81" t="str">
        <f t="shared" si="82"/>
        <v/>
      </c>
      <c r="BS101" s="81" t="str">
        <f t="shared" si="96"/>
        <v/>
      </c>
      <c r="BT101" s="176" t="str">
        <f t="shared" si="78"/>
        <v/>
      </c>
      <c r="BU101" s="176" t="str">
        <f t="shared" si="79"/>
        <v/>
      </c>
      <c r="BV101" s="82" t="str">
        <f t="shared" si="80"/>
        <v/>
      </c>
    </row>
    <row r="102" spans="1:74" s="57" customFormat="1" ht="20.25" customHeight="1">
      <c r="A102" s="164">
        <v>92</v>
      </c>
      <c r="B102" s="2"/>
      <c r="C102" s="2"/>
      <c r="D102" s="355"/>
      <c r="E102" s="2"/>
      <c r="F102" s="2"/>
      <c r="G102" s="80"/>
      <c r="H102" s="2"/>
      <c r="I102" s="2"/>
      <c r="J102" s="2"/>
      <c r="K102" s="11"/>
      <c r="L102" s="2"/>
      <c r="M102" s="29"/>
      <c r="N102" s="939"/>
      <c r="O102" s="2"/>
      <c r="P102" s="4"/>
      <c r="Q102" s="3"/>
      <c r="R102" s="165" t="str">
        <f t="shared" si="83"/>
        <v/>
      </c>
      <c r="S102" s="939"/>
      <c r="T102" s="2"/>
      <c r="U102" s="5"/>
      <c r="V102" s="3"/>
      <c r="W102" s="544" t="str">
        <f t="shared" si="84"/>
        <v/>
      </c>
      <c r="X102" s="939"/>
      <c r="Y102" s="2"/>
      <c r="Z102" s="6"/>
      <c r="AA102" s="3"/>
      <c r="AB102" s="544" t="str">
        <f t="shared" si="85"/>
        <v/>
      </c>
      <c r="AC102" s="543"/>
      <c r="AD102" s="361" t="str" cm="1">
        <f t="array" ref="AD102">IF((_xlfn.IFS(TRIM(SUBSTITUTE(AC102,CHAR(160),""))="Devis 1",IFERROR(VALUE(TRIM(SUBSTITUTE(P102,CHAR(160),""))),0),TRIM(SUBSTITUTE(AC102,CHAR(160),""))="Devis 2",IFERROR(VALUE(TRIM(SUBSTITUTE(U102,CHAR(160),""))),0),TRIM(SUBSTITUTE(AC102,CHAR(160),""))="Devis 3",IFERROR(VALUE(TRIM(SUBSTITUTE(Z102,CHAR(160),""))),0),TRUE,0)*IFERROR(VALUE(TRIM(SUBSTITUTE(D102,CHAR(160),""))),0))=0,"",_xlfn.IFS(TRIM(SUBSTITUTE(AC102,CHAR(160),""))="Devis 1",IFERROR(VALUE(TRIM(SUBSTITUTE(P102,CHAR(160),""))),0),TRIM(SUBSTITUTE(AC102,CHAR(160),""))="Devis 2",IFERROR(VALUE(TRIM(SUBSTITUTE(U102,CHAR(160),""))),0),TRIM(SUBSTITUTE(AC102,CHAR(160),""))="Devis 3",IFERROR(VALUE(TRIM(SUBSTITUTE(Z102,CHAR(160),""))),0),TRUE,0)*IFERROR(VALUE(TRIM(SUBSTITUTE(D102,CHAR(160),""))),0))</f>
        <v/>
      </c>
      <c r="AE102" s="177" t="str" cm="1">
        <f t="array" ref="AE102">IF(ROUND((_xlfn.IFS(TRIM(SUBSTITUTE(AC102,CHAR(160),""))="Devis 1",IFERROR(VALUE(TRIM(SUBSTITUTE(Q102,CHAR(160),""))),0),TRIM(SUBSTITUTE(AC102,CHAR(160),""))="Devis 2",IFERROR(VALUE(TRIM(SUBSTITUTE(V102,CHAR(160),""))),0),TRIM(SUBSTITUTE(AC102,CHAR(160),""))="Devis 3",IFERROR(VALUE(TRIM(SUBSTITUTE(AA102,CHAR(160),""))),0),TRUE,0)*IFERROR(VALUE(TRIM(SUBSTITUTE(D102,CHAR(160),""))),0)),2)=0,IF(AD102&lt;&gt;"",0,""),ROUND((_xlfn.IFS(TRIM(SUBSTITUTE(AC102,CHAR(160),""))="Devis 1",IFERROR(VALUE(TRIM(SUBSTITUTE(Q102,CHAR(160),""))),0),TRIM(SUBSTITUTE(AC102,CHAR(160),""))="Devis 2",IFERROR(VALUE(TRIM(SUBSTITUTE(V102,CHAR(160),""))),0),TRIM(SUBSTITUTE(AC102,CHAR(160),""))="Devis 3",IFERROR(VALUE(TRIM(SUBSTITUTE(AA102,CHAR(160),""))),0),TRUE,0)*IFERROR(VALUE(TRIM(SUBSTITUTE(D102,CHAR(160),""))),0)),2))</f>
        <v/>
      </c>
      <c r="AF102" s="166" t="str">
        <f t="shared" si="86"/>
        <v/>
      </c>
      <c r="AG102" s="27"/>
      <c r="AH102" s="77" t="str">
        <f t="shared" si="61"/>
        <v/>
      </c>
      <c r="AI102" s="167" t="str">
        <f t="shared" si="62"/>
        <v/>
      </c>
      <c r="AJ102" s="167" t="str">
        <f t="shared" si="63"/>
        <v/>
      </c>
      <c r="AK102" s="78" t="str">
        <f t="shared" si="64"/>
        <v/>
      </c>
      <c r="AL102" s="78" t="str">
        <f t="shared" si="65"/>
        <v/>
      </c>
      <c r="AM102" s="78" t="str">
        <f t="shared" si="66"/>
        <v/>
      </c>
      <c r="AN102" s="78" t="str">
        <f t="shared" si="67"/>
        <v/>
      </c>
      <c r="AO102" s="78" t="str">
        <f t="shared" si="87"/>
        <v/>
      </c>
      <c r="AP102" s="78" t="str">
        <f t="shared" si="88"/>
        <v/>
      </c>
      <c r="AQ102" s="168" t="str">
        <f t="shared" si="68"/>
        <v/>
      </c>
      <c r="AR102" s="78" t="str">
        <f t="shared" si="69"/>
        <v/>
      </c>
      <c r="AS102" s="169" t="str">
        <f t="shared" si="70"/>
        <v/>
      </c>
      <c r="AT102" s="169"/>
      <c r="AU102" s="169"/>
      <c r="AV102" s="169" t="str">
        <f t="shared" si="71"/>
        <v/>
      </c>
      <c r="AW102" s="169" t="str">
        <f t="shared" si="72"/>
        <v/>
      </c>
      <c r="AX102" s="169" t="str">
        <f t="shared" si="89"/>
        <v/>
      </c>
      <c r="AY102" s="169"/>
      <c r="AZ102" s="169"/>
      <c r="BA102" s="169" t="str">
        <f t="shared" si="73"/>
        <v/>
      </c>
      <c r="BB102" s="169" t="str">
        <f t="shared" si="74"/>
        <v/>
      </c>
      <c r="BC102" s="169" t="str">
        <f t="shared" si="90"/>
        <v/>
      </c>
      <c r="BD102" s="169"/>
      <c r="BE102" s="169"/>
      <c r="BF102" s="172" t="str">
        <f t="shared" si="75"/>
        <v/>
      </c>
      <c r="BG102" s="79" t="str">
        <f t="shared" si="76"/>
        <v/>
      </c>
      <c r="BH102" s="173" t="str">
        <f t="shared" si="91"/>
        <v/>
      </c>
      <c r="BI102" s="174" t="str">
        <f t="shared" si="77"/>
        <v/>
      </c>
      <c r="BJ102" s="80"/>
      <c r="BK102" s="176" t="str">
        <f t="shared" si="92"/>
        <v/>
      </c>
      <c r="BL102" s="176" t="str">
        <f t="shared" si="93"/>
        <v/>
      </c>
      <c r="BM102" s="176" t="str">
        <f t="shared" si="94"/>
        <v/>
      </c>
      <c r="BN102" s="175" t="str">
        <f t="shared" si="95"/>
        <v/>
      </c>
      <c r="BO102" s="175" t="str" cm="1">
        <f t="array" ref="BO102">IF($AJ102="","",IF(ROUND((IFERROR(_xlfn.IFS(TRIM(SUBSTITUTE($BI102,CHAR(160),""))="Devis 1",IFERROR(VALUE(TRIM(SUBSTITUTE(AW102,CHAR(160),""))),0),TRIM(SUBSTITUTE($BI102,CHAR(160),""))="Devis 2",IFERROR(VALUE(TRIM(SUBSTITUTE(BB102,CHAR(160),""))),0),TRIM(SUBSTITUTE($BI102,CHAR(160),""))="Devis 3",IFERROR(VALUE(TRIM(SUBSTITUTE(BG102,CHAR(160),""))),0)),0))*(IFERROR(VALUE(TRIM(SUBSTITUTE($AJ102,CHAR(160),""))),0)),2)=0,IF(BN102&lt;&gt;"",0,""),ROUND((IFERROR(_xlfn.IFS(TRIM(SUBSTITUTE($BI102,CHAR(160),""))="Devis 1",IFERROR(VALUE(TRIM(SUBSTITUTE(AW102,CHAR(160),""))),0),TRIM(SUBSTITUTE($BI102,CHAR(160),""))="Devis 2",IFERROR(VALUE(TRIM(SUBSTITUTE(BB102,CHAR(160),""))),0),TRIM(SUBSTITUTE($BI102,CHAR(160),""))="Devis 3",IFERROR(VALUE(TRIM(SUBSTITUTE(BG102,CHAR(160),""))),0)),0))*(IFERROR(VALUE(TRIM(SUBSTITUTE($AJ102,CHAR(160),""))),0)),2)))</f>
        <v/>
      </c>
      <c r="BP102" s="175" t="str">
        <f t="shared" si="81"/>
        <v/>
      </c>
      <c r="BQ102" s="80"/>
      <c r="BR102" s="81" t="str">
        <f t="shared" si="82"/>
        <v/>
      </c>
      <c r="BS102" s="81" t="str">
        <f t="shared" si="96"/>
        <v/>
      </c>
      <c r="BT102" s="176" t="str">
        <f t="shared" si="78"/>
        <v/>
      </c>
      <c r="BU102" s="176" t="str">
        <f t="shared" si="79"/>
        <v/>
      </c>
      <c r="BV102" s="82" t="str">
        <f t="shared" si="80"/>
        <v/>
      </c>
    </row>
    <row r="103" spans="1:74" s="57" customFormat="1" ht="20.25" customHeight="1">
      <c r="A103" s="164">
        <v>93</v>
      </c>
      <c r="B103" s="2"/>
      <c r="C103" s="2"/>
      <c r="D103" s="355"/>
      <c r="E103" s="2"/>
      <c r="F103" s="2"/>
      <c r="G103" s="80"/>
      <c r="H103" s="2"/>
      <c r="I103" s="2"/>
      <c r="J103" s="2"/>
      <c r="K103" s="11"/>
      <c r="L103" s="2"/>
      <c r="M103" s="29"/>
      <c r="N103" s="939"/>
      <c r="O103" s="2"/>
      <c r="P103" s="4"/>
      <c r="Q103" s="3"/>
      <c r="R103" s="165" t="str">
        <f t="shared" si="83"/>
        <v/>
      </c>
      <c r="S103" s="939"/>
      <c r="T103" s="2"/>
      <c r="U103" s="5"/>
      <c r="V103" s="3"/>
      <c r="W103" s="544" t="str">
        <f t="shared" si="84"/>
        <v/>
      </c>
      <c r="X103" s="939"/>
      <c r="Y103" s="2"/>
      <c r="Z103" s="6"/>
      <c r="AA103" s="3"/>
      <c r="AB103" s="544" t="str">
        <f t="shared" si="85"/>
        <v/>
      </c>
      <c r="AC103" s="543"/>
      <c r="AD103" s="361" t="str" cm="1">
        <f t="array" ref="AD103">IF((_xlfn.IFS(TRIM(SUBSTITUTE(AC103,CHAR(160),""))="Devis 1",IFERROR(VALUE(TRIM(SUBSTITUTE(P103,CHAR(160),""))),0),TRIM(SUBSTITUTE(AC103,CHAR(160),""))="Devis 2",IFERROR(VALUE(TRIM(SUBSTITUTE(U103,CHAR(160),""))),0),TRIM(SUBSTITUTE(AC103,CHAR(160),""))="Devis 3",IFERROR(VALUE(TRIM(SUBSTITUTE(Z103,CHAR(160),""))),0),TRUE,0)*IFERROR(VALUE(TRIM(SUBSTITUTE(D103,CHAR(160),""))),0))=0,"",_xlfn.IFS(TRIM(SUBSTITUTE(AC103,CHAR(160),""))="Devis 1",IFERROR(VALUE(TRIM(SUBSTITUTE(P103,CHAR(160),""))),0),TRIM(SUBSTITUTE(AC103,CHAR(160),""))="Devis 2",IFERROR(VALUE(TRIM(SUBSTITUTE(U103,CHAR(160),""))),0),TRIM(SUBSTITUTE(AC103,CHAR(160),""))="Devis 3",IFERROR(VALUE(TRIM(SUBSTITUTE(Z103,CHAR(160),""))),0),TRUE,0)*IFERROR(VALUE(TRIM(SUBSTITUTE(D103,CHAR(160),""))),0))</f>
        <v/>
      </c>
      <c r="AE103" s="177" t="str" cm="1">
        <f t="array" ref="AE103">IF(ROUND((_xlfn.IFS(TRIM(SUBSTITUTE(AC103,CHAR(160),""))="Devis 1",IFERROR(VALUE(TRIM(SUBSTITUTE(Q103,CHAR(160),""))),0),TRIM(SUBSTITUTE(AC103,CHAR(160),""))="Devis 2",IFERROR(VALUE(TRIM(SUBSTITUTE(V103,CHAR(160),""))),0),TRIM(SUBSTITUTE(AC103,CHAR(160),""))="Devis 3",IFERROR(VALUE(TRIM(SUBSTITUTE(AA103,CHAR(160),""))),0),TRUE,0)*IFERROR(VALUE(TRIM(SUBSTITUTE(D103,CHAR(160),""))),0)),2)=0,IF(AD103&lt;&gt;"",0,""),ROUND((_xlfn.IFS(TRIM(SUBSTITUTE(AC103,CHAR(160),""))="Devis 1",IFERROR(VALUE(TRIM(SUBSTITUTE(Q103,CHAR(160),""))),0),TRIM(SUBSTITUTE(AC103,CHAR(160),""))="Devis 2",IFERROR(VALUE(TRIM(SUBSTITUTE(V103,CHAR(160),""))),0),TRIM(SUBSTITUTE(AC103,CHAR(160),""))="Devis 3",IFERROR(VALUE(TRIM(SUBSTITUTE(AA103,CHAR(160),""))),0),TRUE,0)*IFERROR(VALUE(TRIM(SUBSTITUTE(D103,CHAR(160),""))),0)),2))</f>
        <v/>
      </c>
      <c r="AF103" s="166" t="str">
        <f t="shared" si="86"/>
        <v/>
      </c>
      <c r="AG103" s="27"/>
      <c r="AH103" s="77" t="str">
        <f t="shared" si="61"/>
        <v/>
      </c>
      <c r="AI103" s="167" t="str">
        <f t="shared" si="62"/>
        <v/>
      </c>
      <c r="AJ103" s="167" t="str">
        <f t="shared" si="63"/>
        <v/>
      </c>
      <c r="AK103" s="78" t="str">
        <f t="shared" si="64"/>
        <v/>
      </c>
      <c r="AL103" s="78" t="str">
        <f t="shared" si="65"/>
        <v/>
      </c>
      <c r="AM103" s="78" t="str">
        <f t="shared" si="66"/>
        <v/>
      </c>
      <c r="AN103" s="78" t="str">
        <f t="shared" si="67"/>
        <v/>
      </c>
      <c r="AO103" s="78" t="str">
        <f t="shared" si="87"/>
        <v/>
      </c>
      <c r="AP103" s="78" t="str">
        <f t="shared" si="88"/>
        <v/>
      </c>
      <c r="AQ103" s="168" t="str">
        <f t="shared" si="68"/>
        <v/>
      </c>
      <c r="AR103" s="78" t="str">
        <f t="shared" si="69"/>
        <v/>
      </c>
      <c r="AS103" s="169" t="str">
        <f t="shared" si="70"/>
        <v/>
      </c>
      <c r="AT103" s="169"/>
      <c r="AU103" s="169"/>
      <c r="AV103" s="169" t="str">
        <f t="shared" si="71"/>
        <v/>
      </c>
      <c r="AW103" s="169" t="str">
        <f t="shared" si="72"/>
        <v/>
      </c>
      <c r="AX103" s="169" t="str">
        <f t="shared" si="89"/>
        <v/>
      </c>
      <c r="AY103" s="169"/>
      <c r="AZ103" s="169"/>
      <c r="BA103" s="169" t="str">
        <f t="shared" si="73"/>
        <v/>
      </c>
      <c r="BB103" s="169" t="str">
        <f t="shared" si="74"/>
        <v/>
      </c>
      <c r="BC103" s="169" t="str">
        <f t="shared" si="90"/>
        <v/>
      </c>
      <c r="BD103" s="169"/>
      <c r="BE103" s="169"/>
      <c r="BF103" s="172" t="str">
        <f t="shared" si="75"/>
        <v/>
      </c>
      <c r="BG103" s="79" t="str">
        <f t="shared" si="76"/>
        <v/>
      </c>
      <c r="BH103" s="173" t="str">
        <f t="shared" si="91"/>
        <v/>
      </c>
      <c r="BI103" s="174" t="str">
        <f t="shared" si="77"/>
        <v/>
      </c>
      <c r="BJ103" s="80"/>
      <c r="BK103" s="176" t="str">
        <f t="shared" si="92"/>
        <v/>
      </c>
      <c r="BL103" s="176" t="str">
        <f t="shared" si="93"/>
        <v/>
      </c>
      <c r="BM103" s="176" t="str">
        <f t="shared" si="94"/>
        <v/>
      </c>
      <c r="BN103" s="175" t="str">
        <f t="shared" si="95"/>
        <v/>
      </c>
      <c r="BO103" s="175" t="str" cm="1">
        <f t="array" ref="BO103">IF($AJ103="","",IF(ROUND((IFERROR(_xlfn.IFS(TRIM(SUBSTITUTE($BI103,CHAR(160),""))="Devis 1",IFERROR(VALUE(TRIM(SUBSTITUTE(AW103,CHAR(160),""))),0),TRIM(SUBSTITUTE($BI103,CHAR(160),""))="Devis 2",IFERROR(VALUE(TRIM(SUBSTITUTE(BB103,CHAR(160),""))),0),TRIM(SUBSTITUTE($BI103,CHAR(160),""))="Devis 3",IFERROR(VALUE(TRIM(SUBSTITUTE(BG103,CHAR(160),""))),0)),0))*(IFERROR(VALUE(TRIM(SUBSTITUTE($AJ103,CHAR(160),""))),0)),2)=0,IF(BN103&lt;&gt;"",0,""),ROUND((IFERROR(_xlfn.IFS(TRIM(SUBSTITUTE($BI103,CHAR(160),""))="Devis 1",IFERROR(VALUE(TRIM(SUBSTITUTE(AW103,CHAR(160),""))),0),TRIM(SUBSTITUTE($BI103,CHAR(160),""))="Devis 2",IFERROR(VALUE(TRIM(SUBSTITUTE(BB103,CHAR(160),""))),0),TRIM(SUBSTITUTE($BI103,CHAR(160),""))="Devis 3",IFERROR(VALUE(TRIM(SUBSTITUTE(BG103,CHAR(160),""))),0)),0))*(IFERROR(VALUE(TRIM(SUBSTITUTE($AJ103,CHAR(160),""))),0)),2)))</f>
        <v/>
      </c>
      <c r="BP103" s="175" t="str">
        <f t="shared" si="81"/>
        <v/>
      </c>
      <c r="BQ103" s="80"/>
      <c r="BR103" s="81" t="str">
        <f t="shared" si="82"/>
        <v/>
      </c>
      <c r="BS103" s="81" t="str">
        <f t="shared" si="96"/>
        <v/>
      </c>
      <c r="BT103" s="176" t="str">
        <f t="shared" si="78"/>
        <v/>
      </c>
      <c r="BU103" s="176" t="str">
        <f t="shared" si="79"/>
        <v/>
      </c>
      <c r="BV103" s="82" t="str">
        <f t="shared" si="80"/>
        <v/>
      </c>
    </row>
    <row r="104" spans="1:74" s="57" customFormat="1" ht="20.25" customHeight="1">
      <c r="A104" s="164">
        <v>94</v>
      </c>
      <c r="B104" s="2"/>
      <c r="C104" s="2"/>
      <c r="D104" s="355"/>
      <c r="E104" s="2"/>
      <c r="F104" s="2"/>
      <c r="G104" s="80"/>
      <c r="H104" s="2"/>
      <c r="I104" s="2"/>
      <c r="J104" s="2"/>
      <c r="K104" s="11"/>
      <c r="L104" s="2"/>
      <c r="M104" s="29"/>
      <c r="N104" s="939"/>
      <c r="O104" s="2"/>
      <c r="P104" s="4"/>
      <c r="Q104" s="3"/>
      <c r="R104" s="165" t="str">
        <f t="shared" si="83"/>
        <v/>
      </c>
      <c r="S104" s="939"/>
      <c r="T104" s="2"/>
      <c r="U104" s="5"/>
      <c r="V104" s="3"/>
      <c r="W104" s="544" t="str">
        <f t="shared" si="84"/>
        <v/>
      </c>
      <c r="X104" s="939"/>
      <c r="Y104" s="2"/>
      <c r="Z104" s="6"/>
      <c r="AA104" s="3"/>
      <c r="AB104" s="544" t="str">
        <f t="shared" si="85"/>
        <v/>
      </c>
      <c r="AC104" s="543"/>
      <c r="AD104" s="361" t="str" cm="1">
        <f t="array" ref="AD104">IF((_xlfn.IFS(TRIM(SUBSTITUTE(AC104,CHAR(160),""))="Devis 1",IFERROR(VALUE(TRIM(SUBSTITUTE(P104,CHAR(160),""))),0),TRIM(SUBSTITUTE(AC104,CHAR(160),""))="Devis 2",IFERROR(VALUE(TRIM(SUBSTITUTE(U104,CHAR(160),""))),0),TRIM(SUBSTITUTE(AC104,CHAR(160),""))="Devis 3",IFERROR(VALUE(TRIM(SUBSTITUTE(Z104,CHAR(160),""))),0),TRUE,0)*IFERROR(VALUE(TRIM(SUBSTITUTE(D104,CHAR(160),""))),0))=0,"",_xlfn.IFS(TRIM(SUBSTITUTE(AC104,CHAR(160),""))="Devis 1",IFERROR(VALUE(TRIM(SUBSTITUTE(P104,CHAR(160),""))),0),TRIM(SUBSTITUTE(AC104,CHAR(160),""))="Devis 2",IFERROR(VALUE(TRIM(SUBSTITUTE(U104,CHAR(160),""))),0),TRIM(SUBSTITUTE(AC104,CHAR(160),""))="Devis 3",IFERROR(VALUE(TRIM(SUBSTITUTE(Z104,CHAR(160),""))),0),TRUE,0)*IFERROR(VALUE(TRIM(SUBSTITUTE(D104,CHAR(160),""))),0))</f>
        <v/>
      </c>
      <c r="AE104" s="177" t="str" cm="1">
        <f t="array" ref="AE104">IF(ROUND((_xlfn.IFS(TRIM(SUBSTITUTE(AC104,CHAR(160),""))="Devis 1",IFERROR(VALUE(TRIM(SUBSTITUTE(Q104,CHAR(160),""))),0),TRIM(SUBSTITUTE(AC104,CHAR(160),""))="Devis 2",IFERROR(VALUE(TRIM(SUBSTITUTE(V104,CHAR(160),""))),0),TRIM(SUBSTITUTE(AC104,CHAR(160),""))="Devis 3",IFERROR(VALUE(TRIM(SUBSTITUTE(AA104,CHAR(160),""))),0),TRUE,0)*IFERROR(VALUE(TRIM(SUBSTITUTE(D104,CHAR(160),""))),0)),2)=0,IF(AD104&lt;&gt;"",0,""),ROUND((_xlfn.IFS(TRIM(SUBSTITUTE(AC104,CHAR(160),""))="Devis 1",IFERROR(VALUE(TRIM(SUBSTITUTE(Q104,CHAR(160),""))),0),TRIM(SUBSTITUTE(AC104,CHAR(160),""))="Devis 2",IFERROR(VALUE(TRIM(SUBSTITUTE(V104,CHAR(160),""))),0),TRIM(SUBSTITUTE(AC104,CHAR(160),""))="Devis 3",IFERROR(VALUE(TRIM(SUBSTITUTE(AA104,CHAR(160),""))),0),TRUE,0)*IFERROR(VALUE(TRIM(SUBSTITUTE(D104,CHAR(160),""))),0)),2))</f>
        <v/>
      </c>
      <c r="AF104" s="166" t="str">
        <f t="shared" si="86"/>
        <v/>
      </c>
      <c r="AG104" s="27"/>
      <c r="AH104" s="77" t="str">
        <f t="shared" si="61"/>
        <v/>
      </c>
      <c r="AI104" s="167" t="str">
        <f t="shared" si="62"/>
        <v/>
      </c>
      <c r="AJ104" s="167" t="str">
        <f t="shared" si="63"/>
        <v/>
      </c>
      <c r="AK104" s="78" t="str">
        <f t="shared" si="64"/>
        <v/>
      </c>
      <c r="AL104" s="78" t="str">
        <f t="shared" si="65"/>
        <v/>
      </c>
      <c r="AM104" s="78" t="str">
        <f t="shared" si="66"/>
        <v/>
      </c>
      <c r="AN104" s="78" t="str">
        <f t="shared" si="67"/>
        <v/>
      </c>
      <c r="AO104" s="78" t="str">
        <f t="shared" si="87"/>
        <v/>
      </c>
      <c r="AP104" s="78" t="str">
        <f t="shared" si="88"/>
        <v/>
      </c>
      <c r="AQ104" s="168" t="str">
        <f t="shared" si="68"/>
        <v/>
      </c>
      <c r="AR104" s="78" t="str">
        <f t="shared" si="69"/>
        <v/>
      </c>
      <c r="AS104" s="169" t="str">
        <f t="shared" si="70"/>
        <v/>
      </c>
      <c r="AT104" s="169"/>
      <c r="AU104" s="169"/>
      <c r="AV104" s="169" t="str">
        <f t="shared" si="71"/>
        <v/>
      </c>
      <c r="AW104" s="169" t="str">
        <f t="shared" si="72"/>
        <v/>
      </c>
      <c r="AX104" s="169" t="str">
        <f t="shared" si="89"/>
        <v/>
      </c>
      <c r="AY104" s="169"/>
      <c r="AZ104" s="169"/>
      <c r="BA104" s="169" t="str">
        <f t="shared" si="73"/>
        <v/>
      </c>
      <c r="BB104" s="169" t="str">
        <f t="shared" si="74"/>
        <v/>
      </c>
      <c r="BC104" s="169" t="str">
        <f t="shared" si="90"/>
        <v/>
      </c>
      <c r="BD104" s="169"/>
      <c r="BE104" s="169"/>
      <c r="BF104" s="172" t="str">
        <f t="shared" si="75"/>
        <v/>
      </c>
      <c r="BG104" s="79" t="str">
        <f t="shared" si="76"/>
        <v/>
      </c>
      <c r="BH104" s="173" t="str">
        <f t="shared" si="91"/>
        <v/>
      </c>
      <c r="BI104" s="174" t="str">
        <f t="shared" si="77"/>
        <v/>
      </c>
      <c r="BJ104" s="80"/>
      <c r="BK104" s="176" t="str">
        <f t="shared" si="92"/>
        <v/>
      </c>
      <c r="BL104" s="176" t="str">
        <f t="shared" si="93"/>
        <v/>
      </c>
      <c r="BM104" s="176" t="str">
        <f t="shared" si="94"/>
        <v/>
      </c>
      <c r="BN104" s="175" t="str">
        <f t="shared" si="95"/>
        <v/>
      </c>
      <c r="BO104" s="175" t="str" cm="1">
        <f t="array" ref="BO104">IF($AJ104="","",IF(ROUND((IFERROR(_xlfn.IFS(TRIM(SUBSTITUTE($BI104,CHAR(160),""))="Devis 1",IFERROR(VALUE(TRIM(SUBSTITUTE(AW104,CHAR(160),""))),0),TRIM(SUBSTITUTE($BI104,CHAR(160),""))="Devis 2",IFERROR(VALUE(TRIM(SUBSTITUTE(BB104,CHAR(160),""))),0),TRIM(SUBSTITUTE($BI104,CHAR(160),""))="Devis 3",IFERROR(VALUE(TRIM(SUBSTITUTE(BG104,CHAR(160),""))),0)),0))*(IFERROR(VALUE(TRIM(SUBSTITUTE($AJ104,CHAR(160),""))),0)),2)=0,IF(BN104&lt;&gt;"",0,""),ROUND((IFERROR(_xlfn.IFS(TRIM(SUBSTITUTE($BI104,CHAR(160),""))="Devis 1",IFERROR(VALUE(TRIM(SUBSTITUTE(AW104,CHAR(160),""))),0),TRIM(SUBSTITUTE($BI104,CHAR(160),""))="Devis 2",IFERROR(VALUE(TRIM(SUBSTITUTE(BB104,CHAR(160),""))),0),TRIM(SUBSTITUTE($BI104,CHAR(160),""))="Devis 3",IFERROR(VALUE(TRIM(SUBSTITUTE(BG104,CHAR(160),""))),0)),0))*(IFERROR(VALUE(TRIM(SUBSTITUTE($AJ104,CHAR(160),""))),0)),2)))</f>
        <v/>
      </c>
      <c r="BP104" s="175" t="str">
        <f t="shared" si="81"/>
        <v/>
      </c>
      <c r="BQ104" s="80"/>
      <c r="BR104" s="81" t="str">
        <f t="shared" si="82"/>
        <v/>
      </c>
      <c r="BS104" s="81" t="str">
        <f t="shared" si="96"/>
        <v/>
      </c>
      <c r="BT104" s="176" t="str">
        <f t="shared" si="78"/>
        <v/>
      </c>
      <c r="BU104" s="176" t="str">
        <f t="shared" si="79"/>
        <v/>
      </c>
      <c r="BV104" s="82" t="str">
        <f t="shared" si="80"/>
        <v/>
      </c>
    </row>
    <row r="105" spans="1:74" s="57" customFormat="1" ht="20.25" customHeight="1">
      <c r="A105" s="164">
        <v>95</v>
      </c>
      <c r="B105" s="2"/>
      <c r="C105" s="2"/>
      <c r="D105" s="355"/>
      <c r="E105" s="2"/>
      <c r="F105" s="2"/>
      <c r="G105" s="80"/>
      <c r="H105" s="2"/>
      <c r="I105" s="2"/>
      <c r="J105" s="2"/>
      <c r="K105" s="11"/>
      <c r="L105" s="2"/>
      <c r="M105" s="29"/>
      <c r="N105" s="939"/>
      <c r="O105" s="2"/>
      <c r="P105" s="4"/>
      <c r="Q105" s="3"/>
      <c r="R105" s="165" t="str">
        <f t="shared" si="83"/>
        <v/>
      </c>
      <c r="S105" s="939"/>
      <c r="T105" s="2"/>
      <c r="U105" s="5"/>
      <c r="V105" s="3"/>
      <c r="W105" s="544" t="str">
        <f t="shared" si="84"/>
        <v/>
      </c>
      <c r="X105" s="939"/>
      <c r="Y105" s="2"/>
      <c r="Z105" s="6"/>
      <c r="AA105" s="3"/>
      <c r="AB105" s="544" t="str">
        <f t="shared" si="85"/>
        <v/>
      </c>
      <c r="AC105" s="543"/>
      <c r="AD105" s="361" t="str" cm="1">
        <f t="array" ref="AD105">IF((_xlfn.IFS(TRIM(SUBSTITUTE(AC105,CHAR(160),""))="Devis 1",IFERROR(VALUE(TRIM(SUBSTITUTE(P105,CHAR(160),""))),0),TRIM(SUBSTITUTE(AC105,CHAR(160),""))="Devis 2",IFERROR(VALUE(TRIM(SUBSTITUTE(U105,CHAR(160),""))),0),TRIM(SUBSTITUTE(AC105,CHAR(160),""))="Devis 3",IFERROR(VALUE(TRIM(SUBSTITUTE(Z105,CHAR(160),""))),0),TRUE,0)*IFERROR(VALUE(TRIM(SUBSTITUTE(D105,CHAR(160),""))),0))=0,"",_xlfn.IFS(TRIM(SUBSTITUTE(AC105,CHAR(160),""))="Devis 1",IFERROR(VALUE(TRIM(SUBSTITUTE(P105,CHAR(160),""))),0),TRIM(SUBSTITUTE(AC105,CHAR(160),""))="Devis 2",IFERROR(VALUE(TRIM(SUBSTITUTE(U105,CHAR(160),""))),0),TRIM(SUBSTITUTE(AC105,CHAR(160),""))="Devis 3",IFERROR(VALUE(TRIM(SUBSTITUTE(Z105,CHAR(160),""))),0),TRUE,0)*IFERROR(VALUE(TRIM(SUBSTITUTE(D105,CHAR(160),""))),0))</f>
        <v/>
      </c>
      <c r="AE105" s="177" t="str" cm="1">
        <f t="array" ref="AE105">IF(ROUND((_xlfn.IFS(TRIM(SUBSTITUTE(AC105,CHAR(160),""))="Devis 1",IFERROR(VALUE(TRIM(SUBSTITUTE(Q105,CHAR(160),""))),0),TRIM(SUBSTITUTE(AC105,CHAR(160),""))="Devis 2",IFERROR(VALUE(TRIM(SUBSTITUTE(V105,CHAR(160),""))),0),TRIM(SUBSTITUTE(AC105,CHAR(160),""))="Devis 3",IFERROR(VALUE(TRIM(SUBSTITUTE(AA105,CHAR(160),""))),0),TRUE,0)*IFERROR(VALUE(TRIM(SUBSTITUTE(D105,CHAR(160),""))),0)),2)=0,IF(AD105&lt;&gt;"",0,""),ROUND((_xlfn.IFS(TRIM(SUBSTITUTE(AC105,CHAR(160),""))="Devis 1",IFERROR(VALUE(TRIM(SUBSTITUTE(Q105,CHAR(160),""))),0),TRIM(SUBSTITUTE(AC105,CHAR(160),""))="Devis 2",IFERROR(VALUE(TRIM(SUBSTITUTE(V105,CHAR(160),""))),0),TRIM(SUBSTITUTE(AC105,CHAR(160),""))="Devis 3",IFERROR(VALUE(TRIM(SUBSTITUTE(AA105,CHAR(160),""))),0),TRUE,0)*IFERROR(VALUE(TRIM(SUBSTITUTE(D105,CHAR(160),""))),0)),2))</f>
        <v/>
      </c>
      <c r="AF105" s="166" t="str">
        <f t="shared" si="86"/>
        <v/>
      </c>
      <c r="AG105" s="27"/>
      <c r="AH105" s="77" t="str">
        <f t="shared" si="61"/>
        <v/>
      </c>
      <c r="AI105" s="167" t="str">
        <f t="shared" si="62"/>
        <v/>
      </c>
      <c r="AJ105" s="167" t="str">
        <f t="shared" si="63"/>
        <v/>
      </c>
      <c r="AK105" s="78" t="str">
        <f t="shared" si="64"/>
        <v/>
      </c>
      <c r="AL105" s="78" t="str">
        <f t="shared" si="65"/>
        <v/>
      </c>
      <c r="AM105" s="78" t="str">
        <f t="shared" si="66"/>
        <v/>
      </c>
      <c r="AN105" s="78" t="str">
        <f t="shared" si="67"/>
        <v/>
      </c>
      <c r="AO105" s="78" t="str">
        <f t="shared" si="87"/>
        <v/>
      </c>
      <c r="AP105" s="78" t="str">
        <f t="shared" si="88"/>
        <v/>
      </c>
      <c r="AQ105" s="168" t="str">
        <f t="shared" si="68"/>
        <v/>
      </c>
      <c r="AR105" s="78" t="str">
        <f t="shared" si="69"/>
        <v/>
      </c>
      <c r="AS105" s="169" t="str">
        <f t="shared" si="70"/>
        <v/>
      </c>
      <c r="AT105" s="169"/>
      <c r="AU105" s="169"/>
      <c r="AV105" s="169" t="str">
        <f t="shared" si="71"/>
        <v/>
      </c>
      <c r="AW105" s="169" t="str">
        <f t="shared" si="72"/>
        <v/>
      </c>
      <c r="AX105" s="169" t="str">
        <f t="shared" si="89"/>
        <v/>
      </c>
      <c r="AY105" s="169"/>
      <c r="AZ105" s="169"/>
      <c r="BA105" s="169" t="str">
        <f t="shared" si="73"/>
        <v/>
      </c>
      <c r="BB105" s="169" t="str">
        <f t="shared" si="74"/>
        <v/>
      </c>
      <c r="BC105" s="169" t="str">
        <f t="shared" si="90"/>
        <v/>
      </c>
      <c r="BD105" s="169"/>
      <c r="BE105" s="169"/>
      <c r="BF105" s="172" t="str">
        <f t="shared" si="75"/>
        <v/>
      </c>
      <c r="BG105" s="79" t="str">
        <f t="shared" si="76"/>
        <v/>
      </c>
      <c r="BH105" s="173" t="str">
        <f t="shared" si="91"/>
        <v/>
      </c>
      <c r="BI105" s="174" t="str">
        <f t="shared" si="77"/>
        <v/>
      </c>
      <c r="BJ105" s="80"/>
      <c r="BK105" s="176" t="str">
        <f t="shared" si="92"/>
        <v/>
      </c>
      <c r="BL105" s="176" t="str">
        <f t="shared" si="93"/>
        <v/>
      </c>
      <c r="BM105" s="176" t="str">
        <f t="shared" si="94"/>
        <v/>
      </c>
      <c r="BN105" s="175" t="str">
        <f t="shared" si="95"/>
        <v/>
      </c>
      <c r="BO105" s="175" t="str" cm="1">
        <f t="array" ref="BO105">IF($AJ105="","",IF(ROUND((IFERROR(_xlfn.IFS(TRIM(SUBSTITUTE($BI105,CHAR(160),""))="Devis 1",IFERROR(VALUE(TRIM(SUBSTITUTE(AW105,CHAR(160),""))),0),TRIM(SUBSTITUTE($BI105,CHAR(160),""))="Devis 2",IFERROR(VALUE(TRIM(SUBSTITUTE(BB105,CHAR(160),""))),0),TRIM(SUBSTITUTE($BI105,CHAR(160),""))="Devis 3",IFERROR(VALUE(TRIM(SUBSTITUTE(BG105,CHAR(160),""))),0)),0))*(IFERROR(VALUE(TRIM(SUBSTITUTE($AJ105,CHAR(160),""))),0)),2)=0,IF(BN105&lt;&gt;"",0,""),ROUND((IFERROR(_xlfn.IFS(TRIM(SUBSTITUTE($BI105,CHAR(160),""))="Devis 1",IFERROR(VALUE(TRIM(SUBSTITUTE(AW105,CHAR(160),""))),0),TRIM(SUBSTITUTE($BI105,CHAR(160),""))="Devis 2",IFERROR(VALUE(TRIM(SUBSTITUTE(BB105,CHAR(160),""))),0),TRIM(SUBSTITUTE($BI105,CHAR(160),""))="Devis 3",IFERROR(VALUE(TRIM(SUBSTITUTE(BG105,CHAR(160),""))),0)),0))*(IFERROR(VALUE(TRIM(SUBSTITUTE($AJ105,CHAR(160),""))),0)),2)))</f>
        <v/>
      </c>
      <c r="BP105" s="175" t="str">
        <f t="shared" si="81"/>
        <v/>
      </c>
      <c r="BQ105" s="80"/>
      <c r="BR105" s="81" t="str">
        <f t="shared" si="82"/>
        <v/>
      </c>
      <c r="BS105" s="81" t="str">
        <f t="shared" si="96"/>
        <v/>
      </c>
      <c r="BT105" s="176" t="str">
        <f t="shared" si="78"/>
        <v/>
      </c>
      <c r="BU105" s="176" t="str">
        <f t="shared" si="79"/>
        <v/>
      </c>
      <c r="BV105" s="82" t="str">
        <f t="shared" si="80"/>
        <v/>
      </c>
    </row>
    <row r="106" spans="1:74" s="57" customFormat="1" ht="20.25" customHeight="1">
      <c r="A106" s="164">
        <v>96</v>
      </c>
      <c r="B106" s="2"/>
      <c r="C106" s="2"/>
      <c r="D106" s="355"/>
      <c r="E106" s="2"/>
      <c r="F106" s="2"/>
      <c r="G106" s="80"/>
      <c r="H106" s="2"/>
      <c r="I106" s="2"/>
      <c r="J106" s="2"/>
      <c r="K106" s="11"/>
      <c r="L106" s="2"/>
      <c r="M106" s="29"/>
      <c r="N106" s="939"/>
      <c r="O106" s="2"/>
      <c r="P106" s="4"/>
      <c r="Q106" s="3"/>
      <c r="R106" s="165" t="str">
        <f t="shared" si="83"/>
        <v/>
      </c>
      <c r="S106" s="939"/>
      <c r="T106" s="2"/>
      <c r="U106" s="5"/>
      <c r="V106" s="3"/>
      <c r="W106" s="544" t="str">
        <f t="shared" si="84"/>
        <v/>
      </c>
      <c r="X106" s="939"/>
      <c r="Y106" s="2"/>
      <c r="Z106" s="6"/>
      <c r="AA106" s="3"/>
      <c r="AB106" s="544" t="str">
        <f t="shared" si="85"/>
        <v/>
      </c>
      <c r="AC106" s="543"/>
      <c r="AD106" s="361" t="str" cm="1">
        <f t="array" ref="AD106">IF((_xlfn.IFS(TRIM(SUBSTITUTE(AC106,CHAR(160),""))="Devis 1",IFERROR(VALUE(TRIM(SUBSTITUTE(P106,CHAR(160),""))),0),TRIM(SUBSTITUTE(AC106,CHAR(160),""))="Devis 2",IFERROR(VALUE(TRIM(SUBSTITUTE(U106,CHAR(160),""))),0),TRIM(SUBSTITUTE(AC106,CHAR(160),""))="Devis 3",IFERROR(VALUE(TRIM(SUBSTITUTE(Z106,CHAR(160),""))),0),TRUE,0)*IFERROR(VALUE(TRIM(SUBSTITUTE(D106,CHAR(160),""))),0))=0,"",_xlfn.IFS(TRIM(SUBSTITUTE(AC106,CHAR(160),""))="Devis 1",IFERROR(VALUE(TRIM(SUBSTITUTE(P106,CHAR(160),""))),0),TRIM(SUBSTITUTE(AC106,CHAR(160),""))="Devis 2",IFERROR(VALUE(TRIM(SUBSTITUTE(U106,CHAR(160),""))),0),TRIM(SUBSTITUTE(AC106,CHAR(160),""))="Devis 3",IFERROR(VALUE(TRIM(SUBSTITUTE(Z106,CHAR(160),""))),0),TRUE,0)*IFERROR(VALUE(TRIM(SUBSTITUTE(D106,CHAR(160),""))),0))</f>
        <v/>
      </c>
      <c r="AE106" s="177" t="str" cm="1">
        <f t="array" ref="AE106">IF(ROUND((_xlfn.IFS(TRIM(SUBSTITUTE(AC106,CHAR(160),""))="Devis 1",IFERROR(VALUE(TRIM(SUBSTITUTE(Q106,CHAR(160),""))),0),TRIM(SUBSTITUTE(AC106,CHAR(160),""))="Devis 2",IFERROR(VALUE(TRIM(SUBSTITUTE(V106,CHAR(160),""))),0),TRIM(SUBSTITUTE(AC106,CHAR(160),""))="Devis 3",IFERROR(VALUE(TRIM(SUBSTITUTE(AA106,CHAR(160),""))),0),TRUE,0)*IFERROR(VALUE(TRIM(SUBSTITUTE(D106,CHAR(160),""))),0)),2)=0,IF(AD106&lt;&gt;"",0,""),ROUND((_xlfn.IFS(TRIM(SUBSTITUTE(AC106,CHAR(160),""))="Devis 1",IFERROR(VALUE(TRIM(SUBSTITUTE(Q106,CHAR(160),""))),0),TRIM(SUBSTITUTE(AC106,CHAR(160),""))="Devis 2",IFERROR(VALUE(TRIM(SUBSTITUTE(V106,CHAR(160),""))),0),TRIM(SUBSTITUTE(AC106,CHAR(160),""))="Devis 3",IFERROR(VALUE(TRIM(SUBSTITUTE(AA106,CHAR(160),""))),0),TRUE,0)*IFERROR(VALUE(TRIM(SUBSTITUTE(D106,CHAR(160),""))),0)),2))</f>
        <v/>
      </c>
      <c r="AF106" s="166" t="str">
        <f t="shared" si="86"/>
        <v/>
      </c>
      <c r="AG106" s="27"/>
      <c r="AH106" s="77" t="str">
        <f t="shared" si="61"/>
        <v/>
      </c>
      <c r="AI106" s="167" t="str">
        <f t="shared" si="62"/>
        <v/>
      </c>
      <c r="AJ106" s="167" t="str">
        <f t="shared" si="63"/>
        <v/>
      </c>
      <c r="AK106" s="78" t="str">
        <f t="shared" si="64"/>
        <v/>
      </c>
      <c r="AL106" s="78" t="str">
        <f t="shared" si="65"/>
        <v/>
      </c>
      <c r="AM106" s="78" t="str">
        <f t="shared" si="66"/>
        <v/>
      </c>
      <c r="AN106" s="78" t="str">
        <f t="shared" si="67"/>
        <v/>
      </c>
      <c r="AO106" s="78" t="str">
        <f t="shared" si="87"/>
        <v/>
      </c>
      <c r="AP106" s="78" t="str">
        <f t="shared" si="88"/>
        <v/>
      </c>
      <c r="AQ106" s="168" t="str">
        <f t="shared" si="68"/>
        <v/>
      </c>
      <c r="AR106" s="78" t="str">
        <f t="shared" si="69"/>
        <v/>
      </c>
      <c r="AS106" s="169" t="str">
        <f t="shared" si="70"/>
        <v/>
      </c>
      <c r="AT106" s="169"/>
      <c r="AU106" s="169"/>
      <c r="AV106" s="169" t="str">
        <f t="shared" si="71"/>
        <v/>
      </c>
      <c r="AW106" s="169" t="str">
        <f t="shared" si="72"/>
        <v/>
      </c>
      <c r="AX106" s="169" t="str">
        <f t="shared" si="89"/>
        <v/>
      </c>
      <c r="AY106" s="169"/>
      <c r="AZ106" s="169"/>
      <c r="BA106" s="169" t="str">
        <f t="shared" si="73"/>
        <v/>
      </c>
      <c r="BB106" s="169" t="str">
        <f t="shared" si="74"/>
        <v/>
      </c>
      <c r="BC106" s="169" t="str">
        <f t="shared" si="90"/>
        <v/>
      </c>
      <c r="BD106" s="169"/>
      <c r="BE106" s="169"/>
      <c r="BF106" s="172" t="str">
        <f t="shared" si="75"/>
        <v/>
      </c>
      <c r="BG106" s="79" t="str">
        <f t="shared" si="76"/>
        <v/>
      </c>
      <c r="BH106" s="173" t="str">
        <f t="shared" si="91"/>
        <v/>
      </c>
      <c r="BI106" s="174" t="str">
        <f t="shared" si="77"/>
        <v/>
      </c>
      <c r="BJ106" s="80"/>
      <c r="BK106" s="176" t="str">
        <f t="shared" si="92"/>
        <v/>
      </c>
      <c r="BL106" s="176" t="str">
        <f t="shared" si="93"/>
        <v/>
      </c>
      <c r="BM106" s="176" t="str">
        <f t="shared" si="94"/>
        <v/>
      </c>
      <c r="BN106" s="175" t="str">
        <f t="shared" si="95"/>
        <v/>
      </c>
      <c r="BO106" s="175" t="str" cm="1">
        <f t="array" ref="BO106">IF($AJ106="","",IF(ROUND((IFERROR(_xlfn.IFS(TRIM(SUBSTITUTE($BI106,CHAR(160),""))="Devis 1",IFERROR(VALUE(TRIM(SUBSTITUTE(AW106,CHAR(160),""))),0),TRIM(SUBSTITUTE($BI106,CHAR(160),""))="Devis 2",IFERROR(VALUE(TRIM(SUBSTITUTE(BB106,CHAR(160),""))),0),TRIM(SUBSTITUTE($BI106,CHAR(160),""))="Devis 3",IFERROR(VALUE(TRIM(SUBSTITUTE(BG106,CHAR(160),""))),0)),0))*(IFERROR(VALUE(TRIM(SUBSTITUTE($AJ106,CHAR(160),""))),0)),2)=0,IF(BN106&lt;&gt;"",0,""),ROUND((IFERROR(_xlfn.IFS(TRIM(SUBSTITUTE($BI106,CHAR(160),""))="Devis 1",IFERROR(VALUE(TRIM(SUBSTITUTE(AW106,CHAR(160),""))),0),TRIM(SUBSTITUTE($BI106,CHAR(160),""))="Devis 2",IFERROR(VALUE(TRIM(SUBSTITUTE(BB106,CHAR(160),""))),0),TRIM(SUBSTITUTE($BI106,CHAR(160),""))="Devis 3",IFERROR(VALUE(TRIM(SUBSTITUTE(BG106,CHAR(160),""))),0)),0))*(IFERROR(VALUE(TRIM(SUBSTITUTE($AJ106,CHAR(160),""))),0)),2)))</f>
        <v/>
      </c>
      <c r="BP106" s="175" t="str">
        <f t="shared" si="81"/>
        <v/>
      </c>
      <c r="BQ106" s="80"/>
      <c r="BR106" s="81" t="str">
        <f t="shared" si="82"/>
        <v/>
      </c>
      <c r="BS106" s="81" t="str">
        <f t="shared" si="96"/>
        <v/>
      </c>
      <c r="BT106" s="176" t="str">
        <f t="shared" si="78"/>
        <v/>
      </c>
      <c r="BU106" s="176" t="str">
        <f t="shared" si="79"/>
        <v/>
      </c>
      <c r="BV106" s="82" t="str">
        <f t="shared" si="80"/>
        <v/>
      </c>
    </row>
    <row r="107" spans="1:74" s="57" customFormat="1" ht="20.25" customHeight="1">
      <c r="A107" s="164">
        <v>97</v>
      </c>
      <c r="B107" s="2"/>
      <c r="C107" s="2"/>
      <c r="D107" s="355"/>
      <c r="E107" s="2"/>
      <c r="F107" s="2"/>
      <c r="G107" s="80"/>
      <c r="H107" s="2"/>
      <c r="I107" s="2"/>
      <c r="J107" s="2"/>
      <c r="K107" s="11"/>
      <c r="L107" s="2"/>
      <c r="M107" s="29"/>
      <c r="N107" s="939"/>
      <c r="O107" s="2"/>
      <c r="P107" s="4"/>
      <c r="Q107" s="3"/>
      <c r="R107" s="165" t="str">
        <f t="shared" si="83"/>
        <v/>
      </c>
      <c r="S107" s="939"/>
      <c r="T107" s="2"/>
      <c r="U107" s="5"/>
      <c r="V107" s="3"/>
      <c r="W107" s="544" t="str">
        <f t="shared" si="84"/>
        <v/>
      </c>
      <c r="X107" s="939"/>
      <c r="Y107" s="2"/>
      <c r="Z107" s="6"/>
      <c r="AA107" s="3"/>
      <c r="AB107" s="176" t="str">
        <f t="shared" si="85"/>
        <v/>
      </c>
      <c r="AC107" s="543"/>
      <c r="AD107" s="361" t="str" cm="1">
        <f t="array" ref="AD107">IF((_xlfn.IFS(TRIM(SUBSTITUTE(AC107,CHAR(160),""))="Devis 1",IFERROR(VALUE(TRIM(SUBSTITUTE(P107,CHAR(160),""))),0),TRIM(SUBSTITUTE(AC107,CHAR(160),""))="Devis 2",IFERROR(VALUE(TRIM(SUBSTITUTE(U107,CHAR(160),""))),0),TRIM(SUBSTITUTE(AC107,CHAR(160),""))="Devis 3",IFERROR(VALUE(TRIM(SUBSTITUTE(Z107,CHAR(160),""))),0),TRUE,0)*IFERROR(VALUE(TRIM(SUBSTITUTE(D107,CHAR(160),""))),0))=0,"",_xlfn.IFS(TRIM(SUBSTITUTE(AC107,CHAR(160),""))="Devis 1",IFERROR(VALUE(TRIM(SUBSTITUTE(P107,CHAR(160),""))),0),TRIM(SUBSTITUTE(AC107,CHAR(160),""))="Devis 2",IFERROR(VALUE(TRIM(SUBSTITUTE(U107,CHAR(160),""))),0),TRIM(SUBSTITUTE(AC107,CHAR(160),""))="Devis 3",IFERROR(VALUE(TRIM(SUBSTITUTE(Z107,CHAR(160),""))),0),TRUE,0)*IFERROR(VALUE(TRIM(SUBSTITUTE(D107,CHAR(160),""))),0))</f>
        <v/>
      </c>
      <c r="AE107" s="177" t="str" cm="1">
        <f t="array" ref="AE107">IF(ROUND((_xlfn.IFS(TRIM(SUBSTITUTE(AC107,CHAR(160),""))="Devis 1",IFERROR(VALUE(TRIM(SUBSTITUTE(Q107,CHAR(160),""))),0),TRIM(SUBSTITUTE(AC107,CHAR(160),""))="Devis 2",IFERROR(VALUE(TRIM(SUBSTITUTE(V107,CHAR(160),""))),0),TRIM(SUBSTITUTE(AC107,CHAR(160),""))="Devis 3",IFERROR(VALUE(TRIM(SUBSTITUTE(AA107,CHAR(160),""))),0),TRUE,0)*IFERROR(VALUE(TRIM(SUBSTITUTE(D107,CHAR(160),""))),0)),2)=0,IF(AD107&lt;&gt;"",0,""),ROUND((_xlfn.IFS(TRIM(SUBSTITUTE(AC107,CHAR(160),""))="Devis 1",IFERROR(VALUE(TRIM(SUBSTITUTE(Q107,CHAR(160),""))),0),TRIM(SUBSTITUTE(AC107,CHAR(160),""))="Devis 2",IFERROR(VALUE(TRIM(SUBSTITUTE(V107,CHAR(160),""))),0),TRIM(SUBSTITUTE(AC107,CHAR(160),""))="Devis 3",IFERROR(VALUE(TRIM(SUBSTITUTE(AA107,CHAR(160),""))),0),TRUE,0)*IFERROR(VALUE(TRIM(SUBSTITUTE(D107,CHAR(160),""))),0)),2))</f>
        <v/>
      </c>
      <c r="AF107" s="166" t="str">
        <f t="shared" si="86"/>
        <v/>
      </c>
      <c r="AG107" s="27"/>
      <c r="AH107" s="77" t="str">
        <f t="shared" si="61"/>
        <v/>
      </c>
      <c r="AI107" s="167" t="str">
        <f t="shared" si="62"/>
        <v/>
      </c>
      <c r="AJ107" s="167" t="str">
        <f t="shared" si="63"/>
        <v/>
      </c>
      <c r="AK107" s="78" t="str">
        <f t="shared" si="64"/>
        <v/>
      </c>
      <c r="AL107" s="78" t="str">
        <f t="shared" si="65"/>
        <v/>
      </c>
      <c r="AM107" s="78" t="str">
        <f t="shared" si="66"/>
        <v/>
      </c>
      <c r="AN107" s="78" t="str">
        <f t="shared" si="67"/>
        <v/>
      </c>
      <c r="AO107" s="78" t="str">
        <f t="shared" si="87"/>
        <v/>
      </c>
      <c r="AP107" s="78" t="str">
        <f t="shared" si="88"/>
        <v/>
      </c>
      <c r="AQ107" s="168" t="str">
        <f t="shared" si="68"/>
        <v/>
      </c>
      <c r="AR107" s="78" t="str">
        <f t="shared" si="69"/>
        <v/>
      </c>
      <c r="AS107" s="169" t="str">
        <f t="shared" si="70"/>
        <v/>
      </c>
      <c r="AT107" s="169"/>
      <c r="AU107" s="169"/>
      <c r="AV107" s="169" t="str">
        <f t="shared" si="71"/>
        <v/>
      </c>
      <c r="AW107" s="169" t="str">
        <f t="shared" si="72"/>
        <v/>
      </c>
      <c r="AX107" s="169" t="str">
        <f t="shared" si="89"/>
        <v/>
      </c>
      <c r="AY107" s="169"/>
      <c r="AZ107" s="169"/>
      <c r="BA107" s="169" t="str">
        <f t="shared" si="73"/>
        <v/>
      </c>
      <c r="BB107" s="169" t="str">
        <f t="shared" si="74"/>
        <v/>
      </c>
      <c r="BC107" s="169" t="str">
        <f t="shared" si="90"/>
        <v/>
      </c>
      <c r="BD107" s="169"/>
      <c r="BE107" s="169"/>
      <c r="BF107" s="172" t="str">
        <f t="shared" si="75"/>
        <v/>
      </c>
      <c r="BG107" s="79" t="str">
        <f t="shared" si="76"/>
        <v/>
      </c>
      <c r="BH107" s="173" t="str">
        <f t="shared" si="91"/>
        <v/>
      </c>
      <c r="BI107" s="174" t="str">
        <f t="shared" si="77"/>
        <v/>
      </c>
      <c r="BJ107" s="80"/>
      <c r="BK107" s="176" t="str">
        <f t="shared" si="92"/>
        <v/>
      </c>
      <c r="BL107" s="176" t="str">
        <f t="shared" si="93"/>
        <v/>
      </c>
      <c r="BM107" s="176" t="str">
        <f t="shared" si="94"/>
        <v/>
      </c>
      <c r="BN107" s="175" t="str">
        <f t="shared" si="95"/>
        <v/>
      </c>
      <c r="BO107" s="175" t="str" cm="1">
        <f t="array" ref="BO107">IF($AJ107="","",IF(ROUND((IFERROR(_xlfn.IFS(TRIM(SUBSTITUTE($BI107,CHAR(160),""))="Devis 1",IFERROR(VALUE(TRIM(SUBSTITUTE(AW107,CHAR(160),""))),0),TRIM(SUBSTITUTE($BI107,CHAR(160),""))="Devis 2",IFERROR(VALUE(TRIM(SUBSTITUTE(BB107,CHAR(160),""))),0),TRIM(SUBSTITUTE($BI107,CHAR(160),""))="Devis 3",IFERROR(VALUE(TRIM(SUBSTITUTE(BG107,CHAR(160),""))),0)),0))*(IFERROR(VALUE(TRIM(SUBSTITUTE($AJ107,CHAR(160),""))),0)),2)=0,IF(BN107&lt;&gt;"",0,""),ROUND((IFERROR(_xlfn.IFS(TRIM(SUBSTITUTE($BI107,CHAR(160),""))="Devis 1",IFERROR(VALUE(TRIM(SUBSTITUTE(AW107,CHAR(160),""))),0),TRIM(SUBSTITUTE($BI107,CHAR(160),""))="Devis 2",IFERROR(VALUE(TRIM(SUBSTITUTE(BB107,CHAR(160),""))),0),TRIM(SUBSTITUTE($BI107,CHAR(160),""))="Devis 3",IFERROR(VALUE(TRIM(SUBSTITUTE(BG107,CHAR(160),""))),0)),0))*(IFERROR(VALUE(TRIM(SUBSTITUTE($AJ107,CHAR(160),""))),0)),2)))</f>
        <v/>
      </c>
      <c r="BP107" s="175" t="str">
        <f t="shared" si="81"/>
        <v/>
      </c>
      <c r="BQ107" s="80"/>
      <c r="BR107" s="81" t="str">
        <f t="shared" si="82"/>
        <v/>
      </c>
      <c r="BS107" s="81" t="str">
        <f t="shared" si="96"/>
        <v/>
      </c>
      <c r="BT107" s="176" t="str">
        <f t="shared" si="78"/>
        <v/>
      </c>
      <c r="BU107" s="176" t="str">
        <f t="shared" si="79"/>
        <v/>
      </c>
      <c r="BV107" s="82" t="str">
        <f t="shared" si="80"/>
        <v/>
      </c>
    </row>
    <row r="108" spans="1:74" s="57" customFormat="1" ht="20.25" customHeight="1">
      <c r="A108" s="164">
        <v>98</v>
      </c>
      <c r="B108" s="2"/>
      <c r="C108" s="2"/>
      <c r="D108" s="355"/>
      <c r="E108" s="2"/>
      <c r="F108" s="2"/>
      <c r="G108" s="80"/>
      <c r="H108" s="2"/>
      <c r="I108" s="2"/>
      <c r="J108" s="2"/>
      <c r="K108" s="11"/>
      <c r="L108" s="2"/>
      <c r="M108" s="29"/>
      <c r="N108" s="939"/>
      <c r="O108" s="2"/>
      <c r="P108" s="4"/>
      <c r="Q108" s="3"/>
      <c r="R108" s="165" t="str">
        <f t="shared" si="83"/>
        <v/>
      </c>
      <c r="S108" s="939"/>
      <c r="T108" s="2"/>
      <c r="U108" s="5"/>
      <c r="V108" s="3"/>
      <c r="W108" s="544" t="str">
        <f t="shared" si="84"/>
        <v/>
      </c>
      <c r="X108" s="939"/>
      <c r="Y108" s="2"/>
      <c r="Z108" s="6"/>
      <c r="AA108" s="3"/>
      <c r="AB108" s="176" t="str">
        <f t="shared" si="85"/>
        <v/>
      </c>
      <c r="AC108" s="543"/>
      <c r="AD108" s="361" t="str" cm="1">
        <f t="array" ref="AD108">IF((_xlfn.IFS(TRIM(SUBSTITUTE(AC108,CHAR(160),""))="Devis 1",IFERROR(VALUE(TRIM(SUBSTITUTE(P108,CHAR(160),""))),0),TRIM(SUBSTITUTE(AC108,CHAR(160),""))="Devis 2",IFERROR(VALUE(TRIM(SUBSTITUTE(U108,CHAR(160),""))),0),TRIM(SUBSTITUTE(AC108,CHAR(160),""))="Devis 3",IFERROR(VALUE(TRIM(SUBSTITUTE(Z108,CHAR(160),""))),0),TRUE,0)*IFERROR(VALUE(TRIM(SUBSTITUTE(D108,CHAR(160),""))),0))=0,"",_xlfn.IFS(TRIM(SUBSTITUTE(AC108,CHAR(160),""))="Devis 1",IFERROR(VALUE(TRIM(SUBSTITUTE(P108,CHAR(160),""))),0),TRIM(SUBSTITUTE(AC108,CHAR(160),""))="Devis 2",IFERROR(VALUE(TRIM(SUBSTITUTE(U108,CHAR(160),""))),0),TRIM(SUBSTITUTE(AC108,CHAR(160),""))="Devis 3",IFERROR(VALUE(TRIM(SUBSTITUTE(Z108,CHAR(160),""))),0),TRUE,0)*IFERROR(VALUE(TRIM(SUBSTITUTE(D108,CHAR(160),""))),0))</f>
        <v/>
      </c>
      <c r="AE108" s="177" t="str" cm="1">
        <f t="array" ref="AE108">IF(ROUND((_xlfn.IFS(TRIM(SUBSTITUTE(AC108,CHAR(160),""))="Devis 1",IFERROR(VALUE(TRIM(SUBSTITUTE(Q108,CHAR(160),""))),0),TRIM(SUBSTITUTE(AC108,CHAR(160),""))="Devis 2",IFERROR(VALUE(TRIM(SUBSTITUTE(V108,CHAR(160),""))),0),TRIM(SUBSTITUTE(AC108,CHAR(160),""))="Devis 3",IFERROR(VALUE(TRIM(SUBSTITUTE(AA108,CHAR(160),""))),0),TRUE,0)*IFERROR(VALUE(TRIM(SUBSTITUTE(D108,CHAR(160),""))),0)),2)=0,IF(AD108&lt;&gt;"",0,""),ROUND((_xlfn.IFS(TRIM(SUBSTITUTE(AC108,CHAR(160),""))="Devis 1",IFERROR(VALUE(TRIM(SUBSTITUTE(Q108,CHAR(160),""))),0),TRIM(SUBSTITUTE(AC108,CHAR(160),""))="Devis 2",IFERROR(VALUE(TRIM(SUBSTITUTE(V108,CHAR(160),""))),0),TRIM(SUBSTITUTE(AC108,CHAR(160),""))="Devis 3",IFERROR(VALUE(TRIM(SUBSTITUTE(AA108,CHAR(160),""))),0),TRUE,0)*IFERROR(VALUE(TRIM(SUBSTITUTE(D108,CHAR(160),""))),0)),2))</f>
        <v/>
      </c>
      <c r="AF108" s="166" t="str">
        <f t="shared" si="86"/>
        <v/>
      </c>
      <c r="AG108" s="27"/>
      <c r="AH108" s="77" t="str">
        <f t="shared" si="61"/>
        <v/>
      </c>
      <c r="AI108" s="167" t="str">
        <f t="shared" si="62"/>
        <v/>
      </c>
      <c r="AJ108" s="167" t="str">
        <f t="shared" si="63"/>
        <v/>
      </c>
      <c r="AK108" s="78" t="str">
        <f t="shared" si="64"/>
        <v/>
      </c>
      <c r="AL108" s="78" t="str">
        <f t="shared" si="65"/>
        <v/>
      </c>
      <c r="AM108" s="78" t="str">
        <f t="shared" si="66"/>
        <v/>
      </c>
      <c r="AN108" s="78" t="str">
        <f t="shared" si="67"/>
        <v/>
      </c>
      <c r="AO108" s="78" t="str">
        <f t="shared" si="87"/>
        <v/>
      </c>
      <c r="AP108" s="78" t="str">
        <f t="shared" si="88"/>
        <v/>
      </c>
      <c r="AQ108" s="168" t="str">
        <f t="shared" si="68"/>
        <v/>
      </c>
      <c r="AR108" s="78" t="str">
        <f t="shared" si="69"/>
        <v/>
      </c>
      <c r="AS108" s="169" t="str">
        <f t="shared" si="70"/>
        <v/>
      </c>
      <c r="AT108" s="169"/>
      <c r="AU108" s="169"/>
      <c r="AV108" s="169" t="str">
        <f t="shared" si="71"/>
        <v/>
      </c>
      <c r="AW108" s="169" t="str">
        <f t="shared" si="72"/>
        <v/>
      </c>
      <c r="AX108" s="169" t="str">
        <f t="shared" si="89"/>
        <v/>
      </c>
      <c r="AY108" s="169"/>
      <c r="AZ108" s="169"/>
      <c r="BA108" s="169" t="str">
        <f t="shared" si="73"/>
        <v/>
      </c>
      <c r="BB108" s="169" t="str">
        <f t="shared" si="74"/>
        <v/>
      </c>
      <c r="BC108" s="169" t="str">
        <f t="shared" si="90"/>
        <v/>
      </c>
      <c r="BD108" s="169"/>
      <c r="BE108" s="169"/>
      <c r="BF108" s="172" t="str">
        <f t="shared" si="75"/>
        <v/>
      </c>
      <c r="BG108" s="79" t="str">
        <f t="shared" si="76"/>
        <v/>
      </c>
      <c r="BH108" s="173" t="str">
        <f t="shared" si="91"/>
        <v/>
      </c>
      <c r="BI108" s="174" t="str">
        <f t="shared" si="77"/>
        <v/>
      </c>
      <c r="BJ108" s="80"/>
      <c r="BK108" s="176" t="str">
        <f t="shared" si="92"/>
        <v/>
      </c>
      <c r="BL108" s="176" t="str">
        <f t="shared" si="93"/>
        <v/>
      </c>
      <c r="BM108" s="176" t="str">
        <f t="shared" si="94"/>
        <v/>
      </c>
      <c r="BN108" s="175" t="str">
        <f t="shared" si="95"/>
        <v/>
      </c>
      <c r="BO108" s="175" t="str" cm="1">
        <f t="array" ref="BO108">IF($AJ108="","",IF(ROUND((IFERROR(_xlfn.IFS(TRIM(SUBSTITUTE($BI108,CHAR(160),""))="Devis 1",IFERROR(VALUE(TRIM(SUBSTITUTE(AW108,CHAR(160),""))),0),TRIM(SUBSTITUTE($BI108,CHAR(160),""))="Devis 2",IFERROR(VALUE(TRIM(SUBSTITUTE(BB108,CHAR(160),""))),0),TRIM(SUBSTITUTE($BI108,CHAR(160),""))="Devis 3",IFERROR(VALUE(TRIM(SUBSTITUTE(BG108,CHAR(160),""))),0)),0))*(IFERROR(VALUE(TRIM(SUBSTITUTE($AJ108,CHAR(160),""))),0)),2)=0,IF(BN108&lt;&gt;"",0,""),ROUND((IFERROR(_xlfn.IFS(TRIM(SUBSTITUTE($BI108,CHAR(160),""))="Devis 1",IFERROR(VALUE(TRIM(SUBSTITUTE(AW108,CHAR(160),""))),0),TRIM(SUBSTITUTE($BI108,CHAR(160),""))="Devis 2",IFERROR(VALUE(TRIM(SUBSTITUTE(BB108,CHAR(160),""))),0),TRIM(SUBSTITUTE($BI108,CHAR(160),""))="Devis 3",IFERROR(VALUE(TRIM(SUBSTITUTE(BG108,CHAR(160),""))),0)),0))*(IFERROR(VALUE(TRIM(SUBSTITUTE($AJ108,CHAR(160),""))),0)),2)))</f>
        <v/>
      </c>
      <c r="BP108" s="175" t="str">
        <f t="shared" si="81"/>
        <v/>
      </c>
      <c r="BQ108" s="80"/>
      <c r="BR108" s="81" t="str">
        <f t="shared" si="82"/>
        <v/>
      </c>
      <c r="BS108" s="81" t="str">
        <f t="shared" si="96"/>
        <v/>
      </c>
      <c r="BT108" s="176" t="str">
        <f t="shared" si="78"/>
        <v/>
      </c>
      <c r="BU108" s="176" t="str">
        <f t="shared" si="79"/>
        <v/>
      </c>
      <c r="BV108" s="82" t="str">
        <f t="shared" si="80"/>
        <v/>
      </c>
    </row>
    <row r="109" spans="1:74" s="57" customFormat="1" ht="20.25" customHeight="1">
      <c r="A109" s="164">
        <v>99</v>
      </c>
      <c r="B109" s="2"/>
      <c r="C109" s="2"/>
      <c r="D109" s="355"/>
      <c r="E109" s="2"/>
      <c r="F109" s="2"/>
      <c r="G109" s="80"/>
      <c r="H109" s="2"/>
      <c r="I109" s="2"/>
      <c r="J109" s="2"/>
      <c r="K109" s="11"/>
      <c r="L109" s="2"/>
      <c r="M109" s="29"/>
      <c r="N109" s="939"/>
      <c r="O109" s="2"/>
      <c r="P109" s="4"/>
      <c r="Q109" s="3"/>
      <c r="R109" s="165" t="str">
        <f t="shared" si="83"/>
        <v/>
      </c>
      <c r="S109" s="939"/>
      <c r="T109" s="2"/>
      <c r="U109" s="5"/>
      <c r="V109" s="3"/>
      <c r="W109" s="544" t="str">
        <f t="shared" si="84"/>
        <v/>
      </c>
      <c r="X109" s="939"/>
      <c r="Y109" s="2"/>
      <c r="Z109" s="6"/>
      <c r="AA109" s="3"/>
      <c r="AB109" s="176" t="str">
        <f t="shared" si="85"/>
        <v/>
      </c>
      <c r="AC109" s="543"/>
      <c r="AD109" s="361" t="str" cm="1">
        <f t="array" ref="AD109">IF((_xlfn.IFS(TRIM(SUBSTITUTE(AC109,CHAR(160),""))="Devis 1",IFERROR(VALUE(TRIM(SUBSTITUTE(P109,CHAR(160),""))),0),TRIM(SUBSTITUTE(AC109,CHAR(160),""))="Devis 2",IFERROR(VALUE(TRIM(SUBSTITUTE(U109,CHAR(160),""))),0),TRIM(SUBSTITUTE(AC109,CHAR(160),""))="Devis 3",IFERROR(VALUE(TRIM(SUBSTITUTE(Z109,CHAR(160),""))),0),TRUE,0)*IFERROR(VALUE(TRIM(SUBSTITUTE(D109,CHAR(160),""))),0))=0,"",_xlfn.IFS(TRIM(SUBSTITUTE(AC109,CHAR(160),""))="Devis 1",IFERROR(VALUE(TRIM(SUBSTITUTE(P109,CHAR(160),""))),0),TRIM(SUBSTITUTE(AC109,CHAR(160),""))="Devis 2",IFERROR(VALUE(TRIM(SUBSTITUTE(U109,CHAR(160),""))),0),TRIM(SUBSTITUTE(AC109,CHAR(160),""))="Devis 3",IFERROR(VALUE(TRIM(SUBSTITUTE(Z109,CHAR(160),""))),0),TRUE,0)*IFERROR(VALUE(TRIM(SUBSTITUTE(D109,CHAR(160),""))),0))</f>
        <v/>
      </c>
      <c r="AE109" s="177" t="str" cm="1">
        <f t="array" ref="AE109">IF(ROUND((_xlfn.IFS(TRIM(SUBSTITUTE(AC109,CHAR(160),""))="Devis 1",IFERROR(VALUE(TRIM(SUBSTITUTE(Q109,CHAR(160),""))),0),TRIM(SUBSTITUTE(AC109,CHAR(160),""))="Devis 2",IFERROR(VALUE(TRIM(SUBSTITUTE(V109,CHAR(160),""))),0),TRIM(SUBSTITUTE(AC109,CHAR(160),""))="Devis 3",IFERROR(VALUE(TRIM(SUBSTITUTE(AA109,CHAR(160),""))),0),TRUE,0)*IFERROR(VALUE(TRIM(SUBSTITUTE(D109,CHAR(160),""))),0)),2)=0,IF(AD109&lt;&gt;"",0,""),ROUND((_xlfn.IFS(TRIM(SUBSTITUTE(AC109,CHAR(160),""))="Devis 1",IFERROR(VALUE(TRIM(SUBSTITUTE(Q109,CHAR(160),""))),0),TRIM(SUBSTITUTE(AC109,CHAR(160),""))="Devis 2",IFERROR(VALUE(TRIM(SUBSTITUTE(V109,CHAR(160),""))),0),TRIM(SUBSTITUTE(AC109,CHAR(160),""))="Devis 3",IFERROR(VALUE(TRIM(SUBSTITUTE(AA109,CHAR(160),""))),0),TRUE,0)*IFERROR(VALUE(TRIM(SUBSTITUTE(D109,CHAR(160),""))),0)),2))</f>
        <v/>
      </c>
      <c r="AF109" s="166" t="str">
        <f t="shared" si="86"/>
        <v/>
      </c>
      <c r="AG109" s="27"/>
      <c r="AH109" s="77" t="str">
        <f t="shared" si="61"/>
        <v/>
      </c>
      <c r="AI109" s="167" t="str">
        <f t="shared" si="62"/>
        <v/>
      </c>
      <c r="AJ109" s="167" t="str">
        <f t="shared" si="63"/>
        <v/>
      </c>
      <c r="AK109" s="78" t="str">
        <f t="shared" si="64"/>
        <v/>
      </c>
      <c r="AL109" s="78" t="str">
        <f t="shared" si="65"/>
        <v/>
      </c>
      <c r="AM109" s="78" t="str">
        <f t="shared" si="66"/>
        <v/>
      </c>
      <c r="AN109" s="78" t="str">
        <f t="shared" si="67"/>
        <v/>
      </c>
      <c r="AO109" s="78" t="str">
        <f t="shared" si="87"/>
        <v/>
      </c>
      <c r="AP109" s="78" t="str">
        <f t="shared" si="88"/>
        <v/>
      </c>
      <c r="AQ109" s="168" t="str">
        <f t="shared" si="68"/>
        <v/>
      </c>
      <c r="AR109" s="78" t="str">
        <f t="shared" si="69"/>
        <v/>
      </c>
      <c r="AS109" s="169" t="str">
        <f t="shared" si="70"/>
        <v/>
      </c>
      <c r="AT109" s="169"/>
      <c r="AU109" s="169"/>
      <c r="AV109" s="169" t="str">
        <f t="shared" si="71"/>
        <v/>
      </c>
      <c r="AW109" s="169" t="str">
        <f t="shared" si="72"/>
        <v/>
      </c>
      <c r="AX109" s="169" t="str">
        <f t="shared" si="89"/>
        <v/>
      </c>
      <c r="AY109" s="169"/>
      <c r="AZ109" s="169"/>
      <c r="BA109" s="169" t="str">
        <f t="shared" si="73"/>
        <v/>
      </c>
      <c r="BB109" s="169" t="str">
        <f t="shared" si="74"/>
        <v/>
      </c>
      <c r="BC109" s="169" t="str">
        <f t="shared" si="90"/>
        <v/>
      </c>
      <c r="BD109" s="169"/>
      <c r="BE109" s="169"/>
      <c r="BF109" s="172" t="str">
        <f t="shared" si="75"/>
        <v/>
      </c>
      <c r="BG109" s="79" t="str">
        <f t="shared" si="76"/>
        <v/>
      </c>
      <c r="BH109" s="173" t="str">
        <f t="shared" si="91"/>
        <v/>
      </c>
      <c r="BI109" s="174" t="str">
        <f t="shared" si="77"/>
        <v/>
      </c>
      <c r="BJ109" s="80"/>
      <c r="BK109" s="176" t="str">
        <f t="shared" si="92"/>
        <v/>
      </c>
      <c r="BL109" s="176" t="str">
        <f t="shared" si="93"/>
        <v/>
      </c>
      <c r="BM109" s="176" t="str">
        <f t="shared" si="94"/>
        <v/>
      </c>
      <c r="BN109" s="175" t="str">
        <f t="shared" si="95"/>
        <v/>
      </c>
      <c r="BO109" s="175" t="str" cm="1">
        <f t="array" ref="BO109">IF($AJ109="","",IF(ROUND((IFERROR(_xlfn.IFS(TRIM(SUBSTITUTE($BI109,CHAR(160),""))="Devis 1",IFERROR(VALUE(TRIM(SUBSTITUTE(AW109,CHAR(160),""))),0),TRIM(SUBSTITUTE($BI109,CHAR(160),""))="Devis 2",IFERROR(VALUE(TRIM(SUBSTITUTE(BB109,CHAR(160),""))),0),TRIM(SUBSTITUTE($BI109,CHAR(160),""))="Devis 3",IFERROR(VALUE(TRIM(SUBSTITUTE(BG109,CHAR(160),""))),0)),0))*(IFERROR(VALUE(TRIM(SUBSTITUTE($AJ109,CHAR(160),""))),0)),2)=0,IF(BN109&lt;&gt;"",0,""),ROUND((IFERROR(_xlfn.IFS(TRIM(SUBSTITUTE($BI109,CHAR(160),""))="Devis 1",IFERROR(VALUE(TRIM(SUBSTITUTE(AW109,CHAR(160),""))),0),TRIM(SUBSTITUTE($BI109,CHAR(160),""))="Devis 2",IFERROR(VALUE(TRIM(SUBSTITUTE(BB109,CHAR(160),""))),0),TRIM(SUBSTITUTE($BI109,CHAR(160),""))="Devis 3",IFERROR(VALUE(TRIM(SUBSTITUTE(BG109,CHAR(160),""))),0)),0))*(IFERROR(VALUE(TRIM(SUBSTITUTE($AJ109,CHAR(160),""))),0)),2)))</f>
        <v/>
      </c>
      <c r="BP109" s="175" t="str">
        <f t="shared" si="81"/>
        <v/>
      </c>
      <c r="BQ109" s="80"/>
      <c r="BR109" s="81" t="str">
        <f t="shared" si="82"/>
        <v/>
      </c>
      <c r="BS109" s="81" t="str">
        <f t="shared" si="96"/>
        <v/>
      </c>
      <c r="BT109" s="176" t="str">
        <f t="shared" si="78"/>
        <v/>
      </c>
      <c r="BU109" s="176" t="str">
        <f t="shared" si="79"/>
        <v/>
      </c>
      <c r="BV109" s="82" t="str">
        <f t="shared" si="80"/>
        <v/>
      </c>
    </row>
    <row r="110" spans="1:74" s="57" customFormat="1" ht="20.25" customHeight="1" thickBot="1">
      <c r="A110" s="164">
        <v>100</v>
      </c>
      <c r="B110" s="2"/>
      <c r="C110" s="2"/>
      <c r="D110" s="355"/>
      <c r="E110" s="2"/>
      <c r="F110" s="2"/>
      <c r="G110" s="80"/>
      <c r="H110" s="2"/>
      <c r="I110" s="2"/>
      <c r="J110" s="2"/>
      <c r="K110" s="11"/>
      <c r="L110" s="2"/>
      <c r="M110" s="29"/>
      <c r="N110" s="939"/>
      <c r="O110" s="2"/>
      <c r="P110" s="4"/>
      <c r="Q110" s="3"/>
      <c r="R110" s="165" t="str">
        <f t="shared" si="83"/>
        <v/>
      </c>
      <c r="S110" s="939"/>
      <c r="T110" s="2"/>
      <c r="U110" s="7"/>
      <c r="V110" s="8"/>
      <c r="W110" s="178" t="str">
        <f t="shared" si="84"/>
        <v/>
      </c>
      <c r="X110" s="939"/>
      <c r="Y110" s="2"/>
      <c r="Z110" s="9"/>
      <c r="AA110" s="10"/>
      <c r="AB110" s="545" t="str">
        <f t="shared" si="85"/>
        <v/>
      </c>
      <c r="AC110" s="543"/>
      <c r="AD110" s="361" t="str" cm="1">
        <f t="array" ref="AD110">IF((_xlfn.IFS(TRIM(SUBSTITUTE(AC110,CHAR(160),""))="Devis 1",IFERROR(VALUE(TRIM(SUBSTITUTE(P110,CHAR(160),""))),0),TRIM(SUBSTITUTE(AC110,CHAR(160),""))="Devis 2",IFERROR(VALUE(TRIM(SUBSTITUTE(U110,CHAR(160),""))),0),TRIM(SUBSTITUTE(AC110,CHAR(160),""))="Devis 3",IFERROR(VALUE(TRIM(SUBSTITUTE(Z110,CHAR(160),""))),0),TRUE,0)*IFERROR(VALUE(TRIM(SUBSTITUTE(D110,CHAR(160),""))),0))=0,"",_xlfn.IFS(TRIM(SUBSTITUTE(AC110,CHAR(160),""))="Devis 1",IFERROR(VALUE(TRIM(SUBSTITUTE(P110,CHAR(160),""))),0),TRIM(SUBSTITUTE(AC110,CHAR(160),""))="Devis 2",IFERROR(VALUE(TRIM(SUBSTITUTE(U110,CHAR(160),""))),0),TRIM(SUBSTITUTE(AC110,CHAR(160),""))="Devis 3",IFERROR(VALUE(TRIM(SUBSTITUTE(Z110,CHAR(160),""))),0),TRUE,0)*IFERROR(VALUE(TRIM(SUBSTITUTE(D110,CHAR(160),""))),0))</f>
        <v/>
      </c>
      <c r="AE110" s="177" t="str" cm="1">
        <f t="array" ref="AE110">IF(ROUND((_xlfn.IFS(TRIM(SUBSTITUTE(AC110,CHAR(160),""))="Devis 1",IFERROR(VALUE(TRIM(SUBSTITUTE(Q110,CHAR(160),""))),0),TRIM(SUBSTITUTE(AC110,CHAR(160),""))="Devis 2",IFERROR(VALUE(TRIM(SUBSTITUTE(V110,CHAR(160),""))),0),TRIM(SUBSTITUTE(AC110,CHAR(160),""))="Devis 3",IFERROR(VALUE(TRIM(SUBSTITUTE(AA110,CHAR(160),""))),0),TRUE,0)*IFERROR(VALUE(TRIM(SUBSTITUTE(D110,CHAR(160),""))),0)),2)=0,IF(AD110&lt;&gt;"",0,""),ROUND((_xlfn.IFS(TRIM(SUBSTITUTE(AC110,CHAR(160),""))="Devis 1",IFERROR(VALUE(TRIM(SUBSTITUTE(Q110,CHAR(160),""))),0),TRIM(SUBSTITUTE(AC110,CHAR(160),""))="Devis 2",IFERROR(VALUE(TRIM(SUBSTITUTE(V110,CHAR(160),""))),0),TRIM(SUBSTITUTE(AC110,CHAR(160),""))="Devis 3",IFERROR(VALUE(TRIM(SUBSTITUTE(AA110,CHAR(160),""))),0),TRUE,0)*IFERROR(VALUE(TRIM(SUBSTITUTE(D110,CHAR(160),""))),0)),2))</f>
        <v/>
      </c>
      <c r="AF110" s="166" t="str">
        <f t="shared" si="86"/>
        <v/>
      </c>
      <c r="AG110" s="27"/>
      <c r="AH110" s="77" t="str">
        <f t="shared" si="61"/>
        <v/>
      </c>
      <c r="AI110" s="167" t="str">
        <f t="shared" si="62"/>
        <v/>
      </c>
      <c r="AJ110" s="167" t="str">
        <f t="shared" si="63"/>
        <v/>
      </c>
      <c r="AK110" s="78" t="str">
        <f t="shared" si="64"/>
        <v/>
      </c>
      <c r="AL110" s="78" t="str">
        <f t="shared" si="65"/>
        <v/>
      </c>
      <c r="AM110" s="78" t="str">
        <f t="shared" si="66"/>
        <v/>
      </c>
      <c r="AN110" s="78" t="str">
        <f t="shared" si="67"/>
        <v/>
      </c>
      <c r="AO110" s="78" t="str">
        <f t="shared" si="87"/>
        <v/>
      </c>
      <c r="AP110" s="78" t="str">
        <f t="shared" si="88"/>
        <v/>
      </c>
      <c r="AQ110" s="168" t="str">
        <f t="shared" si="68"/>
        <v/>
      </c>
      <c r="AR110" s="78" t="str">
        <f t="shared" si="69"/>
        <v/>
      </c>
      <c r="AS110" s="169" t="str">
        <f t="shared" si="70"/>
        <v/>
      </c>
      <c r="AT110" s="169"/>
      <c r="AU110" s="169"/>
      <c r="AV110" s="169" t="str">
        <f t="shared" si="71"/>
        <v/>
      </c>
      <c r="AW110" s="169" t="str">
        <f t="shared" si="72"/>
        <v/>
      </c>
      <c r="AX110" s="169" t="str">
        <f t="shared" si="89"/>
        <v/>
      </c>
      <c r="AY110" s="169"/>
      <c r="AZ110" s="169"/>
      <c r="BA110" s="169" t="str">
        <f t="shared" si="73"/>
        <v/>
      </c>
      <c r="BB110" s="169" t="str">
        <f t="shared" si="74"/>
        <v/>
      </c>
      <c r="BC110" s="169" t="str">
        <f t="shared" si="90"/>
        <v/>
      </c>
      <c r="BD110" s="169"/>
      <c r="BE110" s="169"/>
      <c r="BF110" s="181" t="str">
        <f t="shared" si="75"/>
        <v/>
      </c>
      <c r="BG110" s="179" t="str">
        <f t="shared" si="76"/>
        <v/>
      </c>
      <c r="BH110" s="173" t="str">
        <f t="shared" si="91"/>
        <v/>
      </c>
      <c r="BI110" s="174" t="str">
        <f t="shared" si="77"/>
        <v/>
      </c>
      <c r="BJ110" s="80"/>
      <c r="BK110" s="176" t="str">
        <f t="shared" si="92"/>
        <v/>
      </c>
      <c r="BL110" s="176" t="str">
        <f t="shared" si="93"/>
        <v/>
      </c>
      <c r="BM110" s="176" t="str">
        <f t="shared" si="94"/>
        <v/>
      </c>
      <c r="BN110" s="175" t="str">
        <f t="shared" si="95"/>
        <v/>
      </c>
      <c r="BO110" s="175" t="str" cm="1">
        <f t="array" ref="BO110">IF($AJ110="","",IF(ROUND((IFERROR(_xlfn.IFS(TRIM(SUBSTITUTE($BI110,CHAR(160),""))="Devis 1",IFERROR(VALUE(TRIM(SUBSTITUTE(AW110,CHAR(160),""))),0),TRIM(SUBSTITUTE($BI110,CHAR(160),""))="Devis 2",IFERROR(VALUE(TRIM(SUBSTITUTE(BB110,CHAR(160),""))),0),TRIM(SUBSTITUTE($BI110,CHAR(160),""))="Devis 3",IFERROR(VALUE(TRIM(SUBSTITUTE(BG110,CHAR(160),""))),0)),0))*(IFERROR(VALUE(TRIM(SUBSTITUTE($AJ110,CHAR(160),""))),0)),2)=0,IF(BN110&lt;&gt;"",0,""),ROUND((IFERROR(_xlfn.IFS(TRIM(SUBSTITUTE($BI110,CHAR(160),""))="Devis 1",IFERROR(VALUE(TRIM(SUBSTITUTE(AW110,CHAR(160),""))),0),TRIM(SUBSTITUTE($BI110,CHAR(160),""))="Devis 2",IFERROR(VALUE(TRIM(SUBSTITUTE(BB110,CHAR(160),""))),0),TRIM(SUBSTITUTE($BI110,CHAR(160),""))="Devis 3",IFERROR(VALUE(TRIM(SUBSTITUTE(BG110,CHAR(160),""))),0)),0))*(IFERROR(VALUE(TRIM(SUBSTITUTE($AJ110,CHAR(160),""))),0)),2)))</f>
        <v/>
      </c>
      <c r="BP110" s="175" t="str">
        <f t="shared" si="81"/>
        <v/>
      </c>
      <c r="BQ110" s="80"/>
      <c r="BR110" s="81" t="str">
        <f t="shared" si="82"/>
        <v/>
      </c>
      <c r="BS110" s="81" t="str">
        <f t="shared" si="96"/>
        <v/>
      </c>
      <c r="BT110" s="176" t="str">
        <f t="shared" si="78"/>
        <v/>
      </c>
      <c r="BU110" s="176" t="str">
        <f t="shared" si="79"/>
        <v/>
      </c>
      <c r="BV110" s="82" t="str">
        <f t="shared" si="80"/>
        <v/>
      </c>
    </row>
    <row r="111" spans="1:74" ht="20.25" customHeight="1" thickBot="1">
      <c r="A111" s="542" t="s">
        <v>47</v>
      </c>
      <c r="B111" s="262"/>
      <c r="C111" s="262"/>
      <c r="D111" s="262"/>
      <c r="E111" s="262"/>
      <c r="F111" s="262"/>
      <c r="G111" s="262"/>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182"/>
      <c r="AD111" s="182">
        <f>SUM(AD11:AD110)</f>
        <v>1000</v>
      </c>
      <c r="AE111" s="182">
        <f>SUM(AE11:AE110)</f>
        <v>10</v>
      </c>
      <c r="AF111" s="182">
        <f>SUM(AF11:AF110)</f>
        <v>1010</v>
      </c>
      <c r="AG111" s="1080"/>
      <c r="AH111" s="1081"/>
      <c r="AI111" s="1081"/>
      <c r="AJ111" s="1081"/>
      <c r="AK111" s="1081"/>
      <c r="AL111" s="1081"/>
      <c r="AM111" s="1081"/>
      <c r="AN111" s="1081"/>
      <c r="AO111" s="1081"/>
      <c r="AP111" s="1081"/>
      <c r="AQ111" s="1081"/>
      <c r="AR111" s="1081"/>
      <c r="AS111" s="1081"/>
      <c r="AT111" s="1081"/>
      <c r="AU111" s="1081"/>
      <c r="AV111" s="1081"/>
      <c r="AW111" s="1081"/>
      <c r="AX111" s="1081"/>
      <c r="AY111" s="1081"/>
      <c r="AZ111" s="1081"/>
      <c r="BA111" s="1081"/>
      <c r="BB111" s="1081"/>
      <c r="BC111" s="1081"/>
      <c r="BD111" s="1081"/>
      <c r="BE111" s="1081"/>
      <c r="BF111" s="1081"/>
      <c r="BG111" s="1081"/>
      <c r="BH111" s="1081"/>
      <c r="BI111" s="1081"/>
      <c r="BJ111" s="1081"/>
      <c r="BK111" s="1081"/>
      <c r="BL111" s="535"/>
      <c r="BM111" s="185" t="s">
        <v>48</v>
      </c>
      <c r="BN111" s="182">
        <f>SUM(BN11:BN110)</f>
        <v>1000</v>
      </c>
      <c r="BO111" s="182">
        <f t="shared" ref="BO111:BP111" si="97">SUM(BO11:BO110)</f>
        <v>10</v>
      </c>
      <c r="BP111" s="182">
        <f t="shared" si="97"/>
        <v>1010</v>
      </c>
      <c r="BQ111" s="183"/>
      <c r="BR111" s="184"/>
      <c r="BS111" s="185" t="s">
        <v>155</v>
      </c>
      <c r="BT111" s="182">
        <f>SUM(BT11:BT110)</f>
        <v>0</v>
      </c>
      <c r="BU111" s="182">
        <f t="shared" ref="BU111:BV111" si="98">SUM(BU11:BU110)</f>
        <v>0</v>
      </c>
      <c r="BV111" s="186">
        <f t="shared" si="98"/>
        <v>0</v>
      </c>
    </row>
  </sheetData>
  <sheetProtection formatCells="0" formatColumns="0" formatRows="0" insertColumns="0" insertRows="0" insertHyperlinks="0" deleteColumns="0" deleteRows="0" sort="0" autoFilter="0" pivotTables="0"/>
  <mergeCells count="6">
    <mergeCell ref="E2:I2"/>
    <mergeCell ref="E3:I3"/>
    <mergeCell ref="AH7:BV7"/>
    <mergeCell ref="AG111:BK111"/>
    <mergeCell ref="A7:AG7"/>
    <mergeCell ref="A8:A9"/>
  </mergeCells>
  <phoneticPr fontId="12" type="noConversion"/>
  <conditionalFormatting sqref="AH11:BI110">
    <cfRule type="expression" dxfId="84" priority="1">
      <formula>AH11&lt;&gt;B11</formula>
    </cfRule>
  </conditionalFormatting>
  <conditionalFormatting sqref="BJ11:BJ110">
    <cfRule type="containsText" dxfId="83" priority="26" operator="containsText" text="Non">
      <formula>NOT(ISERROR(SEARCH("Non",BJ11)))</formula>
    </cfRule>
  </conditionalFormatting>
  <conditionalFormatting sqref="BR10:BS110">
    <cfRule type="containsText" dxfId="82" priority="5" operator="containsText" text="OK">
      <formula>NOT(ISERROR(SEARCH("OK",BR10)))</formula>
    </cfRule>
    <cfRule type="containsText" dxfId="81" priority="6" stopIfTrue="1" operator="containsText" text="KO">
      <formula>NOT(ISERROR(SEARCH("KO",BR10)))</formula>
    </cfRule>
    <cfRule type="containsText" dxfId="80" priority="7" stopIfTrue="1" operator="containsText" text="Attention">
      <formula>NOT(ISERROR(SEARCH("Attention",BR10)))</formula>
    </cfRule>
  </conditionalFormatting>
  <dataValidations xWindow="765" yWindow="743" count="6">
    <dataValidation type="list" allowBlank="1" showInputMessage="1" showErrorMessage="1" sqref="AC11:AC110" xr:uid="{8FE7C4EC-7BF6-47C9-80BF-804E79E4D4E0}">
      <formula1>"Devis 1,,Devis 2,Devis 3"</formula1>
    </dataValidation>
    <dataValidation type="list" allowBlank="1" showInputMessage="1" showErrorMessage="1" sqref="AC10 BI10:BI110" xr:uid="{9D37A071-D71B-4390-AFE4-0CC171093934}">
      <formula1>"Devis 1,Devis 2,Devis 3"</formula1>
    </dataValidation>
    <dataValidation type="list" allowBlank="1" showInputMessage="1" showErrorMessage="1" sqref="BJ10:BJ110" xr:uid="{9B828925-6356-4183-A761-AFDBBBC858D5}">
      <formula1>"Oui,Non,Sans objet"</formula1>
    </dataValidation>
    <dataValidation type="list" allowBlank="1" showInputMessage="1" showErrorMessage="1" sqref="I10:I110 AO11:AO110" xr:uid="{C8877C71-927E-4DB3-8FCD-2C368EEC1895}">
      <formula1>"Pas de marché public , Marché à procédure adaptée (MAPA) , Marché innovant , Marché à procédure formalisée"</formula1>
    </dataValidation>
    <dataValidation type="list" allowBlank="1" showInputMessage="1" showErrorMessage="1" sqref="AN10:AN110 H10:H110 C10:C110 AI10 AI12:AI110" xr:uid="{5A7D12D0-1B3D-4BEB-B269-A0213520C5B0}">
      <formula1>"Oui,Non"</formula1>
    </dataValidation>
    <dataValidation type="list" allowBlank="1" showInputMessage="1" showErrorMessage="1" sqref="J10:J110 AP10:AP110" xr:uid="{4425C309-463B-4DCC-8419-FB1F9CE6FEF0}">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xWindow="765" yWindow="743" count="2">
        <x14:dataValidation type="list" allowBlank="1" showErrorMessage="1" promptTitle="Sélectionnez un type d'action" prompt="Cliquez sur le menu déroulant et associez un type d'action au poste choisi tel que présenté dans les lignes 4 à 7" xr:uid="{B366C2BD-1975-498D-B0E7-26C646E83CC8}">
          <x14:formula1>
            <xm:f>'0-Présentation poste-typeaction'!$J$4:$J$7</xm:f>
          </x14:formula1>
          <xm:sqref>AM11:AM110</xm:sqref>
        </x14:dataValidation>
        <x14:dataValidation type="list" allowBlank="1" showErrorMessage="1" promptTitle="Sélectionnez un type d'action" prompt="Cliquez sur le menu déroulant et associez un type d'action au poste choisi tel que présenté dans les lignes 4 à 7" xr:uid="{E1B8674B-B1FD-124C-8DAE-C9132E8C6BB7}">
          <x14:formula1>
            <xm:f>'0-Présentation poste-typeaction'!$B$8:$B$11</xm:f>
          </x14:formula1>
          <xm:sqref>G11:G110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8AD42-FA84-47FC-9BD2-A0B48510B1EA}">
  <sheetPr codeName="Feuil9">
    <pageSetUpPr fitToPage="1"/>
  </sheetPr>
  <dimension ref="A1:AK109"/>
  <sheetViews>
    <sheetView showGridLines="0" topLeftCell="Q1" zoomScale="60" zoomScaleNormal="60" workbookViewId="0">
      <selection activeCell="Z75" sqref="Z75"/>
    </sheetView>
  </sheetViews>
  <sheetFormatPr defaultColWidth="11.42578125" defaultRowHeight="15" outlineLevelCol="1"/>
  <cols>
    <col min="1" max="1" width="10.42578125" style="102" customWidth="1"/>
    <col min="2" max="2" width="27.42578125" style="102" customWidth="1"/>
    <col min="3" max="3" width="38.42578125" style="102" customWidth="1"/>
    <col min="4" max="5" width="27.42578125" style="102" customWidth="1"/>
    <col min="6" max="6" width="22.42578125" style="102" customWidth="1"/>
    <col min="7" max="9" width="19.42578125" style="102" customWidth="1"/>
    <col min="10" max="10" width="23.42578125" style="102" customWidth="1"/>
    <col min="11" max="11" width="16.42578125" style="102" customWidth="1"/>
    <col min="12" max="12" width="20.85546875" style="102" customWidth="1"/>
    <col min="13" max="13" width="22" style="102" customWidth="1"/>
    <col min="14" max="14" width="19.85546875" style="102" customWidth="1"/>
    <col min="15" max="15" width="27.42578125" style="102" customWidth="1"/>
    <col min="16" max="16" width="19.42578125" style="102" customWidth="1"/>
    <col min="17" max="17" width="21.85546875" style="102" customWidth="1"/>
    <col min="18" max="18" width="19.42578125" style="102" customWidth="1" outlineLevel="1"/>
    <col min="19" max="19" width="34.85546875" style="102" customWidth="1" outlineLevel="1"/>
    <col min="20" max="21" width="19.42578125" style="102" customWidth="1" outlineLevel="1"/>
    <col min="22" max="22" width="22.140625" style="102" customWidth="1" outlineLevel="1"/>
    <col min="23" max="23" width="20.42578125" style="102" customWidth="1" outlineLevel="1"/>
    <col min="24" max="24" width="26.42578125" style="102" customWidth="1" outlineLevel="1"/>
    <col min="25" max="25" width="17" style="102" customWidth="1" outlineLevel="1"/>
    <col min="26" max="26" width="20.140625" style="102" customWidth="1" outlineLevel="1"/>
    <col min="27" max="27" width="11.42578125" style="102" customWidth="1" outlineLevel="1"/>
    <col min="28" max="28" width="20.85546875" style="102" customWidth="1"/>
    <col min="29" max="29" width="16.42578125" style="102" customWidth="1" outlineLevel="1"/>
    <col min="30" max="30" width="16.85546875" style="102" customWidth="1" outlineLevel="1"/>
    <col min="31" max="31" width="18" style="102" customWidth="1" outlineLevel="1"/>
    <col min="32" max="32" width="18.42578125" style="102" customWidth="1" outlineLevel="1"/>
    <col min="33" max="33" width="18" style="102" customWidth="1" outlineLevel="1"/>
    <col min="34" max="34" width="15.85546875" style="102" customWidth="1" outlineLevel="1"/>
    <col min="35" max="35" width="32.42578125" style="102" customWidth="1" outlineLevel="1"/>
    <col min="36" max="36" width="29" style="102" customWidth="1" outlineLevel="1"/>
    <col min="37" max="37" width="18.42578125" style="102" customWidth="1" outlineLevel="1"/>
    <col min="38" max="16384" width="11.42578125" style="102"/>
  </cols>
  <sheetData>
    <row r="1" spans="1:37" ht="15.75" thickBot="1"/>
    <row r="2" spans="1:37" ht="18.75">
      <c r="D2" s="1073" t="s">
        <v>156</v>
      </c>
      <c r="E2" s="1074"/>
      <c r="F2" s="1074"/>
      <c r="G2" s="1074"/>
      <c r="H2" s="1074"/>
      <c r="I2" s="1075"/>
    </row>
    <row r="3" spans="1:37" ht="104.25" customHeight="1" thickBot="1">
      <c r="D3" s="1076" t="s">
        <v>157</v>
      </c>
      <c r="E3" s="1077"/>
      <c r="F3" s="1077"/>
      <c r="G3" s="1077"/>
      <c r="H3" s="1077"/>
      <c r="I3" s="1078"/>
    </row>
    <row r="4" spans="1:37" ht="15.75" thickBot="1"/>
    <row r="5" spans="1:37" s="56" customFormat="1" ht="73.5" customHeight="1" thickBot="1">
      <c r="A5" s="1091" t="s">
        <v>158</v>
      </c>
      <c r="B5" s="1092"/>
      <c r="C5" s="1092"/>
      <c r="D5" s="1092"/>
      <c r="E5" s="1092"/>
      <c r="F5" s="1092"/>
      <c r="G5" s="1092"/>
      <c r="H5" s="1092"/>
      <c r="I5" s="1092"/>
      <c r="J5" s="1092"/>
      <c r="K5" s="1092"/>
      <c r="L5" s="1092"/>
      <c r="M5" s="1092"/>
      <c r="N5" s="1092"/>
      <c r="O5" s="1092"/>
      <c r="P5" s="1092"/>
      <c r="Q5" s="1093"/>
      <c r="R5" s="1084" t="s">
        <v>159</v>
      </c>
      <c r="S5" s="1085"/>
      <c r="T5" s="1085"/>
      <c r="U5" s="1085"/>
      <c r="V5" s="1085"/>
      <c r="W5" s="1085"/>
      <c r="X5" s="1085"/>
      <c r="Y5" s="1085"/>
      <c r="Z5" s="1085"/>
      <c r="AA5" s="1085"/>
      <c r="AB5" s="1085"/>
      <c r="AC5" s="1085"/>
      <c r="AD5" s="1085"/>
      <c r="AE5" s="1085"/>
      <c r="AF5" s="1085"/>
      <c r="AG5" s="1085"/>
      <c r="AH5" s="1085"/>
      <c r="AI5" s="1085"/>
      <c r="AJ5" s="1085"/>
      <c r="AK5" s="1086"/>
    </row>
    <row r="6" spans="1:37" s="56" customFormat="1" ht="60">
      <c r="A6" s="1089" t="s">
        <v>70</v>
      </c>
      <c r="B6" s="58" t="s">
        <v>71</v>
      </c>
      <c r="C6" s="58" t="s">
        <v>76</v>
      </c>
      <c r="D6" s="103" t="s">
        <v>160</v>
      </c>
      <c r="E6" s="58" t="s">
        <v>161</v>
      </c>
      <c r="F6" s="58" t="s">
        <v>162</v>
      </c>
      <c r="G6" s="58" t="s">
        <v>163</v>
      </c>
      <c r="H6" s="103" t="s">
        <v>164</v>
      </c>
      <c r="I6" s="103" t="s">
        <v>165</v>
      </c>
      <c r="J6" s="58" t="s">
        <v>166</v>
      </c>
      <c r="K6" s="103" t="s">
        <v>167</v>
      </c>
      <c r="L6" s="360" t="s">
        <v>168</v>
      </c>
      <c r="M6" s="360" t="s">
        <v>169</v>
      </c>
      <c r="N6" s="58" t="s">
        <v>170</v>
      </c>
      <c r="O6" s="58" t="s">
        <v>171</v>
      </c>
      <c r="P6" s="58" t="s">
        <v>172</v>
      </c>
      <c r="Q6" s="312" t="s">
        <v>33</v>
      </c>
      <c r="R6" s="117" t="s">
        <v>71</v>
      </c>
      <c r="S6" s="61" t="s">
        <v>76</v>
      </c>
      <c r="T6" s="61" t="s">
        <v>160</v>
      </c>
      <c r="U6" s="61" t="s">
        <v>161</v>
      </c>
      <c r="V6" s="61" t="s">
        <v>162</v>
      </c>
      <c r="W6" s="61" t="s">
        <v>73</v>
      </c>
      <c r="X6" s="61" t="s">
        <v>164</v>
      </c>
      <c r="Y6" s="61" t="s">
        <v>165</v>
      </c>
      <c r="Z6" s="61" t="s">
        <v>166</v>
      </c>
      <c r="AA6" s="61" t="s">
        <v>167</v>
      </c>
      <c r="AB6" s="61" t="s">
        <v>173</v>
      </c>
      <c r="AC6" s="61" t="s">
        <v>174</v>
      </c>
      <c r="AD6" s="61" t="s">
        <v>175</v>
      </c>
      <c r="AE6" s="61" t="s">
        <v>176</v>
      </c>
      <c r="AF6" s="61" t="s">
        <v>172</v>
      </c>
      <c r="AG6" s="61" t="s">
        <v>177</v>
      </c>
      <c r="AH6" s="61" t="s">
        <v>178</v>
      </c>
      <c r="AI6" s="61" t="s">
        <v>116</v>
      </c>
      <c r="AJ6" s="61" t="s">
        <v>35</v>
      </c>
      <c r="AK6" s="61" t="s">
        <v>36</v>
      </c>
    </row>
    <row r="7" spans="1:37" s="56" customFormat="1" ht="165">
      <c r="A7" s="1090"/>
      <c r="B7" s="63" t="s">
        <v>179</v>
      </c>
      <c r="C7" s="63" t="s">
        <v>180</v>
      </c>
      <c r="D7" s="63" t="s">
        <v>181</v>
      </c>
      <c r="E7" s="63" t="s">
        <v>182</v>
      </c>
      <c r="F7" s="63" t="s">
        <v>183</v>
      </c>
      <c r="G7" s="63" t="s">
        <v>184</v>
      </c>
      <c r="H7" s="63" t="s">
        <v>185</v>
      </c>
      <c r="I7" s="63" t="s">
        <v>186</v>
      </c>
      <c r="J7" s="63" t="s">
        <v>187</v>
      </c>
      <c r="K7" s="220" t="s">
        <v>186</v>
      </c>
      <c r="L7" s="923" t="s">
        <v>188</v>
      </c>
      <c r="M7" s="63" t="s">
        <v>189</v>
      </c>
      <c r="N7" s="63" t="s">
        <v>190</v>
      </c>
      <c r="O7" s="64" t="s">
        <v>191</v>
      </c>
      <c r="P7" s="64" t="s">
        <v>192</v>
      </c>
      <c r="Q7" s="190" t="s">
        <v>40</v>
      </c>
      <c r="R7" s="309" t="s">
        <v>138</v>
      </c>
      <c r="S7" s="67" t="s">
        <v>44</v>
      </c>
      <c r="T7" s="67" t="s">
        <v>41</v>
      </c>
      <c r="U7" s="67" t="s">
        <v>41</v>
      </c>
      <c r="V7" s="67" t="s">
        <v>41</v>
      </c>
      <c r="W7" s="67" t="s">
        <v>41</v>
      </c>
      <c r="X7" s="67" t="s">
        <v>41</v>
      </c>
      <c r="Y7" s="67" t="s">
        <v>41</v>
      </c>
      <c r="Z7" s="67" t="s">
        <v>41</v>
      </c>
      <c r="AA7" s="67" t="s">
        <v>41</v>
      </c>
      <c r="AB7" s="67" t="s">
        <v>188</v>
      </c>
      <c r="AC7" s="67" t="s">
        <v>41</v>
      </c>
      <c r="AD7" s="67" t="s">
        <v>41</v>
      </c>
      <c r="AE7" s="67" t="s">
        <v>41</v>
      </c>
      <c r="AF7" s="67" t="s">
        <v>41</v>
      </c>
      <c r="AG7" s="67" t="s">
        <v>193</v>
      </c>
      <c r="AH7" s="67" t="s">
        <v>41</v>
      </c>
      <c r="AI7" s="67" t="s">
        <v>42</v>
      </c>
      <c r="AJ7" s="67" t="s">
        <v>43</v>
      </c>
      <c r="AK7" s="67" t="s">
        <v>44</v>
      </c>
    </row>
    <row r="8" spans="1:37" s="56" customFormat="1">
      <c r="A8" s="281" t="s">
        <v>45</v>
      </c>
      <c r="B8" s="282"/>
      <c r="C8" s="283"/>
      <c r="D8" s="284"/>
      <c r="E8" s="284"/>
      <c r="F8" s="284"/>
      <c r="G8" s="285"/>
      <c r="H8" s="284"/>
      <c r="I8" s="284"/>
      <c r="J8" s="284"/>
      <c r="K8" s="284"/>
      <c r="L8" s="284"/>
      <c r="M8" s="284" t="str">
        <f t="shared" ref="M8:M71" si="0">IF(K8="","",L8/365)</f>
        <v/>
      </c>
      <c r="N8" s="24"/>
      <c r="O8" s="24" t="str">
        <f>IF(K8="","",((N8/K8)*M8)*G8)</f>
        <v/>
      </c>
      <c r="P8" s="23"/>
      <c r="Q8" s="313"/>
      <c r="R8" s="310"/>
      <c r="S8" s="286"/>
      <c r="T8" s="286"/>
      <c r="U8" s="286"/>
      <c r="V8" s="286"/>
      <c r="W8" s="28"/>
      <c r="X8" s="286"/>
      <c r="Y8" s="287"/>
      <c r="Z8" s="286"/>
      <c r="AA8" s="287"/>
      <c r="AB8" s="284"/>
      <c r="AC8" s="284" t="str">
        <f>IF(AA8="","",AB8/365)</f>
        <v/>
      </c>
      <c r="AD8" s="288"/>
      <c r="AE8" s="288"/>
      <c r="AF8" s="286"/>
      <c r="AG8" s="282"/>
      <c r="AH8" s="289"/>
      <c r="AI8" s="290"/>
      <c r="AJ8" s="290" t="str">
        <f>IF(OR(AH8="",O8=""),"",_xlfn.IFS(
ROUND(IFERROR(VALUE(TRIM(SUBSTITUTE(AH8,CHAR(160),""))),0),2)&gt;
ROUND(IFERROR(VALUE(TRIM(SUBSTITUTE(O8,CHAR(160),""))),0),2),
"KO : Le montant retenu est supérieur au montant présenté. Merci de revoir la ligne de contributions ou plafonner son montant.",
ROUND(IFERROR(VALUE(TRIM(SUBSTITUTE(O8,CHAR(160),""))),0),2)=0,
"",
ROUND(IFERROR(VALUE(TRIM(SUBSTITUTE(AH8,CHAR(160),""))),0),2)=
ROUND(IFERROR(VALUE(TRIM(SUBSTITUTE(O8,CHAR(160),""))),0),2),
"OK",
ROUND(IFERROR(VALUE(TRIM(SUBSTITUTE(AH8,CHAR(160),""))),0),2)=0,
"Attention : Montant présenté entièrement rejeté.",
ROUND(IFERROR(VALUE(TRIM(SUBSTITUTE(AH8,CHAR(160),""))),0),2)&lt;
ROUND(IFERROR(VALUE(TRIM(SUBSTITUTE(O8,CHAR(160),""))),0),2),
"Attention : Montant présenté partiellement rejeté.",
TRUE,""
))</f>
        <v/>
      </c>
      <c r="AK8" s="289"/>
    </row>
    <row r="9" spans="1:37" s="56" customFormat="1">
      <c r="A9" s="291">
        <v>1</v>
      </c>
      <c r="B9" s="354"/>
      <c r="C9" s="80"/>
      <c r="D9" s="22"/>
      <c r="E9" s="18"/>
      <c r="F9" s="22"/>
      <c r="G9" s="32"/>
      <c r="H9" s="22"/>
      <c r="I9" s="19"/>
      <c r="J9" s="20"/>
      <c r="K9" s="19"/>
      <c r="L9" s="924"/>
      <c r="M9" s="925" t="str">
        <f t="shared" si="0"/>
        <v/>
      </c>
      <c r="N9" s="21"/>
      <c r="O9" s="926" t="str">
        <f>IF(K9="","",((N9/K9)*M9)*G9)</f>
        <v/>
      </c>
      <c r="P9" s="22"/>
      <c r="Q9" s="314"/>
      <c r="R9" s="311" t="str">
        <f t="shared" ref="R9:R40" si="1">IF(B9="","",B9)</f>
        <v/>
      </c>
      <c r="S9" s="293" t="str">
        <f t="shared" ref="S9:S40" si="2">IF(C9="","",C9)</f>
        <v/>
      </c>
      <c r="T9" s="293" t="str">
        <f t="shared" ref="T9:T40" si="3">IF(D9="","",D9)</f>
        <v/>
      </c>
      <c r="U9" s="293" t="str">
        <f t="shared" ref="U9:U40" si="4">IF(E9="","",E9)</f>
        <v/>
      </c>
      <c r="V9" s="293" t="str">
        <f t="shared" ref="V9:V40" si="5">IF(F9="","",F9)</f>
        <v/>
      </c>
      <c r="W9" s="294" t="str">
        <f t="shared" ref="W9:W40" si="6">IF(G9="","",G9)</f>
        <v/>
      </c>
      <c r="X9" s="293" t="str">
        <f t="shared" ref="X9:X40" si="7">IF(H9="","",H9)</f>
        <v/>
      </c>
      <c r="Y9" s="295" t="str">
        <f t="shared" ref="Y9:Y40" si="8">IF(I9="","",I9)</f>
        <v/>
      </c>
      <c r="Z9" s="296" t="str">
        <f t="shared" ref="Z9:Z40" si="9">IF(J9="","",J9)</f>
        <v/>
      </c>
      <c r="AA9" s="295" t="str">
        <f t="shared" ref="AA9:AB40" si="10">IF(K9="","",K9)</f>
        <v/>
      </c>
      <c r="AB9" s="295" t="str">
        <f t="shared" si="10"/>
        <v/>
      </c>
      <c r="AC9" s="925" t="str">
        <f>IF(AA9="","",AB9/365)</f>
        <v/>
      </c>
      <c r="AD9" s="297" t="str">
        <f t="shared" ref="AD9:AD40" si="11">IF(N9="","",N9)</f>
        <v/>
      </c>
      <c r="AE9" s="926" t="str">
        <f>IF(AA9="","",((AD9/AA9)*AC9)*W9)</f>
        <v/>
      </c>
      <c r="AF9" s="293" t="str">
        <f t="shared" ref="AF9:AF40" si="12">IF(P9="","",P9)</f>
        <v/>
      </c>
      <c r="AG9" s="292"/>
      <c r="AH9" s="298" t="str">
        <f t="shared" ref="AH9:AH73" si="13">AE9</f>
        <v/>
      </c>
      <c r="AI9" s="299"/>
      <c r="AJ9" s="300" t="str">
        <f>IF(OR(AH9="",O9=""),"",_xlfn.IFS(
ROUND(IFERROR(VALUE(TRIM(SUBSTITUTE(AH9,CHAR(160),""))),0),2)&gt;
ROUND(IFERROR(VALUE(TRIM(SUBSTITUTE(O9,CHAR(160),""))),0),2),
"KO : Le montant retenu est supérieur au montant présenté. Merci de revoir la ligne de contributions ou plafonner son montant.",
ROUND(IFERROR(VALUE(TRIM(SUBSTITUTE(O9,CHAR(160),""))),0),2)=0,
"",
ROUND(IFERROR(VALUE(TRIM(SUBSTITUTE(AH9,CHAR(160),""))),0),2)=
ROUND(IFERROR(VALUE(TRIM(SUBSTITUTE(O9,CHAR(160),""))),0),2),
"OK",
ROUND(IFERROR(VALUE(TRIM(SUBSTITUTE(AH9,CHAR(160),""))),0),2)=0,
"Attention : Montant présenté entièrement rejeté.",
ROUND(IFERROR(VALUE(TRIM(SUBSTITUTE(AH9,CHAR(160),""))),0),2)&lt;
ROUND(IFERROR(VALUE(TRIM(SUBSTITUTE(O9,CHAR(160),""))),0),2),
"Attention : Montant présenté partiellement rejeté.",
TRUE,""
))</f>
        <v/>
      </c>
      <c r="AK9" s="297" t="str">
        <f t="shared" ref="AK9:AK40" si="14">IF(OR(O9="",AH9=""),"",ROUND(IFERROR(VALUE(TRIM(SUBSTITUTE(O9,CHAR(160),""))),0),2)-ROUND(IFERROR(VALUE(TRIM(SUBSTITUTE(AH9,CHAR(160),""))),0),2))</f>
        <v/>
      </c>
    </row>
    <row r="10" spans="1:37" s="56" customFormat="1">
      <c r="A10" s="301">
        <v>2</v>
      </c>
      <c r="B10" s="354"/>
      <c r="C10" s="80"/>
      <c r="D10" s="22"/>
      <c r="E10" s="18"/>
      <c r="F10" s="22"/>
      <c r="G10" s="32"/>
      <c r="H10" s="2"/>
      <c r="I10" s="19"/>
      <c r="J10" s="20"/>
      <c r="K10" s="19"/>
      <c r="L10" s="19"/>
      <c r="M10" s="925" t="str">
        <f t="shared" si="0"/>
        <v/>
      </c>
      <c r="N10" s="21"/>
      <c r="O10" s="926" t="str">
        <f t="shared" ref="O10:O73" si="15">IF(K10="","",((N10/K10)*M10)*G10)</f>
        <v/>
      </c>
      <c r="P10" s="2"/>
      <c r="Q10" s="315"/>
      <c r="R10" s="174" t="str">
        <f t="shared" si="1"/>
        <v/>
      </c>
      <c r="S10" s="78" t="str">
        <f t="shared" si="2"/>
        <v/>
      </c>
      <c r="T10" s="78" t="str">
        <f t="shared" si="3"/>
        <v/>
      </c>
      <c r="U10" s="293" t="str">
        <f t="shared" si="4"/>
        <v/>
      </c>
      <c r="V10" s="78" t="str">
        <f t="shared" si="5"/>
        <v/>
      </c>
      <c r="W10" s="167" t="str">
        <f t="shared" si="6"/>
        <v/>
      </c>
      <c r="X10" s="78" t="str">
        <f t="shared" si="7"/>
        <v/>
      </c>
      <c r="Y10" s="302" t="str">
        <f t="shared" si="8"/>
        <v/>
      </c>
      <c r="Z10" s="303" t="str">
        <f t="shared" si="9"/>
        <v/>
      </c>
      <c r="AA10" s="302" t="str">
        <f t="shared" si="10"/>
        <v/>
      </c>
      <c r="AB10" s="295" t="str">
        <f t="shared" si="10"/>
        <v/>
      </c>
      <c r="AC10" s="925" t="str">
        <f t="shared" ref="AC10:AC73" si="16">IF(AA10="","",AB10/365)</f>
        <v/>
      </c>
      <c r="AD10" s="79" t="str">
        <f t="shared" si="11"/>
        <v/>
      </c>
      <c r="AE10" s="926" t="str">
        <f t="shared" ref="AE10:AE73" si="17">IF(AA10="","",((AD10/AA10)*AC10)*W10)</f>
        <v/>
      </c>
      <c r="AF10" s="78" t="str">
        <f t="shared" si="12"/>
        <v/>
      </c>
      <c r="AG10" s="80"/>
      <c r="AH10" s="304" t="str">
        <f t="shared" si="13"/>
        <v/>
      </c>
      <c r="AI10" s="305"/>
      <c r="AJ10" s="300" t="str">
        <f t="shared" ref="AJ10:AJ73" si="18">IF(OR(AH10="",O10=""),"",_xlfn.IFS(
ROUND(IFERROR(VALUE(TRIM(SUBSTITUTE(AH10,CHAR(160),""))),0),2)&gt;
ROUND(IFERROR(VALUE(TRIM(SUBSTITUTE(O10,CHAR(160),""))),0),2),
"KO : Le montant retenu est supérieur au montant présenté. Merci de revoir la ligne de contributions ou plafonner son montant.",
ROUND(IFERROR(VALUE(TRIM(SUBSTITUTE(O10,CHAR(160),""))),0),2)=0,
"",
ROUND(IFERROR(VALUE(TRIM(SUBSTITUTE(AH10,CHAR(160),""))),0),2)=
ROUND(IFERROR(VALUE(TRIM(SUBSTITUTE(O10,CHAR(160),""))),0),2),
"OK",
ROUND(IFERROR(VALUE(TRIM(SUBSTITUTE(AH10,CHAR(160),""))),0),2)=0,
"Attention : Montant présenté entièrement rejeté.",
ROUND(IFERROR(VALUE(TRIM(SUBSTITUTE(AH10,CHAR(160),""))),0),2)&lt;
ROUND(IFERROR(VALUE(TRIM(SUBSTITUTE(O10,CHAR(160),""))),0),2),
"Attention : Montant présenté partiellement rejeté.",
TRUE,""
))</f>
        <v/>
      </c>
      <c r="AK10" s="79" t="str">
        <f t="shared" si="14"/>
        <v/>
      </c>
    </row>
    <row r="11" spans="1:37" s="56" customFormat="1">
      <c r="A11" s="301">
        <v>3</v>
      </c>
      <c r="B11" s="354"/>
      <c r="C11" s="80"/>
      <c r="D11" s="22"/>
      <c r="E11" s="18"/>
      <c r="F11" s="22"/>
      <c r="G11" s="32"/>
      <c r="H11" s="2"/>
      <c r="I11" s="19"/>
      <c r="J11" s="20"/>
      <c r="K11" s="19"/>
      <c r="L11" s="19"/>
      <c r="M11" s="925" t="str">
        <f t="shared" si="0"/>
        <v/>
      </c>
      <c r="N11" s="21"/>
      <c r="O11" s="926" t="str">
        <f t="shared" si="15"/>
        <v/>
      </c>
      <c r="P11" s="2"/>
      <c r="Q11" s="315"/>
      <c r="R11" s="174" t="str">
        <f t="shared" si="1"/>
        <v/>
      </c>
      <c r="S11" s="78" t="str">
        <f t="shared" si="2"/>
        <v/>
      </c>
      <c r="T11" s="78" t="str">
        <f t="shared" si="3"/>
        <v/>
      </c>
      <c r="U11" s="293" t="str">
        <f t="shared" si="4"/>
        <v/>
      </c>
      <c r="V11" s="78" t="str">
        <f t="shared" si="5"/>
        <v/>
      </c>
      <c r="W11" s="167" t="str">
        <f t="shared" si="6"/>
        <v/>
      </c>
      <c r="X11" s="78" t="str">
        <f t="shared" si="7"/>
        <v/>
      </c>
      <c r="Y11" s="302" t="str">
        <f t="shared" si="8"/>
        <v/>
      </c>
      <c r="Z11" s="303" t="str">
        <f t="shared" si="9"/>
        <v/>
      </c>
      <c r="AA11" s="302" t="str">
        <f t="shared" si="10"/>
        <v/>
      </c>
      <c r="AB11" s="295" t="str">
        <f t="shared" si="10"/>
        <v/>
      </c>
      <c r="AC11" s="925" t="str">
        <f t="shared" si="16"/>
        <v/>
      </c>
      <c r="AD11" s="79" t="str">
        <f t="shared" si="11"/>
        <v/>
      </c>
      <c r="AE11" s="926" t="str">
        <f t="shared" si="17"/>
        <v/>
      </c>
      <c r="AF11" s="78" t="str">
        <f t="shared" si="12"/>
        <v/>
      </c>
      <c r="AG11" s="80"/>
      <c r="AH11" s="304" t="str">
        <f t="shared" si="13"/>
        <v/>
      </c>
      <c r="AI11" s="305"/>
      <c r="AJ11" s="300" t="str">
        <f>IF(OR(AH11="",O11=""),"",_xlfn.IFS(
ROUND(IFERROR(VALUE(TRIM(SUBSTITUTE(AH11,CHAR(160),""))),0),2)&gt;
ROUND(IFERROR(VALUE(TRIM(SUBSTITUTE(O11,CHAR(160),""))),0),2),
"KO : Le montant retenu est supérieur au montant présenté. Merci de revoir la ligne de contributions ou plafonner son montant.",
ROUND(IFERROR(VALUE(TRIM(SUBSTITUTE(O11,CHAR(160),""))),0),2)=0,
"",
ROUND(IFERROR(VALUE(TRIM(SUBSTITUTE(AH11,CHAR(160),""))),0),2)=
ROUND(IFERROR(VALUE(TRIM(SUBSTITUTE(O11,CHAR(160),""))),0),2),
"OK",
ROUND(IFERROR(VALUE(TRIM(SUBSTITUTE(AH11,CHAR(160),""))),0),2)=0,
"Attention : Montant présenté entièrement rejeté.",
ROUND(IFERROR(VALUE(TRIM(SUBSTITUTE(AH11,CHAR(160),""))),0),2)&lt;
ROUND(IFERROR(VALUE(TRIM(SUBSTITUTE(O11,CHAR(160),""))),0),2),
"Attention : Montant présenté partiellement rejeté.",
TRUE,""
))</f>
        <v/>
      </c>
      <c r="AK11" s="79" t="str">
        <f t="shared" si="14"/>
        <v/>
      </c>
    </row>
    <row r="12" spans="1:37" s="56" customFormat="1">
      <c r="A12" s="301">
        <v>4</v>
      </c>
      <c r="B12" s="354"/>
      <c r="C12" s="80"/>
      <c r="D12" s="22"/>
      <c r="E12" s="18"/>
      <c r="F12" s="22"/>
      <c r="G12" s="32"/>
      <c r="H12" s="2"/>
      <c r="I12" s="19"/>
      <c r="J12" s="20"/>
      <c r="K12" s="19"/>
      <c r="L12" s="19"/>
      <c r="M12" s="925" t="str">
        <f t="shared" si="0"/>
        <v/>
      </c>
      <c r="N12" s="21"/>
      <c r="O12" s="926" t="str">
        <f t="shared" si="15"/>
        <v/>
      </c>
      <c r="P12" s="2"/>
      <c r="Q12" s="315"/>
      <c r="R12" s="174" t="str">
        <f t="shared" si="1"/>
        <v/>
      </c>
      <c r="S12" s="78" t="str">
        <f t="shared" si="2"/>
        <v/>
      </c>
      <c r="T12" s="78" t="str">
        <f t="shared" si="3"/>
        <v/>
      </c>
      <c r="U12" s="293" t="str">
        <f t="shared" si="4"/>
        <v/>
      </c>
      <c r="V12" s="78" t="str">
        <f t="shared" si="5"/>
        <v/>
      </c>
      <c r="W12" s="167" t="str">
        <f t="shared" si="6"/>
        <v/>
      </c>
      <c r="X12" s="78" t="str">
        <f t="shared" si="7"/>
        <v/>
      </c>
      <c r="Y12" s="302" t="str">
        <f t="shared" si="8"/>
        <v/>
      </c>
      <c r="Z12" s="303" t="str">
        <f t="shared" si="9"/>
        <v/>
      </c>
      <c r="AA12" s="302" t="str">
        <f t="shared" si="10"/>
        <v/>
      </c>
      <c r="AB12" s="295" t="str">
        <f t="shared" si="10"/>
        <v/>
      </c>
      <c r="AC12" s="925" t="str">
        <f t="shared" si="16"/>
        <v/>
      </c>
      <c r="AD12" s="79" t="str">
        <f t="shared" si="11"/>
        <v/>
      </c>
      <c r="AE12" s="926" t="str">
        <f t="shared" si="17"/>
        <v/>
      </c>
      <c r="AF12" s="78" t="str">
        <f t="shared" si="12"/>
        <v/>
      </c>
      <c r="AG12" s="80"/>
      <c r="AH12" s="304" t="str">
        <f t="shared" si="13"/>
        <v/>
      </c>
      <c r="AI12" s="305"/>
      <c r="AJ12" s="300" t="str">
        <f t="shared" si="18"/>
        <v/>
      </c>
      <c r="AK12" s="79" t="str">
        <f t="shared" si="14"/>
        <v/>
      </c>
    </row>
    <row r="13" spans="1:37" s="56" customFormat="1">
      <c r="A13" s="301">
        <v>5</v>
      </c>
      <c r="B13" s="354"/>
      <c r="C13" s="80"/>
      <c r="D13" s="22"/>
      <c r="E13" s="18"/>
      <c r="F13" s="22"/>
      <c r="G13" s="32"/>
      <c r="H13" s="2"/>
      <c r="I13" s="19"/>
      <c r="J13" s="20"/>
      <c r="K13" s="19"/>
      <c r="L13" s="19"/>
      <c r="M13" s="925" t="str">
        <f t="shared" si="0"/>
        <v/>
      </c>
      <c r="N13" s="21"/>
      <c r="O13" s="926" t="str">
        <f t="shared" si="15"/>
        <v/>
      </c>
      <c r="P13" s="2"/>
      <c r="Q13" s="315"/>
      <c r="R13" s="174" t="str">
        <f t="shared" si="1"/>
        <v/>
      </c>
      <c r="S13" s="78" t="str">
        <f t="shared" si="2"/>
        <v/>
      </c>
      <c r="T13" s="78" t="str">
        <f t="shared" si="3"/>
        <v/>
      </c>
      <c r="U13" s="293" t="str">
        <f t="shared" si="4"/>
        <v/>
      </c>
      <c r="V13" s="78" t="str">
        <f t="shared" si="5"/>
        <v/>
      </c>
      <c r="W13" s="167" t="str">
        <f t="shared" si="6"/>
        <v/>
      </c>
      <c r="X13" s="78" t="str">
        <f t="shared" si="7"/>
        <v/>
      </c>
      <c r="Y13" s="302" t="str">
        <f t="shared" si="8"/>
        <v/>
      </c>
      <c r="Z13" s="303" t="str">
        <f t="shared" si="9"/>
        <v/>
      </c>
      <c r="AA13" s="302" t="str">
        <f t="shared" si="10"/>
        <v/>
      </c>
      <c r="AB13" s="295" t="str">
        <f t="shared" si="10"/>
        <v/>
      </c>
      <c r="AC13" s="925" t="str">
        <f t="shared" si="16"/>
        <v/>
      </c>
      <c r="AD13" s="79" t="str">
        <f t="shared" si="11"/>
        <v/>
      </c>
      <c r="AE13" s="926" t="str">
        <f t="shared" si="17"/>
        <v/>
      </c>
      <c r="AF13" s="78" t="str">
        <f t="shared" si="12"/>
        <v/>
      </c>
      <c r="AG13" s="80"/>
      <c r="AH13" s="304" t="str">
        <f t="shared" si="13"/>
        <v/>
      </c>
      <c r="AI13" s="305"/>
      <c r="AJ13" s="300" t="str">
        <f t="shared" si="18"/>
        <v/>
      </c>
      <c r="AK13" s="79" t="str">
        <f t="shared" si="14"/>
        <v/>
      </c>
    </row>
    <row r="14" spans="1:37" s="56" customFormat="1">
      <c r="A14" s="301">
        <v>6</v>
      </c>
      <c r="B14" s="354"/>
      <c r="C14" s="80"/>
      <c r="D14" s="22"/>
      <c r="E14" s="18"/>
      <c r="F14" s="22"/>
      <c r="G14" s="32"/>
      <c r="H14" s="2"/>
      <c r="I14" s="19"/>
      <c r="J14" s="20"/>
      <c r="K14" s="19"/>
      <c r="L14" s="19"/>
      <c r="M14" s="925" t="str">
        <f t="shared" si="0"/>
        <v/>
      </c>
      <c r="N14" s="21"/>
      <c r="O14" s="926" t="str">
        <f t="shared" si="15"/>
        <v/>
      </c>
      <c r="P14" s="2"/>
      <c r="Q14" s="315"/>
      <c r="R14" s="174" t="str">
        <f t="shared" si="1"/>
        <v/>
      </c>
      <c r="S14" s="78" t="str">
        <f t="shared" si="2"/>
        <v/>
      </c>
      <c r="T14" s="78" t="str">
        <f t="shared" si="3"/>
        <v/>
      </c>
      <c r="U14" s="293" t="str">
        <f t="shared" si="4"/>
        <v/>
      </c>
      <c r="V14" s="78" t="str">
        <f t="shared" si="5"/>
        <v/>
      </c>
      <c r="W14" s="167" t="str">
        <f t="shared" si="6"/>
        <v/>
      </c>
      <c r="X14" s="78" t="str">
        <f t="shared" si="7"/>
        <v/>
      </c>
      <c r="Y14" s="302" t="str">
        <f t="shared" si="8"/>
        <v/>
      </c>
      <c r="Z14" s="303" t="str">
        <f t="shared" si="9"/>
        <v/>
      </c>
      <c r="AA14" s="302" t="str">
        <f t="shared" si="10"/>
        <v/>
      </c>
      <c r="AB14" s="295" t="str">
        <f t="shared" si="10"/>
        <v/>
      </c>
      <c r="AC14" s="925" t="str">
        <f t="shared" si="16"/>
        <v/>
      </c>
      <c r="AD14" s="79" t="str">
        <f t="shared" si="11"/>
        <v/>
      </c>
      <c r="AE14" s="926" t="str">
        <f t="shared" si="17"/>
        <v/>
      </c>
      <c r="AF14" s="78" t="str">
        <f t="shared" si="12"/>
        <v/>
      </c>
      <c r="AG14" s="80"/>
      <c r="AH14" s="304" t="str">
        <f t="shared" si="13"/>
        <v/>
      </c>
      <c r="AI14" s="305"/>
      <c r="AJ14" s="300" t="str">
        <f t="shared" si="18"/>
        <v/>
      </c>
      <c r="AK14" s="79" t="str">
        <f t="shared" si="14"/>
        <v/>
      </c>
    </row>
    <row r="15" spans="1:37" s="56" customFormat="1">
      <c r="A15" s="301">
        <v>7</v>
      </c>
      <c r="B15" s="354"/>
      <c r="C15" s="80"/>
      <c r="D15" s="22"/>
      <c r="E15" s="18"/>
      <c r="F15" s="22"/>
      <c r="G15" s="32"/>
      <c r="H15" s="2"/>
      <c r="I15" s="19"/>
      <c r="J15" s="20"/>
      <c r="K15" s="19"/>
      <c r="L15" s="19"/>
      <c r="M15" s="925" t="str">
        <f t="shared" si="0"/>
        <v/>
      </c>
      <c r="N15" s="21"/>
      <c r="O15" s="926" t="str">
        <f t="shared" si="15"/>
        <v/>
      </c>
      <c r="P15" s="2"/>
      <c r="Q15" s="315"/>
      <c r="R15" s="174" t="str">
        <f t="shared" si="1"/>
        <v/>
      </c>
      <c r="S15" s="78" t="str">
        <f t="shared" si="2"/>
        <v/>
      </c>
      <c r="T15" s="78" t="str">
        <f t="shared" si="3"/>
        <v/>
      </c>
      <c r="U15" s="293" t="str">
        <f t="shared" si="4"/>
        <v/>
      </c>
      <c r="V15" s="78" t="str">
        <f t="shared" si="5"/>
        <v/>
      </c>
      <c r="W15" s="167" t="str">
        <f t="shared" si="6"/>
        <v/>
      </c>
      <c r="X15" s="78" t="str">
        <f t="shared" si="7"/>
        <v/>
      </c>
      <c r="Y15" s="302" t="str">
        <f t="shared" si="8"/>
        <v/>
      </c>
      <c r="Z15" s="303" t="str">
        <f t="shared" si="9"/>
        <v/>
      </c>
      <c r="AA15" s="302" t="str">
        <f t="shared" si="10"/>
        <v/>
      </c>
      <c r="AB15" s="295" t="str">
        <f t="shared" si="10"/>
        <v/>
      </c>
      <c r="AC15" s="925" t="str">
        <f t="shared" si="16"/>
        <v/>
      </c>
      <c r="AD15" s="79" t="str">
        <f t="shared" si="11"/>
        <v/>
      </c>
      <c r="AE15" s="926" t="str">
        <f t="shared" si="17"/>
        <v/>
      </c>
      <c r="AF15" s="78" t="str">
        <f t="shared" si="12"/>
        <v/>
      </c>
      <c r="AG15" s="80"/>
      <c r="AH15" s="304" t="str">
        <f t="shared" si="13"/>
        <v/>
      </c>
      <c r="AI15" s="305"/>
      <c r="AJ15" s="300" t="str">
        <f t="shared" si="18"/>
        <v/>
      </c>
      <c r="AK15" s="79" t="str">
        <f t="shared" si="14"/>
        <v/>
      </c>
    </row>
    <row r="16" spans="1:37" s="56" customFormat="1">
      <c r="A16" s="301">
        <v>8</v>
      </c>
      <c r="B16" s="354"/>
      <c r="C16" s="80"/>
      <c r="D16" s="22"/>
      <c r="E16" s="18"/>
      <c r="F16" s="22"/>
      <c r="G16" s="32"/>
      <c r="H16" s="2"/>
      <c r="I16" s="19"/>
      <c r="J16" s="20"/>
      <c r="K16" s="19"/>
      <c r="L16" s="19"/>
      <c r="M16" s="925" t="str">
        <f t="shared" si="0"/>
        <v/>
      </c>
      <c r="N16" s="21"/>
      <c r="O16" s="926" t="str">
        <f t="shared" si="15"/>
        <v/>
      </c>
      <c r="P16" s="2"/>
      <c r="Q16" s="315"/>
      <c r="R16" s="174" t="str">
        <f t="shared" si="1"/>
        <v/>
      </c>
      <c r="S16" s="78" t="str">
        <f t="shared" si="2"/>
        <v/>
      </c>
      <c r="T16" s="78" t="str">
        <f t="shared" si="3"/>
        <v/>
      </c>
      <c r="U16" s="293" t="str">
        <f t="shared" si="4"/>
        <v/>
      </c>
      <c r="V16" s="78" t="str">
        <f t="shared" si="5"/>
        <v/>
      </c>
      <c r="W16" s="167" t="str">
        <f t="shared" si="6"/>
        <v/>
      </c>
      <c r="X16" s="78" t="str">
        <f t="shared" si="7"/>
        <v/>
      </c>
      <c r="Y16" s="302" t="str">
        <f t="shared" si="8"/>
        <v/>
      </c>
      <c r="Z16" s="303" t="str">
        <f t="shared" si="9"/>
        <v/>
      </c>
      <c r="AA16" s="302" t="str">
        <f t="shared" si="10"/>
        <v/>
      </c>
      <c r="AB16" s="295" t="str">
        <f t="shared" si="10"/>
        <v/>
      </c>
      <c r="AC16" s="925" t="str">
        <f t="shared" si="16"/>
        <v/>
      </c>
      <c r="AD16" s="79" t="str">
        <f t="shared" si="11"/>
        <v/>
      </c>
      <c r="AE16" s="926" t="str">
        <f t="shared" si="17"/>
        <v/>
      </c>
      <c r="AF16" s="78" t="str">
        <f t="shared" si="12"/>
        <v/>
      </c>
      <c r="AG16" s="80"/>
      <c r="AH16" s="304" t="str">
        <f t="shared" si="13"/>
        <v/>
      </c>
      <c r="AI16" s="305"/>
      <c r="AJ16" s="300" t="str">
        <f t="shared" si="18"/>
        <v/>
      </c>
      <c r="AK16" s="79" t="str">
        <f t="shared" si="14"/>
        <v/>
      </c>
    </row>
    <row r="17" spans="1:37" s="56" customFormat="1">
      <c r="A17" s="301">
        <v>9</v>
      </c>
      <c r="B17" s="354"/>
      <c r="C17" s="80"/>
      <c r="D17" s="22"/>
      <c r="E17" s="18"/>
      <c r="F17" s="22"/>
      <c r="G17" s="32"/>
      <c r="H17" s="2"/>
      <c r="I17" s="19"/>
      <c r="J17" s="20"/>
      <c r="K17" s="19"/>
      <c r="L17" s="19"/>
      <c r="M17" s="925" t="str">
        <f t="shared" si="0"/>
        <v/>
      </c>
      <c r="N17" s="21"/>
      <c r="O17" s="926" t="str">
        <f t="shared" si="15"/>
        <v/>
      </c>
      <c r="P17" s="2"/>
      <c r="Q17" s="315"/>
      <c r="R17" s="174" t="str">
        <f t="shared" si="1"/>
        <v/>
      </c>
      <c r="S17" s="78" t="str">
        <f t="shared" si="2"/>
        <v/>
      </c>
      <c r="T17" s="78" t="str">
        <f t="shared" si="3"/>
        <v/>
      </c>
      <c r="U17" s="293" t="str">
        <f t="shared" si="4"/>
        <v/>
      </c>
      <c r="V17" s="78" t="str">
        <f t="shared" si="5"/>
        <v/>
      </c>
      <c r="W17" s="167" t="str">
        <f t="shared" si="6"/>
        <v/>
      </c>
      <c r="X17" s="78" t="str">
        <f t="shared" si="7"/>
        <v/>
      </c>
      <c r="Y17" s="302" t="str">
        <f t="shared" si="8"/>
        <v/>
      </c>
      <c r="Z17" s="303" t="str">
        <f t="shared" si="9"/>
        <v/>
      </c>
      <c r="AA17" s="302" t="str">
        <f t="shared" si="10"/>
        <v/>
      </c>
      <c r="AB17" s="295" t="str">
        <f t="shared" si="10"/>
        <v/>
      </c>
      <c r="AC17" s="925" t="str">
        <f t="shared" si="16"/>
        <v/>
      </c>
      <c r="AD17" s="79" t="str">
        <f t="shared" si="11"/>
        <v/>
      </c>
      <c r="AE17" s="926" t="str">
        <f t="shared" si="17"/>
        <v/>
      </c>
      <c r="AF17" s="78" t="str">
        <f t="shared" si="12"/>
        <v/>
      </c>
      <c r="AG17" s="80"/>
      <c r="AH17" s="304" t="str">
        <f t="shared" si="13"/>
        <v/>
      </c>
      <c r="AI17" s="305"/>
      <c r="AJ17" s="300" t="str">
        <f t="shared" si="18"/>
        <v/>
      </c>
      <c r="AK17" s="79" t="str">
        <f t="shared" si="14"/>
        <v/>
      </c>
    </row>
    <row r="18" spans="1:37" s="56" customFormat="1">
      <c r="A18" s="301">
        <v>10</v>
      </c>
      <c r="B18" s="354"/>
      <c r="C18" s="80"/>
      <c r="D18" s="22"/>
      <c r="E18" s="18"/>
      <c r="F18" s="22"/>
      <c r="G18" s="32"/>
      <c r="H18" s="2"/>
      <c r="I18" s="19"/>
      <c r="J18" s="20"/>
      <c r="K18" s="19"/>
      <c r="L18" s="19"/>
      <c r="M18" s="925" t="str">
        <f t="shared" si="0"/>
        <v/>
      </c>
      <c r="N18" s="21"/>
      <c r="O18" s="926" t="str">
        <f t="shared" si="15"/>
        <v/>
      </c>
      <c r="P18" s="2"/>
      <c r="Q18" s="315"/>
      <c r="R18" s="174" t="str">
        <f t="shared" si="1"/>
        <v/>
      </c>
      <c r="S18" s="78" t="str">
        <f t="shared" si="2"/>
        <v/>
      </c>
      <c r="T18" s="78" t="str">
        <f t="shared" si="3"/>
        <v/>
      </c>
      <c r="U18" s="293" t="str">
        <f t="shared" si="4"/>
        <v/>
      </c>
      <c r="V18" s="78" t="str">
        <f t="shared" si="5"/>
        <v/>
      </c>
      <c r="W18" s="167" t="str">
        <f t="shared" si="6"/>
        <v/>
      </c>
      <c r="X18" s="78" t="str">
        <f t="shared" si="7"/>
        <v/>
      </c>
      <c r="Y18" s="302" t="str">
        <f t="shared" si="8"/>
        <v/>
      </c>
      <c r="Z18" s="303" t="str">
        <f t="shared" si="9"/>
        <v/>
      </c>
      <c r="AA18" s="302" t="str">
        <f t="shared" si="10"/>
        <v/>
      </c>
      <c r="AB18" s="295" t="str">
        <f t="shared" si="10"/>
        <v/>
      </c>
      <c r="AC18" s="925" t="str">
        <f t="shared" si="16"/>
        <v/>
      </c>
      <c r="AD18" s="79" t="str">
        <f t="shared" si="11"/>
        <v/>
      </c>
      <c r="AE18" s="926" t="str">
        <f t="shared" si="17"/>
        <v/>
      </c>
      <c r="AF18" s="78" t="str">
        <f t="shared" si="12"/>
        <v/>
      </c>
      <c r="AG18" s="80"/>
      <c r="AH18" s="304" t="str">
        <f t="shared" si="13"/>
        <v/>
      </c>
      <c r="AI18" s="305"/>
      <c r="AJ18" s="300" t="str">
        <f t="shared" si="18"/>
        <v/>
      </c>
      <c r="AK18" s="79" t="str">
        <f t="shared" si="14"/>
        <v/>
      </c>
    </row>
    <row r="19" spans="1:37" s="56" customFormat="1">
      <c r="A19" s="301">
        <v>11</v>
      </c>
      <c r="B19" s="354"/>
      <c r="C19" s="80"/>
      <c r="D19" s="22"/>
      <c r="E19" s="18"/>
      <c r="F19" s="22"/>
      <c r="G19" s="32"/>
      <c r="H19" s="2"/>
      <c r="I19" s="19"/>
      <c r="J19" s="20"/>
      <c r="K19" s="19"/>
      <c r="L19" s="19"/>
      <c r="M19" s="925" t="str">
        <f t="shared" si="0"/>
        <v/>
      </c>
      <c r="N19" s="21"/>
      <c r="O19" s="926" t="str">
        <f t="shared" si="15"/>
        <v/>
      </c>
      <c r="P19" s="2"/>
      <c r="Q19" s="315"/>
      <c r="R19" s="174" t="str">
        <f t="shared" si="1"/>
        <v/>
      </c>
      <c r="S19" s="78" t="str">
        <f t="shared" si="2"/>
        <v/>
      </c>
      <c r="T19" s="78" t="str">
        <f t="shared" si="3"/>
        <v/>
      </c>
      <c r="U19" s="293" t="str">
        <f t="shared" si="4"/>
        <v/>
      </c>
      <c r="V19" s="78" t="str">
        <f t="shared" si="5"/>
        <v/>
      </c>
      <c r="W19" s="167" t="str">
        <f t="shared" si="6"/>
        <v/>
      </c>
      <c r="X19" s="78" t="str">
        <f t="shared" si="7"/>
        <v/>
      </c>
      <c r="Y19" s="302" t="str">
        <f t="shared" si="8"/>
        <v/>
      </c>
      <c r="Z19" s="303" t="str">
        <f t="shared" si="9"/>
        <v/>
      </c>
      <c r="AA19" s="302" t="str">
        <f t="shared" si="10"/>
        <v/>
      </c>
      <c r="AB19" s="295" t="str">
        <f t="shared" si="10"/>
        <v/>
      </c>
      <c r="AC19" s="925" t="str">
        <f t="shared" si="16"/>
        <v/>
      </c>
      <c r="AD19" s="79" t="str">
        <f t="shared" si="11"/>
        <v/>
      </c>
      <c r="AE19" s="926" t="str">
        <f t="shared" si="17"/>
        <v/>
      </c>
      <c r="AF19" s="78" t="str">
        <f t="shared" si="12"/>
        <v/>
      </c>
      <c r="AG19" s="80"/>
      <c r="AH19" s="304" t="str">
        <f t="shared" si="13"/>
        <v/>
      </c>
      <c r="AI19" s="305"/>
      <c r="AJ19" s="300" t="str">
        <f t="shared" si="18"/>
        <v/>
      </c>
      <c r="AK19" s="79" t="str">
        <f t="shared" si="14"/>
        <v/>
      </c>
    </row>
    <row r="20" spans="1:37" s="56" customFormat="1">
      <c r="A20" s="301">
        <v>12</v>
      </c>
      <c r="B20" s="354"/>
      <c r="C20" s="80"/>
      <c r="D20" s="22"/>
      <c r="E20" s="18"/>
      <c r="F20" s="22"/>
      <c r="G20" s="32"/>
      <c r="H20" s="2"/>
      <c r="I20" s="19"/>
      <c r="J20" s="20"/>
      <c r="K20" s="19"/>
      <c r="L20" s="19"/>
      <c r="M20" s="925" t="str">
        <f t="shared" si="0"/>
        <v/>
      </c>
      <c r="N20" s="21"/>
      <c r="O20" s="926" t="str">
        <f t="shared" si="15"/>
        <v/>
      </c>
      <c r="P20" s="2"/>
      <c r="Q20" s="315"/>
      <c r="R20" s="174" t="str">
        <f t="shared" si="1"/>
        <v/>
      </c>
      <c r="S20" s="78" t="str">
        <f t="shared" si="2"/>
        <v/>
      </c>
      <c r="T20" s="78" t="str">
        <f t="shared" si="3"/>
        <v/>
      </c>
      <c r="U20" s="293" t="str">
        <f t="shared" si="4"/>
        <v/>
      </c>
      <c r="V20" s="78" t="str">
        <f t="shared" si="5"/>
        <v/>
      </c>
      <c r="W20" s="167" t="str">
        <f t="shared" si="6"/>
        <v/>
      </c>
      <c r="X20" s="78" t="str">
        <f t="shared" si="7"/>
        <v/>
      </c>
      <c r="Y20" s="302" t="str">
        <f t="shared" si="8"/>
        <v/>
      </c>
      <c r="Z20" s="303" t="str">
        <f t="shared" si="9"/>
        <v/>
      </c>
      <c r="AA20" s="302" t="str">
        <f t="shared" si="10"/>
        <v/>
      </c>
      <c r="AB20" s="295" t="str">
        <f t="shared" si="10"/>
        <v/>
      </c>
      <c r="AC20" s="925" t="str">
        <f t="shared" si="16"/>
        <v/>
      </c>
      <c r="AD20" s="79" t="str">
        <f t="shared" si="11"/>
        <v/>
      </c>
      <c r="AE20" s="926" t="str">
        <f t="shared" si="17"/>
        <v/>
      </c>
      <c r="AF20" s="78" t="str">
        <f t="shared" si="12"/>
        <v/>
      </c>
      <c r="AG20" s="80"/>
      <c r="AH20" s="304" t="str">
        <f t="shared" si="13"/>
        <v/>
      </c>
      <c r="AI20" s="305"/>
      <c r="AJ20" s="300" t="str">
        <f t="shared" si="18"/>
        <v/>
      </c>
      <c r="AK20" s="79" t="str">
        <f t="shared" si="14"/>
        <v/>
      </c>
    </row>
    <row r="21" spans="1:37" s="56" customFormat="1">
      <c r="A21" s="301">
        <v>13</v>
      </c>
      <c r="B21" s="354"/>
      <c r="C21" s="80"/>
      <c r="D21" s="22"/>
      <c r="E21" s="18"/>
      <c r="F21" s="22"/>
      <c r="G21" s="32"/>
      <c r="H21" s="2"/>
      <c r="I21" s="19"/>
      <c r="J21" s="20"/>
      <c r="K21" s="19"/>
      <c r="L21" s="19"/>
      <c r="M21" s="925" t="str">
        <f t="shared" si="0"/>
        <v/>
      </c>
      <c r="N21" s="21"/>
      <c r="O21" s="926" t="str">
        <f t="shared" si="15"/>
        <v/>
      </c>
      <c r="P21" s="2"/>
      <c r="Q21" s="315"/>
      <c r="R21" s="174" t="str">
        <f t="shared" si="1"/>
        <v/>
      </c>
      <c r="S21" s="78" t="str">
        <f t="shared" si="2"/>
        <v/>
      </c>
      <c r="T21" s="78" t="str">
        <f t="shared" si="3"/>
        <v/>
      </c>
      <c r="U21" s="293" t="str">
        <f t="shared" si="4"/>
        <v/>
      </c>
      <c r="V21" s="78" t="str">
        <f t="shared" si="5"/>
        <v/>
      </c>
      <c r="W21" s="167" t="str">
        <f t="shared" si="6"/>
        <v/>
      </c>
      <c r="X21" s="78" t="str">
        <f t="shared" si="7"/>
        <v/>
      </c>
      <c r="Y21" s="302" t="str">
        <f t="shared" si="8"/>
        <v/>
      </c>
      <c r="Z21" s="303" t="str">
        <f t="shared" si="9"/>
        <v/>
      </c>
      <c r="AA21" s="302" t="str">
        <f t="shared" si="10"/>
        <v/>
      </c>
      <c r="AB21" s="295" t="str">
        <f t="shared" si="10"/>
        <v/>
      </c>
      <c r="AC21" s="925" t="str">
        <f t="shared" si="16"/>
        <v/>
      </c>
      <c r="AD21" s="79" t="str">
        <f t="shared" si="11"/>
        <v/>
      </c>
      <c r="AE21" s="926" t="str">
        <f t="shared" si="17"/>
        <v/>
      </c>
      <c r="AF21" s="78" t="str">
        <f t="shared" si="12"/>
        <v/>
      </c>
      <c r="AG21" s="80"/>
      <c r="AH21" s="304" t="str">
        <f t="shared" si="13"/>
        <v/>
      </c>
      <c r="AI21" s="305"/>
      <c r="AJ21" s="300" t="str">
        <f t="shared" si="18"/>
        <v/>
      </c>
      <c r="AK21" s="79" t="str">
        <f t="shared" si="14"/>
        <v/>
      </c>
    </row>
    <row r="22" spans="1:37" s="56" customFormat="1">
      <c r="A22" s="301">
        <v>14</v>
      </c>
      <c r="B22" s="354"/>
      <c r="C22" s="80"/>
      <c r="D22" s="22"/>
      <c r="E22" s="18"/>
      <c r="F22" s="22"/>
      <c r="G22" s="32"/>
      <c r="H22" s="2"/>
      <c r="I22" s="19"/>
      <c r="J22" s="20"/>
      <c r="K22" s="19"/>
      <c r="L22" s="19"/>
      <c r="M22" s="925" t="str">
        <f t="shared" si="0"/>
        <v/>
      </c>
      <c r="N22" s="21"/>
      <c r="O22" s="926" t="str">
        <f t="shared" si="15"/>
        <v/>
      </c>
      <c r="P22" s="2"/>
      <c r="Q22" s="315"/>
      <c r="R22" s="174" t="str">
        <f t="shared" si="1"/>
        <v/>
      </c>
      <c r="S22" s="78" t="str">
        <f t="shared" si="2"/>
        <v/>
      </c>
      <c r="T22" s="78" t="str">
        <f t="shared" si="3"/>
        <v/>
      </c>
      <c r="U22" s="293" t="str">
        <f t="shared" si="4"/>
        <v/>
      </c>
      <c r="V22" s="78" t="str">
        <f t="shared" si="5"/>
        <v/>
      </c>
      <c r="W22" s="167" t="str">
        <f t="shared" si="6"/>
        <v/>
      </c>
      <c r="X22" s="78" t="str">
        <f t="shared" si="7"/>
        <v/>
      </c>
      <c r="Y22" s="302" t="str">
        <f t="shared" si="8"/>
        <v/>
      </c>
      <c r="Z22" s="303" t="str">
        <f t="shared" si="9"/>
        <v/>
      </c>
      <c r="AA22" s="302" t="str">
        <f t="shared" si="10"/>
        <v/>
      </c>
      <c r="AB22" s="295" t="str">
        <f t="shared" si="10"/>
        <v/>
      </c>
      <c r="AC22" s="925" t="str">
        <f t="shared" si="16"/>
        <v/>
      </c>
      <c r="AD22" s="79" t="str">
        <f t="shared" si="11"/>
        <v/>
      </c>
      <c r="AE22" s="926" t="str">
        <f t="shared" si="17"/>
        <v/>
      </c>
      <c r="AF22" s="78" t="str">
        <f t="shared" si="12"/>
        <v/>
      </c>
      <c r="AG22" s="80"/>
      <c r="AH22" s="304" t="str">
        <f t="shared" si="13"/>
        <v/>
      </c>
      <c r="AI22" s="305"/>
      <c r="AJ22" s="300" t="str">
        <f t="shared" si="18"/>
        <v/>
      </c>
      <c r="AK22" s="79" t="str">
        <f t="shared" si="14"/>
        <v/>
      </c>
    </row>
    <row r="23" spans="1:37" s="56" customFormat="1">
      <c r="A23" s="301">
        <v>15</v>
      </c>
      <c r="B23" s="354"/>
      <c r="C23" s="80"/>
      <c r="D23" s="22"/>
      <c r="E23" s="18"/>
      <c r="F23" s="22"/>
      <c r="G23" s="32"/>
      <c r="H23" s="2"/>
      <c r="I23" s="19"/>
      <c r="J23" s="20"/>
      <c r="K23" s="19"/>
      <c r="L23" s="19"/>
      <c r="M23" s="925" t="str">
        <f t="shared" si="0"/>
        <v/>
      </c>
      <c r="N23" s="21"/>
      <c r="O23" s="926" t="str">
        <f t="shared" si="15"/>
        <v/>
      </c>
      <c r="P23" s="2"/>
      <c r="Q23" s="315"/>
      <c r="R23" s="174" t="str">
        <f t="shared" si="1"/>
        <v/>
      </c>
      <c r="S23" s="78" t="str">
        <f t="shared" si="2"/>
        <v/>
      </c>
      <c r="T23" s="78" t="str">
        <f t="shared" si="3"/>
        <v/>
      </c>
      <c r="U23" s="293" t="str">
        <f t="shared" si="4"/>
        <v/>
      </c>
      <c r="V23" s="78" t="str">
        <f t="shared" si="5"/>
        <v/>
      </c>
      <c r="W23" s="167" t="str">
        <f t="shared" si="6"/>
        <v/>
      </c>
      <c r="X23" s="78" t="str">
        <f t="shared" si="7"/>
        <v/>
      </c>
      <c r="Y23" s="302" t="str">
        <f t="shared" si="8"/>
        <v/>
      </c>
      <c r="Z23" s="303" t="str">
        <f t="shared" si="9"/>
        <v/>
      </c>
      <c r="AA23" s="302" t="str">
        <f t="shared" si="10"/>
        <v/>
      </c>
      <c r="AB23" s="295" t="str">
        <f t="shared" si="10"/>
        <v/>
      </c>
      <c r="AC23" s="925" t="str">
        <f t="shared" si="16"/>
        <v/>
      </c>
      <c r="AD23" s="79" t="str">
        <f t="shared" si="11"/>
        <v/>
      </c>
      <c r="AE23" s="926" t="str">
        <f t="shared" si="17"/>
        <v/>
      </c>
      <c r="AF23" s="78" t="str">
        <f t="shared" si="12"/>
        <v/>
      </c>
      <c r="AG23" s="80"/>
      <c r="AH23" s="304" t="str">
        <f t="shared" si="13"/>
        <v/>
      </c>
      <c r="AI23" s="305"/>
      <c r="AJ23" s="300" t="str">
        <f t="shared" si="18"/>
        <v/>
      </c>
      <c r="AK23" s="79" t="str">
        <f t="shared" si="14"/>
        <v/>
      </c>
    </row>
    <row r="24" spans="1:37" s="56" customFormat="1">
      <c r="A24" s="301">
        <v>16</v>
      </c>
      <c r="B24" s="354"/>
      <c r="C24" s="80"/>
      <c r="D24" s="22"/>
      <c r="E24" s="18"/>
      <c r="F24" s="22"/>
      <c r="G24" s="32"/>
      <c r="H24" s="2"/>
      <c r="I24" s="19"/>
      <c r="J24" s="20"/>
      <c r="K24" s="19"/>
      <c r="L24" s="19"/>
      <c r="M24" s="925" t="str">
        <f t="shared" si="0"/>
        <v/>
      </c>
      <c r="N24" s="21"/>
      <c r="O24" s="926" t="str">
        <f t="shared" si="15"/>
        <v/>
      </c>
      <c r="P24" s="2"/>
      <c r="Q24" s="315"/>
      <c r="R24" s="174" t="str">
        <f t="shared" si="1"/>
        <v/>
      </c>
      <c r="S24" s="78" t="str">
        <f t="shared" si="2"/>
        <v/>
      </c>
      <c r="T24" s="78" t="str">
        <f t="shared" si="3"/>
        <v/>
      </c>
      <c r="U24" s="293" t="str">
        <f t="shared" si="4"/>
        <v/>
      </c>
      <c r="V24" s="78" t="str">
        <f t="shared" si="5"/>
        <v/>
      </c>
      <c r="W24" s="167" t="str">
        <f t="shared" si="6"/>
        <v/>
      </c>
      <c r="X24" s="78" t="str">
        <f t="shared" si="7"/>
        <v/>
      </c>
      <c r="Y24" s="302" t="str">
        <f t="shared" si="8"/>
        <v/>
      </c>
      <c r="Z24" s="303" t="str">
        <f t="shared" si="9"/>
        <v/>
      </c>
      <c r="AA24" s="302" t="str">
        <f t="shared" si="10"/>
        <v/>
      </c>
      <c r="AB24" s="295" t="str">
        <f t="shared" si="10"/>
        <v/>
      </c>
      <c r="AC24" s="925" t="str">
        <f t="shared" si="16"/>
        <v/>
      </c>
      <c r="AD24" s="79" t="str">
        <f t="shared" si="11"/>
        <v/>
      </c>
      <c r="AE24" s="926" t="str">
        <f t="shared" si="17"/>
        <v/>
      </c>
      <c r="AF24" s="78" t="str">
        <f t="shared" si="12"/>
        <v/>
      </c>
      <c r="AG24" s="80"/>
      <c r="AH24" s="304" t="str">
        <f t="shared" si="13"/>
        <v/>
      </c>
      <c r="AI24" s="305"/>
      <c r="AJ24" s="300" t="str">
        <f t="shared" si="18"/>
        <v/>
      </c>
      <c r="AK24" s="79" t="str">
        <f t="shared" si="14"/>
        <v/>
      </c>
    </row>
    <row r="25" spans="1:37" s="56" customFormat="1">
      <c r="A25" s="301">
        <v>17</v>
      </c>
      <c r="B25" s="354"/>
      <c r="C25" s="80"/>
      <c r="D25" s="22"/>
      <c r="E25" s="18"/>
      <c r="F25" s="22"/>
      <c r="G25" s="32"/>
      <c r="H25" s="2"/>
      <c r="I25" s="19"/>
      <c r="J25" s="20"/>
      <c r="K25" s="19"/>
      <c r="L25" s="19"/>
      <c r="M25" s="925" t="str">
        <f t="shared" si="0"/>
        <v/>
      </c>
      <c r="N25" s="21"/>
      <c r="O25" s="926" t="str">
        <f t="shared" si="15"/>
        <v/>
      </c>
      <c r="P25" s="2"/>
      <c r="Q25" s="315"/>
      <c r="R25" s="174" t="str">
        <f t="shared" si="1"/>
        <v/>
      </c>
      <c r="S25" s="78" t="str">
        <f t="shared" si="2"/>
        <v/>
      </c>
      <c r="T25" s="78" t="str">
        <f t="shared" si="3"/>
        <v/>
      </c>
      <c r="U25" s="293" t="str">
        <f t="shared" si="4"/>
        <v/>
      </c>
      <c r="V25" s="78" t="str">
        <f t="shared" si="5"/>
        <v/>
      </c>
      <c r="W25" s="167" t="str">
        <f t="shared" si="6"/>
        <v/>
      </c>
      <c r="X25" s="78" t="str">
        <f t="shared" si="7"/>
        <v/>
      </c>
      <c r="Y25" s="302" t="str">
        <f t="shared" si="8"/>
        <v/>
      </c>
      <c r="Z25" s="303" t="str">
        <f t="shared" si="9"/>
        <v/>
      </c>
      <c r="AA25" s="302" t="str">
        <f t="shared" si="10"/>
        <v/>
      </c>
      <c r="AB25" s="295" t="str">
        <f t="shared" si="10"/>
        <v/>
      </c>
      <c r="AC25" s="925" t="str">
        <f t="shared" si="16"/>
        <v/>
      </c>
      <c r="AD25" s="79" t="str">
        <f t="shared" si="11"/>
        <v/>
      </c>
      <c r="AE25" s="926" t="str">
        <f t="shared" si="17"/>
        <v/>
      </c>
      <c r="AF25" s="78" t="str">
        <f t="shared" si="12"/>
        <v/>
      </c>
      <c r="AG25" s="80"/>
      <c r="AH25" s="304" t="str">
        <f t="shared" si="13"/>
        <v/>
      </c>
      <c r="AI25" s="305"/>
      <c r="AJ25" s="300" t="str">
        <f t="shared" si="18"/>
        <v/>
      </c>
      <c r="AK25" s="79" t="str">
        <f t="shared" si="14"/>
        <v/>
      </c>
    </row>
    <row r="26" spans="1:37" s="56" customFormat="1">
      <c r="A26" s="301">
        <v>18</v>
      </c>
      <c r="B26" s="354"/>
      <c r="C26" s="80"/>
      <c r="D26" s="22"/>
      <c r="E26" s="18"/>
      <c r="F26" s="22"/>
      <c r="G26" s="32"/>
      <c r="H26" s="2"/>
      <c r="I26" s="19"/>
      <c r="J26" s="20"/>
      <c r="K26" s="19"/>
      <c r="L26" s="19"/>
      <c r="M26" s="925" t="str">
        <f t="shared" si="0"/>
        <v/>
      </c>
      <c r="N26" s="21"/>
      <c r="O26" s="926" t="str">
        <f t="shared" si="15"/>
        <v/>
      </c>
      <c r="P26" s="2"/>
      <c r="Q26" s="315"/>
      <c r="R26" s="174" t="str">
        <f t="shared" si="1"/>
        <v/>
      </c>
      <c r="S26" s="78" t="str">
        <f t="shared" si="2"/>
        <v/>
      </c>
      <c r="T26" s="78" t="str">
        <f t="shared" si="3"/>
        <v/>
      </c>
      <c r="U26" s="293" t="str">
        <f t="shared" si="4"/>
        <v/>
      </c>
      <c r="V26" s="78" t="str">
        <f t="shared" si="5"/>
        <v/>
      </c>
      <c r="W26" s="167" t="str">
        <f t="shared" si="6"/>
        <v/>
      </c>
      <c r="X26" s="78" t="str">
        <f t="shared" si="7"/>
        <v/>
      </c>
      <c r="Y26" s="302" t="str">
        <f t="shared" si="8"/>
        <v/>
      </c>
      <c r="Z26" s="303" t="str">
        <f t="shared" si="9"/>
        <v/>
      </c>
      <c r="AA26" s="302" t="str">
        <f t="shared" si="10"/>
        <v/>
      </c>
      <c r="AB26" s="295" t="str">
        <f t="shared" si="10"/>
        <v/>
      </c>
      <c r="AC26" s="925" t="str">
        <f t="shared" si="16"/>
        <v/>
      </c>
      <c r="AD26" s="79" t="str">
        <f t="shared" si="11"/>
        <v/>
      </c>
      <c r="AE26" s="926" t="str">
        <f t="shared" si="17"/>
        <v/>
      </c>
      <c r="AF26" s="78" t="str">
        <f t="shared" si="12"/>
        <v/>
      </c>
      <c r="AG26" s="80"/>
      <c r="AH26" s="304" t="str">
        <f t="shared" si="13"/>
        <v/>
      </c>
      <c r="AI26" s="305"/>
      <c r="AJ26" s="300" t="str">
        <f t="shared" si="18"/>
        <v/>
      </c>
      <c r="AK26" s="79" t="str">
        <f t="shared" si="14"/>
        <v/>
      </c>
    </row>
    <row r="27" spans="1:37" s="56" customFormat="1">
      <c r="A27" s="301">
        <v>19</v>
      </c>
      <c r="B27" s="354"/>
      <c r="C27" s="80"/>
      <c r="D27" s="22"/>
      <c r="E27" s="18"/>
      <c r="F27" s="22"/>
      <c r="G27" s="32"/>
      <c r="H27" s="2"/>
      <c r="I27" s="19"/>
      <c r="J27" s="20"/>
      <c r="K27" s="19"/>
      <c r="L27" s="19"/>
      <c r="M27" s="925" t="str">
        <f t="shared" si="0"/>
        <v/>
      </c>
      <c r="N27" s="21"/>
      <c r="O27" s="926" t="str">
        <f t="shared" si="15"/>
        <v/>
      </c>
      <c r="P27" s="2"/>
      <c r="Q27" s="315"/>
      <c r="R27" s="174" t="str">
        <f t="shared" si="1"/>
        <v/>
      </c>
      <c r="S27" s="78" t="str">
        <f t="shared" si="2"/>
        <v/>
      </c>
      <c r="T27" s="78" t="str">
        <f t="shared" si="3"/>
        <v/>
      </c>
      <c r="U27" s="293" t="str">
        <f t="shared" si="4"/>
        <v/>
      </c>
      <c r="V27" s="78" t="str">
        <f t="shared" si="5"/>
        <v/>
      </c>
      <c r="W27" s="167" t="str">
        <f t="shared" si="6"/>
        <v/>
      </c>
      <c r="X27" s="78" t="str">
        <f t="shared" si="7"/>
        <v/>
      </c>
      <c r="Y27" s="302" t="str">
        <f t="shared" si="8"/>
        <v/>
      </c>
      <c r="Z27" s="303" t="str">
        <f t="shared" si="9"/>
        <v/>
      </c>
      <c r="AA27" s="302" t="str">
        <f t="shared" si="10"/>
        <v/>
      </c>
      <c r="AB27" s="295" t="str">
        <f t="shared" si="10"/>
        <v/>
      </c>
      <c r="AC27" s="925" t="str">
        <f t="shared" si="16"/>
        <v/>
      </c>
      <c r="AD27" s="79" t="str">
        <f t="shared" si="11"/>
        <v/>
      </c>
      <c r="AE27" s="926" t="str">
        <f t="shared" si="17"/>
        <v/>
      </c>
      <c r="AF27" s="78" t="str">
        <f t="shared" si="12"/>
        <v/>
      </c>
      <c r="AG27" s="80"/>
      <c r="AH27" s="304" t="str">
        <f t="shared" si="13"/>
        <v/>
      </c>
      <c r="AI27" s="305"/>
      <c r="AJ27" s="300" t="str">
        <f t="shared" si="18"/>
        <v/>
      </c>
      <c r="AK27" s="79" t="str">
        <f t="shared" si="14"/>
        <v/>
      </c>
    </row>
    <row r="28" spans="1:37" s="56" customFormat="1">
      <c r="A28" s="301">
        <v>20</v>
      </c>
      <c r="B28" s="354"/>
      <c r="C28" s="80"/>
      <c r="D28" s="22"/>
      <c r="E28" s="18"/>
      <c r="F28" s="22"/>
      <c r="G28" s="32"/>
      <c r="H28" s="2"/>
      <c r="I28" s="19"/>
      <c r="J28" s="20"/>
      <c r="K28" s="19"/>
      <c r="L28" s="19"/>
      <c r="M28" s="925" t="str">
        <f t="shared" si="0"/>
        <v/>
      </c>
      <c r="N28" s="21"/>
      <c r="O28" s="926" t="str">
        <f t="shared" si="15"/>
        <v/>
      </c>
      <c r="P28" s="2"/>
      <c r="Q28" s="315"/>
      <c r="R28" s="174" t="str">
        <f t="shared" si="1"/>
        <v/>
      </c>
      <c r="S28" s="78" t="str">
        <f t="shared" si="2"/>
        <v/>
      </c>
      <c r="T28" s="78" t="str">
        <f t="shared" si="3"/>
        <v/>
      </c>
      <c r="U28" s="293" t="str">
        <f t="shared" si="4"/>
        <v/>
      </c>
      <c r="V28" s="78" t="str">
        <f t="shared" si="5"/>
        <v/>
      </c>
      <c r="W28" s="167" t="str">
        <f t="shared" si="6"/>
        <v/>
      </c>
      <c r="X28" s="78" t="str">
        <f t="shared" si="7"/>
        <v/>
      </c>
      <c r="Y28" s="302" t="str">
        <f t="shared" si="8"/>
        <v/>
      </c>
      <c r="Z28" s="303" t="str">
        <f t="shared" si="9"/>
        <v/>
      </c>
      <c r="AA28" s="302" t="str">
        <f t="shared" si="10"/>
        <v/>
      </c>
      <c r="AB28" s="295" t="str">
        <f t="shared" si="10"/>
        <v/>
      </c>
      <c r="AC28" s="925" t="str">
        <f t="shared" si="16"/>
        <v/>
      </c>
      <c r="AD28" s="79" t="str">
        <f t="shared" si="11"/>
        <v/>
      </c>
      <c r="AE28" s="926" t="str">
        <f t="shared" si="17"/>
        <v/>
      </c>
      <c r="AF28" s="78" t="str">
        <f t="shared" si="12"/>
        <v/>
      </c>
      <c r="AG28" s="80"/>
      <c r="AH28" s="304" t="str">
        <f t="shared" si="13"/>
        <v/>
      </c>
      <c r="AI28" s="305"/>
      <c r="AJ28" s="300" t="str">
        <f t="shared" si="18"/>
        <v/>
      </c>
      <c r="AK28" s="79" t="str">
        <f t="shared" si="14"/>
        <v/>
      </c>
    </row>
    <row r="29" spans="1:37" s="56" customFormat="1">
      <c r="A29" s="301">
        <v>21</v>
      </c>
      <c r="B29" s="354"/>
      <c r="C29" s="80"/>
      <c r="D29" s="22"/>
      <c r="E29" s="18"/>
      <c r="F29" s="22"/>
      <c r="G29" s="32"/>
      <c r="H29" s="2"/>
      <c r="I29" s="19"/>
      <c r="J29" s="20"/>
      <c r="K29" s="19"/>
      <c r="L29" s="19"/>
      <c r="M29" s="925" t="str">
        <f t="shared" si="0"/>
        <v/>
      </c>
      <c r="N29" s="21"/>
      <c r="O29" s="926" t="str">
        <f t="shared" si="15"/>
        <v/>
      </c>
      <c r="P29" s="2"/>
      <c r="Q29" s="315"/>
      <c r="R29" s="174" t="str">
        <f t="shared" si="1"/>
        <v/>
      </c>
      <c r="S29" s="78" t="str">
        <f t="shared" si="2"/>
        <v/>
      </c>
      <c r="T29" s="78" t="str">
        <f t="shared" si="3"/>
        <v/>
      </c>
      <c r="U29" s="293" t="str">
        <f t="shared" si="4"/>
        <v/>
      </c>
      <c r="V29" s="78" t="str">
        <f t="shared" si="5"/>
        <v/>
      </c>
      <c r="W29" s="167" t="str">
        <f t="shared" si="6"/>
        <v/>
      </c>
      <c r="X29" s="78" t="str">
        <f t="shared" si="7"/>
        <v/>
      </c>
      <c r="Y29" s="302" t="str">
        <f t="shared" si="8"/>
        <v/>
      </c>
      <c r="Z29" s="303" t="str">
        <f t="shared" si="9"/>
        <v/>
      </c>
      <c r="AA29" s="302" t="str">
        <f t="shared" si="10"/>
        <v/>
      </c>
      <c r="AB29" s="295" t="str">
        <f t="shared" si="10"/>
        <v/>
      </c>
      <c r="AC29" s="925" t="str">
        <f t="shared" si="16"/>
        <v/>
      </c>
      <c r="AD29" s="79" t="str">
        <f t="shared" si="11"/>
        <v/>
      </c>
      <c r="AE29" s="926" t="str">
        <f t="shared" si="17"/>
        <v/>
      </c>
      <c r="AF29" s="78" t="str">
        <f t="shared" si="12"/>
        <v/>
      </c>
      <c r="AG29" s="80"/>
      <c r="AH29" s="304" t="str">
        <f t="shared" si="13"/>
        <v/>
      </c>
      <c r="AI29" s="305"/>
      <c r="AJ29" s="300" t="str">
        <f t="shared" si="18"/>
        <v/>
      </c>
      <c r="AK29" s="79" t="str">
        <f t="shared" si="14"/>
        <v/>
      </c>
    </row>
    <row r="30" spans="1:37" s="56" customFormat="1">
      <c r="A30" s="301">
        <v>22</v>
      </c>
      <c r="B30" s="354"/>
      <c r="C30" s="80"/>
      <c r="D30" s="22"/>
      <c r="E30" s="18"/>
      <c r="F30" s="22"/>
      <c r="G30" s="32"/>
      <c r="H30" s="2"/>
      <c r="I30" s="19"/>
      <c r="J30" s="20"/>
      <c r="K30" s="19"/>
      <c r="L30" s="19"/>
      <c r="M30" s="925" t="str">
        <f t="shared" si="0"/>
        <v/>
      </c>
      <c r="N30" s="21"/>
      <c r="O30" s="926" t="str">
        <f t="shared" si="15"/>
        <v/>
      </c>
      <c r="P30" s="2"/>
      <c r="Q30" s="315"/>
      <c r="R30" s="174" t="str">
        <f t="shared" si="1"/>
        <v/>
      </c>
      <c r="S30" s="78" t="str">
        <f t="shared" si="2"/>
        <v/>
      </c>
      <c r="T30" s="78" t="str">
        <f t="shared" si="3"/>
        <v/>
      </c>
      <c r="U30" s="293" t="str">
        <f t="shared" si="4"/>
        <v/>
      </c>
      <c r="V30" s="78" t="str">
        <f t="shared" si="5"/>
        <v/>
      </c>
      <c r="W30" s="167" t="str">
        <f t="shared" si="6"/>
        <v/>
      </c>
      <c r="X30" s="78" t="str">
        <f t="shared" si="7"/>
        <v/>
      </c>
      <c r="Y30" s="302" t="str">
        <f t="shared" si="8"/>
        <v/>
      </c>
      <c r="Z30" s="303" t="str">
        <f t="shared" si="9"/>
        <v/>
      </c>
      <c r="AA30" s="302" t="str">
        <f t="shared" si="10"/>
        <v/>
      </c>
      <c r="AB30" s="295" t="str">
        <f t="shared" si="10"/>
        <v/>
      </c>
      <c r="AC30" s="925" t="str">
        <f t="shared" si="16"/>
        <v/>
      </c>
      <c r="AD30" s="79" t="str">
        <f t="shared" si="11"/>
        <v/>
      </c>
      <c r="AE30" s="926" t="str">
        <f t="shared" si="17"/>
        <v/>
      </c>
      <c r="AF30" s="78" t="str">
        <f t="shared" si="12"/>
        <v/>
      </c>
      <c r="AG30" s="80"/>
      <c r="AH30" s="304" t="str">
        <f t="shared" si="13"/>
        <v/>
      </c>
      <c r="AI30" s="305"/>
      <c r="AJ30" s="300" t="str">
        <f t="shared" si="18"/>
        <v/>
      </c>
      <c r="AK30" s="79" t="str">
        <f t="shared" si="14"/>
        <v/>
      </c>
    </row>
    <row r="31" spans="1:37" s="56" customFormat="1">
      <c r="A31" s="301">
        <v>23</v>
      </c>
      <c r="B31" s="354"/>
      <c r="C31" s="80"/>
      <c r="D31" s="22"/>
      <c r="E31" s="18"/>
      <c r="F31" s="22"/>
      <c r="G31" s="32"/>
      <c r="H31" s="2"/>
      <c r="I31" s="19"/>
      <c r="J31" s="20"/>
      <c r="K31" s="19"/>
      <c r="L31" s="19"/>
      <c r="M31" s="925" t="str">
        <f t="shared" si="0"/>
        <v/>
      </c>
      <c r="N31" s="21"/>
      <c r="O31" s="926" t="str">
        <f t="shared" si="15"/>
        <v/>
      </c>
      <c r="P31" s="2"/>
      <c r="Q31" s="315"/>
      <c r="R31" s="174" t="str">
        <f t="shared" si="1"/>
        <v/>
      </c>
      <c r="S31" s="78" t="str">
        <f t="shared" si="2"/>
        <v/>
      </c>
      <c r="T31" s="78" t="str">
        <f t="shared" si="3"/>
        <v/>
      </c>
      <c r="U31" s="293" t="str">
        <f t="shared" si="4"/>
        <v/>
      </c>
      <c r="V31" s="78" t="str">
        <f t="shared" si="5"/>
        <v/>
      </c>
      <c r="W31" s="167" t="str">
        <f t="shared" si="6"/>
        <v/>
      </c>
      <c r="X31" s="78" t="str">
        <f t="shared" si="7"/>
        <v/>
      </c>
      <c r="Y31" s="302" t="str">
        <f t="shared" si="8"/>
        <v/>
      </c>
      <c r="Z31" s="303" t="str">
        <f t="shared" si="9"/>
        <v/>
      </c>
      <c r="AA31" s="302" t="str">
        <f t="shared" si="10"/>
        <v/>
      </c>
      <c r="AB31" s="295" t="str">
        <f t="shared" si="10"/>
        <v/>
      </c>
      <c r="AC31" s="925" t="str">
        <f t="shared" si="16"/>
        <v/>
      </c>
      <c r="AD31" s="79" t="str">
        <f t="shared" si="11"/>
        <v/>
      </c>
      <c r="AE31" s="926" t="str">
        <f t="shared" si="17"/>
        <v/>
      </c>
      <c r="AF31" s="78" t="str">
        <f t="shared" si="12"/>
        <v/>
      </c>
      <c r="AG31" s="80"/>
      <c r="AH31" s="304" t="str">
        <f t="shared" si="13"/>
        <v/>
      </c>
      <c r="AI31" s="305"/>
      <c r="AJ31" s="300" t="str">
        <f t="shared" si="18"/>
        <v/>
      </c>
      <c r="AK31" s="79" t="str">
        <f t="shared" si="14"/>
        <v/>
      </c>
    </row>
    <row r="32" spans="1:37" s="56" customFormat="1">
      <c r="A32" s="301">
        <v>24</v>
      </c>
      <c r="B32" s="354"/>
      <c r="C32" s="80"/>
      <c r="D32" s="22"/>
      <c r="E32" s="18"/>
      <c r="F32" s="22"/>
      <c r="G32" s="32"/>
      <c r="H32" s="2"/>
      <c r="I32" s="19"/>
      <c r="J32" s="20"/>
      <c r="K32" s="19"/>
      <c r="L32" s="19"/>
      <c r="M32" s="925" t="str">
        <f t="shared" si="0"/>
        <v/>
      </c>
      <c r="N32" s="21"/>
      <c r="O32" s="926" t="str">
        <f t="shared" si="15"/>
        <v/>
      </c>
      <c r="P32" s="2"/>
      <c r="Q32" s="315"/>
      <c r="R32" s="174" t="str">
        <f t="shared" si="1"/>
        <v/>
      </c>
      <c r="S32" s="78" t="str">
        <f t="shared" si="2"/>
        <v/>
      </c>
      <c r="T32" s="78" t="str">
        <f t="shared" si="3"/>
        <v/>
      </c>
      <c r="U32" s="293" t="str">
        <f t="shared" si="4"/>
        <v/>
      </c>
      <c r="V32" s="78" t="str">
        <f t="shared" si="5"/>
        <v/>
      </c>
      <c r="W32" s="167" t="str">
        <f t="shared" si="6"/>
        <v/>
      </c>
      <c r="X32" s="78" t="str">
        <f t="shared" si="7"/>
        <v/>
      </c>
      <c r="Y32" s="302" t="str">
        <f t="shared" si="8"/>
        <v/>
      </c>
      <c r="Z32" s="303" t="str">
        <f t="shared" si="9"/>
        <v/>
      </c>
      <c r="AA32" s="302" t="str">
        <f t="shared" si="10"/>
        <v/>
      </c>
      <c r="AB32" s="295" t="str">
        <f t="shared" si="10"/>
        <v/>
      </c>
      <c r="AC32" s="925" t="str">
        <f t="shared" si="16"/>
        <v/>
      </c>
      <c r="AD32" s="79" t="str">
        <f t="shared" si="11"/>
        <v/>
      </c>
      <c r="AE32" s="926" t="str">
        <f t="shared" si="17"/>
        <v/>
      </c>
      <c r="AF32" s="78" t="str">
        <f t="shared" si="12"/>
        <v/>
      </c>
      <c r="AG32" s="80"/>
      <c r="AH32" s="304" t="str">
        <f t="shared" si="13"/>
        <v/>
      </c>
      <c r="AI32" s="305"/>
      <c r="AJ32" s="300" t="str">
        <f t="shared" si="18"/>
        <v/>
      </c>
      <c r="AK32" s="79" t="str">
        <f t="shared" si="14"/>
        <v/>
      </c>
    </row>
    <row r="33" spans="1:37" s="56" customFormat="1">
      <c r="A33" s="301">
        <v>25</v>
      </c>
      <c r="B33" s="354"/>
      <c r="C33" s="80"/>
      <c r="D33" s="22"/>
      <c r="E33" s="18"/>
      <c r="F33" s="22"/>
      <c r="G33" s="32"/>
      <c r="H33" s="2"/>
      <c r="I33" s="19"/>
      <c r="J33" s="20"/>
      <c r="K33" s="19"/>
      <c r="L33" s="19"/>
      <c r="M33" s="925" t="str">
        <f t="shared" si="0"/>
        <v/>
      </c>
      <c r="N33" s="21"/>
      <c r="O33" s="926" t="str">
        <f t="shared" si="15"/>
        <v/>
      </c>
      <c r="P33" s="2"/>
      <c r="Q33" s="315"/>
      <c r="R33" s="174" t="str">
        <f t="shared" si="1"/>
        <v/>
      </c>
      <c r="S33" s="78" t="str">
        <f t="shared" si="2"/>
        <v/>
      </c>
      <c r="T33" s="78" t="str">
        <f t="shared" si="3"/>
        <v/>
      </c>
      <c r="U33" s="293" t="str">
        <f t="shared" si="4"/>
        <v/>
      </c>
      <c r="V33" s="78" t="str">
        <f t="shared" si="5"/>
        <v/>
      </c>
      <c r="W33" s="167" t="str">
        <f t="shared" si="6"/>
        <v/>
      </c>
      <c r="X33" s="78" t="str">
        <f t="shared" si="7"/>
        <v/>
      </c>
      <c r="Y33" s="302" t="str">
        <f t="shared" si="8"/>
        <v/>
      </c>
      <c r="Z33" s="303" t="str">
        <f t="shared" si="9"/>
        <v/>
      </c>
      <c r="AA33" s="302" t="str">
        <f t="shared" si="10"/>
        <v/>
      </c>
      <c r="AB33" s="295" t="str">
        <f t="shared" si="10"/>
        <v/>
      </c>
      <c r="AC33" s="925" t="str">
        <f t="shared" si="16"/>
        <v/>
      </c>
      <c r="AD33" s="79" t="str">
        <f t="shared" si="11"/>
        <v/>
      </c>
      <c r="AE33" s="926" t="str">
        <f t="shared" si="17"/>
        <v/>
      </c>
      <c r="AF33" s="78" t="str">
        <f t="shared" si="12"/>
        <v/>
      </c>
      <c r="AG33" s="80"/>
      <c r="AH33" s="304" t="str">
        <f t="shared" si="13"/>
        <v/>
      </c>
      <c r="AI33" s="305"/>
      <c r="AJ33" s="300" t="str">
        <f t="shared" si="18"/>
        <v/>
      </c>
      <c r="AK33" s="79" t="str">
        <f t="shared" si="14"/>
        <v/>
      </c>
    </row>
    <row r="34" spans="1:37" s="56" customFormat="1">
      <c r="A34" s="301">
        <v>26</v>
      </c>
      <c r="B34" s="354"/>
      <c r="C34" s="80"/>
      <c r="D34" s="22"/>
      <c r="E34" s="18"/>
      <c r="F34" s="22"/>
      <c r="G34" s="32"/>
      <c r="H34" s="2"/>
      <c r="I34" s="19"/>
      <c r="J34" s="20"/>
      <c r="K34" s="19"/>
      <c r="L34" s="19"/>
      <c r="M34" s="925" t="str">
        <f t="shared" si="0"/>
        <v/>
      </c>
      <c r="N34" s="21"/>
      <c r="O34" s="926" t="str">
        <f t="shared" si="15"/>
        <v/>
      </c>
      <c r="P34" s="2"/>
      <c r="Q34" s="315"/>
      <c r="R34" s="174" t="str">
        <f t="shared" si="1"/>
        <v/>
      </c>
      <c r="S34" s="78" t="str">
        <f t="shared" si="2"/>
        <v/>
      </c>
      <c r="T34" s="78" t="str">
        <f t="shared" si="3"/>
        <v/>
      </c>
      <c r="U34" s="293" t="str">
        <f t="shared" si="4"/>
        <v/>
      </c>
      <c r="V34" s="78" t="str">
        <f t="shared" si="5"/>
        <v/>
      </c>
      <c r="W34" s="167" t="str">
        <f t="shared" si="6"/>
        <v/>
      </c>
      <c r="X34" s="78" t="str">
        <f t="shared" si="7"/>
        <v/>
      </c>
      <c r="Y34" s="302" t="str">
        <f t="shared" si="8"/>
        <v/>
      </c>
      <c r="Z34" s="303" t="str">
        <f t="shared" si="9"/>
        <v/>
      </c>
      <c r="AA34" s="302" t="str">
        <f t="shared" si="10"/>
        <v/>
      </c>
      <c r="AB34" s="295" t="str">
        <f t="shared" si="10"/>
        <v/>
      </c>
      <c r="AC34" s="925" t="str">
        <f t="shared" si="16"/>
        <v/>
      </c>
      <c r="AD34" s="79" t="str">
        <f t="shared" si="11"/>
        <v/>
      </c>
      <c r="AE34" s="926" t="str">
        <f t="shared" si="17"/>
        <v/>
      </c>
      <c r="AF34" s="78" t="str">
        <f t="shared" si="12"/>
        <v/>
      </c>
      <c r="AG34" s="80"/>
      <c r="AH34" s="304" t="str">
        <f t="shared" si="13"/>
        <v/>
      </c>
      <c r="AI34" s="305"/>
      <c r="AJ34" s="300" t="str">
        <f t="shared" si="18"/>
        <v/>
      </c>
      <c r="AK34" s="79" t="str">
        <f t="shared" si="14"/>
        <v/>
      </c>
    </row>
    <row r="35" spans="1:37" s="56" customFormat="1">
      <c r="A35" s="301">
        <v>27</v>
      </c>
      <c r="B35" s="354"/>
      <c r="C35" s="80"/>
      <c r="D35" s="22"/>
      <c r="E35" s="18"/>
      <c r="F35" s="22"/>
      <c r="G35" s="32"/>
      <c r="H35" s="2"/>
      <c r="I35" s="19"/>
      <c r="J35" s="20"/>
      <c r="K35" s="19"/>
      <c r="L35" s="19"/>
      <c r="M35" s="925" t="str">
        <f t="shared" si="0"/>
        <v/>
      </c>
      <c r="N35" s="21"/>
      <c r="O35" s="926" t="str">
        <f t="shared" si="15"/>
        <v/>
      </c>
      <c r="P35" s="2"/>
      <c r="Q35" s="315"/>
      <c r="R35" s="174" t="str">
        <f t="shared" si="1"/>
        <v/>
      </c>
      <c r="S35" s="78" t="str">
        <f t="shared" si="2"/>
        <v/>
      </c>
      <c r="T35" s="78" t="str">
        <f t="shared" si="3"/>
        <v/>
      </c>
      <c r="U35" s="293" t="str">
        <f t="shared" si="4"/>
        <v/>
      </c>
      <c r="V35" s="78" t="str">
        <f t="shared" si="5"/>
        <v/>
      </c>
      <c r="W35" s="167" t="str">
        <f t="shared" si="6"/>
        <v/>
      </c>
      <c r="X35" s="78" t="str">
        <f t="shared" si="7"/>
        <v/>
      </c>
      <c r="Y35" s="302" t="str">
        <f t="shared" si="8"/>
        <v/>
      </c>
      <c r="Z35" s="303" t="str">
        <f t="shared" si="9"/>
        <v/>
      </c>
      <c r="AA35" s="302" t="str">
        <f t="shared" si="10"/>
        <v/>
      </c>
      <c r="AB35" s="295" t="str">
        <f t="shared" si="10"/>
        <v/>
      </c>
      <c r="AC35" s="925" t="str">
        <f t="shared" si="16"/>
        <v/>
      </c>
      <c r="AD35" s="79" t="str">
        <f t="shared" si="11"/>
        <v/>
      </c>
      <c r="AE35" s="926" t="str">
        <f t="shared" si="17"/>
        <v/>
      </c>
      <c r="AF35" s="78" t="str">
        <f t="shared" si="12"/>
        <v/>
      </c>
      <c r="AG35" s="80"/>
      <c r="AH35" s="304" t="str">
        <f t="shared" si="13"/>
        <v/>
      </c>
      <c r="AI35" s="305"/>
      <c r="AJ35" s="300" t="str">
        <f t="shared" si="18"/>
        <v/>
      </c>
      <c r="AK35" s="79" t="str">
        <f t="shared" si="14"/>
        <v/>
      </c>
    </row>
    <row r="36" spans="1:37" s="56" customFormat="1">
      <c r="A36" s="301">
        <v>28</v>
      </c>
      <c r="B36" s="354"/>
      <c r="C36" s="80"/>
      <c r="D36" s="22"/>
      <c r="E36" s="18"/>
      <c r="F36" s="22"/>
      <c r="G36" s="32"/>
      <c r="H36" s="2"/>
      <c r="I36" s="19"/>
      <c r="J36" s="20"/>
      <c r="K36" s="19"/>
      <c r="L36" s="19"/>
      <c r="M36" s="925" t="str">
        <f t="shared" si="0"/>
        <v/>
      </c>
      <c r="N36" s="21"/>
      <c r="O36" s="926" t="str">
        <f t="shared" si="15"/>
        <v/>
      </c>
      <c r="P36" s="2"/>
      <c r="Q36" s="315"/>
      <c r="R36" s="174" t="str">
        <f t="shared" si="1"/>
        <v/>
      </c>
      <c r="S36" s="78" t="str">
        <f t="shared" si="2"/>
        <v/>
      </c>
      <c r="T36" s="78" t="str">
        <f t="shared" si="3"/>
        <v/>
      </c>
      <c r="U36" s="293" t="str">
        <f t="shared" si="4"/>
        <v/>
      </c>
      <c r="V36" s="78" t="str">
        <f t="shared" si="5"/>
        <v/>
      </c>
      <c r="W36" s="167" t="str">
        <f t="shared" si="6"/>
        <v/>
      </c>
      <c r="X36" s="78" t="str">
        <f t="shared" si="7"/>
        <v/>
      </c>
      <c r="Y36" s="302" t="str">
        <f t="shared" si="8"/>
        <v/>
      </c>
      <c r="Z36" s="303" t="str">
        <f t="shared" si="9"/>
        <v/>
      </c>
      <c r="AA36" s="302" t="str">
        <f t="shared" si="10"/>
        <v/>
      </c>
      <c r="AB36" s="295" t="str">
        <f t="shared" si="10"/>
        <v/>
      </c>
      <c r="AC36" s="925" t="str">
        <f t="shared" si="16"/>
        <v/>
      </c>
      <c r="AD36" s="79" t="str">
        <f t="shared" si="11"/>
        <v/>
      </c>
      <c r="AE36" s="926" t="str">
        <f t="shared" si="17"/>
        <v/>
      </c>
      <c r="AF36" s="78" t="str">
        <f t="shared" si="12"/>
        <v/>
      </c>
      <c r="AG36" s="80"/>
      <c r="AH36" s="304" t="str">
        <f t="shared" si="13"/>
        <v/>
      </c>
      <c r="AI36" s="305"/>
      <c r="AJ36" s="300" t="str">
        <f t="shared" si="18"/>
        <v/>
      </c>
      <c r="AK36" s="79" t="str">
        <f t="shared" si="14"/>
        <v/>
      </c>
    </row>
    <row r="37" spans="1:37" s="56" customFormat="1">
      <c r="A37" s="301">
        <v>29</v>
      </c>
      <c r="B37" s="354"/>
      <c r="C37" s="80"/>
      <c r="D37" s="22"/>
      <c r="E37" s="18"/>
      <c r="F37" s="22"/>
      <c r="G37" s="32"/>
      <c r="H37" s="2"/>
      <c r="I37" s="19"/>
      <c r="J37" s="20"/>
      <c r="K37" s="19"/>
      <c r="L37" s="19"/>
      <c r="M37" s="925" t="str">
        <f t="shared" si="0"/>
        <v/>
      </c>
      <c r="N37" s="21"/>
      <c r="O37" s="926" t="str">
        <f t="shared" si="15"/>
        <v/>
      </c>
      <c r="P37" s="2"/>
      <c r="Q37" s="315"/>
      <c r="R37" s="174" t="str">
        <f t="shared" si="1"/>
        <v/>
      </c>
      <c r="S37" s="78" t="str">
        <f t="shared" si="2"/>
        <v/>
      </c>
      <c r="T37" s="78" t="str">
        <f t="shared" si="3"/>
        <v/>
      </c>
      <c r="U37" s="293" t="str">
        <f t="shared" si="4"/>
        <v/>
      </c>
      <c r="V37" s="78" t="str">
        <f t="shared" si="5"/>
        <v/>
      </c>
      <c r="W37" s="167" t="str">
        <f t="shared" si="6"/>
        <v/>
      </c>
      <c r="X37" s="78" t="str">
        <f t="shared" si="7"/>
        <v/>
      </c>
      <c r="Y37" s="302" t="str">
        <f t="shared" si="8"/>
        <v/>
      </c>
      <c r="Z37" s="303" t="str">
        <f t="shared" si="9"/>
        <v/>
      </c>
      <c r="AA37" s="302" t="str">
        <f t="shared" si="10"/>
        <v/>
      </c>
      <c r="AB37" s="295" t="str">
        <f t="shared" si="10"/>
        <v/>
      </c>
      <c r="AC37" s="925" t="str">
        <f t="shared" si="16"/>
        <v/>
      </c>
      <c r="AD37" s="79" t="str">
        <f t="shared" si="11"/>
        <v/>
      </c>
      <c r="AE37" s="926" t="str">
        <f t="shared" si="17"/>
        <v/>
      </c>
      <c r="AF37" s="78" t="str">
        <f t="shared" si="12"/>
        <v/>
      </c>
      <c r="AG37" s="80"/>
      <c r="AH37" s="304" t="str">
        <f t="shared" si="13"/>
        <v/>
      </c>
      <c r="AI37" s="305"/>
      <c r="AJ37" s="300" t="str">
        <f t="shared" si="18"/>
        <v/>
      </c>
      <c r="AK37" s="79" t="str">
        <f t="shared" si="14"/>
        <v/>
      </c>
    </row>
    <row r="38" spans="1:37" s="56" customFormat="1">
      <c r="A38" s="301">
        <v>30</v>
      </c>
      <c r="B38" s="354"/>
      <c r="C38" s="80"/>
      <c r="D38" s="22"/>
      <c r="E38" s="18"/>
      <c r="F38" s="22"/>
      <c r="G38" s="32"/>
      <c r="H38" s="2"/>
      <c r="I38" s="19"/>
      <c r="J38" s="20"/>
      <c r="K38" s="19"/>
      <c r="L38" s="19"/>
      <c r="M38" s="925" t="str">
        <f t="shared" si="0"/>
        <v/>
      </c>
      <c r="N38" s="21"/>
      <c r="O38" s="926" t="str">
        <f t="shared" si="15"/>
        <v/>
      </c>
      <c r="P38" s="2"/>
      <c r="Q38" s="315"/>
      <c r="R38" s="174" t="str">
        <f t="shared" si="1"/>
        <v/>
      </c>
      <c r="S38" s="78" t="str">
        <f t="shared" si="2"/>
        <v/>
      </c>
      <c r="T38" s="78" t="str">
        <f t="shared" si="3"/>
        <v/>
      </c>
      <c r="U38" s="293" t="str">
        <f t="shared" si="4"/>
        <v/>
      </c>
      <c r="V38" s="78" t="str">
        <f t="shared" si="5"/>
        <v/>
      </c>
      <c r="W38" s="167" t="str">
        <f t="shared" si="6"/>
        <v/>
      </c>
      <c r="X38" s="78" t="str">
        <f t="shared" si="7"/>
        <v/>
      </c>
      <c r="Y38" s="302" t="str">
        <f t="shared" si="8"/>
        <v/>
      </c>
      <c r="Z38" s="303" t="str">
        <f t="shared" si="9"/>
        <v/>
      </c>
      <c r="AA38" s="302" t="str">
        <f t="shared" si="10"/>
        <v/>
      </c>
      <c r="AB38" s="295" t="str">
        <f t="shared" si="10"/>
        <v/>
      </c>
      <c r="AC38" s="925" t="str">
        <f t="shared" si="16"/>
        <v/>
      </c>
      <c r="AD38" s="79" t="str">
        <f t="shared" si="11"/>
        <v/>
      </c>
      <c r="AE38" s="926" t="str">
        <f t="shared" si="17"/>
        <v/>
      </c>
      <c r="AF38" s="78" t="str">
        <f t="shared" si="12"/>
        <v/>
      </c>
      <c r="AG38" s="80"/>
      <c r="AH38" s="304" t="str">
        <f t="shared" si="13"/>
        <v/>
      </c>
      <c r="AI38" s="305"/>
      <c r="AJ38" s="300" t="str">
        <f t="shared" si="18"/>
        <v/>
      </c>
      <c r="AK38" s="79" t="str">
        <f t="shared" si="14"/>
        <v/>
      </c>
    </row>
    <row r="39" spans="1:37" s="56" customFormat="1">
      <c r="A39" s="301">
        <v>31</v>
      </c>
      <c r="B39" s="354"/>
      <c r="C39" s="80"/>
      <c r="D39" s="22"/>
      <c r="E39" s="18"/>
      <c r="F39" s="22"/>
      <c r="G39" s="32"/>
      <c r="H39" s="2"/>
      <c r="I39" s="19"/>
      <c r="J39" s="20"/>
      <c r="K39" s="19"/>
      <c r="L39" s="19"/>
      <c r="M39" s="925" t="str">
        <f t="shared" si="0"/>
        <v/>
      </c>
      <c r="N39" s="21"/>
      <c r="O39" s="926" t="str">
        <f t="shared" si="15"/>
        <v/>
      </c>
      <c r="P39" s="2"/>
      <c r="Q39" s="315"/>
      <c r="R39" s="174" t="str">
        <f t="shared" si="1"/>
        <v/>
      </c>
      <c r="S39" s="78" t="str">
        <f t="shared" si="2"/>
        <v/>
      </c>
      <c r="T39" s="78" t="str">
        <f t="shared" si="3"/>
        <v/>
      </c>
      <c r="U39" s="293" t="str">
        <f t="shared" si="4"/>
        <v/>
      </c>
      <c r="V39" s="78" t="str">
        <f t="shared" si="5"/>
        <v/>
      </c>
      <c r="W39" s="167" t="str">
        <f t="shared" si="6"/>
        <v/>
      </c>
      <c r="X39" s="78" t="str">
        <f t="shared" si="7"/>
        <v/>
      </c>
      <c r="Y39" s="302" t="str">
        <f t="shared" si="8"/>
        <v/>
      </c>
      <c r="Z39" s="303" t="str">
        <f t="shared" si="9"/>
        <v/>
      </c>
      <c r="AA39" s="302" t="str">
        <f t="shared" si="10"/>
        <v/>
      </c>
      <c r="AB39" s="295" t="str">
        <f t="shared" si="10"/>
        <v/>
      </c>
      <c r="AC39" s="925" t="str">
        <f t="shared" si="16"/>
        <v/>
      </c>
      <c r="AD39" s="79" t="str">
        <f t="shared" si="11"/>
        <v/>
      </c>
      <c r="AE39" s="926" t="str">
        <f t="shared" si="17"/>
        <v/>
      </c>
      <c r="AF39" s="78" t="str">
        <f t="shared" si="12"/>
        <v/>
      </c>
      <c r="AG39" s="80"/>
      <c r="AH39" s="304" t="str">
        <f t="shared" si="13"/>
        <v/>
      </c>
      <c r="AI39" s="305"/>
      <c r="AJ39" s="300" t="str">
        <f t="shared" si="18"/>
        <v/>
      </c>
      <c r="AK39" s="79" t="str">
        <f t="shared" si="14"/>
        <v/>
      </c>
    </row>
    <row r="40" spans="1:37" s="56" customFormat="1">
      <c r="A40" s="301">
        <v>32</v>
      </c>
      <c r="B40" s="354"/>
      <c r="C40" s="80"/>
      <c r="D40" s="22"/>
      <c r="E40" s="18"/>
      <c r="F40" s="22"/>
      <c r="G40" s="32"/>
      <c r="H40" s="2"/>
      <c r="I40" s="19"/>
      <c r="J40" s="20"/>
      <c r="K40" s="19"/>
      <c r="L40" s="19"/>
      <c r="M40" s="925" t="str">
        <f t="shared" si="0"/>
        <v/>
      </c>
      <c r="N40" s="21"/>
      <c r="O40" s="926" t="str">
        <f t="shared" si="15"/>
        <v/>
      </c>
      <c r="P40" s="2"/>
      <c r="Q40" s="315"/>
      <c r="R40" s="174" t="str">
        <f t="shared" si="1"/>
        <v/>
      </c>
      <c r="S40" s="78" t="str">
        <f t="shared" si="2"/>
        <v/>
      </c>
      <c r="T40" s="78" t="str">
        <f t="shared" si="3"/>
        <v/>
      </c>
      <c r="U40" s="293" t="str">
        <f t="shared" si="4"/>
        <v/>
      </c>
      <c r="V40" s="78" t="str">
        <f t="shared" si="5"/>
        <v/>
      </c>
      <c r="W40" s="167" t="str">
        <f t="shared" si="6"/>
        <v/>
      </c>
      <c r="X40" s="78" t="str">
        <f t="shared" si="7"/>
        <v/>
      </c>
      <c r="Y40" s="302" t="str">
        <f t="shared" si="8"/>
        <v/>
      </c>
      <c r="Z40" s="303" t="str">
        <f t="shared" si="9"/>
        <v/>
      </c>
      <c r="AA40" s="302" t="str">
        <f t="shared" si="10"/>
        <v/>
      </c>
      <c r="AB40" s="295" t="str">
        <f t="shared" si="10"/>
        <v/>
      </c>
      <c r="AC40" s="925" t="str">
        <f t="shared" si="16"/>
        <v/>
      </c>
      <c r="AD40" s="79" t="str">
        <f t="shared" si="11"/>
        <v/>
      </c>
      <c r="AE40" s="926" t="str">
        <f t="shared" si="17"/>
        <v/>
      </c>
      <c r="AF40" s="78" t="str">
        <f t="shared" si="12"/>
        <v/>
      </c>
      <c r="AG40" s="80"/>
      <c r="AH40" s="304" t="str">
        <f t="shared" si="13"/>
        <v/>
      </c>
      <c r="AI40" s="305"/>
      <c r="AJ40" s="300" t="str">
        <f t="shared" si="18"/>
        <v/>
      </c>
      <c r="AK40" s="79" t="str">
        <f t="shared" si="14"/>
        <v/>
      </c>
    </row>
    <row r="41" spans="1:37" s="56" customFormat="1">
      <c r="A41" s="301">
        <v>33</v>
      </c>
      <c r="B41" s="354"/>
      <c r="C41" s="80"/>
      <c r="D41" s="22"/>
      <c r="E41" s="18"/>
      <c r="F41" s="22"/>
      <c r="G41" s="32"/>
      <c r="H41" s="2"/>
      <c r="I41" s="19"/>
      <c r="J41" s="20"/>
      <c r="K41" s="19"/>
      <c r="L41" s="19"/>
      <c r="M41" s="925" t="str">
        <f t="shared" si="0"/>
        <v/>
      </c>
      <c r="N41" s="21"/>
      <c r="O41" s="926" t="str">
        <f t="shared" si="15"/>
        <v/>
      </c>
      <c r="P41" s="2"/>
      <c r="Q41" s="315"/>
      <c r="R41" s="174" t="str">
        <f t="shared" ref="R41:R72" si="19">IF(B41="","",B41)</f>
        <v/>
      </c>
      <c r="S41" s="78" t="str">
        <f t="shared" ref="S41:S72" si="20">IF(C41="","",C41)</f>
        <v/>
      </c>
      <c r="T41" s="78" t="str">
        <f t="shared" ref="T41:T72" si="21">IF(D41="","",D41)</f>
        <v/>
      </c>
      <c r="U41" s="293" t="str">
        <f t="shared" ref="U41:U72" si="22">IF(E41="","",E41)</f>
        <v/>
      </c>
      <c r="V41" s="78" t="str">
        <f t="shared" ref="V41:V72" si="23">IF(F41="","",F41)</f>
        <v/>
      </c>
      <c r="W41" s="167" t="str">
        <f t="shared" ref="W41:W72" si="24">IF(G41="","",G41)</f>
        <v/>
      </c>
      <c r="X41" s="78" t="str">
        <f t="shared" ref="X41:X72" si="25">IF(H41="","",H41)</f>
        <v/>
      </c>
      <c r="Y41" s="302" t="str">
        <f t="shared" ref="Y41:Y72" si="26">IF(I41="","",I41)</f>
        <v/>
      </c>
      <c r="Z41" s="303" t="str">
        <f t="shared" ref="Z41:Z72" si="27">IF(J41="","",J41)</f>
        <v/>
      </c>
      <c r="AA41" s="302" t="str">
        <f t="shared" ref="AA41:AB72" si="28">IF(K41="","",K41)</f>
        <v/>
      </c>
      <c r="AB41" s="295" t="str">
        <f t="shared" si="28"/>
        <v/>
      </c>
      <c r="AC41" s="925" t="str">
        <f t="shared" si="16"/>
        <v/>
      </c>
      <c r="AD41" s="79" t="str">
        <f t="shared" ref="AD41:AD72" si="29">IF(N41="","",N41)</f>
        <v/>
      </c>
      <c r="AE41" s="926" t="str">
        <f t="shared" si="17"/>
        <v/>
      </c>
      <c r="AF41" s="78" t="str">
        <f t="shared" ref="AF41:AF72" si="30">IF(P41="","",P41)</f>
        <v/>
      </c>
      <c r="AG41" s="80"/>
      <c r="AH41" s="304" t="str">
        <f t="shared" si="13"/>
        <v/>
      </c>
      <c r="AI41" s="305"/>
      <c r="AJ41" s="300" t="str">
        <f t="shared" si="18"/>
        <v/>
      </c>
      <c r="AK41" s="79" t="str">
        <f t="shared" ref="AK41:AK72" si="31">IF(OR(O41="",AH41=""),"",ROUND(IFERROR(VALUE(TRIM(SUBSTITUTE(O41,CHAR(160),""))),0),2)-ROUND(IFERROR(VALUE(TRIM(SUBSTITUTE(AH41,CHAR(160),""))),0),2))</f>
        <v/>
      </c>
    </row>
    <row r="42" spans="1:37" s="56" customFormat="1">
      <c r="A42" s="301">
        <v>34</v>
      </c>
      <c r="B42" s="354"/>
      <c r="C42" s="80"/>
      <c r="D42" s="22"/>
      <c r="E42" s="18"/>
      <c r="F42" s="22"/>
      <c r="G42" s="32"/>
      <c r="H42" s="2"/>
      <c r="I42" s="19"/>
      <c r="J42" s="20"/>
      <c r="K42" s="19"/>
      <c r="L42" s="19"/>
      <c r="M42" s="925" t="str">
        <f t="shared" si="0"/>
        <v/>
      </c>
      <c r="N42" s="21"/>
      <c r="O42" s="926" t="str">
        <f t="shared" si="15"/>
        <v/>
      </c>
      <c r="P42" s="2"/>
      <c r="Q42" s="315"/>
      <c r="R42" s="174" t="str">
        <f t="shared" si="19"/>
        <v/>
      </c>
      <c r="S42" s="78" t="str">
        <f t="shared" si="20"/>
        <v/>
      </c>
      <c r="T42" s="78" t="str">
        <f t="shared" si="21"/>
        <v/>
      </c>
      <c r="U42" s="293" t="str">
        <f t="shared" si="22"/>
        <v/>
      </c>
      <c r="V42" s="78" t="str">
        <f t="shared" si="23"/>
        <v/>
      </c>
      <c r="W42" s="167" t="str">
        <f t="shared" si="24"/>
        <v/>
      </c>
      <c r="X42" s="78" t="str">
        <f t="shared" si="25"/>
        <v/>
      </c>
      <c r="Y42" s="302" t="str">
        <f t="shared" si="26"/>
        <v/>
      </c>
      <c r="Z42" s="303" t="str">
        <f t="shared" si="27"/>
        <v/>
      </c>
      <c r="AA42" s="302" t="str">
        <f t="shared" si="28"/>
        <v/>
      </c>
      <c r="AB42" s="295" t="str">
        <f t="shared" si="28"/>
        <v/>
      </c>
      <c r="AC42" s="925" t="str">
        <f t="shared" si="16"/>
        <v/>
      </c>
      <c r="AD42" s="79" t="str">
        <f t="shared" si="29"/>
        <v/>
      </c>
      <c r="AE42" s="926" t="str">
        <f t="shared" si="17"/>
        <v/>
      </c>
      <c r="AF42" s="78" t="str">
        <f t="shared" si="30"/>
        <v/>
      </c>
      <c r="AG42" s="80"/>
      <c r="AH42" s="304" t="str">
        <f t="shared" si="13"/>
        <v/>
      </c>
      <c r="AI42" s="305"/>
      <c r="AJ42" s="300" t="str">
        <f t="shared" si="18"/>
        <v/>
      </c>
      <c r="AK42" s="79" t="str">
        <f t="shared" si="31"/>
        <v/>
      </c>
    </row>
    <row r="43" spans="1:37" s="56" customFormat="1">
      <c r="A43" s="301">
        <v>35</v>
      </c>
      <c r="B43" s="354"/>
      <c r="C43" s="80"/>
      <c r="D43" s="22"/>
      <c r="E43" s="18"/>
      <c r="F43" s="22"/>
      <c r="G43" s="32"/>
      <c r="H43" s="2"/>
      <c r="I43" s="19"/>
      <c r="J43" s="20"/>
      <c r="K43" s="19"/>
      <c r="L43" s="19"/>
      <c r="M43" s="925" t="str">
        <f t="shared" si="0"/>
        <v/>
      </c>
      <c r="N43" s="21"/>
      <c r="O43" s="926" t="str">
        <f t="shared" si="15"/>
        <v/>
      </c>
      <c r="P43" s="2"/>
      <c r="Q43" s="315"/>
      <c r="R43" s="174" t="str">
        <f t="shared" si="19"/>
        <v/>
      </c>
      <c r="S43" s="78" t="str">
        <f t="shared" si="20"/>
        <v/>
      </c>
      <c r="T43" s="78" t="str">
        <f t="shared" si="21"/>
        <v/>
      </c>
      <c r="U43" s="293" t="str">
        <f t="shared" si="22"/>
        <v/>
      </c>
      <c r="V43" s="78" t="str">
        <f t="shared" si="23"/>
        <v/>
      </c>
      <c r="W43" s="167" t="str">
        <f t="shared" si="24"/>
        <v/>
      </c>
      <c r="X43" s="78" t="str">
        <f t="shared" si="25"/>
        <v/>
      </c>
      <c r="Y43" s="302" t="str">
        <f t="shared" si="26"/>
        <v/>
      </c>
      <c r="Z43" s="303" t="str">
        <f t="shared" si="27"/>
        <v/>
      </c>
      <c r="AA43" s="302" t="str">
        <f t="shared" si="28"/>
        <v/>
      </c>
      <c r="AB43" s="295" t="str">
        <f t="shared" si="28"/>
        <v/>
      </c>
      <c r="AC43" s="925" t="str">
        <f t="shared" si="16"/>
        <v/>
      </c>
      <c r="AD43" s="79" t="str">
        <f t="shared" si="29"/>
        <v/>
      </c>
      <c r="AE43" s="926" t="str">
        <f t="shared" si="17"/>
        <v/>
      </c>
      <c r="AF43" s="78" t="str">
        <f t="shared" si="30"/>
        <v/>
      </c>
      <c r="AG43" s="80"/>
      <c r="AH43" s="304" t="str">
        <f t="shared" si="13"/>
        <v/>
      </c>
      <c r="AI43" s="305"/>
      <c r="AJ43" s="300" t="str">
        <f t="shared" si="18"/>
        <v/>
      </c>
      <c r="AK43" s="79" t="str">
        <f t="shared" si="31"/>
        <v/>
      </c>
    </row>
    <row r="44" spans="1:37" s="56" customFormat="1">
      <c r="A44" s="301">
        <v>36</v>
      </c>
      <c r="B44" s="354"/>
      <c r="C44" s="80"/>
      <c r="D44" s="22"/>
      <c r="E44" s="18"/>
      <c r="F44" s="22"/>
      <c r="G44" s="32"/>
      <c r="H44" s="2"/>
      <c r="I44" s="19"/>
      <c r="J44" s="20"/>
      <c r="K44" s="19"/>
      <c r="L44" s="19"/>
      <c r="M44" s="925" t="str">
        <f t="shared" si="0"/>
        <v/>
      </c>
      <c r="N44" s="21"/>
      <c r="O44" s="926" t="str">
        <f t="shared" si="15"/>
        <v/>
      </c>
      <c r="P44" s="2"/>
      <c r="Q44" s="315"/>
      <c r="R44" s="174" t="str">
        <f t="shared" si="19"/>
        <v/>
      </c>
      <c r="S44" s="78" t="str">
        <f t="shared" si="20"/>
        <v/>
      </c>
      <c r="T44" s="78" t="str">
        <f t="shared" si="21"/>
        <v/>
      </c>
      <c r="U44" s="293" t="str">
        <f t="shared" si="22"/>
        <v/>
      </c>
      <c r="V44" s="78" t="str">
        <f t="shared" si="23"/>
        <v/>
      </c>
      <c r="W44" s="167" t="str">
        <f t="shared" si="24"/>
        <v/>
      </c>
      <c r="X44" s="78" t="str">
        <f t="shared" si="25"/>
        <v/>
      </c>
      <c r="Y44" s="302" t="str">
        <f t="shared" si="26"/>
        <v/>
      </c>
      <c r="Z44" s="303" t="str">
        <f t="shared" si="27"/>
        <v/>
      </c>
      <c r="AA44" s="302" t="str">
        <f t="shared" si="28"/>
        <v/>
      </c>
      <c r="AB44" s="295" t="str">
        <f t="shared" si="28"/>
        <v/>
      </c>
      <c r="AC44" s="925" t="str">
        <f t="shared" si="16"/>
        <v/>
      </c>
      <c r="AD44" s="79" t="str">
        <f t="shared" si="29"/>
        <v/>
      </c>
      <c r="AE44" s="926" t="str">
        <f t="shared" si="17"/>
        <v/>
      </c>
      <c r="AF44" s="78" t="str">
        <f t="shared" si="30"/>
        <v/>
      </c>
      <c r="AG44" s="80"/>
      <c r="AH44" s="304" t="str">
        <f t="shared" si="13"/>
        <v/>
      </c>
      <c r="AI44" s="305"/>
      <c r="AJ44" s="300" t="str">
        <f t="shared" si="18"/>
        <v/>
      </c>
      <c r="AK44" s="79" t="str">
        <f t="shared" si="31"/>
        <v/>
      </c>
    </row>
    <row r="45" spans="1:37" s="56" customFormat="1">
      <c r="A45" s="301">
        <v>37</v>
      </c>
      <c r="B45" s="354"/>
      <c r="C45" s="80"/>
      <c r="D45" s="22"/>
      <c r="E45" s="18"/>
      <c r="F45" s="22"/>
      <c r="G45" s="32"/>
      <c r="H45" s="2"/>
      <c r="I45" s="19"/>
      <c r="J45" s="20"/>
      <c r="K45" s="19"/>
      <c r="L45" s="19"/>
      <c r="M45" s="925" t="str">
        <f t="shared" si="0"/>
        <v/>
      </c>
      <c r="N45" s="21"/>
      <c r="O45" s="926" t="str">
        <f t="shared" si="15"/>
        <v/>
      </c>
      <c r="P45" s="2"/>
      <c r="Q45" s="315"/>
      <c r="R45" s="174" t="str">
        <f t="shared" si="19"/>
        <v/>
      </c>
      <c r="S45" s="78" t="str">
        <f t="shared" si="20"/>
        <v/>
      </c>
      <c r="T45" s="78" t="str">
        <f t="shared" si="21"/>
        <v/>
      </c>
      <c r="U45" s="293" t="str">
        <f t="shared" si="22"/>
        <v/>
      </c>
      <c r="V45" s="78" t="str">
        <f t="shared" si="23"/>
        <v/>
      </c>
      <c r="W45" s="167" t="str">
        <f t="shared" si="24"/>
        <v/>
      </c>
      <c r="X45" s="78" t="str">
        <f t="shared" si="25"/>
        <v/>
      </c>
      <c r="Y45" s="302" t="str">
        <f t="shared" si="26"/>
        <v/>
      </c>
      <c r="Z45" s="303" t="str">
        <f t="shared" si="27"/>
        <v/>
      </c>
      <c r="AA45" s="302" t="str">
        <f t="shared" si="28"/>
        <v/>
      </c>
      <c r="AB45" s="295" t="str">
        <f t="shared" si="28"/>
        <v/>
      </c>
      <c r="AC45" s="925" t="str">
        <f t="shared" si="16"/>
        <v/>
      </c>
      <c r="AD45" s="79" t="str">
        <f t="shared" si="29"/>
        <v/>
      </c>
      <c r="AE45" s="926" t="str">
        <f t="shared" si="17"/>
        <v/>
      </c>
      <c r="AF45" s="78" t="str">
        <f t="shared" si="30"/>
        <v/>
      </c>
      <c r="AG45" s="80"/>
      <c r="AH45" s="304" t="str">
        <f t="shared" si="13"/>
        <v/>
      </c>
      <c r="AI45" s="305"/>
      <c r="AJ45" s="300" t="str">
        <f t="shared" si="18"/>
        <v/>
      </c>
      <c r="AK45" s="79" t="str">
        <f t="shared" si="31"/>
        <v/>
      </c>
    </row>
    <row r="46" spans="1:37" s="56" customFormat="1">
      <c r="A46" s="301">
        <v>38</v>
      </c>
      <c r="B46" s="354"/>
      <c r="C46" s="80"/>
      <c r="D46" s="22"/>
      <c r="E46" s="18"/>
      <c r="F46" s="22"/>
      <c r="G46" s="32"/>
      <c r="H46" s="2"/>
      <c r="I46" s="19"/>
      <c r="J46" s="20"/>
      <c r="K46" s="19"/>
      <c r="L46" s="19"/>
      <c r="M46" s="925" t="str">
        <f t="shared" si="0"/>
        <v/>
      </c>
      <c r="N46" s="21"/>
      <c r="O46" s="926" t="str">
        <f t="shared" si="15"/>
        <v/>
      </c>
      <c r="P46" s="2"/>
      <c r="Q46" s="315"/>
      <c r="R46" s="174" t="str">
        <f t="shared" si="19"/>
        <v/>
      </c>
      <c r="S46" s="78" t="str">
        <f t="shared" si="20"/>
        <v/>
      </c>
      <c r="T46" s="78" t="str">
        <f t="shared" si="21"/>
        <v/>
      </c>
      <c r="U46" s="293" t="str">
        <f t="shared" si="22"/>
        <v/>
      </c>
      <c r="V46" s="78" t="str">
        <f t="shared" si="23"/>
        <v/>
      </c>
      <c r="W46" s="167" t="str">
        <f t="shared" si="24"/>
        <v/>
      </c>
      <c r="X46" s="78" t="str">
        <f t="shared" si="25"/>
        <v/>
      </c>
      <c r="Y46" s="302" t="str">
        <f t="shared" si="26"/>
        <v/>
      </c>
      <c r="Z46" s="303" t="str">
        <f t="shared" si="27"/>
        <v/>
      </c>
      <c r="AA46" s="302" t="str">
        <f t="shared" si="28"/>
        <v/>
      </c>
      <c r="AB46" s="295" t="str">
        <f t="shared" si="28"/>
        <v/>
      </c>
      <c r="AC46" s="925" t="str">
        <f t="shared" si="16"/>
        <v/>
      </c>
      <c r="AD46" s="79" t="str">
        <f t="shared" si="29"/>
        <v/>
      </c>
      <c r="AE46" s="926" t="str">
        <f t="shared" si="17"/>
        <v/>
      </c>
      <c r="AF46" s="78" t="str">
        <f t="shared" si="30"/>
        <v/>
      </c>
      <c r="AG46" s="80"/>
      <c r="AH46" s="304" t="str">
        <f t="shared" si="13"/>
        <v/>
      </c>
      <c r="AI46" s="305"/>
      <c r="AJ46" s="300" t="str">
        <f t="shared" si="18"/>
        <v/>
      </c>
      <c r="AK46" s="79" t="str">
        <f t="shared" si="31"/>
        <v/>
      </c>
    </row>
    <row r="47" spans="1:37" s="56" customFormat="1">
      <c r="A47" s="301">
        <v>39</v>
      </c>
      <c r="B47" s="354"/>
      <c r="C47" s="80"/>
      <c r="D47" s="22"/>
      <c r="E47" s="18"/>
      <c r="F47" s="22"/>
      <c r="G47" s="32"/>
      <c r="H47" s="2"/>
      <c r="I47" s="19"/>
      <c r="J47" s="20"/>
      <c r="K47" s="19"/>
      <c r="L47" s="19"/>
      <c r="M47" s="925" t="str">
        <f t="shared" si="0"/>
        <v/>
      </c>
      <c r="N47" s="21"/>
      <c r="O47" s="926" t="str">
        <f t="shared" si="15"/>
        <v/>
      </c>
      <c r="P47" s="2"/>
      <c r="Q47" s="315"/>
      <c r="R47" s="174" t="str">
        <f t="shared" si="19"/>
        <v/>
      </c>
      <c r="S47" s="78" t="str">
        <f t="shared" si="20"/>
        <v/>
      </c>
      <c r="T47" s="78" t="str">
        <f t="shared" si="21"/>
        <v/>
      </c>
      <c r="U47" s="293" t="str">
        <f t="shared" si="22"/>
        <v/>
      </c>
      <c r="V47" s="78" t="str">
        <f t="shared" si="23"/>
        <v/>
      </c>
      <c r="W47" s="167" t="str">
        <f t="shared" si="24"/>
        <v/>
      </c>
      <c r="X47" s="78" t="str">
        <f t="shared" si="25"/>
        <v/>
      </c>
      <c r="Y47" s="302" t="str">
        <f t="shared" si="26"/>
        <v/>
      </c>
      <c r="Z47" s="303" t="str">
        <f t="shared" si="27"/>
        <v/>
      </c>
      <c r="AA47" s="302" t="str">
        <f t="shared" si="28"/>
        <v/>
      </c>
      <c r="AB47" s="295" t="str">
        <f t="shared" si="28"/>
        <v/>
      </c>
      <c r="AC47" s="925" t="str">
        <f t="shared" si="16"/>
        <v/>
      </c>
      <c r="AD47" s="79" t="str">
        <f t="shared" si="29"/>
        <v/>
      </c>
      <c r="AE47" s="926" t="str">
        <f t="shared" si="17"/>
        <v/>
      </c>
      <c r="AF47" s="78" t="str">
        <f t="shared" si="30"/>
        <v/>
      </c>
      <c r="AG47" s="80"/>
      <c r="AH47" s="304" t="str">
        <f t="shared" si="13"/>
        <v/>
      </c>
      <c r="AI47" s="305"/>
      <c r="AJ47" s="300" t="str">
        <f t="shared" si="18"/>
        <v/>
      </c>
      <c r="AK47" s="79" t="str">
        <f t="shared" si="31"/>
        <v/>
      </c>
    </row>
    <row r="48" spans="1:37" s="56" customFormat="1">
      <c r="A48" s="301">
        <v>40</v>
      </c>
      <c r="B48" s="354"/>
      <c r="C48" s="80"/>
      <c r="D48" s="22"/>
      <c r="E48" s="18"/>
      <c r="F48" s="22"/>
      <c r="G48" s="32"/>
      <c r="H48" s="2"/>
      <c r="I48" s="19"/>
      <c r="J48" s="20"/>
      <c r="K48" s="19"/>
      <c r="L48" s="19"/>
      <c r="M48" s="925" t="str">
        <f t="shared" si="0"/>
        <v/>
      </c>
      <c r="N48" s="21"/>
      <c r="O48" s="926" t="str">
        <f t="shared" si="15"/>
        <v/>
      </c>
      <c r="P48" s="2"/>
      <c r="Q48" s="315"/>
      <c r="R48" s="174" t="str">
        <f t="shared" si="19"/>
        <v/>
      </c>
      <c r="S48" s="78" t="str">
        <f t="shared" si="20"/>
        <v/>
      </c>
      <c r="T48" s="78" t="str">
        <f t="shared" si="21"/>
        <v/>
      </c>
      <c r="U48" s="293" t="str">
        <f t="shared" si="22"/>
        <v/>
      </c>
      <c r="V48" s="78" t="str">
        <f t="shared" si="23"/>
        <v/>
      </c>
      <c r="W48" s="167" t="str">
        <f t="shared" si="24"/>
        <v/>
      </c>
      <c r="X48" s="78" t="str">
        <f t="shared" si="25"/>
        <v/>
      </c>
      <c r="Y48" s="302" t="str">
        <f t="shared" si="26"/>
        <v/>
      </c>
      <c r="Z48" s="303" t="str">
        <f t="shared" si="27"/>
        <v/>
      </c>
      <c r="AA48" s="302" t="str">
        <f t="shared" si="28"/>
        <v/>
      </c>
      <c r="AB48" s="295" t="str">
        <f t="shared" si="28"/>
        <v/>
      </c>
      <c r="AC48" s="925" t="str">
        <f t="shared" si="16"/>
        <v/>
      </c>
      <c r="AD48" s="79" t="str">
        <f t="shared" si="29"/>
        <v/>
      </c>
      <c r="AE48" s="926" t="str">
        <f t="shared" si="17"/>
        <v/>
      </c>
      <c r="AF48" s="78" t="str">
        <f t="shared" si="30"/>
        <v/>
      </c>
      <c r="AG48" s="80"/>
      <c r="AH48" s="304" t="str">
        <f t="shared" si="13"/>
        <v/>
      </c>
      <c r="AI48" s="305"/>
      <c r="AJ48" s="300" t="str">
        <f t="shared" si="18"/>
        <v/>
      </c>
      <c r="AK48" s="79" t="str">
        <f t="shared" si="31"/>
        <v/>
      </c>
    </row>
    <row r="49" spans="1:37" s="56" customFormat="1">
      <c r="A49" s="301">
        <v>41</v>
      </c>
      <c r="B49" s="354"/>
      <c r="C49" s="80"/>
      <c r="D49" s="22"/>
      <c r="E49" s="18"/>
      <c r="F49" s="22"/>
      <c r="G49" s="32"/>
      <c r="H49" s="2"/>
      <c r="I49" s="19"/>
      <c r="J49" s="20"/>
      <c r="K49" s="19"/>
      <c r="L49" s="19"/>
      <c r="M49" s="925" t="str">
        <f t="shared" si="0"/>
        <v/>
      </c>
      <c r="N49" s="21"/>
      <c r="O49" s="926" t="str">
        <f t="shared" si="15"/>
        <v/>
      </c>
      <c r="P49" s="2"/>
      <c r="Q49" s="315"/>
      <c r="R49" s="174" t="str">
        <f t="shared" si="19"/>
        <v/>
      </c>
      <c r="S49" s="78" t="str">
        <f t="shared" si="20"/>
        <v/>
      </c>
      <c r="T49" s="78" t="str">
        <f t="shared" si="21"/>
        <v/>
      </c>
      <c r="U49" s="293" t="str">
        <f t="shared" si="22"/>
        <v/>
      </c>
      <c r="V49" s="78" t="str">
        <f t="shared" si="23"/>
        <v/>
      </c>
      <c r="W49" s="167" t="str">
        <f t="shared" si="24"/>
        <v/>
      </c>
      <c r="X49" s="78" t="str">
        <f t="shared" si="25"/>
        <v/>
      </c>
      <c r="Y49" s="302" t="str">
        <f t="shared" si="26"/>
        <v/>
      </c>
      <c r="Z49" s="303" t="str">
        <f t="shared" si="27"/>
        <v/>
      </c>
      <c r="AA49" s="302" t="str">
        <f t="shared" si="28"/>
        <v/>
      </c>
      <c r="AB49" s="295" t="str">
        <f t="shared" si="28"/>
        <v/>
      </c>
      <c r="AC49" s="925" t="str">
        <f t="shared" si="16"/>
        <v/>
      </c>
      <c r="AD49" s="79" t="str">
        <f t="shared" si="29"/>
        <v/>
      </c>
      <c r="AE49" s="926" t="str">
        <f t="shared" si="17"/>
        <v/>
      </c>
      <c r="AF49" s="78" t="str">
        <f t="shared" si="30"/>
        <v/>
      </c>
      <c r="AG49" s="80"/>
      <c r="AH49" s="304" t="str">
        <f t="shared" si="13"/>
        <v/>
      </c>
      <c r="AI49" s="305"/>
      <c r="AJ49" s="300" t="str">
        <f t="shared" si="18"/>
        <v/>
      </c>
      <c r="AK49" s="79" t="str">
        <f t="shared" si="31"/>
        <v/>
      </c>
    </row>
    <row r="50" spans="1:37" s="56" customFormat="1">
      <c r="A50" s="301">
        <v>42</v>
      </c>
      <c r="B50" s="354"/>
      <c r="C50" s="80"/>
      <c r="D50" s="22"/>
      <c r="E50" s="18"/>
      <c r="F50" s="22"/>
      <c r="G50" s="32"/>
      <c r="H50" s="2"/>
      <c r="I50" s="19"/>
      <c r="J50" s="20"/>
      <c r="K50" s="19"/>
      <c r="L50" s="19"/>
      <c r="M50" s="925" t="str">
        <f t="shared" si="0"/>
        <v/>
      </c>
      <c r="N50" s="21"/>
      <c r="O50" s="926" t="str">
        <f t="shared" si="15"/>
        <v/>
      </c>
      <c r="P50" s="2"/>
      <c r="Q50" s="315"/>
      <c r="R50" s="174" t="str">
        <f t="shared" si="19"/>
        <v/>
      </c>
      <c r="S50" s="78" t="str">
        <f t="shared" si="20"/>
        <v/>
      </c>
      <c r="T50" s="78" t="str">
        <f t="shared" si="21"/>
        <v/>
      </c>
      <c r="U50" s="293" t="str">
        <f t="shared" si="22"/>
        <v/>
      </c>
      <c r="V50" s="78" t="str">
        <f t="shared" si="23"/>
        <v/>
      </c>
      <c r="W50" s="167" t="str">
        <f t="shared" si="24"/>
        <v/>
      </c>
      <c r="X50" s="78" t="str">
        <f t="shared" si="25"/>
        <v/>
      </c>
      <c r="Y50" s="302" t="str">
        <f t="shared" si="26"/>
        <v/>
      </c>
      <c r="Z50" s="303" t="str">
        <f t="shared" si="27"/>
        <v/>
      </c>
      <c r="AA50" s="302" t="str">
        <f t="shared" si="28"/>
        <v/>
      </c>
      <c r="AB50" s="295" t="str">
        <f t="shared" si="28"/>
        <v/>
      </c>
      <c r="AC50" s="925" t="str">
        <f t="shared" si="16"/>
        <v/>
      </c>
      <c r="AD50" s="79" t="str">
        <f t="shared" si="29"/>
        <v/>
      </c>
      <c r="AE50" s="926" t="str">
        <f t="shared" si="17"/>
        <v/>
      </c>
      <c r="AF50" s="78" t="str">
        <f t="shared" si="30"/>
        <v/>
      </c>
      <c r="AG50" s="80"/>
      <c r="AH50" s="304" t="str">
        <f t="shared" si="13"/>
        <v/>
      </c>
      <c r="AI50" s="305"/>
      <c r="AJ50" s="300" t="str">
        <f t="shared" si="18"/>
        <v/>
      </c>
      <c r="AK50" s="79" t="str">
        <f t="shared" si="31"/>
        <v/>
      </c>
    </row>
    <row r="51" spans="1:37" s="56" customFormat="1">
      <c r="A51" s="301">
        <v>43</v>
      </c>
      <c r="B51" s="354"/>
      <c r="C51" s="80"/>
      <c r="D51" s="22"/>
      <c r="E51" s="18"/>
      <c r="F51" s="22"/>
      <c r="G51" s="32"/>
      <c r="H51" s="2"/>
      <c r="I51" s="19"/>
      <c r="J51" s="20"/>
      <c r="K51" s="19"/>
      <c r="L51" s="19"/>
      <c r="M51" s="925" t="str">
        <f t="shared" si="0"/>
        <v/>
      </c>
      <c r="N51" s="21"/>
      <c r="O51" s="926" t="str">
        <f t="shared" si="15"/>
        <v/>
      </c>
      <c r="P51" s="2"/>
      <c r="Q51" s="315"/>
      <c r="R51" s="174" t="str">
        <f t="shared" si="19"/>
        <v/>
      </c>
      <c r="S51" s="78" t="str">
        <f t="shared" si="20"/>
        <v/>
      </c>
      <c r="T51" s="78" t="str">
        <f t="shared" si="21"/>
        <v/>
      </c>
      <c r="U51" s="293" t="str">
        <f t="shared" si="22"/>
        <v/>
      </c>
      <c r="V51" s="78" t="str">
        <f t="shared" si="23"/>
        <v/>
      </c>
      <c r="W51" s="167" t="str">
        <f t="shared" si="24"/>
        <v/>
      </c>
      <c r="X51" s="78" t="str">
        <f t="shared" si="25"/>
        <v/>
      </c>
      <c r="Y51" s="302" t="str">
        <f t="shared" si="26"/>
        <v/>
      </c>
      <c r="Z51" s="303" t="str">
        <f t="shared" si="27"/>
        <v/>
      </c>
      <c r="AA51" s="302" t="str">
        <f t="shared" si="28"/>
        <v/>
      </c>
      <c r="AB51" s="295" t="str">
        <f t="shared" si="28"/>
        <v/>
      </c>
      <c r="AC51" s="925" t="str">
        <f t="shared" si="16"/>
        <v/>
      </c>
      <c r="AD51" s="79" t="str">
        <f t="shared" si="29"/>
        <v/>
      </c>
      <c r="AE51" s="926" t="str">
        <f t="shared" si="17"/>
        <v/>
      </c>
      <c r="AF51" s="78" t="str">
        <f t="shared" si="30"/>
        <v/>
      </c>
      <c r="AG51" s="80"/>
      <c r="AH51" s="304" t="str">
        <f t="shared" si="13"/>
        <v/>
      </c>
      <c r="AI51" s="305"/>
      <c r="AJ51" s="300" t="str">
        <f t="shared" si="18"/>
        <v/>
      </c>
      <c r="AK51" s="79" t="str">
        <f t="shared" si="31"/>
        <v/>
      </c>
    </row>
    <row r="52" spans="1:37" s="56" customFormat="1">
      <c r="A52" s="301">
        <v>44</v>
      </c>
      <c r="B52" s="354"/>
      <c r="C52" s="80"/>
      <c r="D52" s="22"/>
      <c r="E52" s="18"/>
      <c r="F52" s="22"/>
      <c r="G52" s="32"/>
      <c r="H52" s="2"/>
      <c r="I52" s="19"/>
      <c r="J52" s="20"/>
      <c r="K52" s="19"/>
      <c r="L52" s="19"/>
      <c r="M52" s="925" t="str">
        <f t="shared" si="0"/>
        <v/>
      </c>
      <c r="N52" s="21"/>
      <c r="O52" s="926" t="str">
        <f t="shared" si="15"/>
        <v/>
      </c>
      <c r="P52" s="2"/>
      <c r="Q52" s="315"/>
      <c r="R52" s="174" t="str">
        <f t="shared" si="19"/>
        <v/>
      </c>
      <c r="S52" s="78" t="str">
        <f t="shared" si="20"/>
        <v/>
      </c>
      <c r="T52" s="78" t="str">
        <f t="shared" si="21"/>
        <v/>
      </c>
      <c r="U52" s="293" t="str">
        <f t="shared" si="22"/>
        <v/>
      </c>
      <c r="V52" s="78" t="str">
        <f t="shared" si="23"/>
        <v/>
      </c>
      <c r="W52" s="167" t="str">
        <f t="shared" si="24"/>
        <v/>
      </c>
      <c r="X52" s="78" t="str">
        <f t="shared" si="25"/>
        <v/>
      </c>
      <c r="Y52" s="302" t="str">
        <f t="shared" si="26"/>
        <v/>
      </c>
      <c r="Z52" s="303" t="str">
        <f t="shared" si="27"/>
        <v/>
      </c>
      <c r="AA52" s="302" t="str">
        <f t="shared" si="28"/>
        <v/>
      </c>
      <c r="AB52" s="295" t="str">
        <f t="shared" si="28"/>
        <v/>
      </c>
      <c r="AC52" s="925" t="str">
        <f t="shared" si="16"/>
        <v/>
      </c>
      <c r="AD52" s="79" t="str">
        <f t="shared" si="29"/>
        <v/>
      </c>
      <c r="AE52" s="926" t="str">
        <f t="shared" si="17"/>
        <v/>
      </c>
      <c r="AF52" s="78" t="str">
        <f t="shared" si="30"/>
        <v/>
      </c>
      <c r="AG52" s="80"/>
      <c r="AH52" s="304" t="str">
        <f t="shared" si="13"/>
        <v/>
      </c>
      <c r="AI52" s="305"/>
      <c r="AJ52" s="300" t="str">
        <f t="shared" si="18"/>
        <v/>
      </c>
      <c r="AK52" s="79" t="str">
        <f t="shared" si="31"/>
        <v/>
      </c>
    </row>
    <row r="53" spans="1:37" s="56" customFormat="1">
      <c r="A53" s="301">
        <v>45</v>
      </c>
      <c r="B53" s="354"/>
      <c r="C53" s="80"/>
      <c r="D53" s="22"/>
      <c r="E53" s="18"/>
      <c r="F53" s="22"/>
      <c r="G53" s="32"/>
      <c r="H53" s="2"/>
      <c r="I53" s="19"/>
      <c r="J53" s="20"/>
      <c r="K53" s="19"/>
      <c r="L53" s="19"/>
      <c r="M53" s="925" t="str">
        <f t="shared" si="0"/>
        <v/>
      </c>
      <c r="N53" s="21"/>
      <c r="O53" s="926" t="str">
        <f t="shared" si="15"/>
        <v/>
      </c>
      <c r="P53" s="2"/>
      <c r="Q53" s="315"/>
      <c r="R53" s="174" t="str">
        <f t="shared" si="19"/>
        <v/>
      </c>
      <c r="S53" s="78" t="str">
        <f t="shared" si="20"/>
        <v/>
      </c>
      <c r="T53" s="78" t="str">
        <f t="shared" si="21"/>
        <v/>
      </c>
      <c r="U53" s="293" t="str">
        <f t="shared" si="22"/>
        <v/>
      </c>
      <c r="V53" s="78" t="str">
        <f t="shared" si="23"/>
        <v/>
      </c>
      <c r="W53" s="167" t="str">
        <f t="shared" si="24"/>
        <v/>
      </c>
      <c r="X53" s="78" t="str">
        <f t="shared" si="25"/>
        <v/>
      </c>
      <c r="Y53" s="302" t="str">
        <f t="shared" si="26"/>
        <v/>
      </c>
      <c r="Z53" s="303" t="str">
        <f t="shared" si="27"/>
        <v/>
      </c>
      <c r="AA53" s="302" t="str">
        <f t="shared" si="28"/>
        <v/>
      </c>
      <c r="AB53" s="295" t="str">
        <f t="shared" si="28"/>
        <v/>
      </c>
      <c r="AC53" s="925" t="str">
        <f t="shared" si="16"/>
        <v/>
      </c>
      <c r="AD53" s="79" t="str">
        <f t="shared" si="29"/>
        <v/>
      </c>
      <c r="AE53" s="926" t="str">
        <f t="shared" si="17"/>
        <v/>
      </c>
      <c r="AF53" s="78" t="str">
        <f t="shared" si="30"/>
        <v/>
      </c>
      <c r="AG53" s="80"/>
      <c r="AH53" s="304" t="str">
        <f t="shared" si="13"/>
        <v/>
      </c>
      <c r="AI53" s="305"/>
      <c r="AJ53" s="300" t="str">
        <f t="shared" si="18"/>
        <v/>
      </c>
      <c r="AK53" s="79" t="str">
        <f t="shared" si="31"/>
        <v/>
      </c>
    </row>
    <row r="54" spans="1:37" s="56" customFormat="1">
      <c r="A54" s="301">
        <v>46</v>
      </c>
      <c r="B54" s="354"/>
      <c r="C54" s="80"/>
      <c r="D54" s="22"/>
      <c r="E54" s="18"/>
      <c r="F54" s="22"/>
      <c r="G54" s="32"/>
      <c r="H54" s="2"/>
      <c r="I54" s="19"/>
      <c r="J54" s="20"/>
      <c r="K54" s="19"/>
      <c r="L54" s="19"/>
      <c r="M54" s="925" t="str">
        <f t="shared" si="0"/>
        <v/>
      </c>
      <c r="N54" s="21"/>
      <c r="O54" s="926" t="str">
        <f t="shared" si="15"/>
        <v/>
      </c>
      <c r="P54" s="2"/>
      <c r="Q54" s="315"/>
      <c r="R54" s="174" t="str">
        <f t="shared" si="19"/>
        <v/>
      </c>
      <c r="S54" s="78" t="str">
        <f t="shared" si="20"/>
        <v/>
      </c>
      <c r="T54" s="78" t="str">
        <f t="shared" si="21"/>
        <v/>
      </c>
      <c r="U54" s="293" t="str">
        <f t="shared" si="22"/>
        <v/>
      </c>
      <c r="V54" s="78" t="str">
        <f t="shared" si="23"/>
        <v/>
      </c>
      <c r="W54" s="167" t="str">
        <f t="shared" si="24"/>
        <v/>
      </c>
      <c r="X54" s="78" t="str">
        <f t="shared" si="25"/>
        <v/>
      </c>
      <c r="Y54" s="302" t="str">
        <f t="shared" si="26"/>
        <v/>
      </c>
      <c r="Z54" s="303" t="str">
        <f t="shared" si="27"/>
        <v/>
      </c>
      <c r="AA54" s="302" t="str">
        <f t="shared" si="28"/>
        <v/>
      </c>
      <c r="AB54" s="295" t="str">
        <f t="shared" si="28"/>
        <v/>
      </c>
      <c r="AC54" s="925" t="str">
        <f t="shared" si="16"/>
        <v/>
      </c>
      <c r="AD54" s="79" t="str">
        <f t="shared" si="29"/>
        <v/>
      </c>
      <c r="AE54" s="926" t="str">
        <f t="shared" si="17"/>
        <v/>
      </c>
      <c r="AF54" s="78" t="str">
        <f t="shared" si="30"/>
        <v/>
      </c>
      <c r="AG54" s="80"/>
      <c r="AH54" s="304" t="str">
        <f t="shared" si="13"/>
        <v/>
      </c>
      <c r="AI54" s="305"/>
      <c r="AJ54" s="300" t="str">
        <f t="shared" si="18"/>
        <v/>
      </c>
      <c r="AK54" s="79" t="str">
        <f t="shared" si="31"/>
        <v/>
      </c>
    </row>
    <row r="55" spans="1:37" s="56" customFormat="1">
      <c r="A55" s="301">
        <v>47</v>
      </c>
      <c r="B55" s="354"/>
      <c r="C55" s="80"/>
      <c r="D55" s="22"/>
      <c r="E55" s="18"/>
      <c r="F55" s="22"/>
      <c r="G55" s="32"/>
      <c r="H55" s="2"/>
      <c r="I55" s="19"/>
      <c r="J55" s="20"/>
      <c r="K55" s="19"/>
      <c r="L55" s="19"/>
      <c r="M55" s="925" t="str">
        <f t="shared" si="0"/>
        <v/>
      </c>
      <c r="N55" s="21"/>
      <c r="O55" s="926" t="str">
        <f t="shared" si="15"/>
        <v/>
      </c>
      <c r="P55" s="2"/>
      <c r="Q55" s="315"/>
      <c r="R55" s="174" t="str">
        <f t="shared" si="19"/>
        <v/>
      </c>
      <c r="S55" s="78" t="str">
        <f t="shared" si="20"/>
        <v/>
      </c>
      <c r="T55" s="78" t="str">
        <f t="shared" si="21"/>
        <v/>
      </c>
      <c r="U55" s="293" t="str">
        <f t="shared" si="22"/>
        <v/>
      </c>
      <c r="V55" s="78" t="str">
        <f t="shared" si="23"/>
        <v/>
      </c>
      <c r="W55" s="167" t="str">
        <f t="shared" si="24"/>
        <v/>
      </c>
      <c r="X55" s="78" t="str">
        <f t="shared" si="25"/>
        <v/>
      </c>
      <c r="Y55" s="302" t="str">
        <f t="shared" si="26"/>
        <v/>
      </c>
      <c r="Z55" s="303" t="str">
        <f t="shared" si="27"/>
        <v/>
      </c>
      <c r="AA55" s="302" t="str">
        <f t="shared" si="28"/>
        <v/>
      </c>
      <c r="AB55" s="295" t="str">
        <f t="shared" si="28"/>
        <v/>
      </c>
      <c r="AC55" s="925" t="str">
        <f t="shared" si="16"/>
        <v/>
      </c>
      <c r="AD55" s="79" t="str">
        <f t="shared" si="29"/>
        <v/>
      </c>
      <c r="AE55" s="926" t="str">
        <f t="shared" si="17"/>
        <v/>
      </c>
      <c r="AF55" s="78" t="str">
        <f t="shared" si="30"/>
        <v/>
      </c>
      <c r="AG55" s="80"/>
      <c r="AH55" s="304" t="str">
        <f t="shared" si="13"/>
        <v/>
      </c>
      <c r="AI55" s="305"/>
      <c r="AJ55" s="300" t="str">
        <f t="shared" si="18"/>
        <v/>
      </c>
      <c r="AK55" s="79" t="str">
        <f t="shared" si="31"/>
        <v/>
      </c>
    </row>
    <row r="56" spans="1:37" s="56" customFormat="1">
      <c r="A56" s="301">
        <v>48</v>
      </c>
      <c r="B56" s="354"/>
      <c r="C56" s="80"/>
      <c r="D56" s="22"/>
      <c r="E56" s="18"/>
      <c r="F56" s="22"/>
      <c r="G56" s="32"/>
      <c r="H56" s="2"/>
      <c r="I56" s="19"/>
      <c r="J56" s="20"/>
      <c r="K56" s="19"/>
      <c r="L56" s="19"/>
      <c r="M56" s="925" t="str">
        <f t="shared" si="0"/>
        <v/>
      </c>
      <c r="N56" s="21"/>
      <c r="O56" s="926" t="str">
        <f t="shared" si="15"/>
        <v/>
      </c>
      <c r="P56" s="2"/>
      <c r="Q56" s="315"/>
      <c r="R56" s="174" t="str">
        <f t="shared" si="19"/>
        <v/>
      </c>
      <c r="S56" s="78" t="str">
        <f t="shared" si="20"/>
        <v/>
      </c>
      <c r="T56" s="78" t="str">
        <f t="shared" si="21"/>
        <v/>
      </c>
      <c r="U56" s="293" t="str">
        <f t="shared" si="22"/>
        <v/>
      </c>
      <c r="V56" s="78" t="str">
        <f t="shared" si="23"/>
        <v/>
      </c>
      <c r="W56" s="167" t="str">
        <f t="shared" si="24"/>
        <v/>
      </c>
      <c r="X56" s="78" t="str">
        <f t="shared" si="25"/>
        <v/>
      </c>
      <c r="Y56" s="302" t="str">
        <f t="shared" si="26"/>
        <v/>
      </c>
      <c r="Z56" s="303" t="str">
        <f t="shared" si="27"/>
        <v/>
      </c>
      <c r="AA56" s="302" t="str">
        <f t="shared" si="28"/>
        <v/>
      </c>
      <c r="AB56" s="295" t="str">
        <f t="shared" si="28"/>
        <v/>
      </c>
      <c r="AC56" s="925" t="str">
        <f t="shared" si="16"/>
        <v/>
      </c>
      <c r="AD56" s="79" t="str">
        <f t="shared" si="29"/>
        <v/>
      </c>
      <c r="AE56" s="926" t="str">
        <f t="shared" si="17"/>
        <v/>
      </c>
      <c r="AF56" s="78" t="str">
        <f t="shared" si="30"/>
        <v/>
      </c>
      <c r="AG56" s="80"/>
      <c r="AH56" s="304" t="str">
        <f t="shared" si="13"/>
        <v/>
      </c>
      <c r="AI56" s="305"/>
      <c r="AJ56" s="300" t="str">
        <f t="shared" si="18"/>
        <v/>
      </c>
      <c r="AK56" s="79" t="str">
        <f t="shared" si="31"/>
        <v/>
      </c>
    </row>
    <row r="57" spans="1:37" s="56" customFormat="1">
      <c r="A57" s="301">
        <v>49</v>
      </c>
      <c r="B57" s="354"/>
      <c r="C57" s="80"/>
      <c r="D57" s="22"/>
      <c r="E57" s="18"/>
      <c r="F57" s="22"/>
      <c r="G57" s="32"/>
      <c r="H57" s="2"/>
      <c r="I57" s="19"/>
      <c r="J57" s="20"/>
      <c r="K57" s="19"/>
      <c r="L57" s="19"/>
      <c r="M57" s="925" t="str">
        <f t="shared" si="0"/>
        <v/>
      </c>
      <c r="N57" s="21"/>
      <c r="O57" s="926" t="str">
        <f t="shared" si="15"/>
        <v/>
      </c>
      <c r="P57" s="2"/>
      <c r="Q57" s="315"/>
      <c r="R57" s="174" t="str">
        <f t="shared" si="19"/>
        <v/>
      </c>
      <c r="S57" s="78" t="str">
        <f t="shared" si="20"/>
        <v/>
      </c>
      <c r="T57" s="78" t="str">
        <f t="shared" si="21"/>
        <v/>
      </c>
      <c r="U57" s="293" t="str">
        <f t="shared" si="22"/>
        <v/>
      </c>
      <c r="V57" s="78" t="str">
        <f t="shared" si="23"/>
        <v/>
      </c>
      <c r="W57" s="167" t="str">
        <f t="shared" si="24"/>
        <v/>
      </c>
      <c r="X57" s="78" t="str">
        <f t="shared" si="25"/>
        <v/>
      </c>
      <c r="Y57" s="302" t="str">
        <f t="shared" si="26"/>
        <v/>
      </c>
      <c r="Z57" s="303" t="str">
        <f t="shared" si="27"/>
        <v/>
      </c>
      <c r="AA57" s="302" t="str">
        <f t="shared" si="28"/>
        <v/>
      </c>
      <c r="AB57" s="295" t="str">
        <f t="shared" si="28"/>
        <v/>
      </c>
      <c r="AC57" s="925" t="str">
        <f t="shared" si="16"/>
        <v/>
      </c>
      <c r="AD57" s="79" t="str">
        <f t="shared" si="29"/>
        <v/>
      </c>
      <c r="AE57" s="926" t="str">
        <f t="shared" si="17"/>
        <v/>
      </c>
      <c r="AF57" s="78" t="str">
        <f t="shared" si="30"/>
        <v/>
      </c>
      <c r="AG57" s="80"/>
      <c r="AH57" s="304" t="str">
        <f t="shared" si="13"/>
        <v/>
      </c>
      <c r="AI57" s="305"/>
      <c r="AJ57" s="300" t="str">
        <f t="shared" si="18"/>
        <v/>
      </c>
      <c r="AK57" s="79" t="str">
        <f t="shared" si="31"/>
        <v/>
      </c>
    </row>
    <row r="58" spans="1:37" s="56" customFormat="1">
      <c r="A58" s="301">
        <v>50</v>
      </c>
      <c r="B58" s="354"/>
      <c r="C58" s="80"/>
      <c r="D58" s="22"/>
      <c r="E58" s="18"/>
      <c r="F58" s="22"/>
      <c r="G58" s="32"/>
      <c r="H58" s="2"/>
      <c r="I58" s="19"/>
      <c r="J58" s="20"/>
      <c r="K58" s="19"/>
      <c r="L58" s="19"/>
      <c r="M58" s="925" t="str">
        <f t="shared" si="0"/>
        <v/>
      </c>
      <c r="N58" s="21"/>
      <c r="O58" s="926" t="str">
        <f t="shared" si="15"/>
        <v/>
      </c>
      <c r="P58" s="2"/>
      <c r="Q58" s="315"/>
      <c r="R58" s="174" t="str">
        <f t="shared" si="19"/>
        <v/>
      </c>
      <c r="S58" s="78" t="str">
        <f t="shared" si="20"/>
        <v/>
      </c>
      <c r="T58" s="78" t="str">
        <f t="shared" si="21"/>
        <v/>
      </c>
      <c r="U58" s="293" t="str">
        <f t="shared" si="22"/>
        <v/>
      </c>
      <c r="V58" s="78" t="str">
        <f t="shared" si="23"/>
        <v/>
      </c>
      <c r="W58" s="167" t="str">
        <f t="shared" si="24"/>
        <v/>
      </c>
      <c r="X58" s="78" t="str">
        <f t="shared" si="25"/>
        <v/>
      </c>
      <c r="Y58" s="302" t="str">
        <f t="shared" si="26"/>
        <v/>
      </c>
      <c r="Z58" s="303" t="str">
        <f t="shared" si="27"/>
        <v/>
      </c>
      <c r="AA58" s="302" t="str">
        <f t="shared" si="28"/>
        <v/>
      </c>
      <c r="AB58" s="295" t="str">
        <f t="shared" si="28"/>
        <v/>
      </c>
      <c r="AC58" s="925" t="str">
        <f t="shared" si="16"/>
        <v/>
      </c>
      <c r="AD58" s="79" t="str">
        <f t="shared" si="29"/>
        <v/>
      </c>
      <c r="AE58" s="926" t="str">
        <f t="shared" si="17"/>
        <v/>
      </c>
      <c r="AF58" s="78" t="str">
        <f t="shared" si="30"/>
        <v/>
      </c>
      <c r="AG58" s="80"/>
      <c r="AH58" s="304" t="str">
        <f t="shared" si="13"/>
        <v/>
      </c>
      <c r="AI58" s="305"/>
      <c r="AJ58" s="300" t="str">
        <f t="shared" si="18"/>
        <v/>
      </c>
      <c r="AK58" s="79" t="str">
        <f t="shared" si="31"/>
        <v/>
      </c>
    </row>
    <row r="59" spans="1:37" s="56" customFormat="1">
      <c r="A59" s="301">
        <v>51</v>
      </c>
      <c r="B59" s="354"/>
      <c r="C59" s="80"/>
      <c r="D59" s="22"/>
      <c r="E59" s="18"/>
      <c r="F59" s="22"/>
      <c r="G59" s="32"/>
      <c r="H59" s="2"/>
      <c r="I59" s="19"/>
      <c r="J59" s="20"/>
      <c r="K59" s="19"/>
      <c r="L59" s="19"/>
      <c r="M59" s="925" t="str">
        <f t="shared" si="0"/>
        <v/>
      </c>
      <c r="N59" s="21"/>
      <c r="O59" s="926" t="str">
        <f t="shared" si="15"/>
        <v/>
      </c>
      <c r="P59" s="2"/>
      <c r="Q59" s="315"/>
      <c r="R59" s="174" t="str">
        <f t="shared" si="19"/>
        <v/>
      </c>
      <c r="S59" s="78" t="str">
        <f t="shared" si="20"/>
        <v/>
      </c>
      <c r="T59" s="78" t="str">
        <f t="shared" si="21"/>
        <v/>
      </c>
      <c r="U59" s="293" t="str">
        <f t="shared" si="22"/>
        <v/>
      </c>
      <c r="V59" s="78" t="str">
        <f t="shared" si="23"/>
        <v/>
      </c>
      <c r="W59" s="167" t="str">
        <f t="shared" si="24"/>
        <v/>
      </c>
      <c r="X59" s="78" t="str">
        <f t="shared" si="25"/>
        <v/>
      </c>
      <c r="Y59" s="302" t="str">
        <f t="shared" si="26"/>
        <v/>
      </c>
      <c r="Z59" s="303" t="str">
        <f t="shared" si="27"/>
        <v/>
      </c>
      <c r="AA59" s="302" t="str">
        <f t="shared" si="28"/>
        <v/>
      </c>
      <c r="AB59" s="295" t="str">
        <f t="shared" si="28"/>
        <v/>
      </c>
      <c r="AC59" s="925" t="str">
        <f t="shared" si="16"/>
        <v/>
      </c>
      <c r="AD59" s="79" t="str">
        <f t="shared" si="29"/>
        <v/>
      </c>
      <c r="AE59" s="926" t="str">
        <f t="shared" si="17"/>
        <v/>
      </c>
      <c r="AF59" s="78" t="str">
        <f t="shared" si="30"/>
        <v/>
      </c>
      <c r="AG59" s="80"/>
      <c r="AH59" s="304" t="str">
        <f t="shared" si="13"/>
        <v/>
      </c>
      <c r="AI59" s="305"/>
      <c r="AJ59" s="300" t="str">
        <f t="shared" si="18"/>
        <v/>
      </c>
      <c r="AK59" s="79" t="str">
        <f t="shared" si="31"/>
        <v/>
      </c>
    </row>
    <row r="60" spans="1:37" s="56" customFormat="1">
      <c r="A60" s="301">
        <v>52</v>
      </c>
      <c r="B60" s="354"/>
      <c r="C60" s="80"/>
      <c r="D60" s="22"/>
      <c r="E60" s="18"/>
      <c r="F60" s="22"/>
      <c r="G60" s="32"/>
      <c r="H60" s="2"/>
      <c r="I60" s="19"/>
      <c r="J60" s="20"/>
      <c r="K60" s="19"/>
      <c r="L60" s="19"/>
      <c r="M60" s="925" t="str">
        <f t="shared" si="0"/>
        <v/>
      </c>
      <c r="N60" s="21"/>
      <c r="O60" s="926" t="str">
        <f t="shared" si="15"/>
        <v/>
      </c>
      <c r="P60" s="2"/>
      <c r="Q60" s="315"/>
      <c r="R60" s="174" t="str">
        <f t="shared" si="19"/>
        <v/>
      </c>
      <c r="S60" s="78" t="str">
        <f t="shared" si="20"/>
        <v/>
      </c>
      <c r="T60" s="78" t="str">
        <f t="shared" si="21"/>
        <v/>
      </c>
      <c r="U60" s="293" t="str">
        <f t="shared" si="22"/>
        <v/>
      </c>
      <c r="V60" s="78" t="str">
        <f t="shared" si="23"/>
        <v/>
      </c>
      <c r="W60" s="167" t="str">
        <f t="shared" si="24"/>
        <v/>
      </c>
      <c r="X60" s="78" t="str">
        <f t="shared" si="25"/>
        <v/>
      </c>
      <c r="Y60" s="302" t="str">
        <f t="shared" si="26"/>
        <v/>
      </c>
      <c r="Z60" s="303" t="str">
        <f t="shared" si="27"/>
        <v/>
      </c>
      <c r="AA60" s="302" t="str">
        <f t="shared" si="28"/>
        <v/>
      </c>
      <c r="AB60" s="295" t="str">
        <f t="shared" si="28"/>
        <v/>
      </c>
      <c r="AC60" s="925" t="str">
        <f t="shared" si="16"/>
        <v/>
      </c>
      <c r="AD60" s="79" t="str">
        <f t="shared" si="29"/>
        <v/>
      </c>
      <c r="AE60" s="926" t="str">
        <f t="shared" si="17"/>
        <v/>
      </c>
      <c r="AF60" s="78" t="str">
        <f t="shared" si="30"/>
        <v/>
      </c>
      <c r="AG60" s="80"/>
      <c r="AH60" s="304" t="str">
        <f t="shared" si="13"/>
        <v/>
      </c>
      <c r="AI60" s="305"/>
      <c r="AJ60" s="300" t="str">
        <f t="shared" si="18"/>
        <v/>
      </c>
      <c r="AK60" s="79" t="str">
        <f t="shared" si="31"/>
        <v/>
      </c>
    </row>
    <row r="61" spans="1:37" s="56" customFormat="1">
      <c r="A61" s="301">
        <v>53</v>
      </c>
      <c r="B61" s="354"/>
      <c r="C61" s="80"/>
      <c r="D61" s="22"/>
      <c r="E61" s="18"/>
      <c r="F61" s="22"/>
      <c r="G61" s="32"/>
      <c r="H61" s="2"/>
      <c r="I61" s="19"/>
      <c r="J61" s="20"/>
      <c r="K61" s="19"/>
      <c r="L61" s="19"/>
      <c r="M61" s="925" t="str">
        <f t="shared" si="0"/>
        <v/>
      </c>
      <c r="N61" s="21"/>
      <c r="O61" s="926" t="str">
        <f t="shared" si="15"/>
        <v/>
      </c>
      <c r="P61" s="2"/>
      <c r="Q61" s="315"/>
      <c r="R61" s="174" t="str">
        <f t="shared" si="19"/>
        <v/>
      </c>
      <c r="S61" s="78" t="str">
        <f t="shared" si="20"/>
        <v/>
      </c>
      <c r="T61" s="78" t="str">
        <f t="shared" si="21"/>
        <v/>
      </c>
      <c r="U61" s="293" t="str">
        <f t="shared" si="22"/>
        <v/>
      </c>
      <c r="V61" s="78" t="str">
        <f t="shared" si="23"/>
        <v/>
      </c>
      <c r="W61" s="167" t="str">
        <f t="shared" si="24"/>
        <v/>
      </c>
      <c r="X61" s="78" t="str">
        <f t="shared" si="25"/>
        <v/>
      </c>
      <c r="Y61" s="302" t="str">
        <f t="shared" si="26"/>
        <v/>
      </c>
      <c r="Z61" s="303" t="str">
        <f t="shared" si="27"/>
        <v/>
      </c>
      <c r="AA61" s="302" t="str">
        <f t="shared" si="28"/>
        <v/>
      </c>
      <c r="AB61" s="295" t="str">
        <f t="shared" si="28"/>
        <v/>
      </c>
      <c r="AC61" s="925" t="str">
        <f t="shared" si="16"/>
        <v/>
      </c>
      <c r="AD61" s="79" t="str">
        <f t="shared" si="29"/>
        <v/>
      </c>
      <c r="AE61" s="926" t="str">
        <f t="shared" si="17"/>
        <v/>
      </c>
      <c r="AF61" s="78" t="str">
        <f t="shared" si="30"/>
        <v/>
      </c>
      <c r="AG61" s="80"/>
      <c r="AH61" s="304" t="str">
        <f t="shared" si="13"/>
        <v/>
      </c>
      <c r="AI61" s="305"/>
      <c r="AJ61" s="300" t="str">
        <f t="shared" si="18"/>
        <v/>
      </c>
      <c r="AK61" s="79" t="str">
        <f t="shared" si="31"/>
        <v/>
      </c>
    </row>
    <row r="62" spans="1:37" s="56" customFormat="1">
      <c r="A62" s="301">
        <v>54</v>
      </c>
      <c r="B62" s="354"/>
      <c r="C62" s="80"/>
      <c r="D62" s="22"/>
      <c r="E62" s="18"/>
      <c r="F62" s="22"/>
      <c r="G62" s="32"/>
      <c r="H62" s="2"/>
      <c r="I62" s="19"/>
      <c r="J62" s="20"/>
      <c r="K62" s="19"/>
      <c r="L62" s="19"/>
      <c r="M62" s="925" t="str">
        <f t="shared" si="0"/>
        <v/>
      </c>
      <c r="N62" s="21"/>
      <c r="O62" s="926" t="str">
        <f t="shared" si="15"/>
        <v/>
      </c>
      <c r="P62" s="2"/>
      <c r="Q62" s="315"/>
      <c r="R62" s="174" t="str">
        <f t="shared" si="19"/>
        <v/>
      </c>
      <c r="S62" s="78" t="str">
        <f t="shared" si="20"/>
        <v/>
      </c>
      <c r="T62" s="78" t="str">
        <f t="shared" si="21"/>
        <v/>
      </c>
      <c r="U62" s="293" t="str">
        <f t="shared" si="22"/>
        <v/>
      </c>
      <c r="V62" s="78" t="str">
        <f t="shared" si="23"/>
        <v/>
      </c>
      <c r="W62" s="167" t="str">
        <f t="shared" si="24"/>
        <v/>
      </c>
      <c r="X62" s="78" t="str">
        <f t="shared" si="25"/>
        <v/>
      </c>
      <c r="Y62" s="302" t="str">
        <f t="shared" si="26"/>
        <v/>
      </c>
      <c r="Z62" s="303" t="str">
        <f t="shared" si="27"/>
        <v/>
      </c>
      <c r="AA62" s="302" t="str">
        <f t="shared" si="28"/>
        <v/>
      </c>
      <c r="AB62" s="295" t="str">
        <f t="shared" si="28"/>
        <v/>
      </c>
      <c r="AC62" s="925" t="str">
        <f t="shared" si="16"/>
        <v/>
      </c>
      <c r="AD62" s="79" t="str">
        <f t="shared" si="29"/>
        <v/>
      </c>
      <c r="AE62" s="926" t="str">
        <f t="shared" si="17"/>
        <v/>
      </c>
      <c r="AF62" s="78" t="str">
        <f t="shared" si="30"/>
        <v/>
      </c>
      <c r="AG62" s="80"/>
      <c r="AH62" s="304" t="str">
        <f t="shared" si="13"/>
        <v/>
      </c>
      <c r="AI62" s="305"/>
      <c r="AJ62" s="300" t="str">
        <f t="shared" si="18"/>
        <v/>
      </c>
      <c r="AK62" s="79" t="str">
        <f t="shared" si="31"/>
        <v/>
      </c>
    </row>
    <row r="63" spans="1:37" s="56" customFormat="1">
      <c r="A63" s="301">
        <v>55</v>
      </c>
      <c r="B63" s="354"/>
      <c r="C63" s="80"/>
      <c r="D63" s="22"/>
      <c r="E63" s="18"/>
      <c r="F63" s="22"/>
      <c r="G63" s="32"/>
      <c r="H63" s="2"/>
      <c r="I63" s="19"/>
      <c r="J63" s="20"/>
      <c r="K63" s="19"/>
      <c r="L63" s="19"/>
      <c r="M63" s="925" t="str">
        <f t="shared" si="0"/>
        <v/>
      </c>
      <c r="N63" s="21"/>
      <c r="O63" s="926" t="str">
        <f t="shared" si="15"/>
        <v/>
      </c>
      <c r="P63" s="2"/>
      <c r="Q63" s="315"/>
      <c r="R63" s="174" t="str">
        <f t="shared" si="19"/>
        <v/>
      </c>
      <c r="S63" s="78" t="str">
        <f t="shared" si="20"/>
        <v/>
      </c>
      <c r="T63" s="78" t="str">
        <f t="shared" si="21"/>
        <v/>
      </c>
      <c r="U63" s="293" t="str">
        <f t="shared" si="22"/>
        <v/>
      </c>
      <c r="V63" s="78" t="str">
        <f t="shared" si="23"/>
        <v/>
      </c>
      <c r="W63" s="167" t="str">
        <f t="shared" si="24"/>
        <v/>
      </c>
      <c r="X63" s="78" t="str">
        <f t="shared" si="25"/>
        <v/>
      </c>
      <c r="Y63" s="302" t="str">
        <f t="shared" si="26"/>
        <v/>
      </c>
      <c r="Z63" s="303" t="str">
        <f t="shared" si="27"/>
        <v/>
      </c>
      <c r="AA63" s="302" t="str">
        <f t="shared" si="28"/>
        <v/>
      </c>
      <c r="AB63" s="295" t="str">
        <f t="shared" si="28"/>
        <v/>
      </c>
      <c r="AC63" s="925" t="str">
        <f t="shared" si="16"/>
        <v/>
      </c>
      <c r="AD63" s="79" t="str">
        <f t="shared" si="29"/>
        <v/>
      </c>
      <c r="AE63" s="926" t="str">
        <f t="shared" si="17"/>
        <v/>
      </c>
      <c r="AF63" s="78" t="str">
        <f t="shared" si="30"/>
        <v/>
      </c>
      <c r="AG63" s="80"/>
      <c r="AH63" s="304" t="str">
        <f t="shared" si="13"/>
        <v/>
      </c>
      <c r="AI63" s="305"/>
      <c r="AJ63" s="300" t="str">
        <f t="shared" si="18"/>
        <v/>
      </c>
      <c r="AK63" s="79" t="str">
        <f t="shared" si="31"/>
        <v/>
      </c>
    </row>
    <row r="64" spans="1:37" s="56" customFormat="1">
      <c r="A64" s="301">
        <v>56</v>
      </c>
      <c r="B64" s="354"/>
      <c r="C64" s="80"/>
      <c r="D64" s="22"/>
      <c r="E64" s="18"/>
      <c r="F64" s="22"/>
      <c r="G64" s="32"/>
      <c r="H64" s="2"/>
      <c r="I64" s="19"/>
      <c r="J64" s="20"/>
      <c r="K64" s="19"/>
      <c r="L64" s="19"/>
      <c r="M64" s="925" t="str">
        <f t="shared" si="0"/>
        <v/>
      </c>
      <c r="N64" s="21"/>
      <c r="O64" s="926" t="str">
        <f t="shared" si="15"/>
        <v/>
      </c>
      <c r="P64" s="2"/>
      <c r="Q64" s="315"/>
      <c r="R64" s="174" t="str">
        <f t="shared" si="19"/>
        <v/>
      </c>
      <c r="S64" s="78" t="str">
        <f t="shared" si="20"/>
        <v/>
      </c>
      <c r="T64" s="78" t="str">
        <f t="shared" si="21"/>
        <v/>
      </c>
      <c r="U64" s="293" t="str">
        <f t="shared" si="22"/>
        <v/>
      </c>
      <c r="V64" s="78" t="str">
        <f t="shared" si="23"/>
        <v/>
      </c>
      <c r="W64" s="167" t="str">
        <f t="shared" si="24"/>
        <v/>
      </c>
      <c r="X64" s="78" t="str">
        <f t="shared" si="25"/>
        <v/>
      </c>
      <c r="Y64" s="302" t="str">
        <f t="shared" si="26"/>
        <v/>
      </c>
      <c r="Z64" s="303" t="str">
        <f t="shared" si="27"/>
        <v/>
      </c>
      <c r="AA64" s="302" t="str">
        <f t="shared" si="28"/>
        <v/>
      </c>
      <c r="AB64" s="295" t="str">
        <f t="shared" si="28"/>
        <v/>
      </c>
      <c r="AC64" s="925" t="str">
        <f t="shared" si="16"/>
        <v/>
      </c>
      <c r="AD64" s="79" t="str">
        <f t="shared" si="29"/>
        <v/>
      </c>
      <c r="AE64" s="926" t="str">
        <f t="shared" si="17"/>
        <v/>
      </c>
      <c r="AF64" s="78" t="str">
        <f t="shared" si="30"/>
        <v/>
      </c>
      <c r="AG64" s="80"/>
      <c r="AH64" s="304" t="str">
        <f t="shared" si="13"/>
        <v/>
      </c>
      <c r="AI64" s="305"/>
      <c r="AJ64" s="300" t="str">
        <f t="shared" si="18"/>
        <v/>
      </c>
      <c r="AK64" s="79" t="str">
        <f t="shared" si="31"/>
        <v/>
      </c>
    </row>
    <row r="65" spans="1:37" s="56" customFormat="1">
      <c r="A65" s="301">
        <v>57</v>
      </c>
      <c r="B65" s="354"/>
      <c r="C65" s="80"/>
      <c r="D65" s="22"/>
      <c r="E65" s="18"/>
      <c r="F65" s="22"/>
      <c r="G65" s="32"/>
      <c r="H65" s="2"/>
      <c r="I65" s="19"/>
      <c r="J65" s="20"/>
      <c r="K65" s="19"/>
      <c r="L65" s="19"/>
      <c r="M65" s="925" t="str">
        <f t="shared" si="0"/>
        <v/>
      </c>
      <c r="N65" s="21"/>
      <c r="O65" s="926" t="str">
        <f t="shared" si="15"/>
        <v/>
      </c>
      <c r="P65" s="2"/>
      <c r="Q65" s="315"/>
      <c r="R65" s="174" t="str">
        <f t="shared" si="19"/>
        <v/>
      </c>
      <c r="S65" s="78" t="str">
        <f t="shared" si="20"/>
        <v/>
      </c>
      <c r="T65" s="78" t="str">
        <f t="shared" si="21"/>
        <v/>
      </c>
      <c r="U65" s="293" t="str">
        <f t="shared" si="22"/>
        <v/>
      </c>
      <c r="V65" s="78" t="str">
        <f t="shared" si="23"/>
        <v/>
      </c>
      <c r="W65" s="167" t="str">
        <f t="shared" si="24"/>
        <v/>
      </c>
      <c r="X65" s="78" t="str">
        <f t="shared" si="25"/>
        <v/>
      </c>
      <c r="Y65" s="302" t="str">
        <f t="shared" si="26"/>
        <v/>
      </c>
      <c r="Z65" s="303" t="str">
        <f t="shared" si="27"/>
        <v/>
      </c>
      <c r="AA65" s="302" t="str">
        <f t="shared" si="28"/>
        <v/>
      </c>
      <c r="AB65" s="295" t="str">
        <f t="shared" si="28"/>
        <v/>
      </c>
      <c r="AC65" s="925" t="str">
        <f t="shared" si="16"/>
        <v/>
      </c>
      <c r="AD65" s="79" t="str">
        <f t="shared" si="29"/>
        <v/>
      </c>
      <c r="AE65" s="926" t="str">
        <f t="shared" si="17"/>
        <v/>
      </c>
      <c r="AF65" s="78" t="str">
        <f t="shared" si="30"/>
        <v/>
      </c>
      <c r="AG65" s="80"/>
      <c r="AH65" s="304" t="str">
        <f t="shared" si="13"/>
        <v/>
      </c>
      <c r="AI65" s="305"/>
      <c r="AJ65" s="300" t="str">
        <f t="shared" si="18"/>
        <v/>
      </c>
      <c r="AK65" s="79" t="str">
        <f t="shared" si="31"/>
        <v/>
      </c>
    </row>
    <row r="66" spans="1:37" s="56" customFormat="1">
      <c r="A66" s="301">
        <v>58</v>
      </c>
      <c r="B66" s="354"/>
      <c r="C66" s="80"/>
      <c r="D66" s="22"/>
      <c r="E66" s="18"/>
      <c r="F66" s="22"/>
      <c r="G66" s="32"/>
      <c r="H66" s="2"/>
      <c r="I66" s="19"/>
      <c r="J66" s="20"/>
      <c r="K66" s="19"/>
      <c r="L66" s="19"/>
      <c r="M66" s="925" t="str">
        <f t="shared" si="0"/>
        <v/>
      </c>
      <c r="N66" s="21"/>
      <c r="O66" s="926" t="str">
        <f t="shared" si="15"/>
        <v/>
      </c>
      <c r="P66" s="2"/>
      <c r="Q66" s="315"/>
      <c r="R66" s="174" t="str">
        <f t="shared" si="19"/>
        <v/>
      </c>
      <c r="S66" s="78" t="str">
        <f t="shared" si="20"/>
        <v/>
      </c>
      <c r="T66" s="78" t="str">
        <f t="shared" si="21"/>
        <v/>
      </c>
      <c r="U66" s="293" t="str">
        <f t="shared" si="22"/>
        <v/>
      </c>
      <c r="V66" s="78" t="str">
        <f t="shared" si="23"/>
        <v/>
      </c>
      <c r="W66" s="167" t="str">
        <f t="shared" si="24"/>
        <v/>
      </c>
      <c r="X66" s="78" t="str">
        <f t="shared" si="25"/>
        <v/>
      </c>
      <c r="Y66" s="302" t="str">
        <f t="shared" si="26"/>
        <v/>
      </c>
      <c r="Z66" s="303" t="str">
        <f t="shared" si="27"/>
        <v/>
      </c>
      <c r="AA66" s="302" t="str">
        <f t="shared" si="28"/>
        <v/>
      </c>
      <c r="AB66" s="295" t="str">
        <f t="shared" si="28"/>
        <v/>
      </c>
      <c r="AC66" s="925" t="str">
        <f t="shared" si="16"/>
        <v/>
      </c>
      <c r="AD66" s="79" t="str">
        <f t="shared" si="29"/>
        <v/>
      </c>
      <c r="AE66" s="926" t="str">
        <f t="shared" si="17"/>
        <v/>
      </c>
      <c r="AF66" s="78" t="str">
        <f t="shared" si="30"/>
        <v/>
      </c>
      <c r="AG66" s="80"/>
      <c r="AH66" s="304" t="str">
        <f t="shared" si="13"/>
        <v/>
      </c>
      <c r="AI66" s="305"/>
      <c r="AJ66" s="300" t="str">
        <f t="shared" si="18"/>
        <v/>
      </c>
      <c r="AK66" s="79" t="str">
        <f t="shared" si="31"/>
        <v/>
      </c>
    </row>
    <row r="67" spans="1:37" s="56" customFormat="1">
      <c r="A67" s="301">
        <v>59</v>
      </c>
      <c r="B67" s="354"/>
      <c r="C67" s="80"/>
      <c r="D67" s="22"/>
      <c r="E67" s="18"/>
      <c r="F67" s="22"/>
      <c r="G67" s="32"/>
      <c r="H67" s="2"/>
      <c r="I67" s="19"/>
      <c r="J67" s="20"/>
      <c r="K67" s="19"/>
      <c r="L67" s="19"/>
      <c r="M67" s="925" t="str">
        <f t="shared" si="0"/>
        <v/>
      </c>
      <c r="N67" s="21"/>
      <c r="O67" s="926" t="str">
        <f t="shared" si="15"/>
        <v/>
      </c>
      <c r="P67" s="2"/>
      <c r="Q67" s="315"/>
      <c r="R67" s="174" t="str">
        <f t="shared" si="19"/>
        <v/>
      </c>
      <c r="S67" s="78" t="str">
        <f t="shared" si="20"/>
        <v/>
      </c>
      <c r="T67" s="78" t="str">
        <f t="shared" si="21"/>
        <v/>
      </c>
      <c r="U67" s="293" t="str">
        <f t="shared" si="22"/>
        <v/>
      </c>
      <c r="V67" s="78" t="str">
        <f t="shared" si="23"/>
        <v/>
      </c>
      <c r="W67" s="167" t="str">
        <f t="shared" si="24"/>
        <v/>
      </c>
      <c r="X67" s="78" t="str">
        <f t="shared" si="25"/>
        <v/>
      </c>
      <c r="Y67" s="302" t="str">
        <f t="shared" si="26"/>
        <v/>
      </c>
      <c r="Z67" s="303" t="str">
        <f t="shared" si="27"/>
        <v/>
      </c>
      <c r="AA67" s="302" t="str">
        <f t="shared" si="28"/>
        <v/>
      </c>
      <c r="AB67" s="295" t="str">
        <f t="shared" si="28"/>
        <v/>
      </c>
      <c r="AC67" s="925" t="str">
        <f t="shared" si="16"/>
        <v/>
      </c>
      <c r="AD67" s="79" t="str">
        <f t="shared" si="29"/>
        <v/>
      </c>
      <c r="AE67" s="926" t="str">
        <f t="shared" si="17"/>
        <v/>
      </c>
      <c r="AF67" s="78" t="str">
        <f t="shared" si="30"/>
        <v/>
      </c>
      <c r="AG67" s="80"/>
      <c r="AH67" s="304" t="str">
        <f t="shared" si="13"/>
        <v/>
      </c>
      <c r="AI67" s="305"/>
      <c r="AJ67" s="300" t="str">
        <f t="shared" si="18"/>
        <v/>
      </c>
      <c r="AK67" s="79" t="str">
        <f t="shared" si="31"/>
        <v/>
      </c>
    </row>
    <row r="68" spans="1:37" s="56" customFormat="1">
      <c r="A68" s="301">
        <v>60</v>
      </c>
      <c r="B68" s="354"/>
      <c r="C68" s="80"/>
      <c r="D68" s="22"/>
      <c r="E68" s="18"/>
      <c r="F68" s="22"/>
      <c r="G68" s="32"/>
      <c r="H68" s="2"/>
      <c r="I68" s="19"/>
      <c r="J68" s="20"/>
      <c r="K68" s="19"/>
      <c r="L68" s="19"/>
      <c r="M68" s="925" t="str">
        <f t="shared" si="0"/>
        <v/>
      </c>
      <c r="N68" s="21"/>
      <c r="O68" s="926" t="str">
        <f t="shared" si="15"/>
        <v/>
      </c>
      <c r="P68" s="2"/>
      <c r="Q68" s="315"/>
      <c r="R68" s="174" t="str">
        <f t="shared" si="19"/>
        <v/>
      </c>
      <c r="S68" s="78" t="str">
        <f t="shared" si="20"/>
        <v/>
      </c>
      <c r="T68" s="78" t="str">
        <f t="shared" si="21"/>
        <v/>
      </c>
      <c r="U68" s="293" t="str">
        <f t="shared" si="22"/>
        <v/>
      </c>
      <c r="V68" s="78" t="str">
        <f t="shared" si="23"/>
        <v/>
      </c>
      <c r="W68" s="167" t="str">
        <f t="shared" si="24"/>
        <v/>
      </c>
      <c r="X68" s="78" t="str">
        <f t="shared" si="25"/>
        <v/>
      </c>
      <c r="Y68" s="302" t="str">
        <f t="shared" si="26"/>
        <v/>
      </c>
      <c r="Z68" s="303" t="str">
        <f t="shared" si="27"/>
        <v/>
      </c>
      <c r="AA68" s="302" t="str">
        <f t="shared" si="28"/>
        <v/>
      </c>
      <c r="AB68" s="295" t="str">
        <f t="shared" si="28"/>
        <v/>
      </c>
      <c r="AC68" s="925" t="str">
        <f t="shared" si="16"/>
        <v/>
      </c>
      <c r="AD68" s="79" t="str">
        <f t="shared" si="29"/>
        <v/>
      </c>
      <c r="AE68" s="926" t="str">
        <f t="shared" si="17"/>
        <v/>
      </c>
      <c r="AF68" s="78" t="str">
        <f t="shared" si="30"/>
        <v/>
      </c>
      <c r="AG68" s="80"/>
      <c r="AH68" s="304" t="str">
        <f t="shared" si="13"/>
        <v/>
      </c>
      <c r="AI68" s="305"/>
      <c r="AJ68" s="300" t="str">
        <f t="shared" si="18"/>
        <v/>
      </c>
      <c r="AK68" s="79" t="str">
        <f t="shared" si="31"/>
        <v/>
      </c>
    </row>
    <row r="69" spans="1:37" s="56" customFormat="1">
      <c r="A69" s="301">
        <v>61</v>
      </c>
      <c r="B69" s="354"/>
      <c r="C69" s="80"/>
      <c r="D69" s="22"/>
      <c r="E69" s="18"/>
      <c r="F69" s="22"/>
      <c r="G69" s="32"/>
      <c r="H69" s="2"/>
      <c r="I69" s="19"/>
      <c r="J69" s="20"/>
      <c r="K69" s="19"/>
      <c r="L69" s="19"/>
      <c r="M69" s="925" t="str">
        <f t="shared" si="0"/>
        <v/>
      </c>
      <c r="N69" s="21"/>
      <c r="O69" s="926" t="str">
        <f t="shared" si="15"/>
        <v/>
      </c>
      <c r="P69" s="2"/>
      <c r="Q69" s="315"/>
      <c r="R69" s="174" t="str">
        <f t="shared" si="19"/>
        <v/>
      </c>
      <c r="S69" s="78" t="str">
        <f t="shared" si="20"/>
        <v/>
      </c>
      <c r="T69" s="78" t="str">
        <f t="shared" si="21"/>
        <v/>
      </c>
      <c r="U69" s="293" t="str">
        <f t="shared" si="22"/>
        <v/>
      </c>
      <c r="V69" s="78" t="str">
        <f t="shared" si="23"/>
        <v/>
      </c>
      <c r="W69" s="167" t="str">
        <f t="shared" si="24"/>
        <v/>
      </c>
      <c r="X69" s="78" t="str">
        <f t="shared" si="25"/>
        <v/>
      </c>
      <c r="Y69" s="302" t="str">
        <f t="shared" si="26"/>
        <v/>
      </c>
      <c r="Z69" s="303" t="str">
        <f t="shared" si="27"/>
        <v/>
      </c>
      <c r="AA69" s="302" t="str">
        <f t="shared" si="28"/>
        <v/>
      </c>
      <c r="AB69" s="295" t="str">
        <f t="shared" si="28"/>
        <v/>
      </c>
      <c r="AC69" s="925" t="str">
        <f t="shared" si="16"/>
        <v/>
      </c>
      <c r="AD69" s="79" t="str">
        <f t="shared" si="29"/>
        <v/>
      </c>
      <c r="AE69" s="926" t="str">
        <f t="shared" si="17"/>
        <v/>
      </c>
      <c r="AF69" s="78" t="str">
        <f t="shared" si="30"/>
        <v/>
      </c>
      <c r="AG69" s="80"/>
      <c r="AH69" s="304" t="str">
        <f t="shared" si="13"/>
        <v/>
      </c>
      <c r="AI69" s="305"/>
      <c r="AJ69" s="300" t="str">
        <f t="shared" si="18"/>
        <v/>
      </c>
      <c r="AK69" s="79" t="str">
        <f t="shared" si="31"/>
        <v/>
      </c>
    </row>
    <row r="70" spans="1:37" s="56" customFormat="1">
      <c r="A70" s="301">
        <v>62</v>
      </c>
      <c r="B70" s="354"/>
      <c r="C70" s="80"/>
      <c r="D70" s="22"/>
      <c r="E70" s="18"/>
      <c r="F70" s="22"/>
      <c r="G70" s="32"/>
      <c r="H70" s="2"/>
      <c r="I70" s="19"/>
      <c r="J70" s="20"/>
      <c r="K70" s="19"/>
      <c r="L70" s="19"/>
      <c r="M70" s="925" t="str">
        <f t="shared" si="0"/>
        <v/>
      </c>
      <c r="N70" s="21"/>
      <c r="O70" s="926" t="str">
        <f t="shared" si="15"/>
        <v/>
      </c>
      <c r="P70" s="2"/>
      <c r="Q70" s="315"/>
      <c r="R70" s="174" t="str">
        <f t="shared" si="19"/>
        <v/>
      </c>
      <c r="S70" s="78" t="str">
        <f t="shared" si="20"/>
        <v/>
      </c>
      <c r="T70" s="78" t="str">
        <f t="shared" si="21"/>
        <v/>
      </c>
      <c r="U70" s="293" t="str">
        <f t="shared" si="22"/>
        <v/>
      </c>
      <c r="V70" s="78" t="str">
        <f t="shared" si="23"/>
        <v/>
      </c>
      <c r="W70" s="167" t="str">
        <f t="shared" si="24"/>
        <v/>
      </c>
      <c r="X70" s="78" t="str">
        <f t="shared" si="25"/>
        <v/>
      </c>
      <c r="Y70" s="302" t="str">
        <f t="shared" si="26"/>
        <v/>
      </c>
      <c r="Z70" s="303" t="str">
        <f t="shared" si="27"/>
        <v/>
      </c>
      <c r="AA70" s="302" t="str">
        <f t="shared" si="28"/>
        <v/>
      </c>
      <c r="AB70" s="295" t="str">
        <f t="shared" si="28"/>
        <v/>
      </c>
      <c r="AC70" s="925" t="str">
        <f t="shared" si="16"/>
        <v/>
      </c>
      <c r="AD70" s="79" t="str">
        <f t="shared" si="29"/>
        <v/>
      </c>
      <c r="AE70" s="926" t="str">
        <f t="shared" si="17"/>
        <v/>
      </c>
      <c r="AF70" s="78" t="str">
        <f t="shared" si="30"/>
        <v/>
      </c>
      <c r="AG70" s="80"/>
      <c r="AH70" s="304" t="str">
        <f t="shared" si="13"/>
        <v/>
      </c>
      <c r="AI70" s="305"/>
      <c r="AJ70" s="300" t="str">
        <f t="shared" si="18"/>
        <v/>
      </c>
      <c r="AK70" s="79" t="str">
        <f t="shared" si="31"/>
        <v/>
      </c>
    </row>
    <row r="71" spans="1:37" s="56" customFormat="1">
      <c r="A71" s="301">
        <v>63</v>
      </c>
      <c r="B71" s="354"/>
      <c r="C71" s="80"/>
      <c r="D71" s="22"/>
      <c r="E71" s="18"/>
      <c r="F71" s="22"/>
      <c r="G71" s="32"/>
      <c r="H71" s="2"/>
      <c r="I71" s="19"/>
      <c r="J71" s="20"/>
      <c r="K71" s="19"/>
      <c r="L71" s="19"/>
      <c r="M71" s="925" t="str">
        <f t="shared" si="0"/>
        <v/>
      </c>
      <c r="N71" s="21"/>
      <c r="O71" s="926" t="str">
        <f t="shared" si="15"/>
        <v/>
      </c>
      <c r="P71" s="2"/>
      <c r="Q71" s="315"/>
      <c r="R71" s="174" t="str">
        <f t="shared" si="19"/>
        <v/>
      </c>
      <c r="S71" s="78" t="str">
        <f t="shared" si="20"/>
        <v/>
      </c>
      <c r="T71" s="78" t="str">
        <f t="shared" si="21"/>
        <v/>
      </c>
      <c r="U71" s="293" t="str">
        <f t="shared" si="22"/>
        <v/>
      </c>
      <c r="V71" s="78" t="str">
        <f t="shared" si="23"/>
        <v/>
      </c>
      <c r="W71" s="167" t="str">
        <f t="shared" si="24"/>
        <v/>
      </c>
      <c r="X71" s="78" t="str">
        <f t="shared" si="25"/>
        <v/>
      </c>
      <c r="Y71" s="302" t="str">
        <f t="shared" si="26"/>
        <v/>
      </c>
      <c r="Z71" s="303" t="str">
        <f t="shared" si="27"/>
        <v/>
      </c>
      <c r="AA71" s="302" t="str">
        <f t="shared" si="28"/>
        <v/>
      </c>
      <c r="AB71" s="295" t="str">
        <f t="shared" si="28"/>
        <v/>
      </c>
      <c r="AC71" s="925" t="str">
        <f t="shared" si="16"/>
        <v/>
      </c>
      <c r="AD71" s="79" t="str">
        <f t="shared" si="29"/>
        <v/>
      </c>
      <c r="AE71" s="926" t="str">
        <f t="shared" si="17"/>
        <v/>
      </c>
      <c r="AF71" s="78" t="str">
        <f t="shared" si="30"/>
        <v/>
      </c>
      <c r="AG71" s="80"/>
      <c r="AH71" s="304" t="str">
        <f t="shared" si="13"/>
        <v/>
      </c>
      <c r="AI71" s="305"/>
      <c r="AJ71" s="300" t="str">
        <f t="shared" si="18"/>
        <v/>
      </c>
      <c r="AK71" s="79" t="str">
        <f t="shared" si="31"/>
        <v/>
      </c>
    </row>
    <row r="72" spans="1:37" s="56" customFormat="1">
      <c r="A72" s="301">
        <v>64</v>
      </c>
      <c r="B72" s="354"/>
      <c r="C72" s="80"/>
      <c r="D72" s="22"/>
      <c r="E72" s="18"/>
      <c r="F72" s="22"/>
      <c r="G72" s="32"/>
      <c r="H72" s="2"/>
      <c r="I72" s="19"/>
      <c r="J72" s="20"/>
      <c r="K72" s="19"/>
      <c r="L72" s="19"/>
      <c r="M72" s="925" t="str">
        <f t="shared" ref="M72:M108" si="32">IF(K72="","",L72/365)</f>
        <v/>
      </c>
      <c r="N72" s="21"/>
      <c r="O72" s="926" t="str">
        <f t="shared" si="15"/>
        <v/>
      </c>
      <c r="P72" s="2"/>
      <c r="Q72" s="315"/>
      <c r="R72" s="174" t="str">
        <f t="shared" si="19"/>
        <v/>
      </c>
      <c r="S72" s="78" t="str">
        <f t="shared" si="20"/>
        <v/>
      </c>
      <c r="T72" s="78" t="str">
        <f t="shared" si="21"/>
        <v/>
      </c>
      <c r="U72" s="293" t="str">
        <f t="shared" si="22"/>
        <v/>
      </c>
      <c r="V72" s="78" t="str">
        <f t="shared" si="23"/>
        <v/>
      </c>
      <c r="W72" s="167" t="str">
        <f t="shared" si="24"/>
        <v/>
      </c>
      <c r="X72" s="78" t="str">
        <f t="shared" si="25"/>
        <v/>
      </c>
      <c r="Y72" s="302" t="str">
        <f t="shared" si="26"/>
        <v/>
      </c>
      <c r="Z72" s="303" t="str">
        <f t="shared" si="27"/>
        <v/>
      </c>
      <c r="AA72" s="302" t="str">
        <f t="shared" si="28"/>
        <v/>
      </c>
      <c r="AB72" s="295" t="str">
        <f t="shared" si="28"/>
        <v/>
      </c>
      <c r="AC72" s="925" t="str">
        <f t="shared" si="16"/>
        <v/>
      </c>
      <c r="AD72" s="79" t="str">
        <f t="shared" si="29"/>
        <v/>
      </c>
      <c r="AE72" s="926" t="str">
        <f t="shared" si="17"/>
        <v/>
      </c>
      <c r="AF72" s="78" t="str">
        <f t="shared" si="30"/>
        <v/>
      </c>
      <c r="AG72" s="80"/>
      <c r="AH72" s="304" t="str">
        <f t="shared" si="13"/>
        <v/>
      </c>
      <c r="AI72" s="305"/>
      <c r="AJ72" s="300" t="str">
        <f t="shared" si="18"/>
        <v/>
      </c>
      <c r="AK72" s="79" t="str">
        <f t="shared" si="31"/>
        <v/>
      </c>
    </row>
    <row r="73" spans="1:37" s="56" customFormat="1">
      <c r="A73" s="301">
        <v>65</v>
      </c>
      <c r="B73" s="354"/>
      <c r="C73" s="80"/>
      <c r="D73" s="22"/>
      <c r="E73" s="18"/>
      <c r="F73" s="22"/>
      <c r="G73" s="32"/>
      <c r="H73" s="2"/>
      <c r="I73" s="19"/>
      <c r="J73" s="20"/>
      <c r="K73" s="19"/>
      <c r="L73" s="19"/>
      <c r="M73" s="925" t="str">
        <f t="shared" si="32"/>
        <v/>
      </c>
      <c r="N73" s="21"/>
      <c r="O73" s="926" t="str">
        <f t="shared" si="15"/>
        <v/>
      </c>
      <c r="P73" s="2"/>
      <c r="Q73" s="315"/>
      <c r="R73" s="174" t="str">
        <f t="shared" ref="R73:R89" si="33">IF(B73="","",B73)</f>
        <v/>
      </c>
      <c r="S73" s="78" t="str">
        <f t="shared" ref="S73:S89" si="34">IF(C73="","",C73)</f>
        <v/>
      </c>
      <c r="T73" s="78" t="str">
        <f t="shared" ref="T73:T108" si="35">IF(D73="","",D73)</f>
        <v/>
      </c>
      <c r="U73" s="293" t="str">
        <f t="shared" ref="U73:U108" si="36">IF(E73="","",E73)</f>
        <v/>
      </c>
      <c r="V73" s="78" t="str">
        <f t="shared" ref="V73:V89" si="37">IF(F73="","",F73)</f>
        <v/>
      </c>
      <c r="W73" s="167" t="str">
        <f t="shared" ref="W73:W89" si="38">IF(G73="","",G73)</f>
        <v/>
      </c>
      <c r="X73" s="78" t="str">
        <f t="shared" ref="X73:X89" si="39">IF(H73="","",H73)</f>
        <v/>
      </c>
      <c r="Y73" s="302" t="str">
        <f t="shared" ref="Y73:Y89" si="40">IF(I73="","",I73)</f>
        <v/>
      </c>
      <c r="Z73" s="303" t="str">
        <f t="shared" ref="Z73:Z89" si="41">IF(J73="","",J73)</f>
        <v/>
      </c>
      <c r="AA73" s="302" t="str">
        <f t="shared" ref="AA73:AB89" si="42">IF(K73="","",K73)</f>
        <v/>
      </c>
      <c r="AB73" s="295" t="str">
        <f t="shared" si="42"/>
        <v/>
      </c>
      <c r="AC73" s="925" t="str">
        <f t="shared" si="16"/>
        <v/>
      </c>
      <c r="AD73" s="79" t="str">
        <f t="shared" ref="AD73:AD89" si="43">IF(N73="","",N73)</f>
        <v/>
      </c>
      <c r="AE73" s="926" t="str">
        <f t="shared" si="17"/>
        <v/>
      </c>
      <c r="AF73" s="78" t="str">
        <f t="shared" ref="AF73:AF108" si="44">IF(P73="","",P73)</f>
        <v/>
      </c>
      <c r="AG73" s="80"/>
      <c r="AH73" s="304" t="str">
        <f t="shared" si="13"/>
        <v/>
      </c>
      <c r="AI73" s="305"/>
      <c r="AJ73" s="300" t="str">
        <f t="shared" si="18"/>
        <v/>
      </c>
      <c r="AK73" s="79" t="str">
        <f t="shared" ref="AK73:AK108" si="45">IF(OR(O73="",AH73=""),"",ROUND(IFERROR(VALUE(TRIM(SUBSTITUTE(O73,CHAR(160),""))),0),2)-ROUND(IFERROR(VALUE(TRIM(SUBSTITUTE(AH73,CHAR(160),""))),0),2))</f>
        <v/>
      </c>
    </row>
    <row r="74" spans="1:37" s="56" customFormat="1">
      <c r="A74" s="301">
        <v>66</v>
      </c>
      <c r="B74" s="354"/>
      <c r="C74" s="80"/>
      <c r="D74" s="22"/>
      <c r="E74" s="18"/>
      <c r="F74" s="22"/>
      <c r="G74" s="32"/>
      <c r="H74" s="2"/>
      <c r="I74" s="19"/>
      <c r="J74" s="20"/>
      <c r="K74" s="19"/>
      <c r="L74" s="19"/>
      <c r="M74" s="925" t="str">
        <f t="shared" si="32"/>
        <v/>
      </c>
      <c r="N74" s="21"/>
      <c r="O74" s="926" t="str">
        <f t="shared" ref="O74:O108" si="46">IF(K74="","",((N74/K74)*M74)*G74)</f>
        <v/>
      </c>
      <c r="P74" s="2"/>
      <c r="Q74" s="315"/>
      <c r="R74" s="174" t="str">
        <f t="shared" si="33"/>
        <v/>
      </c>
      <c r="S74" s="78" t="str">
        <f t="shared" si="34"/>
        <v/>
      </c>
      <c r="T74" s="78" t="str">
        <f t="shared" si="35"/>
        <v/>
      </c>
      <c r="U74" s="293" t="str">
        <f t="shared" si="36"/>
        <v/>
      </c>
      <c r="V74" s="78" t="str">
        <f t="shared" si="37"/>
        <v/>
      </c>
      <c r="W74" s="167" t="str">
        <f t="shared" si="38"/>
        <v/>
      </c>
      <c r="X74" s="78" t="str">
        <f t="shared" si="39"/>
        <v/>
      </c>
      <c r="Y74" s="302" t="str">
        <f t="shared" si="40"/>
        <v/>
      </c>
      <c r="Z74" s="303" t="str">
        <f t="shared" si="41"/>
        <v/>
      </c>
      <c r="AA74" s="302" t="str">
        <f t="shared" si="42"/>
        <v/>
      </c>
      <c r="AB74" s="295" t="str">
        <f t="shared" si="42"/>
        <v/>
      </c>
      <c r="AC74" s="925" t="str">
        <f t="shared" ref="AC74:AC108" si="47">IF(AA74="","",AB74/365)</f>
        <v/>
      </c>
      <c r="AD74" s="79" t="str">
        <f t="shared" si="43"/>
        <v/>
      </c>
      <c r="AE74" s="926" t="str">
        <f t="shared" ref="AE74:AE108" si="48">IF(AA74="","",((AD74/AA74)*AC74)*W74)</f>
        <v/>
      </c>
      <c r="AF74" s="78" t="str">
        <f t="shared" si="44"/>
        <v/>
      </c>
      <c r="AG74" s="80"/>
      <c r="AH74" s="304" t="str">
        <f t="shared" ref="AH74:AH108" si="49">AE74</f>
        <v/>
      </c>
      <c r="AI74" s="305"/>
      <c r="AJ74" s="300" t="str">
        <f t="shared" ref="AJ74:AJ108" si="50">IF(OR(AH74="",O74=""),"",_xlfn.IFS(
ROUND(IFERROR(VALUE(TRIM(SUBSTITUTE(AH74,CHAR(160),""))),0),2)&gt;
ROUND(IFERROR(VALUE(TRIM(SUBSTITUTE(O74,CHAR(160),""))),0),2),
"KO : Le montant retenu est supérieur au montant présenté. Merci de revoir la ligne de contributions ou plafonner son montant.",
ROUND(IFERROR(VALUE(TRIM(SUBSTITUTE(O74,CHAR(160),""))),0),2)=0,
"",
ROUND(IFERROR(VALUE(TRIM(SUBSTITUTE(AH74,CHAR(160),""))),0),2)=
ROUND(IFERROR(VALUE(TRIM(SUBSTITUTE(O74,CHAR(160),""))),0),2),
"OK",
ROUND(IFERROR(VALUE(TRIM(SUBSTITUTE(AH74,CHAR(160),""))),0),2)=0,
"Attention : Montant présenté entièrement rejeté.",
ROUND(IFERROR(VALUE(TRIM(SUBSTITUTE(AH74,CHAR(160),""))),0),2)&lt;
ROUND(IFERROR(VALUE(TRIM(SUBSTITUTE(O74,CHAR(160),""))),0),2),
"Attention : Montant présenté partiellement rejeté.",
TRUE,""
))</f>
        <v/>
      </c>
      <c r="AK74" s="79" t="str">
        <f t="shared" si="45"/>
        <v/>
      </c>
    </row>
    <row r="75" spans="1:37" s="56" customFormat="1">
      <c r="A75" s="301">
        <v>67</v>
      </c>
      <c r="B75" s="354"/>
      <c r="C75" s="80"/>
      <c r="D75" s="22"/>
      <c r="E75" s="18"/>
      <c r="F75" s="22"/>
      <c r="G75" s="32"/>
      <c r="H75" s="2"/>
      <c r="I75" s="19"/>
      <c r="J75" s="20"/>
      <c r="K75" s="19"/>
      <c r="L75" s="19"/>
      <c r="M75" s="925" t="str">
        <f t="shared" si="32"/>
        <v/>
      </c>
      <c r="N75" s="21"/>
      <c r="O75" s="926" t="str">
        <f t="shared" si="46"/>
        <v/>
      </c>
      <c r="P75" s="2"/>
      <c r="Q75" s="315"/>
      <c r="R75" s="174" t="str">
        <f t="shared" si="33"/>
        <v/>
      </c>
      <c r="S75" s="78" t="str">
        <f t="shared" si="34"/>
        <v/>
      </c>
      <c r="T75" s="78" t="str">
        <f t="shared" si="35"/>
        <v/>
      </c>
      <c r="U75" s="293" t="str">
        <f t="shared" si="36"/>
        <v/>
      </c>
      <c r="V75" s="78" t="str">
        <f t="shared" si="37"/>
        <v/>
      </c>
      <c r="W75" s="167" t="str">
        <f t="shared" si="38"/>
        <v/>
      </c>
      <c r="X75" s="78" t="str">
        <f t="shared" si="39"/>
        <v/>
      </c>
      <c r="Y75" s="302" t="str">
        <f t="shared" si="40"/>
        <v/>
      </c>
      <c r="Z75" s="303" t="str">
        <f t="shared" si="41"/>
        <v/>
      </c>
      <c r="AA75" s="302" t="str">
        <f t="shared" si="42"/>
        <v/>
      </c>
      <c r="AB75" s="295" t="str">
        <f t="shared" si="42"/>
        <v/>
      </c>
      <c r="AC75" s="925" t="str">
        <f t="shared" si="47"/>
        <v/>
      </c>
      <c r="AD75" s="79" t="str">
        <f t="shared" si="43"/>
        <v/>
      </c>
      <c r="AE75" s="926" t="str">
        <f t="shared" si="48"/>
        <v/>
      </c>
      <c r="AF75" s="78" t="str">
        <f t="shared" si="44"/>
        <v/>
      </c>
      <c r="AG75" s="80"/>
      <c r="AH75" s="304" t="str">
        <f t="shared" si="49"/>
        <v/>
      </c>
      <c r="AI75" s="305"/>
      <c r="AJ75" s="300" t="str">
        <f t="shared" si="50"/>
        <v/>
      </c>
      <c r="AK75" s="79" t="str">
        <f t="shared" si="45"/>
        <v/>
      </c>
    </row>
    <row r="76" spans="1:37" s="56" customFormat="1">
      <c r="A76" s="301">
        <v>68</v>
      </c>
      <c r="B76" s="354"/>
      <c r="C76" s="80"/>
      <c r="D76" s="22"/>
      <c r="E76" s="18"/>
      <c r="F76" s="22"/>
      <c r="G76" s="32"/>
      <c r="H76" s="2"/>
      <c r="I76" s="19"/>
      <c r="J76" s="20"/>
      <c r="K76" s="19"/>
      <c r="L76" s="19"/>
      <c r="M76" s="925" t="str">
        <f t="shared" si="32"/>
        <v/>
      </c>
      <c r="N76" s="21"/>
      <c r="O76" s="926" t="str">
        <f t="shared" si="46"/>
        <v/>
      </c>
      <c r="P76" s="2"/>
      <c r="Q76" s="315"/>
      <c r="R76" s="174" t="str">
        <f t="shared" si="33"/>
        <v/>
      </c>
      <c r="S76" s="78" t="str">
        <f t="shared" si="34"/>
        <v/>
      </c>
      <c r="T76" s="78" t="str">
        <f t="shared" si="35"/>
        <v/>
      </c>
      <c r="U76" s="293" t="str">
        <f t="shared" si="36"/>
        <v/>
      </c>
      <c r="V76" s="78" t="str">
        <f t="shared" si="37"/>
        <v/>
      </c>
      <c r="W76" s="167" t="str">
        <f t="shared" si="38"/>
        <v/>
      </c>
      <c r="X76" s="78" t="str">
        <f t="shared" si="39"/>
        <v/>
      </c>
      <c r="Y76" s="302" t="str">
        <f t="shared" si="40"/>
        <v/>
      </c>
      <c r="Z76" s="303" t="str">
        <f t="shared" si="41"/>
        <v/>
      </c>
      <c r="AA76" s="302" t="str">
        <f t="shared" si="42"/>
        <v/>
      </c>
      <c r="AB76" s="295" t="str">
        <f t="shared" si="42"/>
        <v/>
      </c>
      <c r="AC76" s="925" t="str">
        <f t="shared" si="47"/>
        <v/>
      </c>
      <c r="AD76" s="79" t="str">
        <f t="shared" si="43"/>
        <v/>
      </c>
      <c r="AE76" s="926" t="str">
        <f t="shared" si="48"/>
        <v/>
      </c>
      <c r="AF76" s="78" t="str">
        <f t="shared" si="44"/>
        <v/>
      </c>
      <c r="AG76" s="80"/>
      <c r="AH76" s="304" t="str">
        <f t="shared" si="49"/>
        <v/>
      </c>
      <c r="AI76" s="305"/>
      <c r="AJ76" s="300" t="str">
        <f t="shared" si="50"/>
        <v/>
      </c>
      <c r="AK76" s="79" t="str">
        <f t="shared" si="45"/>
        <v/>
      </c>
    </row>
    <row r="77" spans="1:37" s="56" customFormat="1">
      <c r="A77" s="301">
        <v>69</v>
      </c>
      <c r="B77" s="354"/>
      <c r="C77" s="80"/>
      <c r="D77" s="22"/>
      <c r="E77" s="18"/>
      <c r="F77" s="22"/>
      <c r="G77" s="32"/>
      <c r="H77" s="2"/>
      <c r="I77" s="19"/>
      <c r="J77" s="20"/>
      <c r="K77" s="19"/>
      <c r="L77" s="19"/>
      <c r="M77" s="925" t="str">
        <f t="shared" si="32"/>
        <v/>
      </c>
      <c r="N77" s="21"/>
      <c r="O77" s="926" t="str">
        <f t="shared" si="46"/>
        <v/>
      </c>
      <c r="P77" s="2"/>
      <c r="Q77" s="315"/>
      <c r="R77" s="174" t="str">
        <f t="shared" si="33"/>
        <v/>
      </c>
      <c r="S77" s="78" t="str">
        <f t="shared" si="34"/>
        <v/>
      </c>
      <c r="T77" s="78" t="str">
        <f t="shared" si="35"/>
        <v/>
      </c>
      <c r="U77" s="293" t="str">
        <f t="shared" si="36"/>
        <v/>
      </c>
      <c r="V77" s="78" t="str">
        <f t="shared" si="37"/>
        <v/>
      </c>
      <c r="W77" s="167" t="str">
        <f t="shared" si="38"/>
        <v/>
      </c>
      <c r="X77" s="78" t="str">
        <f t="shared" si="39"/>
        <v/>
      </c>
      <c r="Y77" s="302" t="str">
        <f t="shared" si="40"/>
        <v/>
      </c>
      <c r="Z77" s="303" t="str">
        <f t="shared" si="41"/>
        <v/>
      </c>
      <c r="AA77" s="302" t="str">
        <f t="shared" si="42"/>
        <v/>
      </c>
      <c r="AB77" s="295" t="str">
        <f t="shared" si="42"/>
        <v/>
      </c>
      <c r="AC77" s="925" t="str">
        <f t="shared" si="47"/>
        <v/>
      </c>
      <c r="AD77" s="79" t="str">
        <f t="shared" si="43"/>
        <v/>
      </c>
      <c r="AE77" s="926" t="str">
        <f t="shared" si="48"/>
        <v/>
      </c>
      <c r="AF77" s="78" t="str">
        <f t="shared" si="44"/>
        <v/>
      </c>
      <c r="AG77" s="80"/>
      <c r="AH77" s="304" t="str">
        <f t="shared" si="49"/>
        <v/>
      </c>
      <c r="AI77" s="305"/>
      <c r="AJ77" s="300" t="str">
        <f t="shared" si="50"/>
        <v/>
      </c>
      <c r="AK77" s="79" t="str">
        <f t="shared" si="45"/>
        <v/>
      </c>
    </row>
    <row r="78" spans="1:37" s="56" customFormat="1">
      <c r="A78" s="301">
        <v>70</v>
      </c>
      <c r="B78" s="354"/>
      <c r="C78" s="80"/>
      <c r="D78" s="22"/>
      <c r="E78" s="18"/>
      <c r="F78" s="22"/>
      <c r="G78" s="32"/>
      <c r="H78" s="2"/>
      <c r="I78" s="19"/>
      <c r="J78" s="20"/>
      <c r="K78" s="19"/>
      <c r="L78" s="19"/>
      <c r="M78" s="925" t="str">
        <f t="shared" si="32"/>
        <v/>
      </c>
      <c r="N78" s="21"/>
      <c r="O78" s="926" t="str">
        <f t="shared" si="46"/>
        <v/>
      </c>
      <c r="P78" s="2"/>
      <c r="Q78" s="315"/>
      <c r="R78" s="174" t="str">
        <f t="shared" si="33"/>
        <v/>
      </c>
      <c r="S78" s="78" t="str">
        <f t="shared" si="34"/>
        <v/>
      </c>
      <c r="T78" s="78" t="str">
        <f t="shared" si="35"/>
        <v/>
      </c>
      <c r="U78" s="293" t="str">
        <f t="shared" si="36"/>
        <v/>
      </c>
      <c r="V78" s="78" t="str">
        <f t="shared" si="37"/>
        <v/>
      </c>
      <c r="W78" s="167" t="str">
        <f t="shared" si="38"/>
        <v/>
      </c>
      <c r="X78" s="78" t="str">
        <f t="shared" si="39"/>
        <v/>
      </c>
      <c r="Y78" s="302" t="str">
        <f t="shared" si="40"/>
        <v/>
      </c>
      <c r="Z78" s="303" t="str">
        <f t="shared" si="41"/>
        <v/>
      </c>
      <c r="AA78" s="302" t="str">
        <f t="shared" si="42"/>
        <v/>
      </c>
      <c r="AB78" s="295" t="str">
        <f t="shared" si="42"/>
        <v/>
      </c>
      <c r="AC78" s="925" t="str">
        <f t="shared" si="47"/>
        <v/>
      </c>
      <c r="AD78" s="79" t="str">
        <f t="shared" si="43"/>
        <v/>
      </c>
      <c r="AE78" s="926" t="str">
        <f t="shared" si="48"/>
        <v/>
      </c>
      <c r="AF78" s="78" t="str">
        <f t="shared" si="44"/>
        <v/>
      </c>
      <c r="AG78" s="80"/>
      <c r="AH78" s="304" t="str">
        <f t="shared" si="49"/>
        <v/>
      </c>
      <c r="AI78" s="305"/>
      <c r="AJ78" s="300" t="str">
        <f t="shared" si="50"/>
        <v/>
      </c>
      <c r="AK78" s="79" t="str">
        <f t="shared" si="45"/>
        <v/>
      </c>
    </row>
    <row r="79" spans="1:37" s="56" customFormat="1">
      <c r="A79" s="301">
        <v>71</v>
      </c>
      <c r="B79" s="354"/>
      <c r="C79" s="80"/>
      <c r="D79" s="22"/>
      <c r="E79" s="18"/>
      <c r="F79" s="22"/>
      <c r="G79" s="32"/>
      <c r="H79" s="2"/>
      <c r="I79" s="19"/>
      <c r="J79" s="20"/>
      <c r="K79" s="19"/>
      <c r="L79" s="19"/>
      <c r="M79" s="925" t="str">
        <f t="shared" si="32"/>
        <v/>
      </c>
      <c r="N79" s="21"/>
      <c r="O79" s="926" t="str">
        <f t="shared" si="46"/>
        <v/>
      </c>
      <c r="P79" s="2"/>
      <c r="Q79" s="315"/>
      <c r="R79" s="174" t="str">
        <f t="shared" si="33"/>
        <v/>
      </c>
      <c r="S79" s="78" t="str">
        <f t="shared" si="34"/>
        <v/>
      </c>
      <c r="T79" s="78" t="str">
        <f t="shared" si="35"/>
        <v/>
      </c>
      <c r="U79" s="293" t="str">
        <f t="shared" si="36"/>
        <v/>
      </c>
      <c r="V79" s="78" t="str">
        <f t="shared" si="37"/>
        <v/>
      </c>
      <c r="W79" s="167" t="str">
        <f t="shared" si="38"/>
        <v/>
      </c>
      <c r="X79" s="78" t="str">
        <f t="shared" si="39"/>
        <v/>
      </c>
      <c r="Y79" s="302" t="str">
        <f t="shared" si="40"/>
        <v/>
      </c>
      <c r="Z79" s="303" t="str">
        <f t="shared" si="41"/>
        <v/>
      </c>
      <c r="AA79" s="302" t="str">
        <f t="shared" si="42"/>
        <v/>
      </c>
      <c r="AB79" s="295" t="str">
        <f t="shared" si="42"/>
        <v/>
      </c>
      <c r="AC79" s="925" t="str">
        <f t="shared" si="47"/>
        <v/>
      </c>
      <c r="AD79" s="79" t="str">
        <f t="shared" si="43"/>
        <v/>
      </c>
      <c r="AE79" s="926" t="str">
        <f t="shared" si="48"/>
        <v/>
      </c>
      <c r="AF79" s="78" t="str">
        <f t="shared" si="44"/>
        <v/>
      </c>
      <c r="AG79" s="80"/>
      <c r="AH79" s="304" t="str">
        <f t="shared" si="49"/>
        <v/>
      </c>
      <c r="AI79" s="305"/>
      <c r="AJ79" s="300" t="str">
        <f t="shared" si="50"/>
        <v/>
      </c>
      <c r="AK79" s="79" t="str">
        <f t="shared" si="45"/>
        <v/>
      </c>
    </row>
    <row r="80" spans="1:37" s="56" customFormat="1">
      <c r="A80" s="301">
        <v>72</v>
      </c>
      <c r="B80" s="354"/>
      <c r="C80" s="80"/>
      <c r="D80" s="22"/>
      <c r="E80" s="18"/>
      <c r="F80" s="22"/>
      <c r="G80" s="32"/>
      <c r="H80" s="2"/>
      <c r="I80" s="19"/>
      <c r="J80" s="20"/>
      <c r="K80" s="19"/>
      <c r="L80" s="19"/>
      <c r="M80" s="925" t="str">
        <f t="shared" si="32"/>
        <v/>
      </c>
      <c r="N80" s="21"/>
      <c r="O80" s="926" t="str">
        <f t="shared" si="46"/>
        <v/>
      </c>
      <c r="P80" s="2"/>
      <c r="Q80" s="315"/>
      <c r="R80" s="174" t="str">
        <f t="shared" si="33"/>
        <v/>
      </c>
      <c r="S80" s="78" t="str">
        <f t="shared" si="34"/>
        <v/>
      </c>
      <c r="T80" s="78" t="str">
        <f t="shared" si="35"/>
        <v/>
      </c>
      <c r="U80" s="293" t="str">
        <f t="shared" si="36"/>
        <v/>
      </c>
      <c r="V80" s="78" t="str">
        <f t="shared" si="37"/>
        <v/>
      </c>
      <c r="W80" s="167" t="str">
        <f t="shared" si="38"/>
        <v/>
      </c>
      <c r="X80" s="78" t="str">
        <f t="shared" si="39"/>
        <v/>
      </c>
      <c r="Y80" s="302" t="str">
        <f t="shared" si="40"/>
        <v/>
      </c>
      <c r="Z80" s="303" t="str">
        <f t="shared" si="41"/>
        <v/>
      </c>
      <c r="AA80" s="302" t="str">
        <f t="shared" si="42"/>
        <v/>
      </c>
      <c r="AB80" s="295" t="str">
        <f t="shared" si="42"/>
        <v/>
      </c>
      <c r="AC80" s="925" t="str">
        <f t="shared" si="47"/>
        <v/>
      </c>
      <c r="AD80" s="79" t="str">
        <f t="shared" si="43"/>
        <v/>
      </c>
      <c r="AE80" s="926" t="str">
        <f t="shared" si="48"/>
        <v/>
      </c>
      <c r="AF80" s="78" t="str">
        <f t="shared" si="44"/>
        <v/>
      </c>
      <c r="AG80" s="80"/>
      <c r="AH80" s="304" t="str">
        <f t="shared" si="49"/>
        <v/>
      </c>
      <c r="AI80" s="305"/>
      <c r="AJ80" s="300" t="str">
        <f t="shared" si="50"/>
        <v/>
      </c>
      <c r="AK80" s="79" t="str">
        <f t="shared" si="45"/>
        <v/>
      </c>
    </row>
    <row r="81" spans="1:37" s="56" customFormat="1">
      <c r="A81" s="301">
        <v>73</v>
      </c>
      <c r="B81" s="354"/>
      <c r="C81" s="80"/>
      <c r="D81" s="22"/>
      <c r="E81" s="18"/>
      <c r="F81" s="22"/>
      <c r="G81" s="32"/>
      <c r="H81" s="2"/>
      <c r="I81" s="19"/>
      <c r="J81" s="20"/>
      <c r="K81" s="19"/>
      <c r="L81" s="19"/>
      <c r="M81" s="925" t="str">
        <f t="shared" si="32"/>
        <v/>
      </c>
      <c r="N81" s="21"/>
      <c r="O81" s="926" t="str">
        <f t="shared" si="46"/>
        <v/>
      </c>
      <c r="P81" s="2"/>
      <c r="Q81" s="315"/>
      <c r="R81" s="174" t="str">
        <f t="shared" si="33"/>
        <v/>
      </c>
      <c r="S81" s="78" t="str">
        <f t="shared" si="34"/>
        <v/>
      </c>
      <c r="T81" s="78" t="str">
        <f t="shared" si="35"/>
        <v/>
      </c>
      <c r="U81" s="293" t="str">
        <f t="shared" si="36"/>
        <v/>
      </c>
      <c r="V81" s="78" t="str">
        <f t="shared" si="37"/>
        <v/>
      </c>
      <c r="W81" s="167" t="str">
        <f t="shared" si="38"/>
        <v/>
      </c>
      <c r="X81" s="78" t="str">
        <f t="shared" si="39"/>
        <v/>
      </c>
      <c r="Y81" s="302" t="str">
        <f t="shared" si="40"/>
        <v/>
      </c>
      <c r="Z81" s="303" t="str">
        <f t="shared" si="41"/>
        <v/>
      </c>
      <c r="AA81" s="302" t="str">
        <f t="shared" si="42"/>
        <v/>
      </c>
      <c r="AB81" s="295" t="str">
        <f t="shared" si="42"/>
        <v/>
      </c>
      <c r="AC81" s="925" t="str">
        <f t="shared" si="47"/>
        <v/>
      </c>
      <c r="AD81" s="79" t="str">
        <f t="shared" si="43"/>
        <v/>
      </c>
      <c r="AE81" s="926" t="str">
        <f t="shared" si="48"/>
        <v/>
      </c>
      <c r="AF81" s="78" t="str">
        <f t="shared" si="44"/>
        <v/>
      </c>
      <c r="AG81" s="80"/>
      <c r="AH81" s="304" t="str">
        <f t="shared" si="49"/>
        <v/>
      </c>
      <c r="AI81" s="305"/>
      <c r="AJ81" s="300" t="str">
        <f t="shared" si="50"/>
        <v/>
      </c>
      <c r="AK81" s="79" t="str">
        <f t="shared" si="45"/>
        <v/>
      </c>
    </row>
    <row r="82" spans="1:37" s="56" customFormat="1">
      <c r="A82" s="301">
        <v>74</v>
      </c>
      <c r="B82" s="354"/>
      <c r="C82" s="80"/>
      <c r="D82" s="22"/>
      <c r="E82" s="18"/>
      <c r="F82" s="22"/>
      <c r="G82" s="32"/>
      <c r="H82" s="2"/>
      <c r="I82" s="19"/>
      <c r="J82" s="20"/>
      <c r="K82" s="19"/>
      <c r="L82" s="19"/>
      <c r="M82" s="925" t="str">
        <f t="shared" si="32"/>
        <v/>
      </c>
      <c r="N82" s="21"/>
      <c r="O82" s="926" t="str">
        <f t="shared" si="46"/>
        <v/>
      </c>
      <c r="P82" s="2"/>
      <c r="Q82" s="315"/>
      <c r="R82" s="174" t="str">
        <f t="shared" si="33"/>
        <v/>
      </c>
      <c r="S82" s="78" t="str">
        <f t="shared" si="34"/>
        <v/>
      </c>
      <c r="T82" s="78" t="str">
        <f t="shared" si="35"/>
        <v/>
      </c>
      <c r="U82" s="293" t="str">
        <f t="shared" si="36"/>
        <v/>
      </c>
      <c r="V82" s="78" t="str">
        <f t="shared" si="37"/>
        <v/>
      </c>
      <c r="W82" s="167" t="str">
        <f t="shared" si="38"/>
        <v/>
      </c>
      <c r="X82" s="78" t="str">
        <f t="shared" si="39"/>
        <v/>
      </c>
      <c r="Y82" s="302" t="str">
        <f t="shared" si="40"/>
        <v/>
      </c>
      <c r="Z82" s="303" t="str">
        <f t="shared" si="41"/>
        <v/>
      </c>
      <c r="AA82" s="302" t="str">
        <f t="shared" si="42"/>
        <v/>
      </c>
      <c r="AB82" s="295" t="str">
        <f t="shared" si="42"/>
        <v/>
      </c>
      <c r="AC82" s="925" t="str">
        <f t="shared" si="47"/>
        <v/>
      </c>
      <c r="AD82" s="79" t="str">
        <f t="shared" si="43"/>
        <v/>
      </c>
      <c r="AE82" s="926" t="str">
        <f t="shared" si="48"/>
        <v/>
      </c>
      <c r="AF82" s="78" t="str">
        <f t="shared" si="44"/>
        <v/>
      </c>
      <c r="AG82" s="80"/>
      <c r="AH82" s="304" t="str">
        <f t="shared" si="49"/>
        <v/>
      </c>
      <c r="AI82" s="305"/>
      <c r="AJ82" s="300" t="str">
        <f t="shared" si="50"/>
        <v/>
      </c>
      <c r="AK82" s="79" t="str">
        <f t="shared" si="45"/>
        <v/>
      </c>
    </row>
    <row r="83" spans="1:37" s="56" customFormat="1">
      <c r="A83" s="301">
        <v>75</v>
      </c>
      <c r="B83" s="354"/>
      <c r="C83" s="80"/>
      <c r="D83" s="22"/>
      <c r="E83" s="18"/>
      <c r="F83" s="22"/>
      <c r="G83" s="32"/>
      <c r="H83" s="2"/>
      <c r="I83" s="19"/>
      <c r="J83" s="20"/>
      <c r="K83" s="19"/>
      <c r="L83" s="19"/>
      <c r="M83" s="925" t="str">
        <f t="shared" si="32"/>
        <v/>
      </c>
      <c r="N83" s="21"/>
      <c r="O83" s="926" t="str">
        <f t="shared" si="46"/>
        <v/>
      </c>
      <c r="P83" s="2"/>
      <c r="Q83" s="315"/>
      <c r="R83" s="174" t="str">
        <f t="shared" si="33"/>
        <v/>
      </c>
      <c r="S83" s="78" t="str">
        <f t="shared" si="34"/>
        <v/>
      </c>
      <c r="T83" s="78" t="str">
        <f t="shared" si="35"/>
        <v/>
      </c>
      <c r="U83" s="293" t="str">
        <f t="shared" si="36"/>
        <v/>
      </c>
      <c r="V83" s="78" t="str">
        <f t="shared" si="37"/>
        <v/>
      </c>
      <c r="W83" s="167" t="str">
        <f t="shared" si="38"/>
        <v/>
      </c>
      <c r="X83" s="78" t="str">
        <f t="shared" si="39"/>
        <v/>
      </c>
      <c r="Y83" s="302" t="str">
        <f t="shared" si="40"/>
        <v/>
      </c>
      <c r="Z83" s="303" t="str">
        <f t="shared" si="41"/>
        <v/>
      </c>
      <c r="AA83" s="302" t="str">
        <f t="shared" si="42"/>
        <v/>
      </c>
      <c r="AB83" s="295" t="str">
        <f t="shared" si="42"/>
        <v/>
      </c>
      <c r="AC83" s="925" t="str">
        <f t="shared" si="47"/>
        <v/>
      </c>
      <c r="AD83" s="79" t="str">
        <f t="shared" si="43"/>
        <v/>
      </c>
      <c r="AE83" s="926" t="str">
        <f t="shared" si="48"/>
        <v/>
      </c>
      <c r="AF83" s="78" t="str">
        <f t="shared" si="44"/>
        <v/>
      </c>
      <c r="AG83" s="80"/>
      <c r="AH83" s="304" t="str">
        <f t="shared" si="49"/>
        <v/>
      </c>
      <c r="AI83" s="305"/>
      <c r="AJ83" s="300" t="str">
        <f t="shared" si="50"/>
        <v/>
      </c>
      <c r="AK83" s="79" t="str">
        <f t="shared" si="45"/>
        <v/>
      </c>
    </row>
    <row r="84" spans="1:37" s="56" customFormat="1">
      <c r="A84" s="301">
        <v>76</v>
      </c>
      <c r="B84" s="354"/>
      <c r="C84" s="80"/>
      <c r="D84" s="22"/>
      <c r="E84" s="18"/>
      <c r="F84" s="22"/>
      <c r="G84" s="32"/>
      <c r="H84" s="2"/>
      <c r="I84" s="19"/>
      <c r="J84" s="20"/>
      <c r="K84" s="19"/>
      <c r="L84" s="19"/>
      <c r="M84" s="925" t="str">
        <f t="shared" si="32"/>
        <v/>
      </c>
      <c r="N84" s="21"/>
      <c r="O84" s="926" t="str">
        <f t="shared" si="46"/>
        <v/>
      </c>
      <c r="P84" s="2"/>
      <c r="Q84" s="315"/>
      <c r="R84" s="174" t="str">
        <f t="shared" si="33"/>
        <v/>
      </c>
      <c r="S84" s="78" t="str">
        <f t="shared" si="34"/>
        <v/>
      </c>
      <c r="T84" s="78" t="str">
        <f t="shared" si="35"/>
        <v/>
      </c>
      <c r="U84" s="293" t="str">
        <f t="shared" si="36"/>
        <v/>
      </c>
      <c r="V84" s="78" t="str">
        <f t="shared" si="37"/>
        <v/>
      </c>
      <c r="W84" s="167" t="str">
        <f t="shared" si="38"/>
        <v/>
      </c>
      <c r="X84" s="78" t="str">
        <f t="shared" si="39"/>
        <v/>
      </c>
      <c r="Y84" s="302" t="str">
        <f t="shared" si="40"/>
        <v/>
      </c>
      <c r="Z84" s="303" t="str">
        <f t="shared" si="41"/>
        <v/>
      </c>
      <c r="AA84" s="302" t="str">
        <f t="shared" si="42"/>
        <v/>
      </c>
      <c r="AB84" s="295" t="str">
        <f t="shared" si="42"/>
        <v/>
      </c>
      <c r="AC84" s="925" t="str">
        <f t="shared" si="47"/>
        <v/>
      </c>
      <c r="AD84" s="79" t="str">
        <f t="shared" si="43"/>
        <v/>
      </c>
      <c r="AE84" s="926" t="str">
        <f t="shared" si="48"/>
        <v/>
      </c>
      <c r="AF84" s="78" t="str">
        <f t="shared" si="44"/>
        <v/>
      </c>
      <c r="AG84" s="80"/>
      <c r="AH84" s="304" t="str">
        <f t="shared" si="49"/>
        <v/>
      </c>
      <c r="AI84" s="305"/>
      <c r="AJ84" s="300" t="str">
        <f t="shared" si="50"/>
        <v/>
      </c>
      <c r="AK84" s="79" t="str">
        <f t="shared" si="45"/>
        <v/>
      </c>
    </row>
    <row r="85" spans="1:37" s="56" customFormat="1">
      <c r="A85" s="301">
        <v>77</v>
      </c>
      <c r="B85" s="354"/>
      <c r="C85" s="80"/>
      <c r="D85" s="22"/>
      <c r="E85" s="18"/>
      <c r="F85" s="22"/>
      <c r="G85" s="32"/>
      <c r="H85" s="2"/>
      <c r="I85" s="19"/>
      <c r="J85" s="20"/>
      <c r="K85" s="19"/>
      <c r="L85" s="19"/>
      <c r="M85" s="925" t="str">
        <f t="shared" si="32"/>
        <v/>
      </c>
      <c r="N85" s="21"/>
      <c r="O85" s="926" t="str">
        <f t="shared" si="46"/>
        <v/>
      </c>
      <c r="P85" s="2"/>
      <c r="Q85" s="315"/>
      <c r="R85" s="174" t="str">
        <f t="shared" si="33"/>
        <v/>
      </c>
      <c r="S85" s="78" t="str">
        <f t="shared" si="34"/>
        <v/>
      </c>
      <c r="T85" s="78" t="str">
        <f t="shared" si="35"/>
        <v/>
      </c>
      <c r="U85" s="293" t="str">
        <f t="shared" si="36"/>
        <v/>
      </c>
      <c r="V85" s="78" t="str">
        <f t="shared" si="37"/>
        <v/>
      </c>
      <c r="W85" s="167" t="str">
        <f t="shared" si="38"/>
        <v/>
      </c>
      <c r="X85" s="78" t="str">
        <f t="shared" si="39"/>
        <v/>
      </c>
      <c r="Y85" s="302" t="str">
        <f t="shared" si="40"/>
        <v/>
      </c>
      <c r="Z85" s="303" t="str">
        <f t="shared" si="41"/>
        <v/>
      </c>
      <c r="AA85" s="302" t="str">
        <f t="shared" si="42"/>
        <v/>
      </c>
      <c r="AB85" s="295" t="str">
        <f t="shared" si="42"/>
        <v/>
      </c>
      <c r="AC85" s="925" t="str">
        <f t="shared" si="47"/>
        <v/>
      </c>
      <c r="AD85" s="79" t="str">
        <f t="shared" si="43"/>
        <v/>
      </c>
      <c r="AE85" s="926" t="str">
        <f t="shared" si="48"/>
        <v/>
      </c>
      <c r="AF85" s="78" t="str">
        <f t="shared" si="44"/>
        <v/>
      </c>
      <c r="AG85" s="80"/>
      <c r="AH85" s="304" t="str">
        <f t="shared" si="49"/>
        <v/>
      </c>
      <c r="AI85" s="305"/>
      <c r="AJ85" s="300" t="str">
        <f t="shared" si="50"/>
        <v/>
      </c>
      <c r="AK85" s="79" t="str">
        <f t="shared" si="45"/>
        <v/>
      </c>
    </row>
    <row r="86" spans="1:37" s="56" customFormat="1">
      <c r="A86" s="301">
        <v>78</v>
      </c>
      <c r="B86" s="354"/>
      <c r="C86" s="80"/>
      <c r="D86" s="22"/>
      <c r="E86" s="18"/>
      <c r="F86" s="22"/>
      <c r="G86" s="32"/>
      <c r="H86" s="2"/>
      <c r="I86" s="19"/>
      <c r="J86" s="20"/>
      <c r="K86" s="19"/>
      <c r="L86" s="19"/>
      <c r="M86" s="925" t="str">
        <f t="shared" si="32"/>
        <v/>
      </c>
      <c r="N86" s="21"/>
      <c r="O86" s="926" t="str">
        <f t="shared" si="46"/>
        <v/>
      </c>
      <c r="P86" s="2"/>
      <c r="Q86" s="315"/>
      <c r="R86" s="174" t="str">
        <f t="shared" si="33"/>
        <v/>
      </c>
      <c r="S86" s="78" t="str">
        <f t="shared" si="34"/>
        <v/>
      </c>
      <c r="T86" s="78" t="str">
        <f t="shared" si="35"/>
        <v/>
      </c>
      <c r="U86" s="293" t="str">
        <f t="shared" si="36"/>
        <v/>
      </c>
      <c r="V86" s="78" t="str">
        <f t="shared" si="37"/>
        <v/>
      </c>
      <c r="W86" s="167" t="str">
        <f t="shared" si="38"/>
        <v/>
      </c>
      <c r="X86" s="78" t="str">
        <f t="shared" si="39"/>
        <v/>
      </c>
      <c r="Y86" s="302" t="str">
        <f t="shared" si="40"/>
        <v/>
      </c>
      <c r="Z86" s="303" t="str">
        <f t="shared" si="41"/>
        <v/>
      </c>
      <c r="AA86" s="302" t="str">
        <f t="shared" si="42"/>
        <v/>
      </c>
      <c r="AB86" s="295" t="str">
        <f t="shared" si="42"/>
        <v/>
      </c>
      <c r="AC86" s="925" t="str">
        <f t="shared" si="47"/>
        <v/>
      </c>
      <c r="AD86" s="79" t="str">
        <f t="shared" si="43"/>
        <v/>
      </c>
      <c r="AE86" s="926" t="str">
        <f t="shared" si="48"/>
        <v/>
      </c>
      <c r="AF86" s="78" t="str">
        <f t="shared" si="44"/>
        <v/>
      </c>
      <c r="AG86" s="80"/>
      <c r="AH86" s="304" t="str">
        <f t="shared" si="49"/>
        <v/>
      </c>
      <c r="AI86" s="305"/>
      <c r="AJ86" s="300" t="str">
        <f t="shared" si="50"/>
        <v/>
      </c>
      <c r="AK86" s="79" t="str">
        <f t="shared" si="45"/>
        <v/>
      </c>
    </row>
    <row r="87" spans="1:37" s="56" customFormat="1">
      <c r="A87" s="301">
        <v>79</v>
      </c>
      <c r="B87" s="354"/>
      <c r="C87" s="80"/>
      <c r="D87" s="22"/>
      <c r="E87" s="18"/>
      <c r="F87" s="22"/>
      <c r="G87" s="32"/>
      <c r="H87" s="2"/>
      <c r="I87" s="19"/>
      <c r="J87" s="20"/>
      <c r="K87" s="19"/>
      <c r="L87" s="19"/>
      <c r="M87" s="925" t="str">
        <f t="shared" si="32"/>
        <v/>
      </c>
      <c r="N87" s="21"/>
      <c r="O87" s="926" t="str">
        <f t="shared" si="46"/>
        <v/>
      </c>
      <c r="P87" s="2"/>
      <c r="Q87" s="315"/>
      <c r="R87" s="174" t="str">
        <f t="shared" si="33"/>
        <v/>
      </c>
      <c r="S87" s="78" t="str">
        <f t="shared" si="34"/>
        <v/>
      </c>
      <c r="T87" s="78" t="str">
        <f t="shared" si="35"/>
        <v/>
      </c>
      <c r="U87" s="293" t="str">
        <f t="shared" si="36"/>
        <v/>
      </c>
      <c r="V87" s="78" t="str">
        <f t="shared" si="37"/>
        <v/>
      </c>
      <c r="W87" s="167" t="str">
        <f t="shared" si="38"/>
        <v/>
      </c>
      <c r="X87" s="78" t="str">
        <f t="shared" si="39"/>
        <v/>
      </c>
      <c r="Y87" s="302" t="str">
        <f t="shared" si="40"/>
        <v/>
      </c>
      <c r="Z87" s="303" t="str">
        <f t="shared" si="41"/>
        <v/>
      </c>
      <c r="AA87" s="302" t="str">
        <f t="shared" si="42"/>
        <v/>
      </c>
      <c r="AB87" s="295" t="str">
        <f t="shared" si="42"/>
        <v/>
      </c>
      <c r="AC87" s="925" t="str">
        <f t="shared" si="47"/>
        <v/>
      </c>
      <c r="AD87" s="79" t="str">
        <f t="shared" si="43"/>
        <v/>
      </c>
      <c r="AE87" s="926" t="str">
        <f t="shared" si="48"/>
        <v/>
      </c>
      <c r="AF87" s="78" t="str">
        <f t="shared" si="44"/>
        <v/>
      </c>
      <c r="AG87" s="80"/>
      <c r="AH87" s="304" t="str">
        <f t="shared" si="49"/>
        <v/>
      </c>
      <c r="AI87" s="305"/>
      <c r="AJ87" s="300" t="str">
        <f t="shared" si="50"/>
        <v/>
      </c>
      <c r="AK87" s="79" t="str">
        <f t="shared" si="45"/>
        <v/>
      </c>
    </row>
    <row r="88" spans="1:37" s="56" customFormat="1">
      <c r="A88" s="301">
        <v>80</v>
      </c>
      <c r="B88" s="354"/>
      <c r="C88" s="80"/>
      <c r="D88" s="22"/>
      <c r="E88" s="18"/>
      <c r="F88" s="22"/>
      <c r="G88" s="32"/>
      <c r="H88" s="2"/>
      <c r="I88" s="19"/>
      <c r="J88" s="20"/>
      <c r="K88" s="19"/>
      <c r="L88" s="19"/>
      <c r="M88" s="925" t="str">
        <f t="shared" si="32"/>
        <v/>
      </c>
      <c r="N88" s="21"/>
      <c r="O88" s="926" t="str">
        <f t="shared" si="46"/>
        <v/>
      </c>
      <c r="P88" s="2"/>
      <c r="Q88" s="315"/>
      <c r="R88" s="174" t="str">
        <f t="shared" si="33"/>
        <v/>
      </c>
      <c r="S88" s="78" t="str">
        <f t="shared" si="34"/>
        <v/>
      </c>
      <c r="T88" s="78" t="str">
        <f t="shared" si="35"/>
        <v/>
      </c>
      <c r="U88" s="293" t="str">
        <f t="shared" si="36"/>
        <v/>
      </c>
      <c r="V88" s="78" t="str">
        <f t="shared" si="37"/>
        <v/>
      </c>
      <c r="W88" s="167" t="str">
        <f t="shared" si="38"/>
        <v/>
      </c>
      <c r="X88" s="78" t="str">
        <f t="shared" si="39"/>
        <v/>
      </c>
      <c r="Y88" s="302" t="str">
        <f t="shared" si="40"/>
        <v/>
      </c>
      <c r="Z88" s="303" t="str">
        <f t="shared" si="41"/>
        <v/>
      </c>
      <c r="AA88" s="302" t="str">
        <f t="shared" si="42"/>
        <v/>
      </c>
      <c r="AB88" s="295" t="str">
        <f t="shared" si="42"/>
        <v/>
      </c>
      <c r="AC88" s="925" t="str">
        <f t="shared" si="47"/>
        <v/>
      </c>
      <c r="AD88" s="79" t="str">
        <f t="shared" si="43"/>
        <v/>
      </c>
      <c r="AE88" s="926" t="str">
        <f t="shared" si="48"/>
        <v/>
      </c>
      <c r="AF88" s="78" t="str">
        <f t="shared" si="44"/>
        <v/>
      </c>
      <c r="AG88" s="80"/>
      <c r="AH88" s="304" t="str">
        <f t="shared" si="49"/>
        <v/>
      </c>
      <c r="AI88" s="305"/>
      <c r="AJ88" s="300" t="str">
        <f t="shared" si="50"/>
        <v/>
      </c>
      <c r="AK88" s="79" t="str">
        <f t="shared" si="45"/>
        <v/>
      </c>
    </row>
    <row r="89" spans="1:37" s="56" customFormat="1">
      <c r="A89" s="301">
        <v>81</v>
      </c>
      <c r="B89" s="354"/>
      <c r="C89" s="80"/>
      <c r="D89" s="22"/>
      <c r="E89" s="18"/>
      <c r="F89" s="22"/>
      <c r="G89" s="32"/>
      <c r="H89" s="2"/>
      <c r="I89" s="19"/>
      <c r="J89" s="20"/>
      <c r="K89" s="19"/>
      <c r="L89" s="19"/>
      <c r="M89" s="925" t="str">
        <f t="shared" si="32"/>
        <v/>
      </c>
      <c r="N89" s="21"/>
      <c r="O89" s="926" t="str">
        <f t="shared" si="46"/>
        <v/>
      </c>
      <c r="P89" s="2"/>
      <c r="Q89" s="315"/>
      <c r="R89" s="174" t="str">
        <f t="shared" si="33"/>
        <v/>
      </c>
      <c r="S89" s="78" t="str">
        <f t="shared" si="34"/>
        <v/>
      </c>
      <c r="T89" s="78" t="str">
        <f t="shared" si="35"/>
        <v/>
      </c>
      <c r="U89" s="293" t="str">
        <f t="shared" si="36"/>
        <v/>
      </c>
      <c r="V89" s="78" t="str">
        <f t="shared" si="37"/>
        <v/>
      </c>
      <c r="W89" s="167" t="str">
        <f t="shared" si="38"/>
        <v/>
      </c>
      <c r="X89" s="78" t="str">
        <f t="shared" si="39"/>
        <v/>
      </c>
      <c r="Y89" s="302" t="str">
        <f t="shared" si="40"/>
        <v/>
      </c>
      <c r="Z89" s="303" t="str">
        <f t="shared" si="41"/>
        <v/>
      </c>
      <c r="AA89" s="302" t="str">
        <f t="shared" si="42"/>
        <v/>
      </c>
      <c r="AB89" s="295" t="str">
        <f t="shared" si="42"/>
        <v/>
      </c>
      <c r="AC89" s="925" t="str">
        <f t="shared" si="47"/>
        <v/>
      </c>
      <c r="AD89" s="79" t="str">
        <f t="shared" si="43"/>
        <v/>
      </c>
      <c r="AE89" s="926" t="str">
        <f t="shared" si="48"/>
        <v/>
      </c>
      <c r="AF89" s="78" t="str">
        <f t="shared" si="44"/>
        <v/>
      </c>
      <c r="AG89" s="80"/>
      <c r="AH89" s="304" t="str">
        <f t="shared" si="49"/>
        <v/>
      </c>
      <c r="AI89" s="305"/>
      <c r="AJ89" s="300" t="str">
        <f t="shared" si="50"/>
        <v/>
      </c>
      <c r="AK89" s="79" t="str">
        <f t="shared" si="45"/>
        <v/>
      </c>
    </row>
    <row r="90" spans="1:37" s="56" customFormat="1">
      <c r="A90" s="301">
        <v>82</v>
      </c>
      <c r="B90" s="354"/>
      <c r="C90" s="80"/>
      <c r="D90" s="22"/>
      <c r="E90" s="18"/>
      <c r="F90" s="22"/>
      <c r="G90" s="32"/>
      <c r="H90" s="2"/>
      <c r="I90" s="19"/>
      <c r="J90" s="20"/>
      <c r="K90" s="19"/>
      <c r="L90" s="19"/>
      <c r="M90" s="925" t="str">
        <f t="shared" si="32"/>
        <v/>
      </c>
      <c r="N90" s="21"/>
      <c r="O90" s="926" t="str">
        <f t="shared" si="46"/>
        <v/>
      </c>
      <c r="P90" s="2"/>
      <c r="Q90" s="315"/>
      <c r="R90" s="174" t="str">
        <f t="shared" ref="R90:R108" si="51">IF(B90="","",B90)</f>
        <v/>
      </c>
      <c r="S90" s="78" t="str">
        <f t="shared" ref="S90:S108" si="52">IF(C90="","",C90)</f>
        <v/>
      </c>
      <c r="T90" s="78" t="str">
        <f t="shared" si="35"/>
        <v/>
      </c>
      <c r="U90" s="293" t="str">
        <f t="shared" si="36"/>
        <v/>
      </c>
      <c r="V90" s="78" t="str">
        <f t="shared" ref="V90:V108" si="53">IF(F90="","",F90)</f>
        <v/>
      </c>
      <c r="W90" s="167" t="str">
        <f t="shared" ref="W90:W108" si="54">IF(G90="","",G90)</f>
        <v/>
      </c>
      <c r="X90" s="78" t="str">
        <f t="shared" ref="X90:X108" si="55">IF(H90="","",H90)</f>
        <v/>
      </c>
      <c r="Y90" s="302" t="str">
        <f t="shared" ref="Y90:Y108" si="56">IF(I90="","",I90)</f>
        <v/>
      </c>
      <c r="Z90" s="303" t="str">
        <f t="shared" ref="Z90:Z108" si="57">IF(J90="","",J90)</f>
        <v/>
      </c>
      <c r="AA90" s="302" t="str">
        <f t="shared" ref="AA90:AB108" si="58">IF(K90="","",K90)</f>
        <v/>
      </c>
      <c r="AB90" s="295" t="str">
        <f t="shared" si="58"/>
        <v/>
      </c>
      <c r="AC90" s="925" t="str">
        <f t="shared" si="47"/>
        <v/>
      </c>
      <c r="AD90" s="79" t="str">
        <f t="shared" ref="AD90:AD106" si="59">IF(N90="","",N90)</f>
        <v/>
      </c>
      <c r="AE90" s="926" t="str">
        <f t="shared" si="48"/>
        <v/>
      </c>
      <c r="AF90" s="78" t="str">
        <f t="shared" si="44"/>
        <v/>
      </c>
      <c r="AG90" s="80"/>
      <c r="AH90" s="304" t="str">
        <f t="shared" si="49"/>
        <v/>
      </c>
      <c r="AI90" s="305"/>
      <c r="AJ90" s="300" t="str">
        <f t="shared" si="50"/>
        <v/>
      </c>
      <c r="AK90" s="79" t="str">
        <f t="shared" si="45"/>
        <v/>
      </c>
    </row>
    <row r="91" spans="1:37" s="56" customFormat="1">
      <c r="A91" s="301">
        <v>83</v>
      </c>
      <c r="B91" s="354"/>
      <c r="C91" s="80"/>
      <c r="D91" s="22"/>
      <c r="E91" s="18"/>
      <c r="F91" s="22"/>
      <c r="G91" s="32"/>
      <c r="H91" s="2"/>
      <c r="I91" s="19"/>
      <c r="J91" s="20"/>
      <c r="K91" s="19"/>
      <c r="L91" s="19"/>
      <c r="M91" s="925" t="str">
        <f t="shared" si="32"/>
        <v/>
      </c>
      <c r="N91" s="21"/>
      <c r="O91" s="926" t="str">
        <f t="shared" si="46"/>
        <v/>
      </c>
      <c r="P91" s="2"/>
      <c r="Q91" s="315"/>
      <c r="R91" s="174" t="str">
        <f t="shared" si="51"/>
        <v/>
      </c>
      <c r="S91" s="78" t="str">
        <f t="shared" si="52"/>
        <v/>
      </c>
      <c r="T91" s="78" t="str">
        <f t="shared" si="35"/>
        <v/>
      </c>
      <c r="U91" s="293" t="str">
        <f t="shared" si="36"/>
        <v/>
      </c>
      <c r="V91" s="78" t="str">
        <f t="shared" si="53"/>
        <v/>
      </c>
      <c r="W91" s="167" t="str">
        <f t="shared" si="54"/>
        <v/>
      </c>
      <c r="X91" s="78" t="str">
        <f t="shared" si="55"/>
        <v/>
      </c>
      <c r="Y91" s="302" t="str">
        <f t="shared" si="56"/>
        <v/>
      </c>
      <c r="Z91" s="303" t="str">
        <f t="shared" si="57"/>
        <v/>
      </c>
      <c r="AA91" s="302" t="str">
        <f t="shared" si="58"/>
        <v/>
      </c>
      <c r="AB91" s="295" t="str">
        <f t="shared" si="58"/>
        <v/>
      </c>
      <c r="AC91" s="925" t="str">
        <f t="shared" si="47"/>
        <v/>
      </c>
      <c r="AD91" s="79" t="str">
        <f t="shared" si="59"/>
        <v/>
      </c>
      <c r="AE91" s="926" t="str">
        <f t="shared" si="48"/>
        <v/>
      </c>
      <c r="AF91" s="78" t="str">
        <f t="shared" si="44"/>
        <v/>
      </c>
      <c r="AG91" s="80"/>
      <c r="AH91" s="304" t="str">
        <f t="shared" si="49"/>
        <v/>
      </c>
      <c r="AI91" s="305"/>
      <c r="AJ91" s="300" t="str">
        <f t="shared" si="50"/>
        <v/>
      </c>
      <c r="AK91" s="79" t="str">
        <f t="shared" si="45"/>
        <v/>
      </c>
    </row>
    <row r="92" spans="1:37" s="56" customFormat="1">
      <c r="A92" s="301">
        <v>84</v>
      </c>
      <c r="B92" s="354"/>
      <c r="C92" s="80"/>
      <c r="D92" s="22"/>
      <c r="E92" s="18"/>
      <c r="F92" s="22"/>
      <c r="G92" s="32"/>
      <c r="H92" s="2"/>
      <c r="I92" s="19"/>
      <c r="J92" s="20"/>
      <c r="K92" s="19"/>
      <c r="L92" s="19"/>
      <c r="M92" s="925" t="str">
        <f t="shared" si="32"/>
        <v/>
      </c>
      <c r="N92" s="21"/>
      <c r="O92" s="926" t="str">
        <f t="shared" si="46"/>
        <v/>
      </c>
      <c r="P92" s="2"/>
      <c r="Q92" s="315"/>
      <c r="R92" s="174" t="str">
        <f t="shared" si="51"/>
        <v/>
      </c>
      <c r="S92" s="78" t="str">
        <f t="shared" si="52"/>
        <v/>
      </c>
      <c r="T92" s="78" t="str">
        <f t="shared" si="35"/>
        <v/>
      </c>
      <c r="U92" s="293" t="str">
        <f t="shared" si="36"/>
        <v/>
      </c>
      <c r="V92" s="78" t="str">
        <f t="shared" si="53"/>
        <v/>
      </c>
      <c r="W92" s="167" t="str">
        <f t="shared" si="54"/>
        <v/>
      </c>
      <c r="X92" s="78" t="str">
        <f t="shared" si="55"/>
        <v/>
      </c>
      <c r="Y92" s="302" t="str">
        <f t="shared" si="56"/>
        <v/>
      </c>
      <c r="Z92" s="303" t="str">
        <f t="shared" si="57"/>
        <v/>
      </c>
      <c r="AA92" s="302" t="str">
        <f t="shared" si="58"/>
        <v/>
      </c>
      <c r="AB92" s="295" t="str">
        <f t="shared" si="58"/>
        <v/>
      </c>
      <c r="AC92" s="925" t="str">
        <f t="shared" si="47"/>
        <v/>
      </c>
      <c r="AD92" s="79" t="str">
        <f t="shared" si="59"/>
        <v/>
      </c>
      <c r="AE92" s="926" t="str">
        <f t="shared" si="48"/>
        <v/>
      </c>
      <c r="AF92" s="78" t="str">
        <f t="shared" si="44"/>
        <v/>
      </c>
      <c r="AG92" s="80"/>
      <c r="AH92" s="304" t="str">
        <f t="shared" si="49"/>
        <v/>
      </c>
      <c r="AI92" s="305"/>
      <c r="AJ92" s="300" t="str">
        <f t="shared" si="50"/>
        <v/>
      </c>
      <c r="AK92" s="79" t="str">
        <f t="shared" si="45"/>
        <v/>
      </c>
    </row>
    <row r="93" spans="1:37" s="56" customFormat="1">
      <c r="A93" s="301">
        <v>85</v>
      </c>
      <c r="B93" s="354"/>
      <c r="C93" s="80"/>
      <c r="D93" s="22"/>
      <c r="E93" s="18"/>
      <c r="F93" s="22"/>
      <c r="G93" s="32"/>
      <c r="H93" s="2"/>
      <c r="I93" s="19"/>
      <c r="J93" s="20"/>
      <c r="K93" s="19"/>
      <c r="L93" s="19"/>
      <c r="M93" s="925" t="str">
        <f t="shared" si="32"/>
        <v/>
      </c>
      <c r="N93" s="21"/>
      <c r="O93" s="926" t="str">
        <f t="shared" si="46"/>
        <v/>
      </c>
      <c r="P93" s="2"/>
      <c r="Q93" s="315"/>
      <c r="R93" s="174" t="str">
        <f t="shared" si="51"/>
        <v/>
      </c>
      <c r="S93" s="78" t="str">
        <f t="shared" si="52"/>
        <v/>
      </c>
      <c r="T93" s="78" t="str">
        <f t="shared" si="35"/>
        <v/>
      </c>
      <c r="U93" s="293" t="str">
        <f t="shared" si="36"/>
        <v/>
      </c>
      <c r="V93" s="78" t="str">
        <f t="shared" si="53"/>
        <v/>
      </c>
      <c r="W93" s="167" t="str">
        <f t="shared" si="54"/>
        <v/>
      </c>
      <c r="X93" s="78" t="str">
        <f t="shared" si="55"/>
        <v/>
      </c>
      <c r="Y93" s="302" t="str">
        <f t="shared" si="56"/>
        <v/>
      </c>
      <c r="Z93" s="303" t="str">
        <f t="shared" si="57"/>
        <v/>
      </c>
      <c r="AA93" s="302" t="str">
        <f t="shared" si="58"/>
        <v/>
      </c>
      <c r="AB93" s="295" t="str">
        <f t="shared" si="58"/>
        <v/>
      </c>
      <c r="AC93" s="925" t="str">
        <f t="shared" si="47"/>
        <v/>
      </c>
      <c r="AD93" s="79" t="str">
        <f t="shared" si="59"/>
        <v/>
      </c>
      <c r="AE93" s="926" t="str">
        <f t="shared" si="48"/>
        <v/>
      </c>
      <c r="AF93" s="78" t="str">
        <f t="shared" si="44"/>
        <v/>
      </c>
      <c r="AG93" s="80"/>
      <c r="AH93" s="304" t="str">
        <f t="shared" si="49"/>
        <v/>
      </c>
      <c r="AI93" s="305"/>
      <c r="AJ93" s="300" t="str">
        <f t="shared" si="50"/>
        <v/>
      </c>
      <c r="AK93" s="79" t="str">
        <f t="shared" si="45"/>
        <v/>
      </c>
    </row>
    <row r="94" spans="1:37" s="56" customFormat="1">
      <c r="A94" s="301">
        <v>86</v>
      </c>
      <c r="B94" s="354"/>
      <c r="C94" s="80"/>
      <c r="D94" s="22"/>
      <c r="E94" s="18"/>
      <c r="F94" s="22"/>
      <c r="G94" s="32"/>
      <c r="H94" s="2"/>
      <c r="I94" s="19"/>
      <c r="J94" s="20"/>
      <c r="K94" s="19"/>
      <c r="L94" s="19"/>
      <c r="M94" s="925" t="str">
        <f t="shared" si="32"/>
        <v/>
      </c>
      <c r="N94" s="21"/>
      <c r="O94" s="926" t="str">
        <f t="shared" si="46"/>
        <v/>
      </c>
      <c r="P94" s="2"/>
      <c r="Q94" s="315"/>
      <c r="R94" s="174" t="str">
        <f t="shared" si="51"/>
        <v/>
      </c>
      <c r="S94" s="78" t="str">
        <f t="shared" si="52"/>
        <v/>
      </c>
      <c r="T94" s="78" t="str">
        <f t="shared" si="35"/>
        <v/>
      </c>
      <c r="U94" s="293" t="str">
        <f t="shared" si="36"/>
        <v/>
      </c>
      <c r="V94" s="78" t="str">
        <f t="shared" si="53"/>
        <v/>
      </c>
      <c r="W94" s="167" t="str">
        <f t="shared" si="54"/>
        <v/>
      </c>
      <c r="X94" s="78" t="str">
        <f t="shared" si="55"/>
        <v/>
      </c>
      <c r="Y94" s="302" t="str">
        <f t="shared" si="56"/>
        <v/>
      </c>
      <c r="Z94" s="303" t="str">
        <f t="shared" si="57"/>
        <v/>
      </c>
      <c r="AA94" s="302" t="str">
        <f t="shared" si="58"/>
        <v/>
      </c>
      <c r="AB94" s="295" t="str">
        <f t="shared" si="58"/>
        <v/>
      </c>
      <c r="AC94" s="925" t="str">
        <f t="shared" si="47"/>
        <v/>
      </c>
      <c r="AD94" s="79" t="str">
        <f t="shared" si="59"/>
        <v/>
      </c>
      <c r="AE94" s="926" t="str">
        <f t="shared" si="48"/>
        <v/>
      </c>
      <c r="AF94" s="78" t="str">
        <f t="shared" si="44"/>
        <v/>
      </c>
      <c r="AG94" s="80"/>
      <c r="AH94" s="304" t="str">
        <f t="shared" si="49"/>
        <v/>
      </c>
      <c r="AI94" s="305"/>
      <c r="AJ94" s="300" t="str">
        <f t="shared" si="50"/>
        <v/>
      </c>
      <c r="AK94" s="79" t="str">
        <f t="shared" si="45"/>
        <v/>
      </c>
    </row>
    <row r="95" spans="1:37" s="56" customFormat="1">
      <c r="A95" s="301">
        <v>87</v>
      </c>
      <c r="B95" s="354"/>
      <c r="C95" s="80"/>
      <c r="D95" s="22"/>
      <c r="E95" s="18"/>
      <c r="F95" s="22"/>
      <c r="G95" s="32"/>
      <c r="H95" s="2"/>
      <c r="I95" s="19"/>
      <c r="J95" s="20"/>
      <c r="K95" s="19"/>
      <c r="L95" s="19"/>
      <c r="M95" s="925" t="str">
        <f t="shared" si="32"/>
        <v/>
      </c>
      <c r="N95" s="21"/>
      <c r="O95" s="926" t="str">
        <f t="shared" si="46"/>
        <v/>
      </c>
      <c r="P95" s="2"/>
      <c r="Q95" s="315"/>
      <c r="R95" s="174" t="str">
        <f t="shared" si="51"/>
        <v/>
      </c>
      <c r="S95" s="78" t="str">
        <f t="shared" si="52"/>
        <v/>
      </c>
      <c r="T95" s="78" t="str">
        <f t="shared" si="35"/>
        <v/>
      </c>
      <c r="U95" s="293" t="str">
        <f t="shared" si="36"/>
        <v/>
      </c>
      <c r="V95" s="78" t="str">
        <f t="shared" si="53"/>
        <v/>
      </c>
      <c r="W95" s="167" t="str">
        <f t="shared" si="54"/>
        <v/>
      </c>
      <c r="X95" s="78" t="str">
        <f t="shared" si="55"/>
        <v/>
      </c>
      <c r="Y95" s="302" t="str">
        <f t="shared" si="56"/>
        <v/>
      </c>
      <c r="Z95" s="303" t="str">
        <f t="shared" si="57"/>
        <v/>
      </c>
      <c r="AA95" s="302" t="str">
        <f t="shared" si="58"/>
        <v/>
      </c>
      <c r="AB95" s="295" t="str">
        <f t="shared" si="58"/>
        <v/>
      </c>
      <c r="AC95" s="925" t="str">
        <f t="shared" si="47"/>
        <v/>
      </c>
      <c r="AD95" s="79" t="str">
        <f t="shared" si="59"/>
        <v/>
      </c>
      <c r="AE95" s="926" t="str">
        <f t="shared" si="48"/>
        <v/>
      </c>
      <c r="AF95" s="78" t="str">
        <f t="shared" si="44"/>
        <v/>
      </c>
      <c r="AG95" s="80"/>
      <c r="AH95" s="304" t="str">
        <f t="shared" si="49"/>
        <v/>
      </c>
      <c r="AI95" s="305"/>
      <c r="AJ95" s="300" t="str">
        <f t="shared" si="50"/>
        <v/>
      </c>
      <c r="AK95" s="79" t="str">
        <f t="shared" si="45"/>
        <v/>
      </c>
    </row>
    <row r="96" spans="1:37" s="56" customFormat="1">
      <c r="A96" s="301">
        <v>88</v>
      </c>
      <c r="B96" s="354"/>
      <c r="C96" s="80"/>
      <c r="D96" s="22"/>
      <c r="E96" s="18"/>
      <c r="F96" s="22"/>
      <c r="G96" s="32"/>
      <c r="H96" s="2"/>
      <c r="I96" s="19"/>
      <c r="J96" s="20"/>
      <c r="K96" s="19"/>
      <c r="L96" s="19"/>
      <c r="M96" s="925" t="str">
        <f t="shared" si="32"/>
        <v/>
      </c>
      <c r="N96" s="21"/>
      <c r="O96" s="926" t="str">
        <f t="shared" si="46"/>
        <v/>
      </c>
      <c r="P96" s="2"/>
      <c r="Q96" s="315"/>
      <c r="R96" s="174" t="str">
        <f t="shared" si="51"/>
        <v/>
      </c>
      <c r="S96" s="78" t="str">
        <f t="shared" si="52"/>
        <v/>
      </c>
      <c r="T96" s="78" t="str">
        <f t="shared" si="35"/>
        <v/>
      </c>
      <c r="U96" s="293" t="str">
        <f t="shared" si="36"/>
        <v/>
      </c>
      <c r="V96" s="78" t="str">
        <f t="shared" si="53"/>
        <v/>
      </c>
      <c r="W96" s="167" t="str">
        <f t="shared" si="54"/>
        <v/>
      </c>
      <c r="X96" s="78" t="str">
        <f t="shared" si="55"/>
        <v/>
      </c>
      <c r="Y96" s="302" t="str">
        <f t="shared" si="56"/>
        <v/>
      </c>
      <c r="Z96" s="303" t="str">
        <f t="shared" si="57"/>
        <v/>
      </c>
      <c r="AA96" s="302" t="str">
        <f t="shared" si="58"/>
        <v/>
      </c>
      <c r="AB96" s="295" t="str">
        <f t="shared" si="58"/>
        <v/>
      </c>
      <c r="AC96" s="925" t="str">
        <f t="shared" si="47"/>
        <v/>
      </c>
      <c r="AD96" s="79" t="str">
        <f t="shared" si="59"/>
        <v/>
      </c>
      <c r="AE96" s="926" t="str">
        <f t="shared" si="48"/>
        <v/>
      </c>
      <c r="AF96" s="78" t="str">
        <f t="shared" si="44"/>
        <v/>
      </c>
      <c r="AG96" s="80"/>
      <c r="AH96" s="304" t="str">
        <f t="shared" si="49"/>
        <v/>
      </c>
      <c r="AI96" s="305"/>
      <c r="AJ96" s="300" t="str">
        <f t="shared" si="50"/>
        <v/>
      </c>
      <c r="AK96" s="79" t="str">
        <f t="shared" si="45"/>
        <v/>
      </c>
    </row>
    <row r="97" spans="1:37" s="56" customFormat="1">
      <c r="A97" s="301">
        <v>89</v>
      </c>
      <c r="B97" s="354"/>
      <c r="C97" s="80"/>
      <c r="D97" s="22"/>
      <c r="E97" s="18"/>
      <c r="F97" s="22"/>
      <c r="G97" s="32"/>
      <c r="H97" s="2"/>
      <c r="I97" s="19"/>
      <c r="J97" s="20"/>
      <c r="K97" s="19"/>
      <c r="L97" s="19"/>
      <c r="M97" s="925" t="str">
        <f t="shared" si="32"/>
        <v/>
      </c>
      <c r="N97" s="21"/>
      <c r="O97" s="926" t="str">
        <f t="shared" si="46"/>
        <v/>
      </c>
      <c r="P97" s="2"/>
      <c r="Q97" s="315"/>
      <c r="R97" s="174" t="str">
        <f t="shared" si="51"/>
        <v/>
      </c>
      <c r="S97" s="78" t="str">
        <f t="shared" si="52"/>
        <v/>
      </c>
      <c r="T97" s="78" t="str">
        <f t="shared" si="35"/>
        <v/>
      </c>
      <c r="U97" s="293" t="str">
        <f t="shared" si="36"/>
        <v/>
      </c>
      <c r="V97" s="78" t="str">
        <f t="shared" si="53"/>
        <v/>
      </c>
      <c r="W97" s="167" t="str">
        <f t="shared" si="54"/>
        <v/>
      </c>
      <c r="X97" s="78" t="str">
        <f t="shared" si="55"/>
        <v/>
      </c>
      <c r="Y97" s="302" t="str">
        <f t="shared" si="56"/>
        <v/>
      </c>
      <c r="Z97" s="303" t="str">
        <f t="shared" si="57"/>
        <v/>
      </c>
      <c r="AA97" s="302" t="str">
        <f t="shared" si="58"/>
        <v/>
      </c>
      <c r="AB97" s="295" t="str">
        <f t="shared" si="58"/>
        <v/>
      </c>
      <c r="AC97" s="925" t="str">
        <f t="shared" si="47"/>
        <v/>
      </c>
      <c r="AD97" s="79" t="str">
        <f t="shared" si="59"/>
        <v/>
      </c>
      <c r="AE97" s="926" t="str">
        <f t="shared" si="48"/>
        <v/>
      </c>
      <c r="AF97" s="78" t="str">
        <f t="shared" si="44"/>
        <v/>
      </c>
      <c r="AG97" s="80"/>
      <c r="AH97" s="304" t="str">
        <f t="shared" si="49"/>
        <v/>
      </c>
      <c r="AI97" s="305"/>
      <c r="AJ97" s="300" t="str">
        <f t="shared" si="50"/>
        <v/>
      </c>
      <c r="AK97" s="79" t="str">
        <f t="shared" si="45"/>
        <v/>
      </c>
    </row>
    <row r="98" spans="1:37" s="56" customFormat="1">
      <c r="A98" s="301">
        <v>90</v>
      </c>
      <c r="B98" s="354"/>
      <c r="C98" s="80"/>
      <c r="D98" s="22"/>
      <c r="E98" s="18"/>
      <c r="F98" s="22"/>
      <c r="G98" s="32"/>
      <c r="H98" s="2"/>
      <c r="I98" s="19"/>
      <c r="J98" s="20"/>
      <c r="K98" s="19"/>
      <c r="L98" s="19"/>
      <c r="M98" s="925" t="str">
        <f t="shared" si="32"/>
        <v/>
      </c>
      <c r="N98" s="21"/>
      <c r="O98" s="926" t="str">
        <f t="shared" si="46"/>
        <v/>
      </c>
      <c r="P98" s="2"/>
      <c r="Q98" s="315"/>
      <c r="R98" s="174" t="str">
        <f t="shared" si="51"/>
        <v/>
      </c>
      <c r="S98" s="78" t="str">
        <f t="shared" si="52"/>
        <v/>
      </c>
      <c r="T98" s="78" t="str">
        <f t="shared" si="35"/>
        <v/>
      </c>
      <c r="U98" s="293" t="str">
        <f t="shared" si="36"/>
        <v/>
      </c>
      <c r="V98" s="78" t="str">
        <f t="shared" si="53"/>
        <v/>
      </c>
      <c r="W98" s="167" t="str">
        <f t="shared" si="54"/>
        <v/>
      </c>
      <c r="X98" s="78" t="str">
        <f t="shared" si="55"/>
        <v/>
      </c>
      <c r="Y98" s="302" t="str">
        <f t="shared" si="56"/>
        <v/>
      </c>
      <c r="Z98" s="303" t="str">
        <f t="shared" si="57"/>
        <v/>
      </c>
      <c r="AA98" s="302" t="str">
        <f t="shared" si="58"/>
        <v/>
      </c>
      <c r="AB98" s="295" t="str">
        <f t="shared" si="58"/>
        <v/>
      </c>
      <c r="AC98" s="925" t="str">
        <f t="shared" si="47"/>
        <v/>
      </c>
      <c r="AD98" s="79" t="str">
        <f t="shared" si="59"/>
        <v/>
      </c>
      <c r="AE98" s="926" t="str">
        <f t="shared" si="48"/>
        <v/>
      </c>
      <c r="AF98" s="78" t="str">
        <f t="shared" si="44"/>
        <v/>
      </c>
      <c r="AG98" s="80"/>
      <c r="AH98" s="304" t="str">
        <f t="shared" si="49"/>
        <v/>
      </c>
      <c r="AI98" s="305"/>
      <c r="AJ98" s="300" t="str">
        <f t="shared" si="50"/>
        <v/>
      </c>
      <c r="AK98" s="79" t="str">
        <f t="shared" si="45"/>
        <v/>
      </c>
    </row>
    <row r="99" spans="1:37" s="56" customFormat="1">
      <c r="A99" s="301">
        <v>91</v>
      </c>
      <c r="B99" s="354"/>
      <c r="C99" s="80"/>
      <c r="D99" s="22"/>
      <c r="E99" s="18"/>
      <c r="F99" s="22"/>
      <c r="G99" s="32"/>
      <c r="H99" s="2"/>
      <c r="I99" s="19"/>
      <c r="J99" s="20"/>
      <c r="K99" s="19"/>
      <c r="L99" s="19"/>
      <c r="M99" s="925" t="str">
        <f t="shared" si="32"/>
        <v/>
      </c>
      <c r="N99" s="21"/>
      <c r="O99" s="926" t="str">
        <f t="shared" si="46"/>
        <v/>
      </c>
      <c r="P99" s="2"/>
      <c r="Q99" s="315"/>
      <c r="R99" s="174" t="str">
        <f t="shared" si="51"/>
        <v/>
      </c>
      <c r="S99" s="78" t="str">
        <f t="shared" si="52"/>
        <v/>
      </c>
      <c r="T99" s="78" t="str">
        <f t="shared" si="35"/>
        <v/>
      </c>
      <c r="U99" s="293" t="str">
        <f t="shared" si="36"/>
        <v/>
      </c>
      <c r="V99" s="78" t="str">
        <f t="shared" si="53"/>
        <v/>
      </c>
      <c r="W99" s="167" t="str">
        <f t="shared" si="54"/>
        <v/>
      </c>
      <c r="X99" s="78" t="str">
        <f t="shared" si="55"/>
        <v/>
      </c>
      <c r="Y99" s="302" t="str">
        <f t="shared" si="56"/>
        <v/>
      </c>
      <c r="Z99" s="303" t="str">
        <f t="shared" si="57"/>
        <v/>
      </c>
      <c r="AA99" s="302" t="str">
        <f t="shared" si="58"/>
        <v/>
      </c>
      <c r="AB99" s="295" t="str">
        <f t="shared" si="58"/>
        <v/>
      </c>
      <c r="AC99" s="925" t="str">
        <f t="shared" si="47"/>
        <v/>
      </c>
      <c r="AD99" s="79" t="str">
        <f t="shared" si="59"/>
        <v/>
      </c>
      <c r="AE99" s="926" t="str">
        <f t="shared" si="48"/>
        <v/>
      </c>
      <c r="AF99" s="78" t="str">
        <f t="shared" si="44"/>
        <v/>
      </c>
      <c r="AG99" s="80"/>
      <c r="AH99" s="304" t="str">
        <f t="shared" si="49"/>
        <v/>
      </c>
      <c r="AI99" s="305"/>
      <c r="AJ99" s="300" t="str">
        <f t="shared" si="50"/>
        <v/>
      </c>
      <c r="AK99" s="79" t="str">
        <f t="shared" si="45"/>
        <v/>
      </c>
    </row>
    <row r="100" spans="1:37" s="56" customFormat="1">
      <c r="A100" s="301">
        <v>92</v>
      </c>
      <c r="B100" s="354"/>
      <c r="C100" s="80"/>
      <c r="D100" s="22"/>
      <c r="E100" s="18"/>
      <c r="F100" s="22"/>
      <c r="G100" s="32"/>
      <c r="H100" s="2"/>
      <c r="I100" s="19"/>
      <c r="J100" s="20"/>
      <c r="K100" s="19"/>
      <c r="L100" s="19"/>
      <c r="M100" s="925" t="str">
        <f t="shared" si="32"/>
        <v/>
      </c>
      <c r="N100" s="21"/>
      <c r="O100" s="926" t="str">
        <f t="shared" si="46"/>
        <v/>
      </c>
      <c r="P100" s="2"/>
      <c r="Q100" s="315"/>
      <c r="R100" s="174" t="str">
        <f t="shared" si="51"/>
        <v/>
      </c>
      <c r="S100" s="78" t="str">
        <f t="shared" si="52"/>
        <v/>
      </c>
      <c r="T100" s="78" t="str">
        <f t="shared" si="35"/>
        <v/>
      </c>
      <c r="U100" s="293" t="str">
        <f t="shared" si="36"/>
        <v/>
      </c>
      <c r="V100" s="78" t="str">
        <f t="shared" si="53"/>
        <v/>
      </c>
      <c r="W100" s="167" t="str">
        <f t="shared" si="54"/>
        <v/>
      </c>
      <c r="X100" s="78" t="str">
        <f t="shared" si="55"/>
        <v/>
      </c>
      <c r="Y100" s="302" t="str">
        <f t="shared" si="56"/>
        <v/>
      </c>
      <c r="Z100" s="303" t="str">
        <f t="shared" si="57"/>
        <v/>
      </c>
      <c r="AA100" s="302" t="str">
        <f t="shared" si="58"/>
        <v/>
      </c>
      <c r="AB100" s="295" t="str">
        <f t="shared" si="58"/>
        <v/>
      </c>
      <c r="AC100" s="925" t="str">
        <f t="shared" si="47"/>
        <v/>
      </c>
      <c r="AD100" s="79" t="str">
        <f t="shared" si="59"/>
        <v/>
      </c>
      <c r="AE100" s="926" t="str">
        <f t="shared" si="48"/>
        <v/>
      </c>
      <c r="AF100" s="78" t="str">
        <f t="shared" si="44"/>
        <v/>
      </c>
      <c r="AG100" s="80"/>
      <c r="AH100" s="304" t="str">
        <f t="shared" si="49"/>
        <v/>
      </c>
      <c r="AI100" s="305"/>
      <c r="AJ100" s="300" t="str">
        <f t="shared" si="50"/>
        <v/>
      </c>
      <c r="AK100" s="79" t="str">
        <f t="shared" si="45"/>
        <v/>
      </c>
    </row>
    <row r="101" spans="1:37" s="56" customFormat="1">
      <c r="A101" s="301">
        <v>93</v>
      </c>
      <c r="B101" s="354"/>
      <c r="C101" s="80"/>
      <c r="D101" s="22"/>
      <c r="E101" s="18"/>
      <c r="F101" s="22"/>
      <c r="G101" s="32"/>
      <c r="H101" s="2"/>
      <c r="I101" s="19"/>
      <c r="J101" s="20"/>
      <c r="K101" s="19"/>
      <c r="L101" s="19"/>
      <c r="M101" s="925" t="str">
        <f t="shared" si="32"/>
        <v/>
      </c>
      <c r="N101" s="21"/>
      <c r="O101" s="926" t="str">
        <f t="shared" si="46"/>
        <v/>
      </c>
      <c r="P101" s="2"/>
      <c r="Q101" s="315"/>
      <c r="R101" s="174" t="str">
        <f t="shared" si="51"/>
        <v/>
      </c>
      <c r="S101" s="78" t="str">
        <f t="shared" si="52"/>
        <v/>
      </c>
      <c r="T101" s="78" t="str">
        <f t="shared" si="35"/>
        <v/>
      </c>
      <c r="U101" s="293" t="str">
        <f t="shared" si="36"/>
        <v/>
      </c>
      <c r="V101" s="78" t="str">
        <f t="shared" si="53"/>
        <v/>
      </c>
      <c r="W101" s="167" t="str">
        <f t="shared" si="54"/>
        <v/>
      </c>
      <c r="X101" s="78" t="str">
        <f t="shared" si="55"/>
        <v/>
      </c>
      <c r="Y101" s="302" t="str">
        <f t="shared" si="56"/>
        <v/>
      </c>
      <c r="Z101" s="303" t="str">
        <f t="shared" si="57"/>
        <v/>
      </c>
      <c r="AA101" s="302" t="str">
        <f t="shared" si="58"/>
        <v/>
      </c>
      <c r="AB101" s="295" t="str">
        <f t="shared" si="58"/>
        <v/>
      </c>
      <c r="AC101" s="925" t="str">
        <f t="shared" si="47"/>
        <v/>
      </c>
      <c r="AD101" s="79" t="str">
        <f t="shared" si="59"/>
        <v/>
      </c>
      <c r="AE101" s="926" t="str">
        <f t="shared" si="48"/>
        <v/>
      </c>
      <c r="AF101" s="78" t="str">
        <f t="shared" si="44"/>
        <v/>
      </c>
      <c r="AG101" s="80"/>
      <c r="AH101" s="304" t="str">
        <f t="shared" si="49"/>
        <v/>
      </c>
      <c r="AI101" s="305"/>
      <c r="AJ101" s="300" t="str">
        <f t="shared" si="50"/>
        <v/>
      </c>
      <c r="AK101" s="79" t="str">
        <f t="shared" si="45"/>
        <v/>
      </c>
    </row>
    <row r="102" spans="1:37" s="56" customFormat="1">
      <c r="A102" s="301">
        <v>94</v>
      </c>
      <c r="B102" s="354"/>
      <c r="C102" s="80"/>
      <c r="D102" s="22"/>
      <c r="E102" s="18"/>
      <c r="F102" s="22"/>
      <c r="G102" s="32"/>
      <c r="H102" s="2"/>
      <c r="I102" s="19"/>
      <c r="J102" s="20"/>
      <c r="K102" s="19"/>
      <c r="L102" s="19"/>
      <c r="M102" s="925" t="str">
        <f t="shared" si="32"/>
        <v/>
      </c>
      <c r="N102" s="21"/>
      <c r="O102" s="926" t="str">
        <f t="shared" si="46"/>
        <v/>
      </c>
      <c r="P102" s="2"/>
      <c r="Q102" s="315"/>
      <c r="R102" s="174" t="str">
        <f t="shared" si="51"/>
        <v/>
      </c>
      <c r="S102" s="78" t="str">
        <f t="shared" si="52"/>
        <v/>
      </c>
      <c r="T102" s="78" t="str">
        <f t="shared" si="35"/>
        <v/>
      </c>
      <c r="U102" s="293" t="str">
        <f t="shared" si="36"/>
        <v/>
      </c>
      <c r="V102" s="78" t="str">
        <f t="shared" si="53"/>
        <v/>
      </c>
      <c r="W102" s="167" t="str">
        <f t="shared" si="54"/>
        <v/>
      </c>
      <c r="X102" s="78" t="str">
        <f t="shared" si="55"/>
        <v/>
      </c>
      <c r="Y102" s="302" t="str">
        <f t="shared" si="56"/>
        <v/>
      </c>
      <c r="Z102" s="303" t="str">
        <f t="shared" si="57"/>
        <v/>
      </c>
      <c r="AA102" s="302" t="str">
        <f t="shared" si="58"/>
        <v/>
      </c>
      <c r="AB102" s="295" t="str">
        <f t="shared" si="58"/>
        <v/>
      </c>
      <c r="AC102" s="925" t="str">
        <f t="shared" si="47"/>
        <v/>
      </c>
      <c r="AD102" s="79" t="str">
        <f t="shared" si="59"/>
        <v/>
      </c>
      <c r="AE102" s="926" t="str">
        <f t="shared" si="48"/>
        <v/>
      </c>
      <c r="AF102" s="78" t="str">
        <f t="shared" si="44"/>
        <v/>
      </c>
      <c r="AG102" s="80"/>
      <c r="AH102" s="304" t="str">
        <f t="shared" si="49"/>
        <v/>
      </c>
      <c r="AI102" s="305"/>
      <c r="AJ102" s="300" t="str">
        <f t="shared" si="50"/>
        <v/>
      </c>
      <c r="AK102" s="79" t="str">
        <f t="shared" si="45"/>
        <v/>
      </c>
    </row>
    <row r="103" spans="1:37" s="56" customFormat="1">
      <c r="A103" s="301">
        <v>95</v>
      </c>
      <c r="B103" s="354"/>
      <c r="C103" s="80"/>
      <c r="D103" s="22"/>
      <c r="E103" s="18"/>
      <c r="F103" s="22"/>
      <c r="G103" s="32"/>
      <c r="H103" s="2"/>
      <c r="I103" s="19"/>
      <c r="J103" s="20"/>
      <c r="K103" s="19"/>
      <c r="L103" s="19"/>
      <c r="M103" s="925" t="str">
        <f t="shared" si="32"/>
        <v/>
      </c>
      <c r="N103" s="21"/>
      <c r="O103" s="926" t="str">
        <f t="shared" si="46"/>
        <v/>
      </c>
      <c r="P103" s="2"/>
      <c r="Q103" s="315"/>
      <c r="R103" s="174" t="str">
        <f t="shared" si="51"/>
        <v/>
      </c>
      <c r="S103" s="78" t="str">
        <f t="shared" si="52"/>
        <v/>
      </c>
      <c r="T103" s="78" t="str">
        <f t="shared" si="35"/>
        <v/>
      </c>
      <c r="U103" s="293" t="str">
        <f t="shared" si="36"/>
        <v/>
      </c>
      <c r="V103" s="78" t="str">
        <f t="shared" si="53"/>
        <v/>
      </c>
      <c r="W103" s="167" t="str">
        <f t="shared" si="54"/>
        <v/>
      </c>
      <c r="X103" s="78" t="str">
        <f t="shared" si="55"/>
        <v/>
      </c>
      <c r="Y103" s="302" t="str">
        <f t="shared" si="56"/>
        <v/>
      </c>
      <c r="Z103" s="303" t="str">
        <f t="shared" si="57"/>
        <v/>
      </c>
      <c r="AA103" s="302" t="str">
        <f t="shared" si="58"/>
        <v/>
      </c>
      <c r="AB103" s="295" t="str">
        <f t="shared" si="58"/>
        <v/>
      </c>
      <c r="AC103" s="925" t="str">
        <f t="shared" si="47"/>
        <v/>
      </c>
      <c r="AD103" s="79" t="str">
        <f t="shared" si="59"/>
        <v/>
      </c>
      <c r="AE103" s="926" t="str">
        <f t="shared" si="48"/>
        <v/>
      </c>
      <c r="AF103" s="78" t="str">
        <f t="shared" si="44"/>
        <v/>
      </c>
      <c r="AG103" s="80"/>
      <c r="AH103" s="304" t="str">
        <f t="shared" si="49"/>
        <v/>
      </c>
      <c r="AI103" s="305"/>
      <c r="AJ103" s="300" t="str">
        <f t="shared" si="50"/>
        <v/>
      </c>
      <c r="AK103" s="79" t="str">
        <f t="shared" si="45"/>
        <v/>
      </c>
    </row>
    <row r="104" spans="1:37" s="56" customFormat="1">
      <c r="A104" s="301">
        <v>96</v>
      </c>
      <c r="B104" s="354"/>
      <c r="C104" s="80"/>
      <c r="D104" s="22"/>
      <c r="E104" s="18"/>
      <c r="F104" s="22"/>
      <c r="G104" s="32"/>
      <c r="H104" s="2"/>
      <c r="I104" s="19"/>
      <c r="J104" s="20"/>
      <c r="K104" s="19"/>
      <c r="L104" s="19"/>
      <c r="M104" s="925" t="str">
        <f t="shared" si="32"/>
        <v/>
      </c>
      <c r="N104" s="21"/>
      <c r="O104" s="926" t="str">
        <f t="shared" si="46"/>
        <v/>
      </c>
      <c r="P104" s="2"/>
      <c r="Q104" s="315"/>
      <c r="R104" s="174" t="str">
        <f t="shared" si="51"/>
        <v/>
      </c>
      <c r="S104" s="78" t="str">
        <f t="shared" si="52"/>
        <v/>
      </c>
      <c r="T104" s="78" t="str">
        <f t="shared" si="35"/>
        <v/>
      </c>
      <c r="U104" s="293" t="str">
        <f t="shared" si="36"/>
        <v/>
      </c>
      <c r="V104" s="78" t="str">
        <f t="shared" si="53"/>
        <v/>
      </c>
      <c r="W104" s="167" t="str">
        <f t="shared" si="54"/>
        <v/>
      </c>
      <c r="X104" s="78" t="str">
        <f t="shared" si="55"/>
        <v/>
      </c>
      <c r="Y104" s="302" t="str">
        <f t="shared" si="56"/>
        <v/>
      </c>
      <c r="Z104" s="303" t="str">
        <f t="shared" si="57"/>
        <v/>
      </c>
      <c r="AA104" s="302" t="str">
        <f t="shared" si="58"/>
        <v/>
      </c>
      <c r="AB104" s="295" t="str">
        <f t="shared" si="58"/>
        <v/>
      </c>
      <c r="AC104" s="925" t="str">
        <f t="shared" si="47"/>
        <v/>
      </c>
      <c r="AD104" s="79" t="str">
        <f t="shared" si="59"/>
        <v/>
      </c>
      <c r="AE104" s="926" t="str">
        <f t="shared" si="48"/>
        <v/>
      </c>
      <c r="AF104" s="78" t="str">
        <f t="shared" si="44"/>
        <v/>
      </c>
      <c r="AG104" s="80"/>
      <c r="AH104" s="304" t="str">
        <f t="shared" si="49"/>
        <v/>
      </c>
      <c r="AI104" s="305"/>
      <c r="AJ104" s="300" t="str">
        <f t="shared" si="50"/>
        <v/>
      </c>
      <c r="AK104" s="79" t="str">
        <f t="shared" si="45"/>
        <v/>
      </c>
    </row>
    <row r="105" spans="1:37" s="56" customFormat="1">
      <c r="A105" s="301">
        <v>97</v>
      </c>
      <c r="B105" s="354"/>
      <c r="C105" s="80"/>
      <c r="D105" s="22"/>
      <c r="E105" s="18"/>
      <c r="F105" s="22"/>
      <c r="G105" s="32"/>
      <c r="H105" s="2"/>
      <c r="I105" s="19"/>
      <c r="J105" s="20"/>
      <c r="K105" s="19"/>
      <c r="L105" s="19"/>
      <c r="M105" s="925" t="str">
        <f t="shared" si="32"/>
        <v/>
      </c>
      <c r="N105" s="21"/>
      <c r="O105" s="926" t="str">
        <f t="shared" si="46"/>
        <v/>
      </c>
      <c r="P105" s="2"/>
      <c r="Q105" s="315"/>
      <c r="R105" s="174" t="str">
        <f t="shared" si="51"/>
        <v/>
      </c>
      <c r="S105" s="78" t="str">
        <f t="shared" si="52"/>
        <v/>
      </c>
      <c r="T105" s="78" t="str">
        <f t="shared" si="35"/>
        <v/>
      </c>
      <c r="U105" s="293" t="str">
        <f t="shared" si="36"/>
        <v/>
      </c>
      <c r="V105" s="78" t="str">
        <f t="shared" si="53"/>
        <v/>
      </c>
      <c r="W105" s="167" t="str">
        <f t="shared" si="54"/>
        <v/>
      </c>
      <c r="X105" s="78" t="str">
        <f t="shared" si="55"/>
        <v/>
      </c>
      <c r="Y105" s="302" t="str">
        <f t="shared" si="56"/>
        <v/>
      </c>
      <c r="Z105" s="303" t="str">
        <f t="shared" si="57"/>
        <v/>
      </c>
      <c r="AA105" s="302" t="str">
        <f t="shared" si="58"/>
        <v/>
      </c>
      <c r="AB105" s="295" t="str">
        <f t="shared" si="58"/>
        <v/>
      </c>
      <c r="AC105" s="925" t="str">
        <f t="shared" si="47"/>
        <v/>
      </c>
      <c r="AD105" s="79" t="str">
        <f t="shared" si="59"/>
        <v/>
      </c>
      <c r="AE105" s="926" t="str">
        <f t="shared" si="48"/>
        <v/>
      </c>
      <c r="AF105" s="78" t="str">
        <f t="shared" si="44"/>
        <v/>
      </c>
      <c r="AG105" s="80"/>
      <c r="AH105" s="304" t="str">
        <f t="shared" si="49"/>
        <v/>
      </c>
      <c r="AI105" s="305"/>
      <c r="AJ105" s="300" t="str">
        <f t="shared" si="50"/>
        <v/>
      </c>
      <c r="AK105" s="79" t="str">
        <f t="shared" si="45"/>
        <v/>
      </c>
    </row>
    <row r="106" spans="1:37" s="56" customFormat="1">
      <c r="A106" s="301">
        <v>98</v>
      </c>
      <c r="B106" s="354"/>
      <c r="C106" s="80"/>
      <c r="D106" s="22"/>
      <c r="E106" s="18"/>
      <c r="F106" s="22"/>
      <c r="G106" s="32"/>
      <c r="H106" s="2"/>
      <c r="I106" s="19"/>
      <c r="J106" s="20"/>
      <c r="K106" s="19"/>
      <c r="L106" s="19"/>
      <c r="M106" s="925" t="str">
        <f t="shared" si="32"/>
        <v/>
      </c>
      <c r="N106" s="21"/>
      <c r="O106" s="926" t="str">
        <f t="shared" si="46"/>
        <v/>
      </c>
      <c r="P106" s="2"/>
      <c r="Q106" s="315"/>
      <c r="R106" s="174" t="str">
        <f t="shared" si="51"/>
        <v/>
      </c>
      <c r="S106" s="78" t="str">
        <f t="shared" si="52"/>
        <v/>
      </c>
      <c r="T106" s="78" t="str">
        <f t="shared" si="35"/>
        <v/>
      </c>
      <c r="U106" s="293" t="str">
        <f t="shared" si="36"/>
        <v/>
      </c>
      <c r="V106" s="78" t="str">
        <f t="shared" si="53"/>
        <v/>
      </c>
      <c r="W106" s="167" t="str">
        <f t="shared" si="54"/>
        <v/>
      </c>
      <c r="X106" s="78" t="str">
        <f t="shared" si="55"/>
        <v/>
      </c>
      <c r="Y106" s="302" t="str">
        <f t="shared" si="56"/>
        <v/>
      </c>
      <c r="Z106" s="303" t="str">
        <f t="shared" si="57"/>
        <v/>
      </c>
      <c r="AA106" s="302" t="str">
        <f t="shared" si="58"/>
        <v/>
      </c>
      <c r="AB106" s="295" t="str">
        <f t="shared" si="58"/>
        <v/>
      </c>
      <c r="AC106" s="925" t="str">
        <f t="shared" si="47"/>
        <v/>
      </c>
      <c r="AD106" s="79" t="str">
        <f t="shared" si="59"/>
        <v/>
      </c>
      <c r="AE106" s="926" t="str">
        <f t="shared" si="48"/>
        <v/>
      </c>
      <c r="AF106" s="78" t="str">
        <f t="shared" si="44"/>
        <v/>
      </c>
      <c r="AG106" s="80"/>
      <c r="AH106" s="304" t="str">
        <f t="shared" si="49"/>
        <v/>
      </c>
      <c r="AI106" s="305"/>
      <c r="AJ106" s="300" t="str">
        <f t="shared" si="50"/>
        <v/>
      </c>
      <c r="AK106" s="79" t="str">
        <f t="shared" si="45"/>
        <v/>
      </c>
    </row>
    <row r="107" spans="1:37" s="56" customFormat="1">
      <c r="A107" s="301">
        <v>99</v>
      </c>
      <c r="B107" s="354"/>
      <c r="C107" s="80"/>
      <c r="D107" s="22"/>
      <c r="E107" s="18"/>
      <c r="F107" s="22"/>
      <c r="G107" s="32"/>
      <c r="H107" s="2"/>
      <c r="I107" s="19"/>
      <c r="J107" s="20"/>
      <c r="K107" s="19"/>
      <c r="L107" s="19"/>
      <c r="M107" s="925" t="str">
        <f t="shared" si="32"/>
        <v/>
      </c>
      <c r="N107" s="21"/>
      <c r="O107" s="926" t="str">
        <f t="shared" si="46"/>
        <v/>
      </c>
      <c r="P107" s="2"/>
      <c r="Q107" s="315"/>
      <c r="R107" s="174" t="str">
        <f t="shared" si="51"/>
        <v/>
      </c>
      <c r="S107" s="78" t="str">
        <f t="shared" si="52"/>
        <v/>
      </c>
      <c r="T107" s="78" t="str">
        <f t="shared" si="35"/>
        <v/>
      </c>
      <c r="U107" s="293" t="str">
        <f t="shared" si="36"/>
        <v/>
      </c>
      <c r="V107" s="78" t="str">
        <f t="shared" si="53"/>
        <v/>
      </c>
      <c r="W107" s="167" t="str">
        <f t="shared" si="54"/>
        <v/>
      </c>
      <c r="X107" s="78" t="str">
        <f t="shared" si="55"/>
        <v/>
      </c>
      <c r="Y107" s="302" t="str">
        <f t="shared" si="56"/>
        <v/>
      </c>
      <c r="Z107" s="303" t="str">
        <f t="shared" si="57"/>
        <v/>
      </c>
      <c r="AA107" s="302" t="str">
        <f t="shared" si="58"/>
        <v/>
      </c>
      <c r="AB107" s="295" t="str">
        <f t="shared" si="58"/>
        <v/>
      </c>
      <c r="AC107" s="925" t="str">
        <f t="shared" si="47"/>
        <v/>
      </c>
      <c r="AD107" s="79" t="str">
        <f t="shared" ref="AD107:AD108" si="60">IF(N107="","",N107)</f>
        <v/>
      </c>
      <c r="AE107" s="926" t="str">
        <f t="shared" si="48"/>
        <v/>
      </c>
      <c r="AF107" s="78" t="str">
        <f t="shared" si="44"/>
        <v/>
      </c>
      <c r="AG107" s="80"/>
      <c r="AH107" s="304" t="str">
        <f t="shared" si="49"/>
        <v/>
      </c>
      <c r="AI107" s="305"/>
      <c r="AJ107" s="300" t="str">
        <f t="shared" si="50"/>
        <v/>
      </c>
      <c r="AK107" s="79" t="str">
        <f t="shared" si="45"/>
        <v/>
      </c>
    </row>
    <row r="108" spans="1:37" s="56" customFormat="1">
      <c r="A108" s="301">
        <v>100</v>
      </c>
      <c r="B108" s="354"/>
      <c r="C108" s="80"/>
      <c r="D108" s="22"/>
      <c r="E108" s="18"/>
      <c r="F108" s="22"/>
      <c r="G108" s="32"/>
      <c r="H108" s="2"/>
      <c r="I108" s="19"/>
      <c r="J108" s="20"/>
      <c r="K108" s="19"/>
      <c r="L108" s="19"/>
      <c r="M108" s="925" t="str">
        <f t="shared" si="32"/>
        <v/>
      </c>
      <c r="N108" s="21"/>
      <c r="O108" s="926" t="str">
        <f t="shared" si="46"/>
        <v/>
      </c>
      <c r="P108" s="2"/>
      <c r="Q108" s="315"/>
      <c r="R108" s="174" t="str">
        <f t="shared" si="51"/>
        <v/>
      </c>
      <c r="S108" s="78" t="str">
        <f t="shared" si="52"/>
        <v/>
      </c>
      <c r="T108" s="78" t="str">
        <f t="shared" si="35"/>
        <v/>
      </c>
      <c r="U108" s="293" t="str">
        <f t="shared" si="36"/>
        <v/>
      </c>
      <c r="V108" s="78" t="str">
        <f t="shared" si="53"/>
        <v/>
      </c>
      <c r="W108" s="167" t="str">
        <f t="shared" si="54"/>
        <v/>
      </c>
      <c r="X108" s="78" t="str">
        <f t="shared" si="55"/>
        <v/>
      </c>
      <c r="Y108" s="302" t="str">
        <f t="shared" si="56"/>
        <v/>
      </c>
      <c r="Z108" s="303" t="str">
        <f t="shared" si="57"/>
        <v/>
      </c>
      <c r="AA108" s="302" t="str">
        <f t="shared" si="58"/>
        <v/>
      </c>
      <c r="AB108" s="295" t="str">
        <f t="shared" si="58"/>
        <v/>
      </c>
      <c r="AC108" s="925" t="str">
        <f t="shared" si="47"/>
        <v/>
      </c>
      <c r="AD108" s="79" t="str">
        <f t="shared" si="60"/>
        <v/>
      </c>
      <c r="AE108" s="926" t="str">
        <f t="shared" si="48"/>
        <v/>
      </c>
      <c r="AF108" s="78" t="str">
        <f t="shared" si="44"/>
        <v/>
      </c>
      <c r="AG108" s="80"/>
      <c r="AH108" s="304" t="str">
        <f t="shared" si="49"/>
        <v/>
      </c>
      <c r="AI108" s="305"/>
      <c r="AJ108" s="300" t="str">
        <f t="shared" si="50"/>
        <v/>
      </c>
      <c r="AK108" s="79" t="str">
        <f t="shared" si="45"/>
        <v/>
      </c>
    </row>
    <row r="109" spans="1:37" ht="15" customHeight="1">
      <c r="A109" s="1087" t="s">
        <v>47</v>
      </c>
      <c r="B109" s="1088"/>
      <c r="C109" s="1088"/>
      <c r="D109" s="1088"/>
      <c r="E109" s="1088"/>
      <c r="F109" s="1088"/>
      <c r="G109" s="1088"/>
      <c r="H109" s="1088"/>
      <c r="I109" s="1088"/>
      <c r="J109" s="1088"/>
      <c r="K109" s="1088"/>
      <c r="L109" s="1088"/>
      <c r="M109" s="1088"/>
      <c r="N109" s="1088"/>
      <c r="O109" s="306">
        <f>SUM(O9:O108)</f>
        <v>0</v>
      </c>
      <c r="P109" s="307"/>
      <c r="Q109" s="316"/>
      <c r="R109" s="307"/>
      <c r="S109" s="307"/>
      <c r="T109" s="307"/>
      <c r="U109" s="307"/>
      <c r="V109" s="307"/>
      <c r="W109" s="307"/>
      <c r="X109" s="307"/>
      <c r="Y109" s="307"/>
      <c r="Z109" s="307"/>
      <c r="AA109" s="307"/>
      <c r="AB109" s="307"/>
      <c r="AC109" s="307"/>
      <c r="AD109" s="307"/>
      <c r="AE109" s="307"/>
      <c r="AF109" s="307"/>
      <c r="AG109" s="308" t="s">
        <v>48</v>
      </c>
      <c r="AH109" s="306">
        <f>SUM(AH9:AH108)</f>
        <v>0</v>
      </c>
      <c r="AI109" s="307"/>
      <c r="AJ109" s="307" t="s">
        <v>155</v>
      </c>
      <c r="AK109" s="306">
        <f>SUM(AK9:AK108)</f>
        <v>0</v>
      </c>
    </row>
  </sheetData>
  <sheetProtection formatCells="0" formatColumns="0" formatRows="0" insertColumns="0" insertRows="0" insertHyperlinks="0" deleteColumns="0" deleteRows="0" sort="0" autoFilter="0" pivotTables="0"/>
  <mergeCells count="6">
    <mergeCell ref="R5:AK5"/>
    <mergeCell ref="A109:N109"/>
    <mergeCell ref="D2:I2"/>
    <mergeCell ref="D3:I3"/>
    <mergeCell ref="A6:A7"/>
    <mergeCell ref="A5:Q5"/>
  </mergeCells>
  <conditionalFormatting sqref="M9:M108">
    <cfRule type="expression" dxfId="79" priority="2">
      <formula>M9&gt;I9</formula>
    </cfRule>
  </conditionalFormatting>
  <conditionalFormatting sqref="R9:AE108">
    <cfRule type="expression" dxfId="78" priority="315">
      <formula>R9&lt;&gt;B9</formula>
    </cfRule>
  </conditionalFormatting>
  <conditionalFormatting sqref="AC9:AC108">
    <cfRule type="expression" dxfId="77" priority="1">
      <formula>AC9&gt;Y9</formula>
    </cfRule>
  </conditionalFormatting>
  <conditionalFormatting sqref="AG9:AG108">
    <cfRule type="containsText" dxfId="76" priority="7" operator="containsText" text="Non">
      <formula>NOT(ISERROR(SEARCH("Non",AG9)))</formula>
    </cfRule>
  </conditionalFormatting>
  <conditionalFormatting sqref="AJ9:AJ108">
    <cfRule type="containsText" dxfId="75" priority="4" operator="containsText" text="OK">
      <formula>NOT(ISERROR(SEARCH("OK",AJ9)))</formula>
    </cfRule>
    <cfRule type="containsText" dxfId="74" priority="5" operator="containsText" text="KO">
      <formula>NOT(ISERROR(SEARCH("KO",AJ9)))</formula>
    </cfRule>
    <cfRule type="containsText" dxfId="73" priority="6" operator="containsText" text="Attention">
      <formula>NOT(ISERROR(SEARCH("Attention",AJ9)))</formula>
    </cfRule>
  </conditionalFormatting>
  <dataValidations count="3">
    <dataValidation type="list" allowBlank="1" showInputMessage="1" showErrorMessage="1" sqref="T8" xr:uid="{B9E4A422-EAE6-44EB-828B-ED1E55FA5789}">
      <formula1>"Devis 1,Devis 2,Devis 3"</formula1>
    </dataValidation>
    <dataValidation type="list" allowBlank="1" showInputMessage="1" showErrorMessage="1" sqref="AG9:AG108" xr:uid="{E9C26986-A21E-4CB3-A5F5-FABAC04E9819}">
      <formula1>"Oui,Non,Sans objet"</formula1>
    </dataValidation>
    <dataValidation type="list" allowBlank="1" showInputMessage="1" showErrorMessage="1" sqref="E9:E108 U9:U108" xr:uid="{FE7559A4-7666-4D87-B106-E385B355222F}">
      <formula1>"Neuf,Occasion"</formula1>
    </dataValidation>
  </dataValidations>
  <pageMargins left="0.7" right="0.7" top="0.75" bottom="0.75" header="0.3" footer="0.3"/>
  <pageSetup paperSize="9" scale="12"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prompt="Cliquez sur le menu déroulant et associez un type d'action au poste choisi tel que présenté dans les lignes 4 à 7" xr:uid="{C2AED5B6-2E65-402A-A9F1-70C763D8E321}">
          <x14:formula1>
            <xm:f>'0-Présentation poste-typeaction'!$J$4:$J$7</xm:f>
          </x14:formula1>
          <xm:sqref>S9:S108</xm:sqref>
        </x14:dataValidation>
        <x14:dataValidation type="list" allowBlank="1" showErrorMessage="1" promptTitle="Sélectionnez un type d'action" prompt="Cliquez sur le menu déroulant et associez un type d'action au poste choisi tel que présenté dans les lignes 4 à 7" xr:uid="{9E4590D3-E705-034B-ABE1-9AE781287E52}">
          <x14:formula1>
            <xm:f>'0-Présentation poste-typeaction'!$B$8:$B$11</xm:f>
          </x14:formula1>
          <xm:sqref>C9:C108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5868A-10FF-4387-8B2B-C40DF6734A71}">
  <sheetPr codeName="Feuil6">
    <pageSetUpPr fitToPage="1"/>
  </sheetPr>
  <dimension ref="A1:AG109"/>
  <sheetViews>
    <sheetView showGridLines="0" topLeftCell="D1" zoomScale="80" zoomScaleNormal="80" workbookViewId="0">
      <selection activeCell="P9" sqref="P9"/>
    </sheetView>
  </sheetViews>
  <sheetFormatPr defaultColWidth="11.42578125" defaultRowHeight="20.25" customHeight="1" outlineLevelCol="1"/>
  <cols>
    <col min="1" max="1" width="10.42578125" style="102" customWidth="1"/>
    <col min="2" max="2" width="27.42578125" style="102" customWidth="1"/>
    <col min="3" max="3" width="29.42578125" style="102" customWidth="1"/>
    <col min="4" max="6" width="27.42578125" style="102" customWidth="1"/>
    <col min="7" max="7" width="21.85546875" style="102" customWidth="1"/>
    <col min="8" max="9" width="19.42578125" style="102" customWidth="1"/>
    <col min="10" max="11" width="21.42578125" style="102" customWidth="1"/>
    <col min="12" max="15" width="19.42578125" style="102" customWidth="1"/>
    <col min="16" max="16" width="19.42578125" style="102" customWidth="1" outlineLevel="1"/>
    <col min="17" max="17" width="50.42578125" style="102" customWidth="1" outlineLevel="1"/>
    <col min="18" max="22" width="27.42578125" style="102" customWidth="1" outlineLevel="1"/>
    <col min="23" max="29" width="19.42578125" style="102" customWidth="1" outlineLevel="1"/>
    <col min="30" max="30" width="32.42578125" style="102" customWidth="1" outlineLevel="1"/>
    <col min="31" max="31" width="30.42578125" style="102" customWidth="1" outlineLevel="1"/>
    <col min="32" max="32" width="19.42578125" style="102" customWidth="1" outlineLevel="1"/>
    <col min="33" max="16384" width="11.42578125" style="102"/>
  </cols>
  <sheetData>
    <row r="1" spans="1:32" ht="20.25" customHeight="1" thickBot="1"/>
    <row r="2" spans="1:32" ht="20.25" customHeight="1">
      <c r="D2" s="1073" t="s">
        <v>194</v>
      </c>
      <c r="E2" s="1074"/>
      <c r="F2" s="1074"/>
      <c r="G2" s="1074"/>
      <c r="H2" s="1075"/>
    </row>
    <row r="3" spans="1:32" ht="135" customHeight="1" thickBot="1">
      <c r="D3" s="1076" t="s">
        <v>195</v>
      </c>
      <c r="E3" s="1077"/>
      <c r="F3" s="1077"/>
      <c r="G3" s="1077"/>
      <c r="H3" s="1078"/>
    </row>
    <row r="4" spans="1:32" ht="45.95" customHeight="1" thickBot="1"/>
    <row r="5" spans="1:32" ht="96.75" customHeight="1" thickBot="1">
      <c r="A5" s="1091" t="s">
        <v>196</v>
      </c>
      <c r="B5" s="1092"/>
      <c r="C5" s="1092"/>
      <c r="D5" s="1092"/>
      <c r="E5" s="1092"/>
      <c r="F5" s="1092"/>
      <c r="G5" s="1092"/>
      <c r="H5" s="1092"/>
      <c r="I5" s="1092"/>
      <c r="J5" s="1092"/>
      <c r="K5" s="1092"/>
      <c r="L5" s="1092"/>
      <c r="M5" s="1092"/>
      <c r="N5" s="1092"/>
      <c r="O5" s="1093"/>
      <c r="P5" s="1084" t="s">
        <v>197</v>
      </c>
      <c r="Q5" s="1085"/>
      <c r="R5" s="1085"/>
      <c r="S5" s="1085"/>
      <c r="T5" s="1085"/>
      <c r="U5" s="1085"/>
      <c r="V5" s="1085"/>
      <c r="W5" s="1085"/>
      <c r="X5" s="1085"/>
      <c r="Y5" s="1085"/>
      <c r="Z5" s="1085"/>
      <c r="AA5" s="1085"/>
      <c r="AB5" s="1085"/>
      <c r="AC5" s="1085"/>
      <c r="AD5" s="1085"/>
      <c r="AE5" s="1085"/>
      <c r="AF5" s="1086"/>
    </row>
    <row r="6" spans="1:32" ht="60">
      <c r="A6" s="1058" t="s">
        <v>70</v>
      </c>
      <c r="B6" s="58" t="s">
        <v>198</v>
      </c>
      <c r="C6" s="58" t="s">
        <v>199</v>
      </c>
      <c r="D6" s="58" t="s">
        <v>200</v>
      </c>
      <c r="E6" s="58" t="s">
        <v>201</v>
      </c>
      <c r="F6" s="103" t="s">
        <v>202</v>
      </c>
      <c r="G6" s="103" t="s">
        <v>203</v>
      </c>
      <c r="H6" s="1102" t="s">
        <v>204</v>
      </c>
      <c r="I6" s="1103"/>
      <c r="J6" s="1104"/>
      <c r="K6" s="916" t="s">
        <v>205</v>
      </c>
      <c r="L6" s="58" t="s">
        <v>206</v>
      </c>
      <c r="M6" s="58" t="s">
        <v>207</v>
      </c>
      <c r="N6" s="918" t="s">
        <v>208</v>
      </c>
      <c r="O6" s="59" t="s">
        <v>33</v>
      </c>
      <c r="P6" s="187" t="s">
        <v>209</v>
      </c>
      <c r="Q6" s="188" t="s">
        <v>199</v>
      </c>
      <c r="R6" s="188" t="s">
        <v>200</v>
      </c>
      <c r="S6" s="188" t="s">
        <v>201</v>
      </c>
      <c r="T6" s="188" t="s">
        <v>202</v>
      </c>
      <c r="U6" s="188" t="s">
        <v>210</v>
      </c>
      <c r="V6" s="1094" t="s">
        <v>211</v>
      </c>
      <c r="W6" s="1095"/>
      <c r="X6" s="1096"/>
      <c r="Y6" s="919" t="s">
        <v>205</v>
      </c>
      <c r="Z6" s="188" t="s">
        <v>206</v>
      </c>
      <c r="AA6" s="188" t="s">
        <v>212</v>
      </c>
      <c r="AB6" s="188" t="s">
        <v>213</v>
      </c>
      <c r="AC6" s="188" t="s">
        <v>214</v>
      </c>
      <c r="AD6" s="188" t="s">
        <v>116</v>
      </c>
      <c r="AE6" s="188" t="s">
        <v>35</v>
      </c>
      <c r="AF6" s="189" t="s">
        <v>36</v>
      </c>
    </row>
    <row r="7" spans="1:32" ht="165">
      <c r="A7" s="1059"/>
      <c r="B7" s="64" t="s">
        <v>215</v>
      </c>
      <c r="C7" s="63" t="s">
        <v>126</v>
      </c>
      <c r="D7" s="64" t="s">
        <v>216</v>
      </c>
      <c r="E7" s="64" t="s">
        <v>217</v>
      </c>
      <c r="F7" s="63" t="s">
        <v>218</v>
      </c>
      <c r="G7" s="119" t="s">
        <v>219</v>
      </c>
      <c r="H7" s="1009" t="s">
        <v>220</v>
      </c>
      <c r="I7" s="1009" t="s">
        <v>221</v>
      </c>
      <c r="J7" s="1010" t="s">
        <v>222</v>
      </c>
      <c r="K7" s="64" t="s">
        <v>223</v>
      </c>
      <c r="L7" s="64" t="s">
        <v>224</v>
      </c>
      <c r="M7" s="63" t="s">
        <v>225</v>
      </c>
      <c r="N7" s="64" t="s">
        <v>226</v>
      </c>
      <c r="O7" s="190" t="s">
        <v>40</v>
      </c>
      <c r="P7" s="191" t="s">
        <v>138</v>
      </c>
      <c r="Q7" s="192" t="s">
        <v>138</v>
      </c>
      <c r="R7" s="192" t="s">
        <v>138</v>
      </c>
      <c r="S7" s="192" t="s">
        <v>138</v>
      </c>
      <c r="T7" s="192" t="s">
        <v>138</v>
      </c>
      <c r="U7" s="192" t="s">
        <v>138</v>
      </c>
      <c r="V7" s="192" t="s">
        <v>227</v>
      </c>
      <c r="W7" s="192" t="s">
        <v>228</v>
      </c>
      <c r="X7" s="192" t="s">
        <v>229</v>
      </c>
      <c r="Y7" s="192" t="s">
        <v>230</v>
      </c>
      <c r="Z7" s="192" t="s">
        <v>138</v>
      </c>
      <c r="AA7" s="192" t="s">
        <v>138</v>
      </c>
      <c r="AB7" s="192" t="s">
        <v>138</v>
      </c>
      <c r="AC7" s="193" t="s">
        <v>41</v>
      </c>
      <c r="AD7" s="193" t="s">
        <v>42</v>
      </c>
      <c r="AE7" s="193" t="s">
        <v>43</v>
      </c>
      <c r="AF7" s="194" t="s">
        <v>44</v>
      </c>
    </row>
    <row r="8" spans="1:32" s="56" customFormat="1" ht="30">
      <c r="A8" s="70" t="s">
        <v>45</v>
      </c>
      <c r="B8" s="195" t="s">
        <v>231</v>
      </c>
      <c r="C8" s="136" t="s">
        <v>59</v>
      </c>
      <c r="D8" s="195" t="s">
        <v>232</v>
      </c>
      <c r="E8" s="136" t="s">
        <v>233</v>
      </c>
      <c r="F8" s="136" t="s">
        <v>147</v>
      </c>
      <c r="G8" s="142" t="s">
        <v>234</v>
      </c>
      <c r="H8" s="155">
        <v>2000</v>
      </c>
      <c r="I8" s="155">
        <v>500</v>
      </c>
      <c r="J8" s="155">
        <f>H8+I8</f>
        <v>2500</v>
      </c>
      <c r="K8" s="229">
        <v>12</v>
      </c>
      <c r="L8" s="196">
        <v>1</v>
      </c>
      <c r="M8" s="136" t="s">
        <v>202</v>
      </c>
      <c r="N8" s="247">
        <f>IF(J8="","",J8*L8*K8)</f>
        <v>30000</v>
      </c>
      <c r="O8" s="197" t="s">
        <v>235</v>
      </c>
      <c r="P8" s="198" t="str">
        <f t="shared" ref="P8" si="0">IF(B8="","",B8)</f>
        <v>Animation - action 1 - année 2025</v>
      </c>
      <c r="Q8" s="136" t="str">
        <f t="shared" ref="Q8" si="1">IF(C8="","",C8)</f>
        <v>Fonctionnement et animation</v>
      </c>
      <c r="R8" s="159" t="str">
        <f t="shared" ref="R8" si="2">IF(D8="","",D8)</f>
        <v>Céline DURAND</v>
      </c>
      <c r="S8" s="136" t="str">
        <f t="shared" ref="S8" si="3">IF(E8="","",E8)</f>
        <v>Chargée de mission</v>
      </c>
      <c r="T8" s="136" t="str">
        <f t="shared" ref="T8" si="4">IF(F8="","",F8)</f>
        <v>Oui</v>
      </c>
      <c r="U8" s="136" t="str">
        <f t="shared" ref="U8" si="5">IF(G8="","",G8)</f>
        <v>fiche de paie</v>
      </c>
      <c r="V8" s="155">
        <f t="shared" ref="V8" si="6">IF(H8="","",H8)</f>
        <v>2000</v>
      </c>
      <c r="W8" s="155">
        <f t="shared" ref="W8" si="7">IF(I8="","",I8)</f>
        <v>500</v>
      </c>
      <c r="X8" s="155">
        <f>IF(J8="","",V8+W8)</f>
        <v>2500</v>
      </c>
      <c r="Y8" s="155">
        <f>IF(K8="","",K8)</f>
        <v>12</v>
      </c>
      <c r="Z8" s="199">
        <f t="shared" ref="Z8" si="8">IF(L8="","",L8)</f>
        <v>1</v>
      </c>
      <c r="AA8" s="136" t="str">
        <f t="shared" ref="AA8" si="9">IF(M8="","",M8)</f>
        <v>Contrat de travail</v>
      </c>
      <c r="AB8" s="155">
        <f>IF(X8="","",X8*Z8*Y8)</f>
        <v>30000</v>
      </c>
      <c r="AC8" s="161">
        <f>IF(X8="","",X8*Z8*Y8)</f>
        <v>30000</v>
      </c>
      <c r="AD8" s="162"/>
      <c r="AE8" s="81" t="str">
        <f>_xlfn.IFS(N8="","",(IFERROR(VALUE(TRIM(SUBSTITUTE(AC8,CHAR(160),""))),0))=0,"Attention : montant présenté entièrement écarté",ROUND(Z8,2)&lt;ROUND(15%,2),"Attention : Montant temps d’affectation inférieur à 15%. La dépense doit être rejetée, ou vérifier que le personnel est affecté sur un autre type d'action",ROUND(AC8,2)&gt;ROUND(N8,2),"KO : Le montant retenu est supérieur au montant présenté. Merci de revoir la ligne de dépense ou plafonner son montant.",N8=0,"",ROUND(AC8,2)=ROUND(N8,2),"OK",ROUND(AC8,2)&lt;ROUND(N8,2),"Attention : Montant présenté partiellement écarté",TRUE,"")</f>
        <v>OK</v>
      </c>
      <c r="AF8" s="160">
        <f t="shared" ref="AF8" si="10">IF(N8="","",N8-AC8)</f>
        <v>0</v>
      </c>
    </row>
    <row r="9" spans="1:32" ht="20.25" customHeight="1">
      <c r="A9" s="76">
        <v>1</v>
      </c>
      <c r="B9" s="14"/>
      <c r="C9" s="80"/>
      <c r="D9" s="14"/>
      <c r="E9" s="2"/>
      <c r="F9" s="16"/>
      <c r="G9" s="16"/>
      <c r="H9" s="3"/>
      <c r="I9" s="3"/>
      <c r="J9" s="200" t="str">
        <f>IF(H9="","",H9+I9)</f>
        <v/>
      </c>
      <c r="K9" s="917"/>
      <c r="L9" s="15"/>
      <c r="M9" s="2"/>
      <c r="N9" s="175" t="str">
        <f>IF(J9="","",J9*L9*K9)</f>
        <v/>
      </c>
      <c r="O9" s="26"/>
      <c r="P9" s="78" t="str">
        <f t="shared" ref="P9:P40" si="11">IF(B9="","",B9)</f>
        <v/>
      </c>
      <c r="Q9" s="78" t="str">
        <f t="shared" ref="Q9:Q41" si="12">IF(C9="","",C9)</f>
        <v/>
      </c>
      <c r="R9" s="174" t="str">
        <f t="shared" ref="R9:R40" si="13">IF(D9="","",D9)</f>
        <v/>
      </c>
      <c r="S9" s="78" t="str">
        <f t="shared" ref="S9:T40" si="14">IF(E9="","",E9)</f>
        <v/>
      </c>
      <c r="T9" s="78" t="str">
        <f t="shared" si="14"/>
        <v/>
      </c>
      <c r="U9" s="78" t="str">
        <f t="shared" ref="U9:U72" si="15">IF(G9="","",G9)</f>
        <v/>
      </c>
      <c r="V9" s="79" t="str">
        <f t="shared" ref="V9:V40" si="16">IF(H9="","",H9)</f>
        <v/>
      </c>
      <c r="W9" s="79" t="str">
        <f t="shared" ref="W9:W40" si="17">IF(I9="","",I9)</f>
        <v/>
      </c>
      <c r="X9" s="79" t="str">
        <f>IF(J9="","",V9+W9)</f>
        <v/>
      </c>
      <c r="Y9" s="168" t="str">
        <f>IF(K9="","",K9)</f>
        <v/>
      </c>
      <c r="Z9" s="202" t="str">
        <f t="shared" ref="Z9:Z40" si="18">IF(L9="","",L9)</f>
        <v/>
      </c>
      <c r="AA9" s="78" t="str">
        <f t="shared" ref="AA9:AA72" si="19">IF(M9="","",M9)</f>
        <v/>
      </c>
      <c r="AB9" s="79" t="str">
        <f>IF(X9="","",X9*Z9*Y9)</f>
        <v/>
      </c>
      <c r="AC9" s="79" t="str">
        <f>IF(X9="","",X9*Z9*Y9)</f>
        <v/>
      </c>
      <c r="AD9" s="203"/>
      <c r="AE9" s="81" t="str">
        <f t="shared" ref="AE9:AE72" si="20">_xlfn.IFS(N9="","",(IFERROR(VALUE(TRIM(SUBSTITUTE(AC9,CHAR(160),""))),0))=0,"Attention : montant présenté entièrement écarté",ROUND(Z9,2)&lt;ROUND(15%,2),"Attention : Montant temps d’affectation inférieur à 15%. La dépense doit être rejetée, ou vérifier que le personnel est affecté sur un autre type d'action",ROUND(AC9,2)&gt;ROUND(N9,2),"KO : Le montant retenu est supérieur au montant présenté. Merci de revoir la ligne de dépense ou plafonner son montant.",N9=0,"",ROUND(AC9,2)=ROUND(N9,2),"OK",ROUND(AC9,2)&lt;ROUND(N9,2),"Attention : Montant présenté partiellement écarté",TRUE,"")</f>
        <v/>
      </c>
      <c r="AF9" s="82" t="str">
        <f t="shared" ref="AF9:AF72" si="21">IF(N9="","",N9-AC9)</f>
        <v/>
      </c>
    </row>
    <row r="10" spans="1:32" ht="20.25" customHeight="1">
      <c r="A10" s="76">
        <v>2</v>
      </c>
      <c r="B10" s="14"/>
      <c r="C10" s="80"/>
      <c r="D10" s="14"/>
      <c r="E10" s="2"/>
      <c r="F10" s="16"/>
      <c r="G10" s="16"/>
      <c r="H10" s="3"/>
      <c r="I10" s="3"/>
      <c r="J10" s="200" t="str">
        <f t="shared" ref="J10:J73" si="22">IF(H10="","",H10+I10)</f>
        <v/>
      </c>
      <c r="K10" s="917"/>
      <c r="L10" s="15"/>
      <c r="M10" s="2"/>
      <c r="N10" s="175" t="str">
        <f t="shared" ref="N10:N73" si="23">IF(J10="","",J10*L10*K10)</f>
        <v/>
      </c>
      <c r="O10" s="26"/>
      <c r="P10" s="201" t="str">
        <f t="shared" si="11"/>
        <v/>
      </c>
      <c r="Q10" s="78" t="str">
        <f t="shared" si="12"/>
        <v/>
      </c>
      <c r="R10" s="174" t="s">
        <v>236</v>
      </c>
      <c r="S10" s="78" t="str">
        <f t="shared" si="14"/>
        <v/>
      </c>
      <c r="T10" s="78" t="str">
        <f t="shared" si="14"/>
        <v/>
      </c>
      <c r="U10" s="78" t="str">
        <f t="shared" si="15"/>
        <v/>
      </c>
      <c r="V10" s="79" t="str">
        <f t="shared" si="16"/>
        <v/>
      </c>
      <c r="W10" s="79" t="str">
        <f t="shared" si="17"/>
        <v/>
      </c>
      <c r="X10" s="79" t="str">
        <f t="shared" ref="X10:X73" si="24">IF(J10="","",V10+W10)</f>
        <v/>
      </c>
      <c r="Y10" s="168" t="str">
        <f t="shared" ref="Y10:Y73" si="25">IF(K10="","",K10)</f>
        <v/>
      </c>
      <c r="Z10" s="202" t="str">
        <f t="shared" si="18"/>
        <v/>
      </c>
      <c r="AA10" s="78" t="str">
        <f t="shared" si="19"/>
        <v/>
      </c>
      <c r="AB10" s="79" t="str">
        <f t="shared" ref="AB10:AB73" si="26">IF(X10="","",X10*Z10*Y10)</f>
        <v/>
      </c>
      <c r="AC10" s="79" t="str">
        <f t="shared" ref="AC10:AC72" si="27">IF(X10="","",X10*Z10*Y10)</f>
        <v/>
      </c>
      <c r="AD10" s="203"/>
      <c r="AE10" s="81" t="str">
        <f t="shared" si="20"/>
        <v/>
      </c>
      <c r="AF10" s="82" t="str">
        <f t="shared" si="21"/>
        <v/>
      </c>
    </row>
    <row r="11" spans="1:32" ht="20.25" customHeight="1">
      <c r="A11" s="76">
        <v>3</v>
      </c>
      <c r="B11" s="14"/>
      <c r="C11" s="80"/>
      <c r="D11" s="14"/>
      <c r="E11" s="2"/>
      <c r="F11" s="16"/>
      <c r="G11" s="16"/>
      <c r="H11" s="3"/>
      <c r="I11" s="3"/>
      <c r="J11" s="200" t="str">
        <f t="shared" si="22"/>
        <v/>
      </c>
      <c r="K11" s="917"/>
      <c r="L11" s="15"/>
      <c r="M11" s="2"/>
      <c r="N11" s="175" t="str">
        <f t="shared" si="23"/>
        <v/>
      </c>
      <c r="O11" s="26"/>
      <c r="P11" s="201" t="str">
        <f t="shared" si="11"/>
        <v/>
      </c>
      <c r="Q11" s="78" t="str">
        <f t="shared" si="12"/>
        <v/>
      </c>
      <c r="R11" s="174" t="str">
        <f t="shared" si="13"/>
        <v/>
      </c>
      <c r="S11" s="78" t="str">
        <f t="shared" si="14"/>
        <v/>
      </c>
      <c r="T11" s="78" t="str">
        <f t="shared" si="14"/>
        <v/>
      </c>
      <c r="U11" s="78" t="str">
        <f t="shared" si="15"/>
        <v/>
      </c>
      <c r="V11" s="79" t="str">
        <f t="shared" si="16"/>
        <v/>
      </c>
      <c r="W11" s="79" t="str">
        <f t="shared" si="17"/>
        <v/>
      </c>
      <c r="X11" s="79" t="str">
        <f t="shared" si="24"/>
        <v/>
      </c>
      <c r="Y11" s="168" t="str">
        <f t="shared" si="25"/>
        <v/>
      </c>
      <c r="Z11" s="202" t="str">
        <f t="shared" si="18"/>
        <v/>
      </c>
      <c r="AA11" s="78" t="str">
        <f t="shared" si="19"/>
        <v/>
      </c>
      <c r="AB11" s="79" t="str">
        <f t="shared" si="26"/>
        <v/>
      </c>
      <c r="AC11" s="79" t="str">
        <f t="shared" si="27"/>
        <v/>
      </c>
      <c r="AD11" s="203"/>
      <c r="AE11" s="81" t="str">
        <f t="shared" si="20"/>
        <v/>
      </c>
      <c r="AF11" s="82" t="str">
        <f t="shared" si="21"/>
        <v/>
      </c>
    </row>
    <row r="12" spans="1:32" ht="20.25" customHeight="1">
      <c r="A12" s="76">
        <v>4</v>
      </c>
      <c r="B12" s="14"/>
      <c r="C12" s="80"/>
      <c r="D12" s="14"/>
      <c r="E12" s="2"/>
      <c r="F12" s="16"/>
      <c r="G12" s="16"/>
      <c r="H12" s="3"/>
      <c r="I12" s="3"/>
      <c r="J12" s="200" t="str">
        <f t="shared" si="22"/>
        <v/>
      </c>
      <c r="K12" s="917"/>
      <c r="L12" s="15"/>
      <c r="M12" s="2"/>
      <c r="N12" s="175" t="str">
        <f t="shared" si="23"/>
        <v/>
      </c>
      <c r="O12" s="26"/>
      <c r="P12" s="201" t="str">
        <f t="shared" si="11"/>
        <v/>
      </c>
      <c r="Q12" s="78" t="str">
        <f t="shared" si="12"/>
        <v/>
      </c>
      <c r="R12" s="174" t="str">
        <f t="shared" si="13"/>
        <v/>
      </c>
      <c r="S12" s="78" t="str">
        <f t="shared" si="14"/>
        <v/>
      </c>
      <c r="T12" s="78" t="str">
        <f t="shared" si="14"/>
        <v/>
      </c>
      <c r="U12" s="78" t="str">
        <f t="shared" si="15"/>
        <v/>
      </c>
      <c r="V12" s="79" t="str">
        <f t="shared" si="16"/>
        <v/>
      </c>
      <c r="W12" s="79" t="str">
        <f t="shared" si="17"/>
        <v/>
      </c>
      <c r="X12" s="79" t="str">
        <f t="shared" si="24"/>
        <v/>
      </c>
      <c r="Y12" s="168" t="str">
        <f t="shared" si="25"/>
        <v/>
      </c>
      <c r="Z12" s="202" t="str">
        <f t="shared" si="18"/>
        <v/>
      </c>
      <c r="AA12" s="78" t="str">
        <f t="shared" si="19"/>
        <v/>
      </c>
      <c r="AB12" s="79" t="str">
        <f t="shared" si="26"/>
        <v/>
      </c>
      <c r="AC12" s="79" t="str">
        <f t="shared" si="27"/>
        <v/>
      </c>
      <c r="AD12" s="203"/>
      <c r="AE12" s="81" t="str">
        <f t="shared" si="20"/>
        <v/>
      </c>
      <c r="AF12" s="82" t="str">
        <f t="shared" si="21"/>
        <v/>
      </c>
    </row>
    <row r="13" spans="1:32" ht="20.25" customHeight="1">
      <c r="A13" s="76">
        <v>5</v>
      </c>
      <c r="B13" s="14"/>
      <c r="C13" s="80"/>
      <c r="D13" s="14"/>
      <c r="E13" s="2"/>
      <c r="F13" s="16"/>
      <c r="G13" s="16"/>
      <c r="H13" s="3"/>
      <c r="I13" s="3"/>
      <c r="J13" s="200" t="str">
        <f t="shared" si="22"/>
        <v/>
      </c>
      <c r="K13" s="917"/>
      <c r="L13" s="15"/>
      <c r="M13" s="2"/>
      <c r="N13" s="175" t="str">
        <f t="shared" si="23"/>
        <v/>
      </c>
      <c r="O13" s="26"/>
      <c r="P13" s="201" t="str">
        <f t="shared" si="11"/>
        <v/>
      </c>
      <c r="Q13" s="78" t="str">
        <f t="shared" si="12"/>
        <v/>
      </c>
      <c r="R13" s="174" t="str">
        <f t="shared" si="13"/>
        <v/>
      </c>
      <c r="S13" s="78" t="str">
        <f t="shared" si="14"/>
        <v/>
      </c>
      <c r="T13" s="78" t="str">
        <f t="shared" si="14"/>
        <v/>
      </c>
      <c r="U13" s="78" t="str">
        <f t="shared" si="15"/>
        <v/>
      </c>
      <c r="V13" s="79" t="str">
        <f t="shared" si="16"/>
        <v/>
      </c>
      <c r="W13" s="79" t="str">
        <f t="shared" si="17"/>
        <v/>
      </c>
      <c r="X13" s="79" t="str">
        <f t="shared" si="24"/>
        <v/>
      </c>
      <c r="Y13" s="168" t="str">
        <f t="shared" si="25"/>
        <v/>
      </c>
      <c r="Z13" s="202" t="str">
        <f t="shared" si="18"/>
        <v/>
      </c>
      <c r="AA13" s="78" t="str">
        <f t="shared" si="19"/>
        <v/>
      </c>
      <c r="AB13" s="79" t="str">
        <f t="shared" si="26"/>
        <v/>
      </c>
      <c r="AC13" s="79" t="str">
        <f t="shared" si="27"/>
        <v/>
      </c>
      <c r="AD13" s="203"/>
      <c r="AE13" s="81" t="str">
        <f t="shared" si="20"/>
        <v/>
      </c>
      <c r="AF13" s="82" t="str">
        <f t="shared" si="21"/>
        <v/>
      </c>
    </row>
    <row r="14" spans="1:32" ht="20.25" customHeight="1">
      <c r="A14" s="76">
        <v>6</v>
      </c>
      <c r="B14" s="14"/>
      <c r="C14" s="80"/>
      <c r="D14" s="14"/>
      <c r="E14" s="2"/>
      <c r="F14" s="16"/>
      <c r="G14" s="16"/>
      <c r="H14" s="3"/>
      <c r="I14" s="3"/>
      <c r="J14" s="200" t="str">
        <f t="shared" si="22"/>
        <v/>
      </c>
      <c r="K14" s="917"/>
      <c r="L14" s="15"/>
      <c r="M14" s="2"/>
      <c r="N14" s="175" t="str">
        <f t="shared" si="23"/>
        <v/>
      </c>
      <c r="O14" s="26"/>
      <c r="P14" s="201" t="str">
        <f t="shared" si="11"/>
        <v/>
      </c>
      <c r="Q14" s="78" t="str">
        <f t="shared" si="12"/>
        <v/>
      </c>
      <c r="R14" s="174" t="str">
        <f t="shared" si="13"/>
        <v/>
      </c>
      <c r="S14" s="78" t="str">
        <f t="shared" si="14"/>
        <v/>
      </c>
      <c r="T14" s="78" t="str">
        <f t="shared" si="14"/>
        <v/>
      </c>
      <c r="U14" s="78" t="str">
        <f t="shared" si="15"/>
        <v/>
      </c>
      <c r="V14" s="79" t="str">
        <f t="shared" si="16"/>
        <v/>
      </c>
      <c r="W14" s="79" t="str">
        <f t="shared" si="17"/>
        <v/>
      </c>
      <c r="X14" s="79" t="str">
        <f t="shared" si="24"/>
        <v/>
      </c>
      <c r="Y14" s="168" t="str">
        <f t="shared" si="25"/>
        <v/>
      </c>
      <c r="Z14" s="202" t="str">
        <f t="shared" si="18"/>
        <v/>
      </c>
      <c r="AA14" s="78" t="str">
        <f t="shared" si="19"/>
        <v/>
      </c>
      <c r="AB14" s="79" t="str">
        <f t="shared" si="26"/>
        <v/>
      </c>
      <c r="AC14" s="79" t="str">
        <f t="shared" si="27"/>
        <v/>
      </c>
      <c r="AD14" s="203"/>
      <c r="AE14" s="81" t="str">
        <f t="shared" si="20"/>
        <v/>
      </c>
      <c r="AF14" s="82" t="str">
        <f t="shared" si="21"/>
        <v/>
      </c>
    </row>
    <row r="15" spans="1:32" ht="20.25" customHeight="1">
      <c r="A15" s="76">
        <v>7</v>
      </c>
      <c r="B15" s="14"/>
      <c r="C15" s="80"/>
      <c r="D15" s="14"/>
      <c r="E15" s="2"/>
      <c r="F15" s="16"/>
      <c r="G15" s="16"/>
      <c r="H15" s="3"/>
      <c r="I15" s="3"/>
      <c r="J15" s="200" t="str">
        <f t="shared" si="22"/>
        <v/>
      </c>
      <c r="K15" s="917"/>
      <c r="L15" s="15"/>
      <c r="M15" s="2"/>
      <c r="N15" s="175" t="str">
        <f t="shared" si="23"/>
        <v/>
      </c>
      <c r="O15" s="26"/>
      <c r="P15" s="201" t="str">
        <f t="shared" si="11"/>
        <v/>
      </c>
      <c r="Q15" s="78" t="str">
        <f t="shared" si="12"/>
        <v/>
      </c>
      <c r="R15" s="174" t="str">
        <f t="shared" si="13"/>
        <v/>
      </c>
      <c r="S15" s="78" t="str">
        <f t="shared" si="14"/>
        <v/>
      </c>
      <c r="T15" s="78" t="str">
        <f t="shared" si="14"/>
        <v/>
      </c>
      <c r="U15" s="78" t="str">
        <f t="shared" si="15"/>
        <v/>
      </c>
      <c r="V15" s="79" t="str">
        <f t="shared" si="16"/>
        <v/>
      </c>
      <c r="W15" s="79" t="str">
        <f t="shared" si="17"/>
        <v/>
      </c>
      <c r="X15" s="79" t="str">
        <f t="shared" si="24"/>
        <v/>
      </c>
      <c r="Y15" s="168" t="str">
        <f t="shared" si="25"/>
        <v/>
      </c>
      <c r="Z15" s="202" t="str">
        <f t="shared" si="18"/>
        <v/>
      </c>
      <c r="AA15" s="78" t="str">
        <f t="shared" si="19"/>
        <v/>
      </c>
      <c r="AB15" s="79" t="str">
        <f t="shared" si="26"/>
        <v/>
      </c>
      <c r="AC15" s="79" t="str">
        <f t="shared" si="27"/>
        <v/>
      </c>
      <c r="AD15" s="203"/>
      <c r="AE15" s="81" t="str">
        <f t="shared" si="20"/>
        <v/>
      </c>
      <c r="AF15" s="82" t="str">
        <f t="shared" si="21"/>
        <v/>
      </c>
    </row>
    <row r="16" spans="1:32" ht="20.25" customHeight="1">
      <c r="A16" s="76">
        <v>8</v>
      </c>
      <c r="B16" s="14"/>
      <c r="C16" s="80"/>
      <c r="D16" s="14"/>
      <c r="E16" s="2"/>
      <c r="F16" s="16"/>
      <c r="G16" s="16"/>
      <c r="H16" s="3"/>
      <c r="I16" s="3"/>
      <c r="J16" s="200" t="str">
        <f t="shared" si="22"/>
        <v/>
      </c>
      <c r="K16" s="917"/>
      <c r="L16" s="15"/>
      <c r="M16" s="2"/>
      <c r="N16" s="175" t="str">
        <f t="shared" si="23"/>
        <v/>
      </c>
      <c r="O16" s="26"/>
      <c r="P16" s="201" t="str">
        <f t="shared" si="11"/>
        <v/>
      </c>
      <c r="Q16" s="78" t="str">
        <f t="shared" si="12"/>
        <v/>
      </c>
      <c r="R16" s="174" t="str">
        <f t="shared" si="13"/>
        <v/>
      </c>
      <c r="S16" s="78" t="str">
        <f t="shared" si="14"/>
        <v/>
      </c>
      <c r="T16" s="78" t="str">
        <f t="shared" si="14"/>
        <v/>
      </c>
      <c r="U16" s="78" t="str">
        <f t="shared" si="15"/>
        <v/>
      </c>
      <c r="V16" s="79" t="str">
        <f t="shared" si="16"/>
        <v/>
      </c>
      <c r="W16" s="79" t="str">
        <f t="shared" si="17"/>
        <v/>
      </c>
      <c r="X16" s="79" t="str">
        <f t="shared" si="24"/>
        <v/>
      </c>
      <c r="Y16" s="168" t="str">
        <f t="shared" si="25"/>
        <v/>
      </c>
      <c r="Z16" s="202" t="str">
        <f t="shared" si="18"/>
        <v/>
      </c>
      <c r="AA16" s="78" t="str">
        <f t="shared" si="19"/>
        <v/>
      </c>
      <c r="AB16" s="79" t="str">
        <f t="shared" si="26"/>
        <v/>
      </c>
      <c r="AC16" s="79" t="str">
        <f t="shared" si="27"/>
        <v/>
      </c>
      <c r="AD16" s="203"/>
      <c r="AE16" s="81" t="str">
        <f t="shared" si="20"/>
        <v/>
      </c>
      <c r="AF16" s="82" t="str">
        <f t="shared" si="21"/>
        <v/>
      </c>
    </row>
    <row r="17" spans="1:33" ht="20.25" customHeight="1">
      <c r="A17" s="76">
        <v>9</v>
      </c>
      <c r="B17" s="14"/>
      <c r="C17" s="80"/>
      <c r="D17" s="14"/>
      <c r="E17" s="2"/>
      <c r="F17" s="16"/>
      <c r="G17" s="16"/>
      <c r="H17" s="3"/>
      <c r="I17" s="3"/>
      <c r="J17" s="200" t="str">
        <f t="shared" si="22"/>
        <v/>
      </c>
      <c r="K17" s="917"/>
      <c r="L17" s="15"/>
      <c r="M17" s="2"/>
      <c r="N17" s="175" t="str">
        <f t="shared" si="23"/>
        <v/>
      </c>
      <c r="O17" s="26"/>
      <c r="P17" s="201" t="str">
        <f t="shared" si="11"/>
        <v/>
      </c>
      <c r="Q17" s="78" t="str">
        <f t="shared" si="12"/>
        <v/>
      </c>
      <c r="R17" s="174" t="str">
        <f t="shared" si="13"/>
        <v/>
      </c>
      <c r="S17" s="78" t="str">
        <f t="shared" si="14"/>
        <v/>
      </c>
      <c r="T17" s="78" t="str">
        <f t="shared" si="14"/>
        <v/>
      </c>
      <c r="U17" s="78" t="str">
        <f t="shared" si="15"/>
        <v/>
      </c>
      <c r="V17" s="79" t="str">
        <f t="shared" si="16"/>
        <v/>
      </c>
      <c r="W17" s="79" t="str">
        <f t="shared" si="17"/>
        <v/>
      </c>
      <c r="X17" s="79" t="str">
        <f t="shared" si="24"/>
        <v/>
      </c>
      <c r="Y17" s="168" t="str">
        <f t="shared" si="25"/>
        <v/>
      </c>
      <c r="Z17" s="202" t="str">
        <f t="shared" si="18"/>
        <v/>
      </c>
      <c r="AA17" s="78" t="str">
        <f t="shared" si="19"/>
        <v/>
      </c>
      <c r="AB17" s="79" t="str">
        <f t="shared" si="26"/>
        <v/>
      </c>
      <c r="AC17" s="79" t="str">
        <f t="shared" si="27"/>
        <v/>
      </c>
      <c r="AD17" s="203"/>
      <c r="AE17" s="81" t="str">
        <f t="shared" si="20"/>
        <v/>
      </c>
      <c r="AF17" s="82" t="str">
        <f t="shared" si="21"/>
        <v/>
      </c>
    </row>
    <row r="18" spans="1:33" ht="20.25" customHeight="1">
      <c r="A18" s="76">
        <v>10</v>
      </c>
      <c r="B18" s="14"/>
      <c r="C18" s="80"/>
      <c r="D18" s="14"/>
      <c r="E18" s="2"/>
      <c r="F18" s="16"/>
      <c r="G18" s="16"/>
      <c r="H18" s="3"/>
      <c r="I18" s="3"/>
      <c r="J18" s="200" t="str">
        <f t="shared" si="22"/>
        <v/>
      </c>
      <c r="K18" s="917"/>
      <c r="L18" s="15"/>
      <c r="M18" s="2"/>
      <c r="N18" s="175" t="str">
        <f t="shared" si="23"/>
        <v/>
      </c>
      <c r="O18" s="26"/>
      <c r="P18" s="201" t="str">
        <f t="shared" si="11"/>
        <v/>
      </c>
      <c r="Q18" s="78" t="str">
        <f t="shared" si="12"/>
        <v/>
      </c>
      <c r="R18" s="174" t="str">
        <f t="shared" si="13"/>
        <v/>
      </c>
      <c r="S18" s="78" t="str">
        <f t="shared" si="14"/>
        <v/>
      </c>
      <c r="T18" s="78" t="str">
        <f t="shared" si="14"/>
        <v/>
      </c>
      <c r="U18" s="78" t="str">
        <f t="shared" si="15"/>
        <v/>
      </c>
      <c r="V18" s="79" t="str">
        <f t="shared" si="16"/>
        <v/>
      </c>
      <c r="W18" s="79" t="str">
        <f t="shared" si="17"/>
        <v/>
      </c>
      <c r="X18" s="79" t="str">
        <f t="shared" si="24"/>
        <v/>
      </c>
      <c r="Y18" s="168" t="str">
        <f t="shared" si="25"/>
        <v/>
      </c>
      <c r="Z18" s="202" t="str">
        <f t="shared" si="18"/>
        <v/>
      </c>
      <c r="AA18" s="78" t="str">
        <f t="shared" si="19"/>
        <v/>
      </c>
      <c r="AB18" s="79" t="str">
        <f t="shared" si="26"/>
        <v/>
      </c>
      <c r="AC18" s="79" t="str">
        <f t="shared" si="27"/>
        <v/>
      </c>
      <c r="AD18" s="203"/>
      <c r="AE18" s="81" t="str">
        <f t="shared" si="20"/>
        <v/>
      </c>
      <c r="AF18" s="82" t="str">
        <f t="shared" si="21"/>
        <v/>
      </c>
    </row>
    <row r="19" spans="1:33" ht="20.25" customHeight="1">
      <c r="A19" s="76">
        <v>11</v>
      </c>
      <c r="B19" s="14"/>
      <c r="C19" s="80"/>
      <c r="D19" s="14"/>
      <c r="E19" s="2"/>
      <c r="F19" s="16"/>
      <c r="G19" s="16"/>
      <c r="H19" s="3"/>
      <c r="I19" s="3"/>
      <c r="J19" s="200" t="str">
        <f t="shared" si="22"/>
        <v/>
      </c>
      <c r="K19" s="917"/>
      <c r="L19" s="15"/>
      <c r="M19" s="2"/>
      <c r="N19" s="175" t="str">
        <f t="shared" si="23"/>
        <v/>
      </c>
      <c r="O19" s="26"/>
      <c r="P19" s="201" t="str">
        <f t="shared" si="11"/>
        <v/>
      </c>
      <c r="Q19" s="78" t="str">
        <f t="shared" si="12"/>
        <v/>
      </c>
      <c r="R19" s="174" t="str">
        <f t="shared" si="13"/>
        <v/>
      </c>
      <c r="S19" s="78" t="str">
        <f t="shared" si="14"/>
        <v/>
      </c>
      <c r="T19" s="78" t="str">
        <f t="shared" si="14"/>
        <v/>
      </c>
      <c r="U19" s="78" t="str">
        <f t="shared" si="15"/>
        <v/>
      </c>
      <c r="V19" s="79" t="str">
        <f t="shared" si="16"/>
        <v/>
      </c>
      <c r="W19" s="79" t="str">
        <f t="shared" si="17"/>
        <v/>
      </c>
      <c r="X19" s="79" t="str">
        <f t="shared" si="24"/>
        <v/>
      </c>
      <c r="Y19" s="168" t="str">
        <f t="shared" si="25"/>
        <v/>
      </c>
      <c r="Z19" s="202" t="str">
        <f t="shared" si="18"/>
        <v/>
      </c>
      <c r="AA19" s="78" t="str">
        <f t="shared" si="19"/>
        <v/>
      </c>
      <c r="AB19" s="79" t="str">
        <f t="shared" si="26"/>
        <v/>
      </c>
      <c r="AC19" s="79" t="str">
        <f t="shared" si="27"/>
        <v/>
      </c>
      <c r="AD19" s="203"/>
      <c r="AE19" s="81" t="str">
        <f t="shared" si="20"/>
        <v/>
      </c>
      <c r="AF19" s="82" t="str">
        <f t="shared" si="21"/>
        <v/>
      </c>
    </row>
    <row r="20" spans="1:33" ht="20.25" customHeight="1">
      <c r="A20" s="76">
        <v>12</v>
      </c>
      <c r="B20" s="14"/>
      <c r="C20" s="80"/>
      <c r="D20" s="14"/>
      <c r="E20" s="2"/>
      <c r="F20" s="16"/>
      <c r="G20" s="16"/>
      <c r="H20" s="3"/>
      <c r="I20" s="3"/>
      <c r="J20" s="200" t="str">
        <f t="shared" si="22"/>
        <v/>
      </c>
      <c r="K20" s="917"/>
      <c r="L20" s="15"/>
      <c r="M20" s="2"/>
      <c r="N20" s="175" t="str">
        <f t="shared" si="23"/>
        <v/>
      </c>
      <c r="O20" s="26"/>
      <c r="P20" s="201" t="str">
        <f t="shared" si="11"/>
        <v/>
      </c>
      <c r="Q20" s="78" t="str">
        <f t="shared" si="12"/>
        <v/>
      </c>
      <c r="R20" s="174" t="str">
        <f t="shared" si="13"/>
        <v/>
      </c>
      <c r="S20" s="78" t="str">
        <f t="shared" si="14"/>
        <v/>
      </c>
      <c r="T20" s="78" t="str">
        <f t="shared" si="14"/>
        <v/>
      </c>
      <c r="U20" s="78" t="str">
        <f t="shared" si="15"/>
        <v/>
      </c>
      <c r="V20" s="79" t="str">
        <f t="shared" si="16"/>
        <v/>
      </c>
      <c r="W20" s="79" t="str">
        <f t="shared" si="17"/>
        <v/>
      </c>
      <c r="X20" s="79" t="str">
        <f t="shared" si="24"/>
        <v/>
      </c>
      <c r="Y20" s="168" t="str">
        <f t="shared" si="25"/>
        <v/>
      </c>
      <c r="Z20" s="202" t="str">
        <f t="shared" si="18"/>
        <v/>
      </c>
      <c r="AA20" s="78" t="str">
        <f t="shared" si="19"/>
        <v/>
      </c>
      <c r="AB20" s="79" t="str">
        <f t="shared" si="26"/>
        <v/>
      </c>
      <c r="AC20" s="79" t="str">
        <f t="shared" si="27"/>
        <v/>
      </c>
      <c r="AD20" s="203"/>
      <c r="AE20" s="81" t="str">
        <f t="shared" si="20"/>
        <v/>
      </c>
      <c r="AF20" s="82" t="str">
        <f t="shared" si="21"/>
        <v/>
      </c>
    </row>
    <row r="21" spans="1:33" ht="20.25" customHeight="1">
      <c r="A21" s="76">
        <v>13</v>
      </c>
      <c r="B21" s="14"/>
      <c r="C21" s="80"/>
      <c r="D21" s="14"/>
      <c r="E21" s="2"/>
      <c r="F21" s="16"/>
      <c r="G21" s="16"/>
      <c r="H21" s="3"/>
      <c r="I21" s="3"/>
      <c r="J21" s="200" t="str">
        <f t="shared" si="22"/>
        <v/>
      </c>
      <c r="K21" s="917"/>
      <c r="L21" s="15"/>
      <c r="M21" s="2"/>
      <c r="N21" s="175" t="str">
        <f t="shared" si="23"/>
        <v/>
      </c>
      <c r="O21" s="26"/>
      <c r="P21" s="201" t="str">
        <f t="shared" si="11"/>
        <v/>
      </c>
      <c r="Q21" s="78" t="str">
        <f t="shared" si="12"/>
        <v/>
      </c>
      <c r="R21" s="174" t="str">
        <f t="shared" si="13"/>
        <v/>
      </c>
      <c r="S21" s="78" t="str">
        <f t="shared" si="14"/>
        <v/>
      </c>
      <c r="T21" s="78" t="str">
        <f t="shared" si="14"/>
        <v/>
      </c>
      <c r="U21" s="78" t="str">
        <f t="shared" si="15"/>
        <v/>
      </c>
      <c r="V21" s="79" t="str">
        <f t="shared" si="16"/>
        <v/>
      </c>
      <c r="W21" s="79" t="str">
        <f t="shared" si="17"/>
        <v/>
      </c>
      <c r="X21" s="79" t="str">
        <f t="shared" si="24"/>
        <v/>
      </c>
      <c r="Y21" s="168" t="str">
        <f t="shared" si="25"/>
        <v/>
      </c>
      <c r="Z21" s="202" t="str">
        <f t="shared" si="18"/>
        <v/>
      </c>
      <c r="AA21" s="78" t="str">
        <f t="shared" si="19"/>
        <v/>
      </c>
      <c r="AB21" s="79" t="str">
        <f t="shared" si="26"/>
        <v/>
      </c>
      <c r="AC21" s="79" t="str">
        <f t="shared" si="27"/>
        <v/>
      </c>
      <c r="AD21" s="203"/>
      <c r="AE21" s="81" t="str">
        <f t="shared" si="20"/>
        <v/>
      </c>
      <c r="AF21" s="82" t="str">
        <f t="shared" si="21"/>
        <v/>
      </c>
    </row>
    <row r="22" spans="1:33" ht="20.25" customHeight="1">
      <c r="A22" s="76">
        <v>14</v>
      </c>
      <c r="B22" s="14"/>
      <c r="C22" s="80"/>
      <c r="D22" s="14"/>
      <c r="E22" s="2"/>
      <c r="F22" s="16"/>
      <c r="G22" s="16"/>
      <c r="H22" s="3"/>
      <c r="I22" s="3"/>
      <c r="J22" s="200" t="str">
        <f t="shared" si="22"/>
        <v/>
      </c>
      <c r="K22" s="917"/>
      <c r="L22" s="15"/>
      <c r="M22" s="2"/>
      <c r="N22" s="175" t="str">
        <f t="shared" si="23"/>
        <v/>
      </c>
      <c r="O22" s="26"/>
      <c r="P22" s="201" t="str">
        <f t="shared" si="11"/>
        <v/>
      </c>
      <c r="Q22" s="78" t="str">
        <f t="shared" si="12"/>
        <v/>
      </c>
      <c r="R22" s="174" t="str">
        <f t="shared" si="13"/>
        <v/>
      </c>
      <c r="S22" s="78" t="str">
        <f t="shared" si="14"/>
        <v/>
      </c>
      <c r="T22" s="78" t="str">
        <f t="shared" si="14"/>
        <v/>
      </c>
      <c r="U22" s="78" t="str">
        <f t="shared" si="15"/>
        <v/>
      </c>
      <c r="V22" s="79" t="str">
        <f t="shared" si="16"/>
        <v/>
      </c>
      <c r="W22" s="79" t="str">
        <f t="shared" si="17"/>
        <v/>
      </c>
      <c r="X22" s="79" t="str">
        <f t="shared" si="24"/>
        <v/>
      </c>
      <c r="Y22" s="168" t="str">
        <f t="shared" si="25"/>
        <v/>
      </c>
      <c r="Z22" s="202" t="str">
        <f t="shared" si="18"/>
        <v/>
      </c>
      <c r="AA22" s="78" t="str">
        <f t="shared" si="19"/>
        <v/>
      </c>
      <c r="AB22" s="79" t="str">
        <f t="shared" si="26"/>
        <v/>
      </c>
      <c r="AC22" s="79" t="str">
        <f t="shared" si="27"/>
        <v/>
      </c>
      <c r="AD22" s="203"/>
      <c r="AE22" s="81" t="str">
        <f t="shared" si="20"/>
        <v/>
      </c>
      <c r="AF22" s="82" t="str">
        <f t="shared" si="21"/>
        <v/>
      </c>
    </row>
    <row r="23" spans="1:33" ht="20.25" customHeight="1">
      <c r="A23" s="76">
        <v>15</v>
      </c>
      <c r="B23" s="14"/>
      <c r="C23" s="80"/>
      <c r="D23" s="14"/>
      <c r="E23" s="2"/>
      <c r="F23" s="16"/>
      <c r="G23" s="16"/>
      <c r="H23" s="3"/>
      <c r="I23" s="3"/>
      <c r="J23" s="200" t="str">
        <f t="shared" si="22"/>
        <v/>
      </c>
      <c r="K23" s="917"/>
      <c r="L23" s="15"/>
      <c r="M23" s="2"/>
      <c r="N23" s="175" t="str">
        <f t="shared" si="23"/>
        <v/>
      </c>
      <c r="O23" s="26"/>
      <c r="P23" s="201" t="str">
        <f t="shared" si="11"/>
        <v/>
      </c>
      <c r="Q23" s="78" t="str">
        <f t="shared" si="12"/>
        <v/>
      </c>
      <c r="R23" s="174" t="str">
        <f t="shared" si="13"/>
        <v/>
      </c>
      <c r="S23" s="78" t="str">
        <f t="shared" si="14"/>
        <v/>
      </c>
      <c r="T23" s="78" t="str">
        <f t="shared" si="14"/>
        <v/>
      </c>
      <c r="U23" s="78" t="str">
        <f t="shared" si="15"/>
        <v/>
      </c>
      <c r="V23" s="79" t="str">
        <f t="shared" si="16"/>
        <v/>
      </c>
      <c r="W23" s="79" t="str">
        <f t="shared" si="17"/>
        <v/>
      </c>
      <c r="X23" s="79" t="str">
        <f t="shared" si="24"/>
        <v/>
      </c>
      <c r="Y23" s="168" t="str">
        <f t="shared" si="25"/>
        <v/>
      </c>
      <c r="Z23" s="202" t="str">
        <f t="shared" si="18"/>
        <v/>
      </c>
      <c r="AA23" s="78" t="str">
        <f t="shared" si="19"/>
        <v/>
      </c>
      <c r="AB23" s="79" t="str">
        <f t="shared" si="26"/>
        <v/>
      </c>
      <c r="AC23" s="79" t="str">
        <f t="shared" si="27"/>
        <v/>
      </c>
      <c r="AD23" s="203"/>
      <c r="AE23" s="81" t="str">
        <f t="shared" si="20"/>
        <v/>
      </c>
      <c r="AF23" s="82" t="str">
        <f t="shared" si="21"/>
        <v/>
      </c>
      <c r="AG23" s="204"/>
    </row>
    <row r="24" spans="1:33" ht="20.25" customHeight="1">
      <c r="A24" s="76">
        <v>16</v>
      </c>
      <c r="B24" s="14"/>
      <c r="C24" s="80"/>
      <c r="D24" s="14"/>
      <c r="E24" s="2"/>
      <c r="F24" s="16"/>
      <c r="G24" s="16"/>
      <c r="H24" s="3"/>
      <c r="I24" s="3"/>
      <c r="J24" s="200" t="str">
        <f t="shared" si="22"/>
        <v/>
      </c>
      <c r="K24" s="917"/>
      <c r="L24" s="15"/>
      <c r="M24" s="2"/>
      <c r="N24" s="175" t="str">
        <f t="shared" si="23"/>
        <v/>
      </c>
      <c r="O24" s="26"/>
      <c r="P24" s="201" t="str">
        <f t="shared" si="11"/>
        <v/>
      </c>
      <c r="Q24" s="78" t="str">
        <f t="shared" si="12"/>
        <v/>
      </c>
      <c r="R24" s="174" t="str">
        <f t="shared" si="13"/>
        <v/>
      </c>
      <c r="S24" s="78" t="str">
        <f t="shared" si="14"/>
        <v/>
      </c>
      <c r="T24" s="78" t="str">
        <f t="shared" si="14"/>
        <v/>
      </c>
      <c r="U24" s="78" t="str">
        <f t="shared" si="15"/>
        <v/>
      </c>
      <c r="V24" s="79" t="str">
        <f t="shared" si="16"/>
        <v/>
      </c>
      <c r="W24" s="79" t="str">
        <f t="shared" si="17"/>
        <v/>
      </c>
      <c r="X24" s="79" t="str">
        <f t="shared" si="24"/>
        <v/>
      </c>
      <c r="Y24" s="168" t="str">
        <f t="shared" si="25"/>
        <v/>
      </c>
      <c r="Z24" s="202" t="str">
        <f t="shared" si="18"/>
        <v/>
      </c>
      <c r="AA24" s="78" t="str">
        <f t="shared" si="19"/>
        <v/>
      </c>
      <c r="AB24" s="79" t="str">
        <f t="shared" si="26"/>
        <v/>
      </c>
      <c r="AC24" s="79" t="str">
        <f t="shared" si="27"/>
        <v/>
      </c>
      <c r="AD24" s="203"/>
      <c r="AE24" s="81" t="str">
        <f t="shared" si="20"/>
        <v/>
      </c>
      <c r="AF24" s="82" t="str">
        <f t="shared" si="21"/>
        <v/>
      </c>
      <c r="AG24" s="204"/>
    </row>
    <row r="25" spans="1:33" ht="20.25" customHeight="1">
      <c r="A25" s="76">
        <v>17</v>
      </c>
      <c r="B25" s="14"/>
      <c r="C25" s="80"/>
      <c r="D25" s="14"/>
      <c r="E25" s="2"/>
      <c r="F25" s="16"/>
      <c r="G25" s="16"/>
      <c r="H25" s="3"/>
      <c r="I25" s="3"/>
      <c r="J25" s="200" t="str">
        <f t="shared" si="22"/>
        <v/>
      </c>
      <c r="K25" s="917"/>
      <c r="L25" s="15"/>
      <c r="M25" s="2"/>
      <c r="N25" s="175" t="str">
        <f t="shared" si="23"/>
        <v/>
      </c>
      <c r="O25" s="26"/>
      <c r="P25" s="201" t="str">
        <f t="shared" si="11"/>
        <v/>
      </c>
      <c r="Q25" s="78" t="str">
        <f t="shared" si="12"/>
        <v/>
      </c>
      <c r="R25" s="174" t="str">
        <f t="shared" si="13"/>
        <v/>
      </c>
      <c r="S25" s="78" t="str">
        <f t="shared" si="14"/>
        <v/>
      </c>
      <c r="T25" s="78" t="str">
        <f t="shared" si="14"/>
        <v/>
      </c>
      <c r="U25" s="78" t="str">
        <f t="shared" si="15"/>
        <v/>
      </c>
      <c r="V25" s="79" t="str">
        <f t="shared" si="16"/>
        <v/>
      </c>
      <c r="W25" s="79" t="str">
        <f t="shared" si="17"/>
        <v/>
      </c>
      <c r="X25" s="79" t="str">
        <f t="shared" si="24"/>
        <v/>
      </c>
      <c r="Y25" s="168" t="str">
        <f t="shared" si="25"/>
        <v/>
      </c>
      <c r="Z25" s="202" t="str">
        <f t="shared" si="18"/>
        <v/>
      </c>
      <c r="AA25" s="78" t="str">
        <f t="shared" si="19"/>
        <v/>
      </c>
      <c r="AB25" s="79" t="str">
        <f t="shared" si="26"/>
        <v/>
      </c>
      <c r="AC25" s="79" t="str">
        <f t="shared" si="27"/>
        <v/>
      </c>
      <c r="AD25" s="203"/>
      <c r="AE25" s="81" t="str">
        <f t="shared" si="20"/>
        <v/>
      </c>
      <c r="AF25" s="82" t="str">
        <f t="shared" si="21"/>
        <v/>
      </c>
    </row>
    <row r="26" spans="1:33" ht="20.25" customHeight="1">
      <c r="A26" s="76">
        <v>18</v>
      </c>
      <c r="B26" s="14"/>
      <c r="C26" s="80"/>
      <c r="D26" s="14"/>
      <c r="E26" s="2"/>
      <c r="F26" s="16"/>
      <c r="G26" s="16"/>
      <c r="H26" s="3"/>
      <c r="I26" s="3"/>
      <c r="J26" s="200" t="str">
        <f t="shared" si="22"/>
        <v/>
      </c>
      <c r="K26" s="917"/>
      <c r="L26" s="15"/>
      <c r="M26" s="2"/>
      <c r="N26" s="175" t="str">
        <f t="shared" si="23"/>
        <v/>
      </c>
      <c r="O26" s="26"/>
      <c r="P26" s="201" t="str">
        <f t="shared" si="11"/>
        <v/>
      </c>
      <c r="Q26" s="78" t="str">
        <f t="shared" si="12"/>
        <v/>
      </c>
      <c r="R26" s="174" t="str">
        <f t="shared" si="13"/>
        <v/>
      </c>
      <c r="S26" s="78" t="str">
        <f t="shared" si="14"/>
        <v/>
      </c>
      <c r="T26" s="78" t="str">
        <f t="shared" si="14"/>
        <v/>
      </c>
      <c r="U26" s="78" t="str">
        <f t="shared" si="15"/>
        <v/>
      </c>
      <c r="V26" s="79" t="str">
        <f t="shared" si="16"/>
        <v/>
      </c>
      <c r="W26" s="79" t="str">
        <f t="shared" si="17"/>
        <v/>
      </c>
      <c r="X26" s="79" t="str">
        <f t="shared" si="24"/>
        <v/>
      </c>
      <c r="Y26" s="168" t="str">
        <f t="shared" si="25"/>
        <v/>
      </c>
      <c r="Z26" s="202" t="str">
        <f t="shared" si="18"/>
        <v/>
      </c>
      <c r="AA26" s="78" t="str">
        <f t="shared" si="19"/>
        <v/>
      </c>
      <c r="AB26" s="79" t="str">
        <f t="shared" si="26"/>
        <v/>
      </c>
      <c r="AC26" s="79" t="str">
        <f t="shared" si="27"/>
        <v/>
      </c>
      <c r="AD26" s="203"/>
      <c r="AE26" s="81" t="str">
        <f t="shared" si="20"/>
        <v/>
      </c>
      <c r="AF26" s="82" t="str">
        <f t="shared" si="21"/>
        <v/>
      </c>
    </row>
    <row r="27" spans="1:33" ht="20.25" customHeight="1">
      <c r="A27" s="76">
        <v>19</v>
      </c>
      <c r="B27" s="14"/>
      <c r="C27" s="80"/>
      <c r="D27" s="14"/>
      <c r="E27" s="2"/>
      <c r="F27" s="16"/>
      <c r="G27" s="16"/>
      <c r="H27" s="3"/>
      <c r="I27" s="3"/>
      <c r="J27" s="200" t="str">
        <f t="shared" si="22"/>
        <v/>
      </c>
      <c r="K27" s="917"/>
      <c r="L27" s="15"/>
      <c r="M27" s="2"/>
      <c r="N27" s="175" t="str">
        <f t="shared" si="23"/>
        <v/>
      </c>
      <c r="O27" s="26"/>
      <c r="P27" s="201" t="str">
        <f t="shared" si="11"/>
        <v/>
      </c>
      <c r="Q27" s="78" t="str">
        <f t="shared" si="12"/>
        <v/>
      </c>
      <c r="R27" s="174" t="str">
        <f t="shared" si="13"/>
        <v/>
      </c>
      <c r="S27" s="78" t="str">
        <f t="shared" si="14"/>
        <v/>
      </c>
      <c r="T27" s="78" t="str">
        <f t="shared" si="14"/>
        <v/>
      </c>
      <c r="U27" s="78" t="str">
        <f t="shared" si="15"/>
        <v/>
      </c>
      <c r="V27" s="79" t="str">
        <f t="shared" si="16"/>
        <v/>
      </c>
      <c r="W27" s="79" t="str">
        <f t="shared" si="17"/>
        <v/>
      </c>
      <c r="X27" s="79" t="str">
        <f t="shared" si="24"/>
        <v/>
      </c>
      <c r="Y27" s="168" t="str">
        <f t="shared" si="25"/>
        <v/>
      </c>
      <c r="Z27" s="202" t="str">
        <f t="shared" si="18"/>
        <v/>
      </c>
      <c r="AA27" s="78" t="str">
        <f t="shared" si="19"/>
        <v/>
      </c>
      <c r="AB27" s="79" t="str">
        <f t="shared" si="26"/>
        <v/>
      </c>
      <c r="AC27" s="79" t="str">
        <f t="shared" si="27"/>
        <v/>
      </c>
      <c r="AD27" s="203"/>
      <c r="AE27" s="81" t="str">
        <f t="shared" si="20"/>
        <v/>
      </c>
      <c r="AF27" s="82" t="str">
        <f t="shared" si="21"/>
        <v/>
      </c>
    </row>
    <row r="28" spans="1:33" ht="20.25" customHeight="1">
      <c r="A28" s="76">
        <v>20</v>
      </c>
      <c r="B28" s="14"/>
      <c r="C28" s="80"/>
      <c r="D28" s="14"/>
      <c r="E28" s="2"/>
      <c r="F28" s="16"/>
      <c r="G28" s="16"/>
      <c r="H28" s="3"/>
      <c r="I28" s="3"/>
      <c r="J28" s="200" t="str">
        <f t="shared" si="22"/>
        <v/>
      </c>
      <c r="K28" s="917"/>
      <c r="L28" s="15"/>
      <c r="M28" s="2"/>
      <c r="N28" s="175" t="str">
        <f t="shared" si="23"/>
        <v/>
      </c>
      <c r="O28" s="26"/>
      <c r="P28" s="201" t="str">
        <f t="shared" si="11"/>
        <v/>
      </c>
      <c r="Q28" s="78" t="str">
        <f t="shared" si="12"/>
        <v/>
      </c>
      <c r="R28" s="174" t="str">
        <f t="shared" si="13"/>
        <v/>
      </c>
      <c r="S28" s="78" t="str">
        <f t="shared" si="14"/>
        <v/>
      </c>
      <c r="T28" s="78" t="str">
        <f t="shared" si="14"/>
        <v/>
      </c>
      <c r="U28" s="78" t="str">
        <f t="shared" si="15"/>
        <v/>
      </c>
      <c r="V28" s="79" t="str">
        <f t="shared" si="16"/>
        <v/>
      </c>
      <c r="W28" s="79" t="str">
        <f t="shared" si="17"/>
        <v/>
      </c>
      <c r="X28" s="79" t="str">
        <f t="shared" si="24"/>
        <v/>
      </c>
      <c r="Y28" s="168" t="str">
        <f t="shared" si="25"/>
        <v/>
      </c>
      <c r="Z28" s="202" t="str">
        <f t="shared" si="18"/>
        <v/>
      </c>
      <c r="AA28" s="78" t="str">
        <f t="shared" si="19"/>
        <v/>
      </c>
      <c r="AB28" s="79" t="str">
        <f t="shared" si="26"/>
        <v/>
      </c>
      <c r="AC28" s="79" t="str">
        <f t="shared" si="27"/>
        <v/>
      </c>
      <c r="AD28" s="203"/>
      <c r="AE28" s="81" t="str">
        <f t="shared" si="20"/>
        <v/>
      </c>
      <c r="AF28" s="82" t="str">
        <f t="shared" si="21"/>
        <v/>
      </c>
    </row>
    <row r="29" spans="1:33" ht="20.25" customHeight="1">
      <c r="A29" s="76">
        <v>21</v>
      </c>
      <c r="B29" s="14"/>
      <c r="C29" s="80"/>
      <c r="D29" s="14"/>
      <c r="E29" s="2"/>
      <c r="F29" s="16"/>
      <c r="G29" s="16"/>
      <c r="H29" s="3"/>
      <c r="I29" s="3"/>
      <c r="J29" s="200" t="str">
        <f t="shared" si="22"/>
        <v/>
      </c>
      <c r="K29" s="917"/>
      <c r="L29" s="15"/>
      <c r="M29" s="2"/>
      <c r="N29" s="175" t="str">
        <f t="shared" si="23"/>
        <v/>
      </c>
      <c r="O29" s="26"/>
      <c r="P29" s="201" t="str">
        <f t="shared" si="11"/>
        <v/>
      </c>
      <c r="Q29" s="78" t="str">
        <f t="shared" si="12"/>
        <v/>
      </c>
      <c r="R29" s="174" t="str">
        <f t="shared" si="13"/>
        <v/>
      </c>
      <c r="S29" s="78" t="str">
        <f t="shared" si="14"/>
        <v/>
      </c>
      <c r="T29" s="78" t="str">
        <f t="shared" si="14"/>
        <v/>
      </c>
      <c r="U29" s="78" t="str">
        <f t="shared" si="15"/>
        <v/>
      </c>
      <c r="V29" s="79" t="str">
        <f t="shared" si="16"/>
        <v/>
      </c>
      <c r="W29" s="79" t="str">
        <f t="shared" si="17"/>
        <v/>
      </c>
      <c r="X29" s="79" t="str">
        <f t="shared" si="24"/>
        <v/>
      </c>
      <c r="Y29" s="168" t="str">
        <f t="shared" si="25"/>
        <v/>
      </c>
      <c r="Z29" s="202" t="str">
        <f t="shared" si="18"/>
        <v/>
      </c>
      <c r="AA29" s="78" t="str">
        <f t="shared" si="19"/>
        <v/>
      </c>
      <c r="AB29" s="79" t="str">
        <f t="shared" si="26"/>
        <v/>
      </c>
      <c r="AC29" s="79" t="str">
        <f t="shared" si="27"/>
        <v/>
      </c>
      <c r="AD29" s="203"/>
      <c r="AE29" s="81" t="str">
        <f t="shared" si="20"/>
        <v/>
      </c>
      <c r="AF29" s="82" t="str">
        <f t="shared" si="21"/>
        <v/>
      </c>
    </row>
    <row r="30" spans="1:33" ht="20.25" customHeight="1">
      <c r="A30" s="76">
        <v>22</v>
      </c>
      <c r="B30" s="14"/>
      <c r="C30" s="80"/>
      <c r="D30" s="14"/>
      <c r="E30" s="2"/>
      <c r="F30" s="16"/>
      <c r="G30" s="16"/>
      <c r="H30" s="3"/>
      <c r="I30" s="3"/>
      <c r="J30" s="200" t="str">
        <f t="shared" si="22"/>
        <v/>
      </c>
      <c r="K30" s="917"/>
      <c r="L30" s="15"/>
      <c r="M30" s="2"/>
      <c r="N30" s="175" t="str">
        <f t="shared" si="23"/>
        <v/>
      </c>
      <c r="O30" s="26"/>
      <c r="P30" s="201" t="str">
        <f t="shared" si="11"/>
        <v/>
      </c>
      <c r="Q30" s="78" t="str">
        <f t="shared" si="12"/>
        <v/>
      </c>
      <c r="R30" s="174" t="str">
        <f t="shared" si="13"/>
        <v/>
      </c>
      <c r="S30" s="78" t="str">
        <f t="shared" si="14"/>
        <v/>
      </c>
      <c r="T30" s="78" t="str">
        <f t="shared" si="14"/>
        <v/>
      </c>
      <c r="U30" s="78" t="str">
        <f t="shared" si="15"/>
        <v/>
      </c>
      <c r="V30" s="79" t="str">
        <f t="shared" si="16"/>
        <v/>
      </c>
      <c r="W30" s="79" t="str">
        <f t="shared" si="17"/>
        <v/>
      </c>
      <c r="X30" s="79" t="str">
        <f t="shared" si="24"/>
        <v/>
      </c>
      <c r="Y30" s="168" t="str">
        <f t="shared" si="25"/>
        <v/>
      </c>
      <c r="Z30" s="202" t="str">
        <f t="shared" si="18"/>
        <v/>
      </c>
      <c r="AA30" s="78" t="str">
        <f t="shared" si="19"/>
        <v/>
      </c>
      <c r="AB30" s="79" t="str">
        <f t="shared" si="26"/>
        <v/>
      </c>
      <c r="AC30" s="79" t="str">
        <f t="shared" si="27"/>
        <v/>
      </c>
      <c r="AD30" s="203"/>
      <c r="AE30" s="81" t="str">
        <f t="shared" si="20"/>
        <v/>
      </c>
      <c r="AF30" s="82" t="str">
        <f t="shared" si="21"/>
        <v/>
      </c>
    </row>
    <row r="31" spans="1:33" ht="20.25" customHeight="1">
      <c r="A31" s="76">
        <v>23</v>
      </c>
      <c r="B31" s="14"/>
      <c r="C31" s="80"/>
      <c r="D31" s="14"/>
      <c r="E31" s="2"/>
      <c r="F31" s="16"/>
      <c r="G31" s="16"/>
      <c r="H31" s="3"/>
      <c r="I31" s="3"/>
      <c r="J31" s="200" t="str">
        <f t="shared" si="22"/>
        <v/>
      </c>
      <c r="K31" s="917"/>
      <c r="L31" s="15"/>
      <c r="M31" s="2"/>
      <c r="N31" s="175" t="str">
        <f t="shared" si="23"/>
        <v/>
      </c>
      <c r="O31" s="26"/>
      <c r="P31" s="201" t="str">
        <f t="shared" si="11"/>
        <v/>
      </c>
      <c r="Q31" s="78" t="str">
        <f t="shared" si="12"/>
        <v/>
      </c>
      <c r="R31" s="174" t="str">
        <f t="shared" si="13"/>
        <v/>
      </c>
      <c r="S31" s="78" t="str">
        <f t="shared" si="14"/>
        <v/>
      </c>
      <c r="T31" s="78" t="str">
        <f t="shared" si="14"/>
        <v/>
      </c>
      <c r="U31" s="78" t="str">
        <f t="shared" si="15"/>
        <v/>
      </c>
      <c r="V31" s="79" t="str">
        <f t="shared" si="16"/>
        <v/>
      </c>
      <c r="W31" s="79" t="str">
        <f t="shared" si="17"/>
        <v/>
      </c>
      <c r="X31" s="79" t="str">
        <f t="shared" si="24"/>
        <v/>
      </c>
      <c r="Y31" s="168" t="str">
        <f t="shared" si="25"/>
        <v/>
      </c>
      <c r="Z31" s="202" t="str">
        <f t="shared" si="18"/>
        <v/>
      </c>
      <c r="AA31" s="78" t="str">
        <f t="shared" si="19"/>
        <v/>
      </c>
      <c r="AB31" s="79" t="str">
        <f t="shared" si="26"/>
        <v/>
      </c>
      <c r="AC31" s="79" t="str">
        <f t="shared" si="27"/>
        <v/>
      </c>
      <c r="AD31" s="203"/>
      <c r="AE31" s="81" t="str">
        <f t="shared" si="20"/>
        <v/>
      </c>
      <c r="AF31" s="82" t="str">
        <f t="shared" si="21"/>
        <v/>
      </c>
    </row>
    <row r="32" spans="1:33" ht="20.25" customHeight="1">
      <c r="A32" s="76">
        <v>24</v>
      </c>
      <c r="B32" s="14"/>
      <c r="C32" s="80"/>
      <c r="D32" s="14"/>
      <c r="E32" s="2"/>
      <c r="F32" s="16"/>
      <c r="G32" s="16"/>
      <c r="H32" s="3"/>
      <c r="I32" s="3"/>
      <c r="J32" s="200" t="str">
        <f t="shared" si="22"/>
        <v/>
      </c>
      <c r="K32" s="917"/>
      <c r="L32" s="15"/>
      <c r="M32" s="2"/>
      <c r="N32" s="175" t="str">
        <f t="shared" si="23"/>
        <v/>
      </c>
      <c r="O32" s="26"/>
      <c r="P32" s="201" t="str">
        <f t="shared" si="11"/>
        <v/>
      </c>
      <c r="Q32" s="78" t="str">
        <f t="shared" si="12"/>
        <v/>
      </c>
      <c r="R32" s="174" t="str">
        <f t="shared" si="13"/>
        <v/>
      </c>
      <c r="S32" s="78" t="str">
        <f t="shared" si="14"/>
        <v/>
      </c>
      <c r="T32" s="78" t="str">
        <f t="shared" si="14"/>
        <v/>
      </c>
      <c r="U32" s="78" t="str">
        <f t="shared" si="15"/>
        <v/>
      </c>
      <c r="V32" s="79" t="str">
        <f t="shared" si="16"/>
        <v/>
      </c>
      <c r="W32" s="79" t="str">
        <f t="shared" si="17"/>
        <v/>
      </c>
      <c r="X32" s="79" t="str">
        <f t="shared" si="24"/>
        <v/>
      </c>
      <c r="Y32" s="168" t="str">
        <f t="shared" si="25"/>
        <v/>
      </c>
      <c r="Z32" s="202" t="str">
        <f t="shared" si="18"/>
        <v/>
      </c>
      <c r="AA32" s="78" t="str">
        <f t="shared" si="19"/>
        <v/>
      </c>
      <c r="AB32" s="79" t="str">
        <f t="shared" si="26"/>
        <v/>
      </c>
      <c r="AC32" s="79" t="str">
        <f t="shared" si="27"/>
        <v/>
      </c>
      <c r="AD32" s="203"/>
      <c r="AE32" s="81" t="str">
        <f t="shared" si="20"/>
        <v/>
      </c>
      <c r="AF32" s="82" t="str">
        <f t="shared" si="21"/>
        <v/>
      </c>
    </row>
    <row r="33" spans="1:32" ht="20.25" customHeight="1">
      <c r="A33" s="76">
        <v>25</v>
      </c>
      <c r="B33" s="14"/>
      <c r="C33" s="80"/>
      <c r="D33" s="14"/>
      <c r="E33" s="2"/>
      <c r="F33" s="16"/>
      <c r="G33" s="16"/>
      <c r="H33" s="3"/>
      <c r="I33" s="3"/>
      <c r="J33" s="200" t="str">
        <f t="shared" si="22"/>
        <v/>
      </c>
      <c r="K33" s="917"/>
      <c r="L33" s="15"/>
      <c r="M33" s="2"/>
      <c r="N33" s="175" t="str">
        <f t="shared" si="23"/>
        <v/>
      </c>
      <c r="O33" s="26"/>
      <c r="P33" s="201" t="str">
        <f t="shared" si="11"/>
        <v/>
      </c>
      <c r="Q33" s="78" t="str">
        <f t="shared" si="12"/>
        <v/>
      </c>
      <c r="R33" s="174" t="str">
        <f t="shared" si="13"/>
        <v/>
      </c>
      <c r="S33" s="78" t="str">
        <f t="shared" si="14"/>
        <v/>
      </c>
      <c r="T33" s="78" t="str">
        <f t="shared" si="14"/>
        <v/>
      </c>
      <c r="U33" s="78" t="str">
        <f t="shared" si="15"/>
        <v/>
      </c>
      <c r="V33" s="79" t="str">
        <f t="shared" si="16"/>
        <v/>
      </c>
      <c r="W33" s="79" t="str">
        <f t="shared" si="17"/>
        <v/>
      </c>
      <c r="X33" s="79" t="str">
        <f t="shared" si="24"/>
        <v/>
      </c>
      <c r="Y33" s="168" t="str">
        <f t="shared" si="25"/>
        <v/>
      </c>
      <c r="Z33" s="202" t="str">
        <f t="shared" si="18"/>
        <v/>
      </c>
      <c r="AA33" s="78" t="str">
        <f t="shared" si="19"/>
        <v/>
      </c>
      <c r="AB33" s="79" t="str">
        <f t="shared" si="26"/>
        <v/>
      </c>
      <c r="AC33" s="79" t="str">
        <f t="shared" si="27"/>
        <v/>
      </c>
      <c r="AD33" s="203"/>
      <c r="AE33" s="81" t="str">
        <f t="shared" si="20"/>
        <v/>
      </c>
      <c r="AF33" s="82" t="str">
        <f t="shared" si="21"/>
        <v/>
      </c>
    </row>
    <row r="34" spans="1:32" ht="20.25" customHeight="1">
      <c r="A34" s="76">
        <v>26</v>
      </c>
      <c r="B34" s="14"/>
      <c r="C34" s="80"/>
      <c r="D34" s="14"/>
      <c r="E34" s="2"/>
      <c r="F34" s="16"/>
      <c r="G34" s="16"/>
      <c r="H34" s="3"/>
      <c r="I34" s="3"/>
      <c r="J34" s="200" t="str">
        <f t="shared" si="22"/>
        <v/>
      </c>
      <c r="K34" s="917"/>
      <c r="L34" s="15"/>
      <c r="M34" s="2"/>
      <c r="N34" s="175" t="str">
        <f t="shared" si="23"/>
        <v/>
      </c>
      <c r="O34" s="26"/>
      <c r="P34" s="201" t="str">
        <f t="shared" si="11"/>
        <v/>
      </c>
      <c r="Q34" s="78" t="str">
        <f t="shared" si="12"/>
        <v/>
      </c>
      <c r="R34" s="174" t="str">
        <f t="shared" si="13"/>
        <v/>
      </c>
      <c r="S34" s="78" t="str">
        <f t="shared" si="14"/>
        <v/>
      </c>
      <c r="T34" s="78" t="str">
        <f t="shared" si="14"/>
        <v/>
      </c>
      <c r="U34" s="78" t="str">
        <f t="shared" si="15"/>
        <v/>
      </c>
      <c r="V34" s="79" t="str">
        <f t="shared" si="16"/>
        <v/>
      </c>
      <c r="W34" s="79" t="str">
        <f t="shared" si="17"/>
        <v/>
      </c>
      <c r="X34" s="79" t="str">
        <f t="shared" si="24"/>
        <v/>
      </c>
      <c r="Y34" s="168" t="str">
        <f t="shared" si="25"/>
        <v/>
      </c>
      <c r="Z34" s="202" t="str">
        <f t="shared" si="18"/>
        <v/>
      </c>
      <c r="AA34" s="78" t="str">
        <f t="shared" si="19"/>
        <v/>
      </c>
      <c r="AB34" s="79" t="str">
        <f t="shared" si="26"/>
        <v/>
      </c>
      <c r="AC34" s="79" t="str">
        <f t="shared" si="27"/>
        <v/>
      </c>
      <c r="AD34" s="203"/>
      <c r="AE34" s="81" t="str">
        <f t="shared" si="20"/>
        <v/>
      </c>
      <c r="AF34" s="82" t="str">
        <f t="shared" si="21"/>
        <v/>
      </c>
    </row>
    <row r="35" spans="1:32" ht="20.25" customHeight="1">
      <c r="A35" s="76">
        <v>27</v>
      </c>
      <c r="B35" s="14"/>
      <c r="C35" s="80"/>
      <c r="D35" s="14"/>
      <c r="E35" s="2"/>
      <c r="F35" s="16"/>
      <c r="G35" s="16"/>
      <c r="H35" s="3"/>
      <c r="I35" s="3"/>
      <c r="J35" s="200" t="str">
        <f t="shared" si="22"/>
        <v/>
      </c>
      <c r="K35" s="917"/>
      <c r="L35" s="15"/>
      <c r="M35" s="2"/>
      <c r="N35" s="175" t="str">
        <f t="shared" si="23"/>
        <v/>
      </c>
      <c r="O35" s="26"/>
      <c r="P35" s="201" t="str">
        <f t="shared" si="11"/>
        <v/>
      </c>
      <c r="Q35" s="78" t="str">
        <f t="shared" si="12"/>
        <v/>
      </c>
      <c r="R35" s="174" t="str">
        <f t="shared" si="13"/>
        <v/>
      </c>
      <c r="S35" s="78" t="str">
        <f t="shared" si="14"/>
        <v/>
      </c>
      <c r="T35" s="78" t="str">
        <f t="shared" si="14"/>
        <v/>
      </c>
      <c r="U35" s="78" t="str">
        <f t="shared" si="15"/>
        <v/>
      </c>
      <c r="V35" s="79" t="str">
        <f t="shared" si="16"/>
        <v/>
      </c>
      <c r="W35" s="79" t="str">
        <f t="shared" si="17"/>
        <v/>
      </c>
      <c r="X35" s="79" t="str">
        <f t="shared" si="24"/>
        <v/>
      </c>
      <c r="Y35" s="168" t="str">
        <f t="shared" si="25"/>
        <v/>
      </c>
      <c r="Z35" s="202" t="str">
        <f t="shared" si="18"/>
        <v/>
      </c>
      <c r="AA35" s="78" t="str">
        <f t="shared" si="19"/>
        <v/>
      </c>
      <c r="AB35" s="79" t="str">
        <f t="shared" si="26"/>
        <v/>
      </c>
      <c r="AC35" s="79" t="str">
        <f t="shared" si="27"/>
        <v/>
      </c>
      <c r="AD35" s="203"/>
      <c r="AE35" s="81" t="str">
        <f t="shared" si="20"/>
        <v/>
      </c>
      <c r="AF35" s="82" t="str">
        <f t="shared" si="21"/>
        <v/>
      </c>
    </row>
    <row r="36" spans="1:32" ht="20.25" customHeight="1">
      <c r="A36" s="76">
        <v>28</v>
      </c>
      <c r="B36" s="14"/>
      <c r="C36" s="80"/>
      <c r="D36" s="14"/>
      <c r="E36" s="2"/>
      <c r="F36" s="16"/>
      <c r="G36" s="16"/>
      <c r="H36" s="3"/>
      <c r="I36" s="3"/>
      <c r="J36" s="200" t="str">
        <f t="shared" si="22"/>
        <v/>
      </c>
      <c r="K36" s="917"/>
      <c r="L36" s="15"/>
      <c r="M36" s="2"/>
      <c r="N36" s="175" t="str">
        <f t="shared" si="23"/>
        <v/>
      </c>
      <c r="O36" s="26"/>
      <c r="P36" s="201" t="str">
        <f t="shared" si="11"/>
        <v/>
      </c>
      <c r="Q36" s="78" t="str">
        <f t="shared" si="12"/>
        <v/>
      </c>
      <c r="R36" s="174" t="str">
        <f t="shared" si="13"/>
        <v/>
      </c>
      <c r="S36" s="78" t="str">
        <f t="shared" si="14"/>
        <v/>
      </c>
      <c r="T36" s="78" t="str">
        <f t="shared" si="14"/>
        <v/>
      </c>
      <c r="U36" s="78" t="str">
        <f t="shared" si="15"/>
        <v/>
      </c>
      <c r="V36" s="79" t="str">
        <f t="shared" si="16"/>
        <v/>
      </c>
      <c r="W36" s="79" t="str">
        <f t="shared" si="17"/>
        <v/>
      </c>
      <c r="X36" s="79" t="str">
        <f t="shared" si="24"/>
        <v/>
      </c>
      <c r="Y36" s="168" t="str">
        <f t="shared" si="25"/>
        <v/>
      </c>
      <c r="Z36" s="202" t="str">
        <f t="shared" si="18"/>
        <v/>
      </c>
      <c r="AA36" s="78" t="str">
        <f t="shared" si="19"/>
        <v/>
      </c>
      <c r="AB36" s="79" t="str">
        <f t="shared" si="26"/>
        <v/>
      </c>
      <c r="AC36" s="79" t="str">
        <f t="shared" si="27"/>
        <v/>
      </c>
      <c r="AD36" s="203"/>
      <c r="AE36" s="81" t="str">
        <f t="shared" si="20"/>
        <v/>
      </c>
      <c r="AF36" s="82" t="str">
        <f t="shared" si="21"/>
        <v/>
      </c>
    </row>
    <row r="37" spans="1:32" ht="20.25" customHeight="1">
      <c r="A37" s="76">
        <v>29</v>
      </c>
      <c r="B37" s="14"/>
      <c r="C37" s="80"/>
      <c r="D37" s="14"/>
      <c r="E37" s="2"/>
      <c r="F37" s="16"/>
      <c r="G37" s="16"/>
      <c r="H37" s="3"/>
      <c r="I37" s="3"/>
      <c r="J37" s="200" t="str">
        <f t="shared" si="22"/>
        <v/>
      </c>
      <c r="K37" s="917"/>
      <c r="L37" s="15"/>
      <c r="M37" s="2"/>
      <c r="N37" s="175" t="str">
        <f t="shared" si="23"/>
        <v/>
      </c>
      <c r="O37" s="26"/>
      <c r="P37" s="201" t="str">
        <f t="shared" si="11"/>
        <v/>
      </c>
      <c r="Q37" s="78" t="str">
        <f t="shared" si="12"/>
        <v/>
      </c>
      <c r="R37" s="174" t="str">
        <f t="shared" si="13"/>
        <v/>
      </c>
      <c r="S37" s="78" t="str">
        <f t="shared" si="14"/>
        <v/>
      </c>
      <c r="T37" s="78" t="str">
        <f t="shared" si="14"/>
        <v/>
      </c>
      <c r="U37" s="78" t="str">
        <f t="shared" si="15"/>
        <v/>
      </c>
      <c r="V37" s="79" t="str">
        <f t="shared" si="16"/>
        <v/>
      </c>
      <c r="W37" s="79" t="str">
        <f t="shared" si="17"/>
        <v/>
      </c>
      <c r="X37" s="79" t="str">
        <f t="shared" si="24"/>
        <v/>
      </c>
      <c r="Y37" s="168" t="str">
        <f t="shared" si="25"/>
        <v/>
      </c>
      <c r="Z37" s="202" t="str">
        <f t="shared" si="18"/>
        <v/>
      </c>
      <c r="AA37" s="78" t="str">
        <f t="shared" si="19"/>
        <v/>
      </c>
      <c r="AB37" s="79" t="str">
        <f t="shared" si="26"/>
        <v/>
      </c>
      <c r="AC37" s="79" t="str">
        <f t="shared" si="27"/>
        <v/>
      </c>
      <c r="AD37" s="203"/>
      <c r="AE37" s="81" t="str">
        <f t="shared" si="20"/>
        <v/>
      </c>
      <c r="AF37" s="82" t="str">
        <f t="shared" si="21"/>
        <v/>
      </c>
    </row>
    <row r="38" spans="1:32" ht="20.25" customHeight="1">
      <c r="A38" s="76">
        <v>30</v>
      </c>
      <c r="B38" s="14"/>
      <c r="C38" s="80"/>
      <c r="D38" s="14"/>
      <c r="E38" s="2"/>
      <c r="F38" s="16"/>
      <c r="G38" s="16"/>
      <c r="H38" s="3"/>
      <c r="I38" s="3"/>
      <c r="J38" s="200" t="str">
        <f t="shared" si="22"/>
        <v/>
      </c>
      <c r="K38" s="917"/>
      <c r="L38" s="15"/>
      <c r="M38" s="2"/>
      <c r="N38" s="175" t="str">
        <f t="shared" si="23"/>
        <v/>
      </c>
      <c r="O38" s="26"/>
      <c r="P38" s="201" t="str">
        <f t="shared" si="11"/>
        <v/>
      </c>
      <c r="Q38" s="78" t="str">
        <f t="shared" si="12"/>
        <v/>
      </c>
      <c r="R38" s="174" t="str">
        <f t="shared" si="13"/>
        <v/>
      </c>
      <c r="S38" s="78" t="str">
        <f t="shared" si="14"/>
        <v/>
      </c>
      <c r="T38" s="78" t="str">
        <f t="shared" si="14"/>
        <v/>
      </c>
      <c r="U38" s="78" t="str">
        <f t="shared" si="15"/>
        <v/>
      </c>
      <c r="V38" s="79" t="str">
        <f t="shared" si="16"/>
        <v/>
      </c>
      <c r="W38" s="79" t="str">
        <f t="shared" si="17"/>
        <v/>
      </c>
      <c r="X38" s="79" t="str">
        <f t="shared" si="24"/>
        <v/>
      </c>
      <c r="Y38" s="168" t="str">
        <f t="shared" si="25"/>
        <v/>
      </c>
      <c r="Z38" s="202" t="str">
        <f t="shared" si="18"/>
        <v/>
      </c>
      <c r="AA38" s="78" t="str">
        <f t="shared" si="19"/>
        <v/>
      </c>
      <c r="AB38" s="79" t="str">
        <f t="shared" si="26"/>
        <v/>
      </c>
      <c r="AC38" s="79" t="str">
        <f t="shared" si="27"/>
        <v/>
      </c>
      <c r="AD38" s="203"/>
      <c r="AE38" s="81" t="str">
        <f t="shared" si="20"/>
        <v/>
      </c>
      <c r="AF38" s="82" t="str">
        <f t="shared" si="21"/>
        <v/>
      </c>
    </row>
    <row r="39" spans="1:32" ht="20.25" customHeight="1">
      <c r="A39" s="76">
        <v>31</v>
      </c>
      <c r="B39" s="14"/>
      <c r="C39" s="80"/>
      <c r="D39" s="14"/>
      <c r="E39" s="2"/>
      <c r="F39" s="16"/>
      <c r="G39" s="16"/>
      <c r="H39" s="3"/>
      <c r="I39" s="3"/>
      <c r="J39" s="200" t="str">
        <f t="shared" si="22"/>
        <v/>
      </c>
      <c r="K39" s="917"/>
      <c r="L39" s="15"/>
      <c r="M39" s="2"/>
      <c r="N39" s="175" t="str">
        <f t="shared" si="23"/>
        <v/>
      </c>
      <c r="O39" s="26"/>
      <c r="P39" s="201" t="str">
        <f t="shared" si="11"/>
        <v/>
      </c>
      <c r="Q39" s="78" t="str">
        <f t="shared" si="12"/>
        <v/>
      </c>
      <c r="R39" s="174" t="str">
        <f t="shared" si="13"/>
        <v/>
      </c>
      <c r="S39" s="78" t="str">
        <f t="shared" si="14"/>
        <v/>
      </c>
      <c r="T39" s="78" t="str">
        <f t="shared" si="14"/>
        <v/>
      </c>
      <c r="U39" s="78" t="str">
        <f t="shared" si="15"/>
        <v/>
      </c>
      <c r="V39" s="79" t="str">
        <f t="shared" si="16"/>
        <v/>
      </c>
      <c r="W39" s="79" t="str">
        <f t="shared" si="17"/>
        <v/>
      </c>
      <c r="X39" s="79" t="str">
        <f t="shared" si="24"/>
        <v/>
      </c>
      <c r="Y39" s="168" t="str">
        <f t="shared" si="25"/>
        <v/>
      </c>
      <c r="Z39" s="202" t="str">
        <f t="shared" si="18"/>
        <v/>
      </c>
      <c r="AA39" s="78" t="str">
        <f t="shared" si="19"/>
        <v/>
      </c>
      <c r="AB39" s="79" t="str">
        <f t="shared" si="26"/>
        <v/>
      </c>
      <c r="AC39" s="79" t="str">
        <f t="shared" si="27"/>
        <v/>
      </c>
      <c r="AD39" s="203"/>
      <c r="AE39" s="81" t="str">
        <f t="shared" si="20"/>
        <v/>
      </c>
      <c r="AF39" s="82" t="str">
        <f t="shared" si="21"/>
        <v/>
      </c>
    </row>
    <row r="40" spans="1:32" ht="20.25" customHeight="1">
      <c r="A40" s="76">
        <v>32</v>
      </c>
      <c r="B40" s="14"/>
      <c r="C40" s="80"/>
      <c r="D40" s="14"/>
      <c r="E40" s="2"/>
      <c r="F40" s="16"/>
      <c r="G40" s="16"/>
      <c r="H40" s="3"/>
      <c r="I40" s="3"/>
      <c r="J40" s="200" t="str">
        <f t="shared" si="22"/>
        <v/>
      </c>
      <c r="K40" s="917"/>
      <c r="L40" s="15"/>
      <c r="M40" s="2"/>
      <c r="N40" s="175" t="str">
        <f t="shared" si="23"/>
        <v/>
      </c>
      <c r="O40" s="26"/>
      <c r="P40" s="201" t="str">
        <f t="shared" si="11"/>
        <v/>
      </c>
      <c r="Q40" s="78" t="str">
        <f t="shared" si="12"/>
        <v/>
      </c>
      <c r="R40" s="174" t="str">
        <f t="shared" si="13"/>
        <v/>
      </c>
      <c r="S40" s="78" t="str">
        <f t="shared" si="14"/>
        <v/>
      </c>
      <c r="T40" s="78" t="str">
        <f t="shared" si="14"/>
        <v/>
      </c>
      <c r="U40" s="78" t="str">
        <f t="shared" si="15"/>
        <v/>
      </c>
      <c r="V40" s="79" t="str">
        <f t="shared" si="16"/>
        <v/>
      </c>
      <c r="W40" s="79" t="str">
        <f t="shared" si="17"/>
        <v/>
      </c>
      <c r="X40" s="79" t="str">
        <f t="shared" si="24"/>
        <v/>
      </c>
      <c r="Y40" s="168" t="str">
        <f t="shared" si="25"/>
        <v/>
      </c>
      <c r="Z40" s="202" t="str">
        <f t="shared" si="18"/>
        <v/>
      </c>
      <c r="AA40" s="78" t="str">
        <f t="shared" si="19"/>
        <v/>
      </c>
      <c r="AB40" s="79" t="str">
        <f t="shared" si="26"/>
        <v/>
      </c>
      <c r="AC40" s="79" t="str">
        <f t="shared" si="27"/>
        <v/>
      </c>
      <c r="AD40" s="203"/>
      <c r="AE40" s="81" t="str">
        <f t="shared" si="20"/>
        <v/>
      </c>
      <c r="AF40" s="82" t="str">
        <f t="shared" si="21"/>
        <v/>
      </c>
    </row>
    <row r="41" spans="1:32" ht="20.25" customHeight="1">
      <c r="A41" s="76">
        <v>33</v>
      </c>
      <c r="B41" s="14"/>
      <c r="C41" s="80"/>
      <c r="D41" s="14"/>
      <c r="E41" s="2"/>
      <c r="F41" s="16"/>
      <c r="G41" s="16"/>
      <c r="H41" s="3"/>
      <c r="I41" s="3"/>
      <c r="J41" s="200" t="str">
        <f t="shared" si="22"/>
        <v/>
      </c>
      <c r="K41" s="917"/>
      <c r="L41" s="15"/>
      <c r="M41" s="2"/>
      <c r="N41" s="175" t="str">
        <f t="shared" si="23"/>
        <v/>
      </c>
      <c r="O41" s="26"/>
      <c r="P41" s="201" t="str">
        <f t="shared" ref="P41:P72" si="28">IF(B41="","",B41)</f>
        <v/>
      </c>
      <c r="Q41" s="78" t="str">
        <f t="shared" si="12"/>
        <v/>
      </c>
      <c r="R41" s="174" t="str">
        <f t="shared" ref="R41:R72" si="29">IF(D41="","",D41)</f>
        <v/>
      </c>
      <c r="S41" s="78" t="str">
        <f t="shared" ref="S41:T72" si="30">IF(E41="","",E41)</f>
        <v/>
      </c>
      <c r="T41" s="78" t="str">
        <f t="shared" si="30"/>
        <v/>
      </c>
      <c r="U41" s="78" t="str">
        <f t="shared" si="15"/>
        <v/>
      </c>
      <c r="V41" s="79" t="str">
        <f t="shared" ref="V41:V72" si="31">IF(H41="","",H41)</f>
        <v/>
      </c>
      <c r="W41" s="79" t="str">
        <f t="shared" ref="W41:W72" si="32">IF(I41="","",I41)</f>
        <v/>
      </c>
      <c r="X41" s="79" t="str">
        <f t="shared" si="24"/>
        <v/>
      </c>
      <c r="Y41" s="168" t="str">
        <f t="shared" si="25"/>
        <v/>
      </c>
      <c r="Z41" s="202" t="str">
        <f t="shared" ref="Z41:Z72" si="33">IF(L41="","",L41)</f>
        <v/>
      </c>
      <c r="AA41" s="78" t="str">
        <f t="shared" si="19"/>
        <v/>
      </c>
      <c r="AB41" s="79" t="str">
        <f t="shared" si="26"/>
        <v/>
      </c>
      <c r="AC41" s="79" t="str">
        <f t="shared" si="27"/>
        <v/>
      </c>
      <c r="AD41" s="203"/>
      <c r="AE41" s="81" t="str">
        <f t="shared" si="20"/>
        <v/>
      </c>
      <c r="AF41" s="82" t="str">
        <f t="shared" si="21"/>
        <v/>
      </c>
    </row>
    <row r="42" spans="1:32" ht="20.25" customHeight="1">
      <c r="A42" s="76">
        <v>34</v>
      </c>
      <c r="B42" s="14"/>
      <c r="C42" s="80"/>
      <c r="D42" s="14"/>
      <c r="E42" s="2"/>
      <c r="F42" s="16"/>
      <c r="G42" s="16"/>
      <c r="H42" s="3"/>
      <c r="I42" s="3"/>
      <c r="J42" s="200" t="str">
        <f t="shared" si="22"/>
        <v/>
      </c>
      <c r="K42" s="917"/>
      <c r="L42" s="15"/>
      <c r="M42" s="2"/>
      <c r="N42" s="175" t="str">
        <f t="shared" si="23"/>
        <v/>
      </c>
      <c r="O42" s="26"/>
      <c r="P42" s="201" t="str">
        <f t="shared" si="28"/>
        <v/>
      </c>
      <c r="Q42" s="78" t="str">
        <f t="shared" ref="Q42:Q73" si="34">IF(C42="","",C42)</f>
        <v/>
      </c>
      <c r="R42" s="174" t="str">
        <f t="shared" si="29"/>
        <v/>
      </c>
      <c r="S42" s="78" t="str">
        <f t="shared" si="30"/>
        <v/>
      </c>
      <c r="T42" s="78" t="str">
        <f t="shared" si="30"/>
        <v/>
      </c>
      <c r="U42" s="78" t="str">
        <f t="shared" si="15"/>
        <v/>
      </c>
      <c r="V42" s="79" t="str">
        <f t="shared" si="31"/>
        <v/>
      </c>
      <c r="W42" s="79" t="str">
        <f t="shared" si="32"/>
        <v/>
      </c>
      <c r="X42" s="79" t="str">
        <f t="shared" si="24"/>
        <v/>
      </c>
      <c r="Y42" s="168" t="str">
        <f t="shared" si="25"/>
        <v/>
      </c>
      <c r="Z42" s="202" t="str">
        <f t="shared" si="33"/>
        <v/>
      </c>
      <c r="AA42" s="78" t="str">
        <f t="shared" si="19"/>
        <v/>
      </c>
      <c r="AB42" s="79" t="str">
        <f t="shared" si="26"/>
        <v/>
      </c>
      <c r="AC42" s="79" t="str">
        <f t="shared" si="27"/>
        <v/>
      </c>
      <c r="AD42" s="203"/>
      <c r="AE42" s="81" t="str">
        <f t="shared" si="20"/>
        <v/>
      </c>
      <c r="AF42" s="82" t="str">
        <f t="shared" si="21"/>
        <v/>
      </c>
    </row>
    <row r="43" spans="1:32" ht="20.25" customHeight="1">
      <c r="A43" s="76">
        <v>35</v>
      </c>
      <c r="B43" s="14"/>
      <c r="C43" s="80"/>
      <c r="D43" s="14"/>
      <c r="E43" s="2"/>
      <c r="F43" s="16"/>
      <c r="G43" s="16"/>
      <c r="H43" s="3"/>
      <c r="I43" s="3"/>
      <c r="J43" s="200" t="str">
        <f t="shared" si="22"/>
        <v/>
      </c>
      <c r="K43" s="917"/>
      <c r="L43" s="15"/>
      <c r="M43" s="2"/>
      <c r="N43" s="175" t="str">
        <f t="shared" si="23"/>
        <v/>
      </c>
      <c r="O43" s="26"/>
      <c r="P43" s="201" t="str">
        <f t="shared" si="28"/>
        <v/>
      </c>
      <c r="Q43" s="78" t="str">
        <f t="shared" si="34"/>
        <v/>
      </c>
      <c r="R43" s="174" t="str">
        <f t="shared" si="29"/>
        <v/>
      </c>
      <c r="S43" s="78" t="str">
        <f t="shared" si="30"/>
        <v/>
      </c>
      <c r="T43" s="78" t="str">
        <f t="shared" si="30"/>
        <v/>
      </c>
      <c r="U43" s="78" t="str">
        <f t="shared" si="15"/>
        <v/>
      </c>
      <c r="V43" s="79" t="str">
        <f t="shared" si="31"/>
        <v/>
      </c>
      <c r="W43" s="79" t="str">
        <f t="shared" si="32"/>
        <v/>
      </c>
      <c r="X43" s="79" t="str">
        <f t="shared" si="24"/>
        <v/>
      </c>
      <c r="Y43" s="168" t="str">
        <f t="shared" si="25"/>
        <v/>
      </c>
      <c r="Z43" s="202" t="str">
        <f t="shared" si="33"/>
        <v/>
      </c>
      <c r="AA43" s="78" t="str">
        <f t="shared" si="19"/>
        <v/>
      </c>
      <c r="AB43" s="79" t="str">
        <f t="shared" si="26"/>
        <v/>
      </c>
      <c r="AC43" s="79" t="str">
        <f t="shared" si="27"/>
        <v/>
      </c>
      <c r="AD43" s="203"/>
      <c r="AE43" s="81" t="str">
        <f t="shared" si="20"/>
        <v/>
      </c>
      <c r="AF43" s="82" t="str">
        <f t="shared" si="21"/>
        <v/>
      </c>
    </row>
    <row r="44" spans="1:32" ht="20.25" customHeight="1">
      <c r="A44" s="76">
        <v>36</v>
      </c>
      <c r="B44" s="14"/>
      <c r="C44" s="80"/>
      <c r="D44" s="14"/>
      <c r="E44" s="2"/>
      <c r="F44" s="16"/>
      <c r="G44" s="16"/>
      <c r="H44" s="3"/>
      <c r="I44" s="3"/>
      <c r="J44" s="200" t="str">
        <f t="shared" si="22"/>
        <v/>
      </c>
      <c r="K44" s="917"/>
      <c r="L44" s="15"/>
      <c r="M44" s="2"/>
      <c r="N44" s="175" t="str">
        <f t="shared" si="23"/>
        <v/>
      </c>
      <c r="O44" s="26"/>
      <c r="P44" s="201" t="str">
        <f t="shared" si="28"/>
        <v/>
      </c>
      <c r="Q44" s="78" t="str">
        <f t="shared" si="34"/>
        <v/>
      </c>
      <c r="R44" s="174" t="str">
        <f t="shared" si="29"/>
        <v/>
      </c>
      <c r="S44" s="78" t="str">
        <f t="shared" si="30"/>
        <v/>
      </c>
      <c r="T44" s="78" t="str">
        <f t="shared" si="30"/>
        <v/>
      </c>
      <c r="U44" s="78" t="str">
        <f t="shared" si="15"/>
        <v/>
      </c>
      <c r="V44" s="79" t="str">
        <f t="shared" si="31"/>
        <v/>
      </c>
      <c r="W44" s="79" t="str">
        <f t="shared" si="32"/>
        <v/>
      </c>
      <c r="X44" s="79" t="str">
        <f t="shared" si="24"/>
        <v/>
      </c>
      <c r="Y44" s="168" t="str">
        <f t="shared" si="25"/>
        <v/>
      </c>
      <c r="Z44" s="202" t="str">
        <f t="shared" si="33"/>
        <v/>
      </c>
      <c r="AA44" s="78" t="str">
        <f t="shared" si="19"/>
        <v/>
      </c>
      <c r="AB44" s="79" t="str">
        <f t="shared" si="26"/>
        <v/>
      </c>
      <c r="AC44" s="79" t="str">
        <f t="shared" si="27"/>
        <v/>
      </c>
      <c r="AD44" s="203"/>
      <c r="AE44" s="81" t="str">
        <f t="shared" si="20"/>
        <v/>
      </c>
      <c r="AF44" s="82" t="str">
        <f t="shared" si="21"/>
        <v/>
      </c>
    </row>
    <row r="45" spans="1:32" ht="20.25" customHeight="1">
      <c r="A45" s="76">
        <v>37</v>
      </c>
      <c r="B45" s="14"/>
      <c r="C45" s="80"/>
      <c r="D45" s="14"/>
      <c r="E45" s="2"/>
      <c r="F45" s="16"/>
      <c r="G45" s="16"/>
      <c r="H45" s="3"/>
      <c r="I45" s="3"/>
      <c r="J45" s="200" t="str">
        <f t="shared" si="22"/>
        <v/>
      </c>
      <c r="K45" s="917"/>
      <c r="L45" s="15"/>
      <c r="M45" s="2"/>
      <c r="N45" s="175" t="str">
        <f t="shared" si="23"/>
        <v/>
      </c>
      <c r="O45" s="26"/>
      <c r="P45" s="201" t="str">
        <f t="shared" si="28"/>
        <v/>
      </c>
      <c r="Q45" s="78" t="str">
        <f t="shared" si="34"/>
        <v/>
      </c>
      <c r="R45" s="174" t="str">
        <f t="shared" si="29"/>
        <v/>
      </c>
      <c r="S45" s="78" t="str">
        <f t="shared" si="30"/>
        <v/>
      </c>
      <c r="T45" s="78" t="str">
        <f t="shared" si="30"/>
        <v/>
      </c>
      <c r="U45" s="78" t="str">
        <f t="shared" si="15"/>
        <v/>
      </c>
      <c r="V45" s="79" t="str">
        <f t="shared" si="31"/>
        <v/>
      </c>
      <c r="W45" s="79" t="str">
        <f t="shared" si="32"/>
        <v/>
      </c>
      <c r="X45" s="79" t="str">
        <f t="shared" si="24"/>
        <v/>
      </c>
      <c r="Y45" s="168" t="str">
        <f t="shared" si="25"/>
        <v/>
      </c>
      <c r="Z45" s="202" t="str">
        <f t="shared" si="33"/>
        <v/>
      </c>
      <c r="AA45" s="78" t="str">
        <f t="shared" si="19"/>
        <v/>
      </c>
      <c r="AB45" s="79" t="str">
        <f t="shared" si="26"/>
        <v/>
      </c>
      <c r="AC45" s="79" t="str">
        <f t="shared" si="27"/>
        <v/>
      </c>
      <c r="AD45" s="203"/>
      <c r="AE45" s="81" t="str">
        <f t="shared" si="20"/>
        <v/>
      </c>
      <c r="AF45" s="82" t="str">
        <f t="shared" si="21"/>
        <v/>
      </c>
    </row>
    <row r="46" spans="1:32" ht="20.25" customHeight="1">
      <c r="A46" s="76">
        <v>38</v>
      </c>
      <c r="B46" s="14"/>
      <c r="C46" s="80"/>
      <c r="D46" s="14"/>
      <c r="E46" s="2"/>
      <c r="F46" s="16"/>
      <c r="G46" s="16"/>
      <c r="H46" s="3"/>
      <c r="I46" s="3"/>
      <c r="J46" s="200" t="str">
        <f t="shared" si="22"/>
        <v/>
      </c>
      <c r="K46" s="917"/>
      <c r="L46" s="15"/>
      <c r="M46" s="2"/>
      <c r="N46" s="175" t="str">
        <f t="shared" si="23"/>
        <v/>
      </c>
      <c r="O46" s="26"/>
      <c r="P46" s="201" t="str">
        <f t="shared" si="28"/>
        <v/>
      </c>
      <c r="Q46" s="78" t="str">
        <f t="shared" si="34"/>
        <v/>
      </c>
      <c r="R46" s="174" t="str">
        <f t="shared" si="29"/>
        <v/>
      </c>
      <c r="S46" s="78" t="str">
        <f t="shared" si="30"/>
        <v/>
      </c>
      <c r="T46" s="78" t="str">
        <f t="shared" si="30"/>
        <v/>
      </c>
      <c r="U46" s="78" t="str">
        <f t="shared" si="15"/>
        <v/>
      </c>
      <c r="V46" s="79" t="str">
        <f t="shared" si="31"/>
        <v/>
      </c>
      <c r="W46" s="79" t="str">
        <f t="shared" si="32"/>
        <v/>
      </c>
      <c r="X46" s="79" t="str">
        <f t="shared" si="24"/>
        <v/>
      </c>
      <c r="Y46" s="168" t="str">
        <f t="shared" si="25"/>
        <v/>
      </c>
      <c r="Z46" s="202" t="str">
        <f t="shared" si="33"/>
        <v/>
      </c>
      <c r="AA46" s="78" t="str">
        <f t="shared" si="19"/>
        <v/>
      </c>
      <c r="AB46" s="79" t="str">
        <f t="shared" si="26"/>
        <v/>
      </c>
      <c r="AC46" s="79" t="str">
        <f t="shared" si="27"/>
        <v/>
      </c>
      <c r="AD46" s="203"/>
      <c r="AE46" s="81" t="str">
        <f t="shared" si="20"/>
        <v/>
      </c>
      <c r="AF46" s="82" t="str">
        <f t="shared" si="21"/>
        <v/>
      </c>
    </row>
    <row r="47" spans="1:32" ht="20.25" customHeight="1">
      <c r="A47" s="76">
        <v>39</v>
      </c>
      <c r="B47" s="14"/>
      <c r="C47" s="80"/>
      <c r="D47" s="14"/>
      <c r="E47" s="2"/>
      <c r="F47" s="16"/>
      <c r="G47" s="16"/>
      <c r="H47" s="3"/>
      <c r="I47" s="3"/>
      <c r="J47" s="200" t="str">
        <f t="shared" si="22"/>
        <v/>
      </c>
      <c r="K47" s="917"/>
      <c r="L47" s="15"/>
      <c r="M47" s="2"/>
      <c r="N47" s="175" t="str">
        <f t="shared" si="23"/>
        <v/>
      </c>
      <c r="O47" s="26"/>
      <c r="P47" s="201" t="str">
        <f t="shared" si="28"/>
        <v/>
      </c>
      <c r="Q47" s="78" t="str">
        <f t="shared" si="34"/>
        <v/>
      </c>
      <c r="R47" s="174" t="str">
        <f t="shared" si="29"/>
        <v/>
      </c>
      <c r="S47" s="78" t="str">
        <f t="shared" si="30"/>
        <v/>
      </c>
      <c r="T47" s="78" t="str">
        <f t="shared" si="30"/>
        <v/>
      </c>
      <c r="U47" s="78" t="str">
        <f t="shared" si="15"/>
        <v/>
      </c>
      <c r="V47" s="79" t="str">
        <f t="shared" si="31"/>
        <v/>
      </c>
      <c r="W47" s="79" t="str">
        <f t="shared" si="32"/>
        <v/>
      </c>
      <c r="X47" s="79" t="str">
        <f t="shared" si="24"/>
        <v/>
      </c>
      <c r="Y47" s="168" t="str">
        <f t="shared" si="25"/>
        <v/>
      </c>
      <c r="Z47" s="202" t="str">
        <f t="shared" si="33"/>
        <v/>
      </c>
      <c r="AA47" s="78" t="str">
        <f t="shared" si="19"/>
        <v/>
      </c>
      <c r="AB47" s="79" t="str">
        <f t="shared" si="26"/>
        <v/>
      </c>
      <c r="AC47" s="79" t="str">
        <f t="shared" si="27"/>
        <v/>
      </c>
      <c r="AD47" s="203"/>
      <c r="AE47" s="81" t="str">
        <f t="shared" si="20"/>
        <v/>
      </c>
      <c r="AF47" s="82" t="str">
        <f t="shared" si="21"/>
        <v/>
      </c>
    </row>
    <row r="48" spans="1:32" ht="20.25" customHeight="1">
      <c r="A48" s="76">
        <v>40</v>
      </c>
      <c r="B48" s="14"/>
      <c r="C48" s="80"/>
      <c r="D48" s="14"/>
      <c r="E48" s="2"/>
      <c r="F48" s="16"/>
      <c r="G48" s="16"/>
      <c r="H48" s="3"/>
      <c r="I48" s="3"/>
      <c r="J48" s="200" t="str">
        <f t="shared" si="22"/>
        <v/>
      </c>
      <c r="K48" s="917"/>
      <c r="L48" s="15"/>
      <c r="M48" s="2"/>
      <c r="N48" s="175" t="str">
        <f t="shared" si="23"/>
        <v/>
      </c>
      <c r="O48" s="26"/>
      <c r="P48" s="201" t="str">
        <f t="shared" si="28"/>
        <v/>
      </c>
      <c r="Q48" s="78" t="str">
        <f t="shared" si="34"/>
        <v/>
      </c>
      <c r="R48" s="174" t="str">
        <f t="shared" si="29"/>
        <v/>
      </c>
      <c r="S48" s="78" t="str">
        <f t="shared" si="30"/>
        <v/>
      </c>
      <c r="T48" s="78" t="str">
        <f t="shared" si="30"/>
        <v/>
      </c>
      <c r="U48" s="78" t="str">
        <f t="shared" si="15"/>
        <v/>
      </c>
      <c r="V48" s="79" t="str">
        <f t="shared" si="31"/>
        <v/>
      </c>
      <c r="W48" s="79" t="str">
        <f t="shared" si="32"/>
        <v/>
      </c>
      <c r="X48" s="79" t="str">
        <f t="shared" si="24"/>
        <v/>
      </c>
      <c r="Y48" s="168" t="str">
        <f t="shared" si="25"/>
        <v/>
      </c>
      <c r="Z48" s="202" t="str">
        <f t="shared" si="33"/>
        <v/>
      </c>
      <c r="AA48" s="78" t="str">
        <f t="shared" si="19"/>
        <v/>
      </c>
      <c r="AB48" s="79" t="str">
        <f t="shared" si="26"/>
        <v/>
      </c>
      <c r="AC48" s="79" t="str">
        <f t="shared" si="27"/>
        <v/>
      </c>
      <c r="AD48" s="203"/>
      <c r="AE48" s="81" t="str">
        <f t="shared" si="20"/>
        <v/>
      </c>
      <c r="AF48" s="82" t="str">
        <f t="shared" si="21"/>
        <v/>
      </c>
    </row>
    <row r="49" spans="1:32" ht="20.25" customHeight="1">
      <c r="A49" s="76">
        <v>41</v>
      </c>
      <c r="B49" s="14"/>
      <c r="C49" s="80"/>
      <c r="D49" s="14"/>
      <c r="E49" s="2"/>
      <c r="F49" s="16"/>
      <c r="G49" s="16"/>
      <c r="H49" s="3"/>
      <c r="I49" s="3"/>
      <c r="J49" s="200" t="str">
        <f t="shared" si="22"/>
        <v/>
      </c>
      <c r="K49" s="917"/>
      <c r="L49" s="15"/>
      <c r="M49" s="2"/>
      <c r="N49" s="175" t="str">
        <f t="shared" si="23"/>
        <v/>
      </c>
      <c r="O49" s="26"/>
      <c r="P49" s="201" t="str">
        <f t="shared" si="28"/>
        <v/>
      </c>
      <c r="Q49" s="78" t="str">
        <f t="shared" si="34"/>
        <v/>
      </c>
      <c r="R49" s="174" t="str">
        <f t="shared" si="29"/>
        <v/>
      </c>
      <c r="S49" s="78" t="str">
        <f t="shared" si="30"/>
        <v/>
      </c>
      <c r="T49" s="78" t="str">
        <f t="shared" si="30"/>
        <v/>
      </c>
      <c r="U49" s="78" t="str">
        <f t="shared" si="15"/>
        <v/>
      </c>
      <c r="V49" s="79" t="str">
        <f t="shared" si="31"/>
        <v/>
      </c>
      <c r="W49" s="79" t="str">
        <f t="shared" si="32"/>
        <v/>
      </c>
      <c r="X49" s="79" t="str">
        <f t="shared" si="24"/>
        <v/>
      </c>
      <c r="Y49" s="168" t="str">
        <f t="shared" si="25"/>
        <v/>
      </c>
      <c r="Z49" s="202" t="str">
        <f t="shared" si="33"/>
        <v/>
      </c>
      <c r="AA49" s="78" t="str">
        <f t="shared" si="19"/>
        <v/>
      </c>
      <c r="AB49" s="79" t="str">
        <f t="shared" si="26"/>
        <v/>
      </c>
      <c r="AC49" s="79" t="str">
        <f t="shared" si="27"/>
        <v/>
      </c>
      <c r="AD49" s="203"/>
      <c r="AE49" s="81" t="str">
        <f t="shared" si="20"/>
        <v/>
      </c>
      <c r="AF49" s="82" t="str">
        <f t="shared" si="21"/>
        <v/>
      </c>
    </row>
    <row r="50" spans="1:32" ht="20.25" customHeight="1">
      <c r="A50" s="76">
        <v>42</v>
      </c>
      <c r="B50" s="14"/>
      <c r="C50" s="80"/>
      <c r="D50" s="14"/>
      <c r="E50" s="2"/>
      <c r="F50" s="16"/>
      <c r="G50" s="16"/>
      <c r="H50" s="3"/>
      <c r="I50" s="3"/>
      <c r="J50" s="200" t="str">
        <f t="shared" si="22"/>
        <v/>
      </c>
      <c r="K50" s="917"/>
      <c r="L50" s="15"/>
      <c r="M50" s="2"/>
      <c r="N50" s="175" t="str">
        <f t="shared" si="23"/>
        <v/>
      </c>
      <c r="O50" s="26"/>
      <c r="P50" s="201" t="str">
        <f t="shared" si="28"/>
        <v/>
      </c>
      <c r="Q50" s="78" t="str">
        <f t="shared" si="34"/>
        <v/>
      </c>
      <c r="R50" s="174" t="str">
        <f t="shared" si="29"/>
        <v/>
      </c>
      <c r="S50" s="78" t="str">
        <f t="shared" si="30"/>
        <v/>
      </c>
      <c r="T50" s="78" t="str">
        <f t="shared" si="30"/>
        <v/>
      </c>
      <c r="U50" s="78" t="str">
        <f t="shared" si="15"/>
        <v/>
      </c>
      <c r="V50" s="79" t="str">
        <f t="shared" si="31"/>
        <v/>
      </c>
      <c r="W50" s="79" t="str">
        <f t="shared" si="32"/>
        <v/>
      </c>
      <c r="X50" s="79" t="str">
        <f t="shared" si="24"/>
        <v/>
      </c>
      <c r="Y50" s="168" t="str">
        <f t="shared" si="25"/>
        <v/>
      </c>
      <c r="Z50" s="202" t="str">
        <f t="shared" si="33"/>
        <v/>
      </c>
      <c r="AA50" s="78" t="str">
        <f t="shared" si="19"/>
        <v/>
      </c>
      <c r="AB50" s="79" t="str">
        <f t="shared" si="26"/>
        <v/>
      </c>
      <c r="AC50" s="79" t="str">
        <f t="shared" si="27"/>
        <v/>
      </c>
      <c r="AD50" s="203"/>
      <c r="AE50" s="81" t="str">
        <f t="shared" si="20"/>
        <v/>
      </c>
      <c r="AF50" s="82" t="str">
        <f t="shared" si="21"/>
        <v/>
      </c>
    </row>
    <row r="51" spans="1:32" ht="20.25" customHeight="1">
      <c r="A51" s="76">
        <v>43</v>
      </c>
      <c r="B51" s="14"/>
      <c r="C51" s="80"/>
      <c r="D51" s="14"/>
      <c r="E51" s="2"/>
      <c r="F51" s="16"/>
      <c r="G51" s="16"/>
      <c r="H51" s="3"/>
      <c r="I51" s="3"/>
      <c r="J51" s="200" t="str">
        <f t="shared" si="22"/>
        <v/>
      </c>
      <c r="K51" s="917"/>
      <c r="L51" s="15"/>
      <c r="M51" s="2"/>
      <c r="N51" s="175" t="str">
        <f t="shared" si="23"/>
        <v/>
      </c>
      <c r="O51" s="26"/>
      <c r="P51" s="201" t="str">
        <f t="shared" si="28"/>
        <v/>
      </c>
      <c r="Q51" s="78" t="str">
        <f t="shared" si="34"/>
        <v/>
      </c>
      <c r="R51" s="174" t="str">
        <f t="shared" si="29"/>
        <v/>
      </c>
      <c r="S51" s="78" t="str">
        <f t="shared" si="30"/>
        <v/>
      </c>
      <c r="T51" s="78" t="str">
        <f t="shared" si="30"/>
        <v/>
      </c>
      <c r="U51" s="78" t="str">
        <f t="shared" si="15"/>
        <v/>
      </c>
      <c r="V51" s="79" t="str">
        <f t="shared" si="31"/>
        <v/>
      </c>
      <c r="W51" s="79" t="str">
        <f t="shared" si="32"/>
        <v/>
      </c>
      <c r="X51" s="79" t="str">
        <f t="shared" si="24"/>
        <v/>
      </c>
      <c r="Y51" s="168" t="str">
        <f t="shared" si="25"/>
        <v/>
      </c>
      <c r="Z51" s="202" t="str">
        <f t="shared" si="33"/>
        <v/>
      </c>
      <c r="AA51" s="78" t="str">
        <f t="shared" si="19"/>
        <v/>
      </c>
      <c r="AB51" s="79" t="str">
        <f t="shared" si="26"/>
        <v/>
      </c>
      <c r="AC51" s="79" t="str">
        <f t="shared" si="27"/>
        <v/>
      </c>
      <c r="AD51" s="203"/>
      <c r="AE51" s="81" t="str">
        <f t="shared" si="20"/>
        <v/>
      </c>
      <c r="AF51" s="82" t="str">
        <f t="shared" si="21"/>
        <v/>
      </c>
    </row>
    <row r="52" spans="1:32" ht="20.25" customHeight="1">
      <c r="A52" s="76">
        <v>44</v>
      </c>
      <c r="B52" s="14"/>
      <c r="C52" s="80"/>
      <c r="D52" s="14"/>
      <c r="E52" s="2"/>
      <c r="F52" s="16"/>
      <c r="G52" s="16"/>
      <c r="H52" s="3"/>
      <c r="I52" s="3"/>
      <c r="J52" s="200" t="str">
        <f t="shared" si="22"/>
        <v/>
      </c>
      <c r="K52" s="917"/>
      <c r="L52" s="15"/>
      <c r="M52" s="2"/>
      <c r="N52" s="175" t="str">
        <f t="shared" si="23"/>
        <v/>
      </c>
      <c r="O52" s="26"/>
      <c r="P52" s="201" t="str">
        <f t="shared" si="28"/>
        <v/>
      </c>
      <c r="Q52" s="78" t="str">
        <f t="shared" si="34"/>
        <v/>
      </c>
      <c r="R52" s="174" t="str">
        <f t="shared" si="29"/>
        <v/>
      </c>
      <c r="S52" s="78" t="str">
        <f t="shared" si="30"/>
        <v/>
      </c>
      <c r="T52" s="78" t="str">
        <f t="shared" si="30"/>
        <v/>
      </c>
      <c r="U52" s="78" t="str">
        <f t="shared" si="15"/>
        <v/>
      </c>
      <c r="V52" s="79" t="str">
        <f t="shared" si="31"/>
        <v/>
      </c>
      <c r="W52" s="79" t="str">
        <f t="shared" si="32"/>
        <v/>
      </c>
      <c r="X52" s="79" t="str">
        <f t="shared" si="24"/>
        <v/>
      </c>
      <c r="Y52" s="168" t="str">
        <f t="shared" si="25"/>
        <v/>
      </c>
      <c r="Z52" s="202" t="str">
        <f t="shared" si="33"/>
        <v/>
      </c>
      <c r="AA52" s="78" t="str">
        <f t="shared" si="19"/>
        <v/>
      </c>
      <c r="AB52" s="79" t="str">
        <f t="shared" si="26"/>
        <v/>
      </c>
      <c r="AC52" s="79" t="str">
        <f t="shared" si="27"/>
        <v/>
      </c>
      <c r="AD52" s="203"/>
      <c r="AE52" s="81" t="str">
        <f t="shared" si="20"/>
        <v/>
      </c>
      <c r="AF52" s="82" t="str">
        <f t="shared" si="21"/>
        <v/>
      </c>
    </row>
    <row r="53" spans="1:32" ht="20.25" customHeight="1">
      <c r="A53" s="76">
        <v>45</v>
      </c>
      <c r="B53" s="14"/>
      <c r="C53" s="80"/>
      <c r="D53" s="14"/>
      <c r="E53" s="2"/>
      <c r="F53" s="16"/>
      <c r="G53" s="16"/>
      <c r="H53" s="3"/>
      <c r="I53" s="3"/>
      <c r="J53" s="200" t="str">
        <f t="shared" si="22"/>
        <v/>
      </c>
      <c r="K53" s="917"/>
      <c r="L53" s="15"/>
      <c r="M53" s="2"/>
      <c r="N53" s="175" t="str">
        <f t="shared" si="23"/>
        <v/>
      </c>
      <c r="O53" s="26"/>
      <c r="P53" s="201" t="str">
        <f t="shared" si="28"/>
        <v/>
      </c>
      <c r="Q53" s="78" t="str">
        <f t="shared" si="34"/>
        <v/>
      </c>
      <c r="R53" s="174" t="str">
        <f t="shared" si="29"/>
        <v/>
      </c>
      <c r="S53" s="78" t="str">
        <f t="shared" si="30"/>
        <v/>
      </c>
      <c r="T53" s="78" t="str">
        <f t="shared" si="30"/>
        <v/>
      </c>
      <c r="U53" s="78" t="str">
        <f t="shared" si="15"/>
        <v/>
      </c>
      <c r="V53" s="79" t="str">
        <f t="shared" si="31"/>
        <v/>
      </c>
      <c r="W53" s="79" t="str">
        <f t="shared" si="32"/>
        <v/>
      </c>
      <c r="X53" s="79" t="str">
        <f t="shared" si="24"/>
        <v/>
      </c>
      <c r="Y53" s="168" t="str">
        <f t="shared" si="25"/>
        <v/>
      </c>
      <c r="Z53" s="202" t="str">
        <f t="shared" si="33"/>
        <v/>
      </c>
      <c r="AA53" s="78" t="str">
        <f t="shared" si="19"/>
        <v/>
      </c>
      <c r="AB53" s="79" t="str">
        <f t="shared" si="26"/>
        <v/>
      </c>
      <c r="AC53" s="79" t="str">
        <f t="shared" si="27"/>
        <v/>
      </c>
      <c r="AD53" s="203"/>
      <c r="AE53" s="81" t="str">
        <f t="shared" si="20"/>
        <v/>
      </c>
      <c r="AF53" s="82" t="str">
        <f t="shared" si="21"/>
        <v/>
      </c>
    </row>
    <row r="54" spans="1:32" ht="20.25" customHeight="1">
      <c r="A54" s="76">
        <v>46</v>
      </c>
      <c r="B54" s="14"/>
      <c r="C54" s="80"/>
      <c r="D54" s="14"/>
      <c r="E54" s="2"/>
      <c r="F54" s="16"/>
      <c r="G54" s="16"/>
      <c r="H54" s="3"/>
      <c r="I54" s="3"/>
      <c r="J54" s="200" t="str">
        <f t="shared" si="22"/>
        <v/>
      </c>
      <c r="K54" s="917"/>
      <c r="L54" s="15"/>
      <c r="M54" s="2"/>
      <c r="N54" s="175" t="str">
        <f t="shared" si="23"/>
        <v/>
      </c>
      <c r="O54" s="26"/>
      <c r="P54" s="201" t="str">
        <f t="shared" si="28"/>
        <v/>
      </c>
      <c r="Q54" s="78" t="str">
        <f t="shared" si="34"/>
        <v/>
      </c>
      <c r="R54" s="174" t="str">
        <f t="shared" si="29"/>
        <v/>
      </c>
      <c r="S54" s="78" t="str">
        <f t="shared" si="30"/>
        <v/>
      </c>
      <c r="T54" s="78" t="str">
        <f t="shared" si="30"/>
        <v/>
      </c>
      <c r="U54" s="78" t="str">
        <f t="shared" si="15"/>
        <v/>
      </c>
      <c r="V54" s="79" t="str">
        <f t="shared" si="31"/>
        <v/>
      </c>
      <c r="W54" s="79" t="str">
        <f t="shared" si="32"/>
        <v/>
      </c>
      <c r="X54" s="79" t="str">
        <f t="shared" si="24"/>
        <v/>
      </c>
      <c r="Y54" s="168" t="str">
        <f t="shared" si="25"/>
        <v/>
      </c>
      <c r="Z54" s="202" t="str">
        <f t="shared" si="33"/>
        <v/>
      </c>
      <c r="AA54" s="78" t="str">
        <f t="shared" si="19"/>
        <v/>
      </c>
      <c r="AB54" s="79" t="str">
        <f t="shared" si="26"/>
        <v/>
      </c>
      <c r="AC54" s="79" t="str">
        <f t="shared" si="27"/>
        <v/>
      </c>
      <c r="AD54" s="203"/>
      <c r="AE54" s="81" t="str">
        <f t="shared" si="20"/>
        <v/>
      </c>
      <c r="AF54" s="82" t="str">
        <f t="shared" si="21"/>
        <v/>
      </c>
    </row>
    <row r="55" spans="1:32" ht="20.25" customHeight="1">
      <c r="A55" s="76">
        <v>47</v>
      </c>
      <c r="B55" s="14"/>
      <c r="C55" s="80"/>
      <c r="D55" s="14"/>
      <c r="E55" s="2"/>
      <c r="F55" s="16"/>
      <c r="G55" s="16"/>
      <c r="H55" s="3"/>
      <c r="I55" s="3"/>
      <c r="J55" s="200" t="str">
        <f t="shared" si="22"/>
        <v/>
      </c>
      <c r="K55" s="917"/>
      <c r="L55" s="15"/>
      <c r="M55" s="2"/>
      <c r="N55" s="175" t="str">
        <f t="shared" si="23"/>
        <v/>
      </c>
      <c r="O55" s="26"/>
      <c r="P55" s="201" t="str">
        <f t="shared" si="28"/>
        <v/>
      </c>
      <c r="Q55" s="78" t="str">
        <f t="shared" si="34"/>
        <v/>
      </c>
      <c r="R55" s="174" t="str">
        <f t="shared" si="29"/>
        <v/>
      </c>
      <c r="S55" s="78" t="str">
        <f t="shared" si="30"/>
        <v/>
      </c>
      <c r="T55" s="78" t="str">
        <f t="shared" si="30"/>
        <v/>
      </c>
      <c r="U55" s="78" t="str">
        <f t="shared" si="15"/>
        <v/>
      </c>
      <c r="V55" s="79" t="str">
        <f t="shared" si="31"/>
        <v/>
      </c>
      <c r="W55" s="79" t="str">
        <f t="shared" si="32"/>
        <v/>
      </c>
      <c r="X55" s="79" t="str">
        <f t="shared" si="24"/>
        <v/>
      </c>
      <c r="Y55" s="168" t="str">
        <f t="shared" si="25"/>
        <v/>
      </c>
      <c r="Z55" s="202" t="str">
        <f t="shared" si="33"/>
        <v/>
      </c>
      <c r="AA55" s="78" t="str">
        <f t="shared" si="19"/>
        <v/>
      </c>
      <c r="AB55" s="79" t="str">
        <f t="shared" si="26"/>
        <v/>
      </c>
      <c r="AC55" s="79" t="str">
        <f t="shared" si="27"/>
        <v/>
      </c>
      <c r="AD55" s="203"/>
      <c r="AE55" s="81" t="str">
        <f t="shared" si="20"/>
        <v/>
      </c>
      <c r="AF55" s="82" t="str">
        <f t="shared" si="21"/>
        <v/>
      </c>
    </row>
    <row r="56" spans="1:32" ht="20.25" customHeight="1">
      <c r="A56" s="76">
        <v>48</v>
      </c>
      <c r="B56" s="14"/>
      <c r="C56" s="80"/>
      <c r="D56" s="14"/>
      <c r="E56" s="2"/>
      <c r="F56" s="16"/>
      <c r="G56" s="16"/>
      <c r="H56" s="3"/>
      <c r="I56" s="3"/>
      <c r="J56" s="200" t="str">
        <f t="shared" si="22"/>
        <v/>
      </c>
      <c r="K56" s="917"/>
      <c r="L56" s="15"/>
      <c r="M56" s="2"/>
      <c r="N56" s="175" t="str">
        <f t="shared" si="23"/>
        <v/>
      </c>
      <c r="O56" s="26"/>
      <c r="P56" s="201" t="str">
        <f t="shared" si="28"/>
        <v/>
      </c>
      <c r="Q56" s="78" t="str">
        <f t="shared" si="34"/>
        <v/>
      </c>
      <c r="R56" s="174" t="str">
        <f t="shared" si="29"/>
        <v/>
      </c>
      <c r="S56" s="78" t="str">
        <f t="shared" si="30"/>
        <v/>
      </c>
      <c r="T56" s="78" t="str">
        <f t="shared" si="30"/>
        <v/>
      </c>
      <c r="U56" s="78" t="str">
        <f t="shared" si="15"/>
        <v/>
      </c>
      <c r="V56" s="79" t="str">
        <f t="shared" si="31"/>
        <v/>
      </c>
      <c r="W56" s="79" t="str">
        <f t="shared" si="32"/>
        <v/>
      </c>
      <c r="X56" s="79" t="str">
        <f t="shared" si="24"/>
        <v/>
      </c>
      <c r="Y56" s="168" t="str">
        <f t="shared" si="25"/>
        <v/>
      </c>
      <c r="Z56" s="202" t="str">
        <f t="shared" si="33"/>
        <v/>
      </c>
      <c r="AA56" s="78" t="str">
        <f t="shared" si="19"/>
        <v/>
      </c>
      <c r="AB56" s="79" t="str">
        <f t="shared" si="26"/>
        <v/>
      </c>
      <c r="AC56" s="79" t="str">
        <f t="shared" si="27"/>
        <v/>
      </c>
      <c r="AD56" s="203"/>
      <c r="AE56" s="81" t="str">
        <f t="shared" si="20"/>
        <v/>
      </c>
      <c r="AF56" s="82" t="str">
        <f t="shared" si="21"/>
        <v/>
      </c>
    </row>
    <row r="57" spans="1:32" ht="20.25" customHeight="1">
      <c r="A57" s="76">
        <v>49</v>
      </c>
      <c r="B57" s="14"/>
      <c r="C57" s="80"/>
      <c r="D57" s="14"/>
      <c r="E57" s="2"/>
      <c r="F57" s="16"/>
      <c r="G57" s="16"/>
      <c r="H57" s="3"/>
      <c r="I57" s="3"/>
      <c r="J57" s="200" t="str">
        <f t="shared" si="22"/>
        <v/>
      </c>
      <c r="K57" s="917"/>
      <c r="L57" s="15"/>
      <c r="M57" s="2"/>
      <c r="N57" s="175" t="str">
        <f t="shared" si="23"/>
        <v/>
      </c>
      <c r="O57" s="26"/>
      <c r="P57" s="201" t="str">
        <f t="shared" si="28"/>
        <v/>
      </c>
      <c r="Q57" s="78" t="str">
        <f t="shared" si="34"/>
        <v/>
      </c>
      <c r="R57" s="174" t="str">
        <f t="shared" si="29"/>
        <v/>
      </c>
      <c r="S57" s="78" t="str">
        <f t="shared" si="30"/>
        <v/>
      </c>
      <c r="T57" s="78" t="str">
        <f t="shared" si="30"/>
        <v/>
      </c>
      <c r="U57" s="78" t="str">
        <f t="shared" si="15"/>
        <v/>
      </c>
      <c r="V57" s="79" t="str">
        <f t="shared" si="31"/>
        <v/>
      </c>
      <c r="W57" s="79" t="str">
        <f t="shared" si="32"/>
        <v/>
      </c>
      <c r="X57" s="79" t="str">
        <f t="shared" si="24"/>
        <v/>
      </c>
      <c r="Y57" s="168" t="str">
        <f t="shared" si="25"/>
        <v/>
      </c>
      <c r="Z57" s="202" t="str">
        <f t="shared" si="33"/>
        <v/>
      </c>
      <c r="AA57" s="78" t="str">
        <f t="shared" si="19"/>
        <v/>
      </c>
      <c r="AB57" s="79" t="str">
        <f t="shared" si="26"/>
        <v/>
      </c>
      <c r="AC57" s="79" t="str">
        <f t="shared" si="27"/>
        <v/>
      </c>
      <c r="AD57" s="203"/>
      <c r="AE57" s="81" t="str">
        <f t="shared" si="20"/>
        <v/>
      </c>
      <c r="AF57" s="82" t="str">
        <f t="shared" si="21"/>
        <v/>
      </c>
    </row>
    <row r="58" spans="1:32" ht="20.25" customHeight="1">
      <c r="A58" s="76">
        <v>50</v>
      </c>
      <c r="B58" s="14"/>
      <c r="C58" s="80"/>
      <c r="D58" s="14"/>
      <c r="E58" s="2"/>
      <c r="F58" s="16"/>
      <c r="G58" s="16"/>
      <c r="H58" s="3"/>
      <c r="I58" s="3"/>
      <c r="J58" s="200" t="str">
        <f t="shared" si="22"/>
        <v/>
      </c>
      <c r="K58" s="917"/>
      <c r="L58" s="15"/>
      <c r="M58" s="2"/>
      <c r="N58" s="175" t="str">
        <f t="shared" si="23"/>
        <v/>
      </c>
      <c r="O58" s="26"/>
      <c r="P58" s="201" t="str">
        <f t="shared" si="28"/>
        <v/>
      </c>
      <c r="Q58" s="78" t="str">
        <f t="shared" si="34"/>
        <v/>
      </c>
      <c r="R58" s="174" t="str">
        <f t="shared" si="29"/>
        <v/>
      </c>
      <c r="S58" s="78" t="str">
        <f t="shared" si="30"/>
        <v/>
      </c>
      <c r="T58" s="78" t="str">
        <f t="shared" si="30"/>
        <v/>
      </c>
      <c r="U58" s="78" t="str">
        <f t="shared" si="15"/>
        <v/>
      </c>
      <c r="V58" s="79" t="str">
        <f t="shared" si="31"/>
        <v/>
      </c>
      <c r="W58" s="79" t="str">
        <f t="shared" si="32"/>
        <v/>
      </c>
      <c r="X58" s="79" t="str">
        <f t="shared" si="24"/>
        <v/>
      </c>
      <c r="Y58" s="168" t="str">
        <f t="shared" si="25"/>
        <v/>
      </c>
      <c r="Z58" s="202" t="str">
        <f t="shared" si="33"/>
        <v/>
      </c>
      <c r="AA58" s="78" t="str">
        <f t="shared" si="19"/>
        <v/>
      </c>
      <c r="AB58" s="79" t="str">
        <f t="shared" si="26"/>
        <v/>
      </c>
      <c r="AC58" s="79" t="str">
        <f t="shared" si="27"/>
        <v/>
      </c>
      <c r="AD58" s="203"/>
      <c r="AE58" s="81" t="str">
        <f t="shared" si="20"/>
        <v/>
      </c>
      <c r="AF58" s="82" t="str">
        <f t="shared" si="21"/>
        <v/>
      </c>
    </row>
    <row r="59" spans="1:32" ht="20.25" customHeight="1">
      <c r="A59" s="76">
        <v>51</v>
      </c>
      <c r="B59" s="14"/>
      <c r="C59" s="80"/>
      <c r="D59" s="14"/>
      <c r="E59" s="2"/>
      <c r="F59" s="16"/>
      <c r="G59" s="16"/>
      <c r="H59" s="3"/>
      <c r="I59" s="3"/>
      <c r="J59" s="200" t="str">
        <f t="shared" si="22"/>
        <v/>
      </c>
      <c r="K59" s="917"/>
      <c r="L59" s="15"/>
      <c r="M59" s="2"/>
      <c r="N59" s="175" t="str">
        <f t="shared" si="23"/>
        <v/>
      </c>
      <c r="O59" s="26"/>
      <c r="P59" s="201" t="str">
        <f t="shared" si="28"/>
        <v/>
      </c>
      <c r="Q59" s="78" t="str">
        <f t="shared" si="34"/>
        <v/>
      </c>
      <c r="R59" s="174" t="str">
        <f t="shared" si="29"/>
        <v/>
      </c>
      <c r="S59" s="78" t="str">
        <f t="shared" si="30"/>
        <v/>
      </c>
      <c r="T59" s="78" t="str">
        <f t="shared" si="30"/>
        <v/>
      </c>
      <c r="U59" s="78" t="str">
        <f t="shared" si="15"/>
        <v/>
      </c>
      <c r="V59" s="79" t="str">
        <f t="shared" si="31"/>
        <v/>
      </c>
      <c r="W59" s="79" t="str">
        <f t="shared" si="32"/>
        <v/>
      </c>
      <c r="X59" s="79" t="str">
        <f t="shared" si="24"/>
        <v/>
      </c>
      <c r="Y59" s="168" t="str">
        <f t="shared" si="25"/>
        <v/>
      </c>
      <c r="Z59" s="202" t="str">
        <f t="shared" si="33"/>
        <v/>
      </c>
      <c r="AA59" s="78" t="str">
        <f t="shared" si="19"/>
        <v/>
      </c>
      <c r="AB59" s="79" t="str">
        <f t="shared" si="26"/>
        <v/>
      </c>
      <c r="AC59" s="79" t="str">
        <f t="shared" si="27"/>
        <v/>
      </c>
      <c r="AD59" s="203"/>
      <c r="AE59" s="81" t="str">
        <f t="shared" si="20"/>
        <v/>
      </c>
      <c r="AF59" s="82" t="str">
        <f t="shared" si="21"/>
        <v/>
      </c>
    </row>
    <row r="60" spans="1:32" ht="20.25" customHeight="1">
      <c r="A60" s="76">
        <v>52</v>
      </c>
      <c r="B60" s="14"/>
      <c r="C60" s="80"/>
      <c r="D60" s="14"/>
      <c r="E60" s="2"/>
      <c r="F60" s="16"/>
      <c r="G60" s="16"/>
      <c r="H60" s="3"/>
      <c r="I60" s="3"/>
      <c r="J60" s="200" t="str">
        <f t="shared" si="22"/>
        <v/>
      </c>
      <c r="K60" s="917"/>
      <c r="L60" s="15"/>
      <c r="M60" s="2"/>
      <c r="N60" s="175" t="str">
        <f t="shared" si="23"/>
        <v/>
      </c>
      <c r="O60" s="26"/>
      <c r="P60" s="201" t="str">
        <f t="shared" si="28"/>
        <v/>
      </c>
      <c r="Q60" s="78" t="str">
        <f t="shared" si="34"/>
        <v/>
      </c>
      <c r="R60" s="174" t="str">
        <f t="shared" si="29"/>
        <v/>
      </c>
      <c r="S60" s="78" t="str">
        <f t="shared" si="30"/>
        <v/>
      </c>
      <c r="T60" s="78" t="str">
        <f t="shared" si="30"/>
        <v/>
      </c>
      <c r="U60" s="78" t="str">
        <f t="shared" si="15"/>
        <v/>
      </c>
      <c r="V60" s="79" t="str">
        <f t="shared" si="31"/>
        <v/>
      </c>
      <c r="W60" s="79" t="str">
        <f t="shared" si="32"/>
        <v/>
      </c>
      <c r="X60" s="79" t="str">
        <f t="shared" si="24"/>
        <v/>
      </c>
      <c r="Y60" s="168" t="str">
        <f t="shared" si="25"/>
        <v/>
      </c>
      <c r="Z60" s="202" t="str">
        <f t="shared" si="33"/>
        <v/>
      </c>
      <c r="AA60" s="78" t="str">
        <f t="shared" si="19"/>
        <v/>
      </c>
      <c r="AB60" s="79" t="str">
        <f t="shared" si="26"/>
        <v/>
      </c>
      <c r="AC60" s="79" t="str">
        <f t="shared" si="27"/>
        <v/>
      </c>
      <c r="AD60" s="203"/>
      <c r="AE60" s="81" t="str">
        <f t="shared" si="20"/>
        <v/>
      </c>
      <c r="AF60" s="82" t="str">
        <f t="shared" si="21"/>
        <v/>
      </c>
    </row>
    <row r="61" spans="1:32" ht="20.25" customHeight="1">
      <c r="A61" s="76">
        <v>53</v>
      </c>
      <c r="B61" s="14"/>
      <c r="C61" s="80"/>
      <c r="D61" s="14"/>
      <c r="E61" s="2"/>
      <c r="F61" s="16"/>
      <c r="G61" s="16"/>
      <c r="H61" s="3"/>
      <c r="I61" s="3"/>
      <c r="J61" s="200" t="str">
        <f t="shared" si="22"/>
        <v/>
      </c>
      <c r="K61" s="917"/>
      <c r="L61" s="15"/>
      <c r="M61" s="2"/>
      <c r="N61" s="175" t="str">
        <f t="shared" si="23"/>
        <v/>
      </c>
      <c r="O61" s="26"/>
      <c r="P61" s="201" t="str">
        <f t="shared" si="28"/>
        <v/>
      </c>
      <c r="Q61" s="78" t="str">
        <f t="shared" si="34"/>
        <v/>
      </c>
      <c r="R61" s="174" t="str">
        <f t="shared" si="29"/>
        <v/>
      </c>
      <c r="S61" s="78" t="str">
        <f t="shared" si="30"/>
        <v/>
      </c>
      <c r="T61" s="78" t="str">
        <f t="shared" si="30"/>
        <v/>
      </c>
      <c r="U61" s="78" t="str">
        <f t="shared" si="15"/>
        <v/>
      </c>
      <c r="V61" s="79" t="str">
        <f t="shared" si="31"/>
        <v/>
      </c>
      <c r="W61" s="79" t="str">
        <f t="shared" si="32"/>
        <v/>
      </c>
      <c r="X61" s="79" t="str">
        <f t="shared" si="24"/>
        <v/>
      </c>
      <c r="Y61" s="168" t="str">
        <f t="shared" si="25"/>
        <v/>
      </c>
      <c r="Z61" s="202" t="str">
        <f t="shared" si="33"/>
        <v/>
      </c>
      <c r="AA61" s="78" t="str">
        <f t="shared" si="19"/>
        <v/>
      </c>
      <c r="AB61" s="79" t="str">
        <f t="shared" si="26"/>
        <v/>
      </c>
      <c r="AC61" s="79" t="str">
        <f t="shared" si="27"/>
        <v/>
      </c>
      <c r="AD61" s="203"/>
      <c r="AE61" s="81" t="str">
        <f t="shared" si="20"/>
        <v/>
      </c>
      <c r="AF61" s="82" t="str">
        <f t="shared" si="21"/>
        <v/>
      </c>
    </row>
    <row r="62" spans="1:32" ht="20.25" customHeight="1">
      <c r="A62" s="76">
        <v>54</v>
      </c>
      <c r="B62" s="14"/>
      <c r="C62" s="80"/>
      <c r="D62" s="14"/>
      <c r="E62" s="2"/>
      <c r="F62" s="16"/>
      <c r="G62" s="16"/>
      <c r="H62" s="3"/>
      <c r="I62" s="3"/>
      <c r="J62" s="200" t="str">
        <f t="shared" si="22"/>
        <v/>
      </c>
      <c r="K62" s="917"/>
      <c r="L62" s="15"/>
      <c r="M62" s="2"/>
      <c r="N62" s="175" t="str">
        <f t="shared" si="23"/>
        <v/>
      </c>
      <c r="O62" s="26"/>
      <c r="P62" s="201" t="str">
        <f t="shared" si="28"/>
        <v/>
      </c>
      <c r="Q62" s="78" t="str">
        <f t="shared" si="34"/>
        <v/>
      </c>
      <c r="R62" s="174" t="str">
        <f t="shared" si="29"/>
        <v/>
      </c>
      <c r="S62" s="78" t="str">
        <f t="shared" si="30"/>
        <v/>
      </c>
      <c r="T62" s="78" t="str">
        <f t="shared" si="30"/>
        <v/>
      </c>
      <c r="U62" s="78" t="str">
        <f t="shared" si="15"/>
        <v/>
      </c>
      <c r="V62" s="79" t="str">
        <f t="shared" si="31"/>
        <v/>
      </c>
      <c r="W62" s="79" t="str">
        <f t="shared" si="32"/>
        <v/>
      </c>
      <c r="X62" s="79" t="str">
        <f t="shared" si="24"/>
        <v/>
      </c>
      <c r="Y62" s="168" t="str">
        <f t="shared" si="25"/>
        <v/>
      </c>
      <c r="Z62" s="202" t="str">
        <f t="shared" si="33"/>
        <v/>
      </c>
      <c r="AA62" s="78" t="str">
        <f t="shared" si="19"/>
        <v/>
      </c>
      <c r="AB62" s="79" t="str">
        <f t="shared" si="26"/>
        <v/>
      </c>
      <c r="AC62" s="79" t="str">
        <f t="shared" si="27"/>
        <v/>
      </c>
      <c r="AD62" s="203"/>
      <c r="AE62" s="81" t="str">
        <f t="shared" si="20"/>
        <v/>
      </c>
      <c r="AF62" s="82" t="str">
        <f t="shared" si="21"/>
        <v/>
      </c>
    </row>
    <row r="63" spans="1:32" ht="20.25" customHeight="1">
      <c r="A63" s="76">
        <v>55</v>
      </c>
      <c r="B63" s="14"/>
      <c r="C63" s="80"/>
      <c r="D63" s="14"/>
      <c r="E63" s="2"/>
      <c r="F63" s="16"/>
      <c r="G63" s="16"/>
      <c r="H63" s="3"/>
      <c r="I63" s="3"/>
      <c r="J63" s="200" t="str">
        <f t="shared" si="22"/>
        <v/>
      </c>
      <c r="K63" s="917"/>
      <c r="L63" s="15"/>
      <c r="M63" s="2"/>
      <c r="N63" s="175" t="str">
        <f t="shared" si="23"/>
        <v/>
      </c>
      <c r="O63" s="26"/>
      <c r="P63" s="201" t="str">
        <f t="shared" si="28"/>
        <v/>
      </c>
      <c r="Q63" s="78" t="str">
        <f t="shared" si="34"/>
        <v/>
      </c>
      <c r="R63" s="174" t="str">
        <f t="shared" si="29"/>
        <v/>
      </c>
      <c r="S63" s="78" t="str">
        <f t="shared" si="30"/>
        <v/>
      </c>
      <c r="T63" s="78" t="str">
        <f t="shared" si="30"/>
        <v/>
      </c>
      <c r="U63" s="78" t="str">
        <f t="shared" si="15"/>
        <v/>
      </c>
      <c r="V63" s="79" t="str">
        <f t="shared" si="31"/>
        <v/>
      </c>
      <c r="W63" s="79" t="str">
        <f t="shared" si="32"/>
        <v/>
      </c>
      <c r="X63" s="79" t="str">
        <f t="shared" si="24"/>
        <v/>
      </c>
      <c r="Y63" s="168" t="str">
        <f t="shared" si="25"/>
        <v/>
      </c>
      <c r="Z63" s="202" t="str">
        <f t="shared" si="33"/>
        <v/>
      </c>
      <c r="AA63" s="78" t="str">
        <f t="shared" si="19"/>
        <v/>
      </c>
      <c r="AB63" s="79" t="str">
        <f t="shared" si="26"/>
        <v/>
      </c>
      <c r="AC63" s="79" t="str">
        <f t="shared" si="27"/>
        <v/>
      </c>
      <c r="AD63" s="203"/>
      <c r="AE63" s="81" t="str">
        <f t="shared" si="20"/>
        <v/>
      </c>
      <c r="AF63" s="82" t="str">
        <f t="shared" si="21"/>
        <v/>
      </c>
    </row>
    <row r="64" spans="1:32" ht="20.25" customHeight="1">
      <c r="A64" s="76">
        <v>56</v>
      </c>
      <c r="B64" s="14"/>
      <c r="C64" s="80"/>
      <c r="D64" s="14"/>
      <c r="E64" s="2"/>
      <c r="F64" s="16"/>
      <c r="G64" s="16"/>
      <c r="H64" s="3"/>
      <c r="I64" s="3"/>
      <c r="J64" s="200" t="str">
        <f t="shared" si="22"/>
        <v/>
      </c>
      <c r="K64" s="917"/>
      <c r="L64" s="15"/>
      <c r="M64" s="2"/>
      <c r="N64" s="175" t="str">
        <f t="shared" si="23"/>
        <v/>
      </c>
      <c r="O64" s="26"/>
      <c r="P64" s="201" t="str">
        <f t="shared" si="28"/>
        <v/>
      </c>
      <c r="Q64" s="78" t="str">
        <f t="shared" si="34"/>
        <v/>
      </c>
      <c r="R64" s="174" t="str">
        <f t="shared" si="29"/>
        <v/>
      </c>
      <c r="S64" s="78" t="str">
        <f t="shared" si="30"/>
        <v/>
      </c>
      <c r="T64" s="78" t="str">
        <f t="shared" si="30"/>
        <v/>
      </c>
      <c r="U64" s="78" t="str">
        <f t="shared" si="15"/>
        <v/>
      </c>
      <c r="V64" s="79" t="str">
        <f t="shared" si="31"/>
        <v/>
      </c>
      <c r="W64" s="79" t="str">
        <f t="shared" si="32"/>
        <v/>
      </c>
      <c r="X64" s="79" t="str">
        <f t="shared" si="24"/>
        <v/>
      </c>
      <c r="Y64" s="168" t="str">
        <f t="shared" si="25"/>
        <v/>
      </c>
      <c r="Z64" s="202" t="str">
        <f t="shared" si="33"/>
        <v/>
      </c>
      <c r="AA64" s="78" t="str">
        <f t="shared" si="19"/>
        <v/>
      </c>
      <c r="AB64" s="79" t="str">
        <f t="shared" si="26"/>
        <v/>
      </c>
      <c r="AC64" s="79" t="str">
        <f t="shared" si="27"/>
        <v/>
      </c>
      <c r="AD64" s="203"/>
      <c r="AE64" s="81" t="str">
        <f t="shared" si="20"/>
        <v/>
      </c>
      <c r="AF64" s="82" t="str">
        <f t="shared" si="21"/>
        <v/>
      </c>
    </row>
    <row r="65" spans="1:32" ht="20.25" customHeight="1">
      <c r="A65" s="76">
        <v>57</v>
      </c>
      <c r="B65" s="14"/>
      <c r="C65" s="80"/>
      <c r="D65" s="14"/>
      <c r="E65" s="2"/>
      <c r="F65" s="16"/>
      <c r="G65" s="16"/>
      <c r="H65" s="3"/>
      <c r="I65" s="3"/>
      <c r="J65" s="200" t="str">
        <f t="shared" si="22"/>
        <v/>
      </c>
      <c r="K65" s="917"/>
      <c r="L65" s="15"/>
      <c r="M65" s="2"/>
      <c r="N65" s="175" t="str">
        <f t="shared" si="23"/>
        <v/>
      </c>
      <c r="O65" s="26"/>
      <c r="P65" s="201" t="str">
        <f t="shared" si="28"/>
        <v/>
      </c>
      <c r="Q65" s="78" t="str">
        <f t="shared" si="34"/>
        <v/>
      </c>
      <c r="R65" s="174" t="str">
        <f t="shared" si="29"/>
        <v/>
      </c>
      <c r="S65" s="78" t="str">
        <f t="shared" si="30"/>
        <v/>
      </c>
      <c r="T65" s="78" t="str">
        <f t="shared" si="30"/>
        <v/>
      </c>
      <c r="U65" s="78" t="str">
        <f t="shared" si="15"/>
        <v/>
      </c>
      <c r="V65" s="79" t="str">
        <f t="shared" si="31"/>
        <v/>
      </c>
      <c r="W65" s="79" t="str">
        <f t="shared" si="32"/>
        <v/>
      </c>
      <c r="X65" s="79" t="str">
        <f t="shared" si="24"/>
        <v/>
      </c>
      <c r="Y65" s="168" t="str">
        <f t="shared" si="25"/>
        <v/>
      </c>
      <c r="Z65" s="202" t="str">
        <f t="shared" si="33"/>
        <v/>
      </c>
      <c r="AA65" s="78" t="str">
        <f t="shared" si="19"/>
        <v/>
      </c>
      <c r="AB65" s="79" t="str">
        <f t="shared" si="26"/>
        <v/>
      </c>
      <c r="AC65" s="79" t="str">
        <f t="shared" si="27"/>
        <v/>
      </c>
      <c r="AD65" s="203"/>
      <c r="AE65" s="81" t="str">
        <f t="shared" si="20"/>
        <v/>
      </c>
      <c r="AF65" s="82" t="str">
        <f t="shared" si="21"/>
        <v/>
      </c>
    </row>
    <row r="66" spans="1:32" ht="20.25" customHeight="1">
      <c r="A66" s="76">
        <v>58</v>
      </c>
      <c r="B66" s="14"/>
      <c r="C66" s="80"/>
      <c r="D66" s="14"/>
      <c r="E66" s="2"/>
      <c r="F66" s="16"/>
      <c r="G66" s="16"/>
      <c r="H66" s="3"/>
      <c r="I66" s="3"/>
      <c r="J66" s="200" t="str">
        <f t="shared" si="22"/>
        <v/>
      </c>
      <c r="K66" s="917"/>
      <c r="L66" s="15"/>
      <c r="M66" s="2"/>
      <c r="N66" s="175" t="str">
        <f t="shared" si="23"/>
        <v/>
      </c>
      <c r="O66" s="26"/>
      <c r="P66" s="201" t="str">
        <f t="shared" si="28"/>
        <v/>
      </c>
      <c r="Q66" s="78" t="str">
        <f t="shared" si="34"/>
        <v/>
      </c>
      <c r="R66" s="174" t="str">
        <f t="shared" si="29"/>
        <v/>
      </c>
      <c r="S66" s="78" t="str">
        <f t="shared" si="30"/>
        <v/>
      </c>
      <c r="T66" s="78" t="str">
        <f t="shared" si="30"/>
        <v/>
      </c>
      <c r="U66" s="78" t="str">
        <f t="shared" si="15"/>
        <v/>
      </c>
      <c r="V66" s="79" t="str">
        <f t="shared" si="31"/>
        <v/>
      </c>
      <c r="W66" s="79" t="str">
        <f t="shared" si="32"/>
        <v/>
      </c>
      <c r="X66" s="79" t="str">
        <f t="shared" si="24"/>
        <v/>
      </c>
      <c r="Y66" s="168" t="str">
        <f t="shared" si="25"/>
        <v/>
      </c>
      <c r="Z66" s="202" t="str">
        <f t="shared" si="33"/>
        <v/>
      </c>
      <c r="AA66" s="78" t="str">
        <f t="shared" si="19"/>
        <v/>
      </c>
      <c r="AB66" s="79" t="str">
        <f t="shared" si="26"/>
        <v/>
      </c>
      <c r="AC66" s="79" t="str">
        <f t="shared" si="27"/>
        <v/>
      </c>
      <c r="AD66" s="203"/>
      <c r="AE66" s="81" t="str">
        <f t="shared" si="20"/>
        <v/>
      </c>
      <c r="AF66" s="82" t="str">
        <f t="shared" si="21"/>
        <v/>
      </c>
    </row>
    <row r="67" spans="1:32" ht="20.25" customHeight="1">
      <c r="A67" s="76">
        <v>59</v>
      </c>
      <c r="B67" s="14"/>
      <c r="C67" s="80"/>
      <c r="D67" s="14"/>
      <c r="E67" s="2"/>
      <c r="F67" s="16"/>
      <c r="G67" s="16"/>
      <c r="H67" s="3"/>
      <c r="I67" s="3"/>
      <c r="J67" s="200" t="str">
        <f t="shared" si="22"/>
        <v/>
      </c>
      <c r="K67" s="917"/>
      <c r="L67" s="15"/>
      <c r="M67" s="2"/>
      <c r="N67" s="175" t="str">
        <f t="shared" si="23"/>
        <v/>
      </c>
      <c r="O67" s="26"/>
      <c r="P67" s="201" t="str">
        <f t="shared" si="28"/>
        <v/>
      </c>
      <c r="Q67" s="78" t="str">
        <f t="shared" si="34"/>
        <v/>
      </c>
      <c r="R67" s="174" t="str">
        <f t="shared" si="29"/>
        <v/>
      </c>
      <c r="S67" s="78" t="str">
        <f t="shared" si="30"/>
        <v/>
      </c>
      <c r="T67" s="78" t="str">
        <f t="shared" si="30"/>
        <v/>
      </c>
      <c r="U67" s="78" t="str">
        <f t="shared" si="15"/>
        <v/>
      </c>
      <c r="V67" s="79" t="str">
        <f t="shared" si="31"/>
        <v/>
      </c>
      <c r="W67" s="79" t="str">
        <f t="shared" si="32"/>
        <v/>
      </c>
      <c r="X67" s="79" t="str">
        <f t="shared" si="24"/>
        <v/>
      </c>
      <c r="Y67" s="168" t="str">
        <f t="shared" si="25"/>
        <v/>
      </c>
      <c r="Z67" s="202" t="str">
        <f t="shared" si="33"/>
        <v/>
      </c>
      <c r="AA67" s="78" t="str">
        <f t="shared" si="19"/>
        <v/>
      </c>
      <c r="AB67" s="79" t="str">
        <f t="shared" si="26"/>
        <v/>
      </c>
      <c r="AC67" s="79" t="str">
        <f t="shared" si="27"/>
        <v/>
      </c>
      <c r="AD67" s="203"/>
      <c r="AE67" s="81" t="str">
        <f t="shared" si="20"/>
        <v/>
      </c>
      <c r="AF67" s="82" t="str">
        <f t="shared" si="21"/>
        <v/>
      </c>
    </row>
    <row r="68" spans="1:32" ht="20.25" customHeight="1">
      <c r="A68" s="76">
        <v>60</v>
      </c>
      <c r="B68" s="14"/>
      <c r="C68" s="80"/>
      <c r="D68" s="14"/>
      <c r="E68" s="2"/>
      <c r="F68" s="16"/>
      <c r="G68" s="16"/>
      <c r="H68" s="3"/>
      <c r="I68" s="3"/>
      <c r="J68" s="200" t="str">
        <f t="shared" si="22"/>
        <v/>
      </c>
      <c r="K68" s="917"/>
      <c r="L68" s="15"/>
      <c r="M68" s="2"/>
      <c r="N68" s="175" t="str">
        <f t="shared" si="23"/>
        <v/>
      </c>
      <c r="O68" s="26"/>
      <c r="P68" s="201" t="str">
        <f t="shared" si="28"/>
        <v/>
      </c>
      <c r="Q68" s="78" t="str">
        <f t="shared" si="34"/>
        <v/>
      </c>
      <c r="R68" s="174" t="str">
        <f t="shared" si="29"/>
        <v/>
      </c>
      <c r="S68" s="78" t="str">
        <f t="shared" si="30"/>
        <v/>
      </c>
      <c r="T68" s="78" t="str">
        <f t="shared" si="30"/>
        <v/>
      </c>
      <c r="U68" s="78" t="str">
        <f t="shared" si="15"/>
        <v/>
      </c>
      <c r="V68" s="79" t="str">
        <f t="shared" si="31"/>
        <v/>
      </c>
      <c r="W68" s="79" t="str">
        <f t="shared" si="32"/>
        <v/>
      </c>
      <c r="X68" s="79" t="str">
        <f t="shared" si="24"/>
        <v/>
      </c>
      <c r="Y68" s="168" t="str">
        <f t="shared" si="25"/>
        <v/>
      </c>
      <c r="Z68" s="202" t="str">
        <f t="shared" si="33"/>
        <v/>
      </c>
      <c r="AA68" s="78" t="str">
        <f t="shared" si="19"/>
        <v/>
      </c>
      <c r="AB68" s="79" t="str">
        <f t="shared" si="26"/>
        <v/>
      </c>
      <c r="AC68" s="79" t="str">
        <f t="shared" si="27"/>
        <v/>
      </c>
      <c r="AD68" s="203"/>
      <c r="AE68" s="81" t="str">
        <f t="shared" si="20"/>
        <v/>
      </c>
      <c r="AF68" s="82" t="str">
        <f t="shared" si="21"/>
        <v/>
      </c>
    </row>
    <row r="69" spans="1:32" ht="20.25" customHeight="1">
      <c r="A69" s="76">
        <v>61</v>
      </c>
      <c r="B69" s="14"/>
      <c r="C69" s="80"/>
      <c r="D69" s="14"/>
      <c r="E69" s="2"/>
      <c r="F69" s="16"/>
      <c r="G69" s="16"/>
      <c r="H69" s="3"/>
      <c r="I69" s="3"/>
      <c r="J69" s="200" t="str">
        <f t="shared" si="22"/>
        <v/>
      </c>
      <c r="K69" s="917"/>
      <c r="L69" s="15"/>
      <c r="M69" s="2"/>
      <c r="N69" s="175" t="str">
        <f t="shared" si="23"/>
        <v/>
      </c>
      <c r="O69" s="26"/>
      <c r="P69" s="201" t="str">
        <f t="shared" si="28"/>
        <v/>
      </c>
      <c r="Q69" s="78" t="str">
        <f t="shared" si="34"/>
        <v/>
      </c>
      <c r="R69" s="174" t="str">
        <f t="shared" si="29"/>
        <v/>
      </c>
      <c r="S69" s="78" t="str">
        <f t="shared" si="30"/>
        <v/>
      </c>
      <c r="T69" s="78" t="str">
        <f t="shared" si="30"/>
        <v/>
      </c>
      <c r="U69" s="78" t="str">
        <f t="shared" si="15"/>
        <v/>
      </c>
      <c r="V69" s="79" t="str">
        <f t="shared" si="31"/>
        <v/>
      </c>
      <c r="W69" s="79" t="str">
        <f t="shared" si="32"/>
        <v/>
      </c>
      <c r="X69" s="79" t="str">
        <f t="shared" si="24"/>
        <v/>
      </c>
      <c r="Y69" s="168" t="str">
        <f t="shared" si="25"/>
        <v/>
      </c>
      <c r="Z69" s="202" t="str">
        <f t="shared" si="33"/>
        <v/>
      </c>
      <c r="AA69" s="78" t="str">
        <f t="shared" si="19"/>
        <v/>
      </c>
      <c r="AB69" s="79" t="str">
        <f t="shared" si="26"/>
        <v/>
      </c>
      <c r="AC69" s="79" t="str">
        <f t="shared" si="27"/>
        <v/>
      </c>
      <c r="AD69" s="203"/>
      <c r="AE69" s="81" t="str">
        <f t="shared" si="20"/>
        <v/>
      </c>
      <c r="AF69" s="82" t="str">
        <f t="shared" si="21"/>
        <v/>
      </c>
    </row>
    <row r="70" spans="1:32" ht="20.25" customHeight="1">
      <c r="A70" s="76">
        <v>62</v>
      </c>
      <c r="B70" s="14"/>
      <c r="C70" s="80"/>
      <c r="D70" s="14"/>
      <c r="E70" s="2"/>
      <c r="F70" s="16"/>
      <c r="G70" s="16"/>
      <c r="H70" s="3"/>
      <c r="I70" s="3"/>
      <c r="J70" s="200" t="str">
        <f t="shared" si="22"/>
        <v/>
      </c>
      <c r="K70" s="917"/>
      <c r="L70" s="15"/>
      <c r="M70" s="2"/>
      <c r="N70" s="175" t="str">
        <f t="shared" si="23"/>
        <v/>
      </c>
      <c r="O70" s="26"/>
      <c r="P70" s="201" t="str">
        <f t="shared" si="28"/>
        <v/>
      </c>
      <c r="Q70" s="78" t="str">
        <f t="shared" si="34"/>
        <v/>
      </c>
      <c r="R70" s="174" t="str">
        <f t="shared" si="29"/>
        <v/>
      </c>
      <c r="S70" s="78" t="str">
        <f t="shared" si="30"/>
        <v/>
      </c>
      <c r="T70" s="78" t="str">
        <f t="shared" si="30"/>
        <v/>
      </c>
      <c r="U70" s="78" t="str">
        <f t="shared" si="15"/>
        <v/>
      </c>
      <c r="V70" s="79" t="str">
        <f t="shared" si="31"/>
        <v/>
      </c>
      <c r="W70" s="79" t="str">
        <f t="shared" si="32"/>
        <v/>
      </c>
      <c r="X70" s="79" t="str">
        <f t="shared" si="24"/>
        <v/>
      </c>
      <c r="Y70" s="168" t="str">
        <f t="shared" si="25"/>
        <v/>
      </c>
      <c r="Z70" s="202" t="str">
        <f t="shared" si="33"/>
        <v/>
      </c>
      <c r="AA70" s="78" t="str">
        <f t="shared" si="19"/>
        <v/>
      </c>
      <c r="AB70" s="79" t="str">
        <f t="shared" si="26"/>
        <v/>
      </c>
      <c r="AC70" s="79" t="str">
        <f t="shared" si="27"/>
        <v/>
      </c>
      <c r="AD70" s="203"/>
      <c r="AE70" s="81" t="str">
        <f t="shared" si="20"/>
        <v/>
      </c>
      <c r="AF70" s="82" t="str">
        <f t="shared" si="21"/>
        <v/>
      </c>
    </row>
    <row r="71" spans="1:32" ht="20.25" customHeight="1">
      <c r="A71" s="76">
        <v>63</v>
      </c>
      <c r="B71" s="14"/>
      <c r="C71" s="80"/>
      <c r="D71" s="14"/>
      <c r="E71" s="2"/>
      <c r="F71" s="16"/>
      <c r="G71" s="16"/>
      <c r="H71" s="3"/>
      <c r="I71" s="3"/>
      <c r="J71" s="200" t="str">
        <f t="shared" si="22"/>
        <v/>
      </c>
      <c r="K71" s="917"/>
      <c r="L71" s="15"/>
      <c r="M71" s="2"/>
      <c r="N71" s="175" t="str">
        <f t="shared" si="23"/>
        <v/>
      </c>
      <c r="O71" s="26"/>
      <c r="P71" s="201" t="str">
        <f t="shared" si="28"/>
        <v/>
      </c>
      <c r="Q71" s="78" t="str">
        <f t="shared" si="34"/>
        <v/>
      </c>
      <c r="R71" s="174" t="str">
        <f t="shared" si="29"/>
        <v/>
      </c>
      <c r="S71" s="78" t="str">
        <f t="shared" si="30"/>
        <v/>
      </c>
      <c r="T71" s="78" t="str">
        <f t="shared" si="30"/>
        <v/>
      </c>
      <c r="U71" s="78" t="str">
        <f t="shared" si="15"/>
        <v/>
      </c>
      <c r="V71" s="79" t="str">
        <f t="shared" si="31"/>
        <v/>
      </c>
      <c r="W71" s="79" t="str">
        <f t="shared" si="32"/>
        <v/>
      </c>
      <c r="X71" s="79" t="str">
        <f t="shared" si="24"/>
        <v/>
      </c>
      <c r="Y71" s="168" t="str">
        <f t="shared" si="25"/>
        <v/>
      </c>
      <c r="Z71" s="202" t="str">
        <f t="shared" si="33"/>
        <v/>
      </c>
      <c r="AA71" s="78" t="str">
        <f t="shared" si="19"/>
        <v/>
      </c>
      <c r="AB71" s="79" t="str">
        <f t="shared" si="26"/>
        <v/>
      </c>
      <c r="AC71" s="79" t="str">
        <f t="shared" si="27"/>
        <v/>
      </c>
      <c r="AD71" s="203"/>
      <c r="AE71" s="81" t="str">
        <f t="shared" si="20"/>
        <v/>
      </c>
      <c r="AF71" s="82" t="str">
        <f t="shared" si="21"/>
        <v/>
      </c>
    </row>
    <row r="72" spans="1:32" ht="20.25" customHeight="1">
      <c r="A72" s="76">
        <v>64</v>
      </c>
      <c r="B72" s="14"/>
      <c r="C72" s="80"/>
      <c r="D72" s="14"/>
      <c r="E72" s="2"/>
      <c r="F72" s="16"/>
      <c r="G72" s="16"/>
      <c r="H72" s="3"/>
      <c r="I72" s="3"/>
      <c r="J72" s="200" t="str">
        <f t="shared" si="22"/>
        <v/>
      </c>
      <c r="K72" s="917"/>
      <c r="L72" s="15"/>
      <c r="M72" s="2"/>
      <c r="N72" s="175" t="str">
        <f t="shared" si="23"/>
        <v/>
      </c>
      <c r="O72" s="26"/>
      <c r="P72" s="201" t="str">
        <f t="shared" si="28"/>
        <v/>
      </c>
      <c r="Q72" s="78" t="str">
        <f t="shared" si="34"/>
        <v/>
      </c>
      <c r="R72" s="174" t="str">
        <f t="shared" si="29"/>
        <v/>
      </c>
      <c r="S72" s="78" t="str">
        <f t="shared" si="30"/>
        <v/>
      </c>
      <c r="T72" s="78" t="str">
        <f t="shared" si="30"/>
        <v/>
      </c>
      <c r="U72" s="78" t="str">
        <f t="shared" si="15"/>
        <v/>
      </c>
      <c r="V72" s="79" t="str">
        <f t="shared" si="31"/>
        <v/>
      </c>
      <c r="W72" s="79" t="str">
        <f t="shared" si="32"/>
        <v/>
      </c>
      <c r="X72" s="79" t="str">
        <f t="shared" si="24"/>
        <v/>
      </c>
      <c r="Y72" s="168" t="str">
        <f t="shared" si="25"/>
        <v/>
      </c>
      <c r="Z72" s="202" t="str">
        <f t="shared" si="33"/>
        <v/>
      </c>
      <c r="AA72" s="78" t="str">
        <f t="shared" si="19"/>
        <v/>
      </c>
      <c r="AB72" s="79" t="str">
        <f t="shared" si="26"/>
        <v/>
      </c>
      <c r="AC72" s="79" t="str">
        <f t="shared" si="27"/>
        <v/>
      </c>
      <c r="AD72" s="203"/>
      <c r="AE72" s="81" t="str">
        <f t="shared" si="20"/>
        <v/>
      </c>
      <c r="AF72" s="82" t="str">
        <f t="shared" si="21"/>
        <v/>
      </c>
    </row>
    <row r="73" spans="1:32" ht="20.25" customHeight="1">
      <c r="A73" s="76">
        <v>65</v>
      </c>
      <c r="B73" s="14"/>
      <c r="C73" s="80"/>
      <c r="D73" s="14"/>
      <c r="E73" s="2"/>
      <c r="F73" s="16"/>
      <c r="G73" s="16"/>
      <c r="H73" s="3"/>
      <c r="I73" s="3"/>
      <c r="J73" s="200" t="str">
        <f t="shared" si="22"/>
        <v/>
      </c>
      <c r="K73" s="917"/>
      <c r="L73" s="15"/>
      <c r="M73" s="2"/>
      <c r="N73" s="175" t="str">
        <f t="shared" si="23"/>
        <v/>
      </c>
      <c r="O73" s="26"/>
      <c r="P73" s="201" t="str">
        <f t="shared" ref="P73:P108" si="35">IF(B73="","",B73)</f>
        <v/>
      </c>
      <c r="Q73" s="78" t="str">
        <f t="shared" si="34"/>
        <v/>
      </c>
      <c r="R73" s="174" t="str">
        <f t="shared" ref="R73:R101" si="36">IF(D73="","",D73)</f>
        <v/>
      </c>
      <c r="S73" s="78" t="str">
        <f t="shared" ref="S73:U101" si="37">IF(E73="","",E73)</f>
        <v/>
      </c>
      <c r="T73" s="78" t="str">
        <f t="shared" si="37"/>
        <v/>
      </c>
      <c r="U73" s="78" t="str">
        <f t="shared" si="37"/>
        <v/>
      </c>
      <c r="V73" s="79" t="str">
        <f t="shared" ref="V73:V101" si="38">IF(H73="","",H73)</f>
        <v/>
      </c>
      <c r="W73" s="79" t="str">
        <f t="shared" ref="W73:W101" si="39">IF(I73="","",I73)</f>
        <v/>
      </c>
      <c r="X73" s="79" t="str">
        <f t="shared" si="24"/>
        <v/>
      </c>
      <c r="Y73" s="168" t="str">
        <f t="shared" si="25"/>
        <v/>
      </c>
      <c r="Z73" s="202" t="str">
        <f t="shared" ref="Z73:AA100" si="40">IF(L73="","",L73)</f>
        <v/>
      </c>
      <c r="AA73" s="78" t="str">
        <f t="shared" si="40"/>
        <v/>
      </c>
      <c r="AB73" s="79" t="str">
        <f t="shared" si="26"/>
        <v/>
      </c>
      <c r="AC73" s="79" t="str">
        <f t="shared" ref="AC73:AC107" si="41">IF(X73="","",X73*Z73*Y73)</f>
        <v/>
      </c>
      <c r="AD73" s="203"/>
      <c r="AE73" s="81" t="str">
        <f t="shared" ref="AE73:AE108" si="42">_xlfn.IFS(N73="","",(IFERROR(VALUE(TRIM(SUBSTITUTE(AC73,CHAR(160),""))),0))=0,"Attention : montant présenté entièrement écarté",ROUND(Z73,2)&lt;ROUND(15%,2),"Attention : Montant temps d’affectation inférieur à 15%. La dépense doit être rejetée, ou vérifier que le personnel est affecté sur un autre type d'action",ROUND(AC73,2)&gt;ROUND(N73,2),"KO : Le montant retenu est supérieur au montant présenté. Merci de revoir la ligne de dépense ou plafonner son montant.",N73=0,"",ROUND(AC73,2)=ROUND(N73,2),"OK",ROUND(AC73,2)&lt;ROUND(N73,2),"Attention : Montant présenté partiellement écarté",TRUE,"")</f>
        <v/>
      </c>
      <c r="AF73" s="82" t="str">
        <f t="shared" ref="AF73:AF108" si="43">IF(N73="","",N73-AC73)</f>
        <v/>
      </c>
    </row>
    <row r="74" spans="1:32" ht="20.25" customHeight="1">
      <c r="A74" s="76">
        <v>66</v>
      </c>
      <c r="B74" s="14"/>
      <c r="C74" s="80"/>
      <c r="D74" s="14"/>
      <c r="E74" s="2"/>
      <c r="F74" s="16"/>
      <c r="G74" s="16"/>
      <c r="H74" s="3"/>
      <c r="I74" s="3"/>
      <c r="J74" s="200" t="str">
        <f t="shared" ref="J74:J108" si="44">IF(H74="","",H74+I74)</f>
        <v/>
      </c>
      <c r="K74" s="917"/>
      <c r="L74" s="15"/>
      <c r="M74" s="2"/>
      <c r="N74" s="175" t="str">
        <f t="shared" ref="N74:N108" si="45">IF(J74="","",J74*L74*K74)</f>
        <v/>
      </c>
      <c r="O74" s="26"/>
      <c r="P74" s="201" t="str">
        <f t="shared" si="35"/>
        <v/>
      </c>
      <c r="Q74" s="78" t="str">
        <f t="shared" ref="Q74:Q108" si="46">IF(C74="","",C74)</f>
        <v/>
      </c>
      <c r="R74" s="174" t="str">
        <f t="shared" si="36"/>
        <v/>
      </c>
      <c r="S74" s="78" t="str">
        <f t="shared" si="37"/>
        <v/>
      </c>
      <c r="T74" s="78" t="str">
        <f t="shared" si="37"/>
        <v/>
      </c>
      <c r="U74" s="78" t="str">
        <f t="shared" si="37"/>
        <v/>
      </c>
      <c r="V74" s="79" t="str">
        <f t="shared" si="38"/>
        <v/>
      </c>
      <c r="W74" s="79" t="str">
        <f t="shared" si="39"/>
        <v/>
      </c>
      <c r="X74" s="79" t="str">
        <f t="shared" ref="X74:X108" si="47">IF(J74="","",V74+W74)</f>
        <v/>
      </c>
      <c r="Y74" s="168" t="str">
        <f t="shared" ref="Y74:Y108" si="48">IF(K74="","",K74)</f>
        <v/>
      </c>
      <c r="Z74" s="202" t="str">
        <f t="shared" si="40"/>
        <v/>
      </c>
      <c r="AA74" s="78" t="str">
        <f t="shared" si="40"/>
        <v/>
      </c>
      <c r="AB74" s="79" t="str">
        <f t="shared" ref="AB74:AB108" si="49">IF(X74="","",X74*Z74*Y74)</f>
        <v/>
      </c>
      <c r="AC74" s="79" t="str">
        <f t="shared" si="41"/>
        <v/>
      </c>
      <c r="AD74" s="203"/>
      <c r="AE74" s="81" t="str">
        <f t="shared" si="42"/>
        <v/>
      </c>
      <c r="AF74" s="82" t="str">
        <f t="shared" si="43"/>
        <v/>
      </c>
    </row>
    <row r="75" spans="1:32" ht="20.25" customHeight="1">
      <c r="A75" s="76">
        <v>67</v>
      </c>
      <c r="B75" s="14"/>
      <c r="C75" s="80"/>
      <c r="D75" s="14"/>
      <c r="E75" s="2"/>
      <c r="F75" s="16"/>
      <c r="G75" s="16"/>
      <c r="H75" s="3"/>
      <c r="I75" s="3"/>
      <c r="J75" s="200" t="str">
        <f t="shared" si="44"/>
        <v/>
      </c>
      <c r="K75" s="917"/>
      <c r="L75" s="15"/>
      <c r="M75" s="2"/>
      <c r="N75" s="175" t="str">
        <f t="shared" si="45"/>
        <v/>
      </c>
      <c r="O75" s="26"/>
      <c r="P75" s="201" t="str">
        <f t="shared" si="35"/>
        <v/>
      </c>
      <c r="Q75" s="78" t="str">
        <f t="shared" si="46"/>
        <v/>
      </c>
      <c r="R75" s="174" t="str">
        <f t="shared" si="36"/>
        <v/>
      </c>
      <c r="S75" s="78" t="str">
        <f t="shared" si="37"/>
        <v/>
      </c>
      <c r="T75" s="78" t="str">
        <f t="shared" si="37"/>
        <v/>
      </c>
      <c r="U75" s="78" t="str">
        <f t="shared" si="37"/>
        <v/>
      </c>
      <c r="V75" s="79" t="str">
        <f t="shared" si="38"/>
        <v/>
      </c>
      <c r="W75" s="79" t="str">
        <f t="shared" si="39"/>
        <v/>
      </c>
      <c r="X75" s="79" t="str">
        <f t="shared" si="47"/>
        <v/>
      </c>
      <c r="Y75" s="168" t="str">
        <f t="shared" si="48"/>
        <v/>
      </c>
      <c r="Z75" s="202" t="str">
        <f t="shared" si="40"/>
        <v/>
      </c>
      <c r="AA75" s="78" t="str">
        <f t="shared" si="40"/>
        <v/>
      </c>
      <c r="AB75" s="79" t="str">
        <f t="shared" si="49"/>
        <v/>
      </c>
      <c r="AC75" s="79" t="str">
        <f t="shared" si="41"/>
        <v/>
      </c>
      <c r="AD75" s="203"/>
      <c r="AE75" s="81" t="str">
        <f t="shared" si="42"/>
        <v/>
      </c>
      <c r="AF75" s="82" t="str">
        <f t="shared" si="43"/>
        <v/>
      </c>
    </row>
    <row r="76" spans="1:32" ht="20.25" customHeight="1">
      <c r="A76" s="76">
        <v>68</v>
      </c>
      <c r="B76" s="14"/>
      <c r="C76" s="80"/>
      <c r="D76" s="14"/>
      <c r="E76" s="2"/>
      <c r="F76" s="16"/>
      <c r="G76" s="16"/>
      <c r="H76" s="3"/>
      <c r="I76" s="3"/>
      <c r="J76" s="200" t="str">
        <f t="shared" si="44"/>
        <v/>
      </c>
      <c r="K76" s="917"/>
      <c r="L76" s="15"/>
      <c r="M76" s="2"/>
      <c r="N76" s="175" t="str">
        <f t="shared" si="45"/>
        <v/>
      </c>
      <c r="O76" s="26"/>
      <c r="P76" s="201" t="str">
        <f t="shared" si="35"/>
        <v/>
      </c>
      <c r="Q76" s="78" t="str">
        <f t="shared" si="46"/>
        <v/>
      </c>
      <c r="R76" s="174" t="str">
        <f t="shared" si="36"/>
        <v/>
      </c>
      <c r="S76" s="78" t="str">
        <f t="shared" si="37"/>
        <v/>
      </c>
      <c r="T76" s="78" t="str">
        <f t="shared" si="37"/>
        <v/>
      </c>
      <c r="U76" s="78" t="str">
        <f t="shared" si="37"/>
        <v/>
      </c>
      <c r="V76" s="79" t="str">
        <f t="shared" si="38"/>
        <v/>
      </c>
      <c r="W76" s="79" t="str">
        <f t="shared" si="39"/>
        <v/>
      </c>
      <c r="X76" s="79" t="str">
        <f t="shared" si="47"/>
        <v/>
      </c>
      <c r="Y76" s="168" t="str">
        <f t="shared" si="48"/>
        <v/>
      </c>
      <c r="Z76" s="202" t="str">
        <f t="shared" si="40"/>
        <v/>
      </c>
      <c r="AA76" s="78" t="str">
        <f t="shared" si="40"/>
        <v/>
      </c>
      <c r="AB76" s="79" t="str">
        <f t="shared" si="49"/>
        <v/>
      </c>
      <c r="AC76" s="79" t="str">
        <f t="shared" si="41"/>
        <v/>
      </c>
      <c r="AD76" s="203"/>
      <c r="AE76" s="81" t="str">
        <f t="shared" si="42"/>
        <v/>
      </c>
      <c r="AF76" s="82" t="str">
        <f t="shared" si="43"/>
        <v/>
      </c>
    </row>
    <row r="77" spans="1:32" ht="20.25" customHeight="1">
      <c r="A77" s="76">
        <v>69</v>
      </c>
      <c r="B77" s="14"/>
      <c r="C77" s="80"/>
      <c r="D77" s="14"/>
      <c r="E77" s="2"/>
      <c r="F77" s="16"/>
      <c r="G77" s="16"/>
      <c r="H77" s="3"/>
      <c r="I77" s="3"/>
      <c r="J77" s="200" t="str">
        <f t="shared" si="44"/>
        <v/>
      </c>
      <c r="K77" s="917"/>
      <c r="L77" s="15"/>
      <c r="M77" s="2"/>
      <c r="N77" s="175" t="str">
        <f t="shared" si="45"/>
        <v/>
      </c>
      <c r="O77" s="26"/>
      <c r="P77" s="201" t="str">
        <f t="shared" si="35"/>
        <v/>
      </c>
      <c r="Q77" s="78" t="str">
        <f t="shared" si="46"/>
        <v/>
      </c>
      <c r="R77" s="174" t="str">
        <f t="shared" si="36"/>
        <v/>
      </c>
      <c r="S77" s="78" t="str">
        <f t="shared" si="37"/>
        <v/>
      </c>
      <c r="T77" s="78" t="str">
        <f t="shared" si="37"/>
        <v/>
      </c>
      <c r="U77" s="78" t="str">
        <f t="shared" si="37"/>
        <v/>
      </c>
      <c r="V77" s="79" t="str">
        <f t="shared" si="38"/>
        <v/>
      </c>
      <c r="W77" s="79" t="str">
        <f t="shared" si="39"/>
        <v/>
      </c>
      <c r="X77" s="79" t="str">
        <f t="shared" si="47"/>
        <v/>
      </c>
      <c r="Y77" s="168" t="str">
        <f t="shared" si="48"/>
        <v/>
      </c>
      <c r="Z77" s="202" t="str">
        <f t="shared" si="40"/>
        <v/>
      </c>
      <c r="AA77" s="78" t="str">
        <f t="shared" si="40"/>
        <v/>
      </c>
      <c r="AB77" s="79" t="str">
        <f t="shared" si="49"/>
        <v/>
      </c>
      <c r="AC77" s="79" t="str">
        <f t="shared" si="41"/>
        <v/>
      </c>
      <c r="AD77" s="203"/>
      <c r="AE77" s="81" t="str">
        <f t="shared" si="42"/>
        <v/>
      </c>
      <c r="AF77" s="82" t="str">
        <f t="shared" si="43"/>
        <v/>
      </c>
    </row>
    <row r="78" spans="1:32" ht="20.25" customHeight="1">
      <c r="A78" s="76">
        <v>70</v>
      </c>
      <c r="B78" s="14"/>
      <c r="C78" s="80"/>
      <c r="D78" s="14"/>
      <c r="E78" s="2"/>
      <c r="F78" s="16"/>
      <c r="G78" s="16"/>
      <c r="H78" s="3"/>
      <c r="I78" s="3"/>
      <c r="J78" s="200" t="str">
        <f t="shared" si="44"/>
        <v/>
      </c>
      <c r="K78" s="917"/>
      <c r="L78" s="15"/>
      <c r="M78" s="2"/>
      <c r="N78" s="175" t="str">
        <f t="shared" si="45"/>
        <v/>
      </c>
      <c r="O78" s="26"/>
      <c r="P78" s="201" t="str">
        <f t="shared" si="35"/>
        <v/>
      </c>
      <c r="Q78" s="78" t="str">
        <f t="shared" si="46"/>
        <v/>
      </c>
      <c r="R78" s="174" t="str">
        <f t="shared" si="36"/>
        <v/>
      </c>
      <c r="S78" s="78" t="str">
        <f t="shared" si="37"/>
        <v/>
      </c>
      <c r="T78" s="78" t="str">
        <f t="shared" si="37"/>
        <v/>
      </c>
      <c r="U78" s="78" t="str">
        <f t="shared" si="37"/>
        <v/>
      </c>
      <c r="V78" s="79" t="str">
        <f t="shared" si="38"/>
        <v/>
      </c>
      <c r="W78" s="79" t="str">
        <f t="shared" si="39"/>
        <v/>
      </c>
      <c r="X78" s="79" t="str">
        <f t="shared" si="47"/>
        <v/>
      </c>
      <c r="Y78" s="168" t="str">
        <f t="shared" si="48"/>
        <v/>
      </c>
      <c r="Z78" s="202" t="str">
        <f t="shared" si="40"/>
        <v/>
      </c>
      <c r="AA78" s="78" t="str">
        <f t="shared" si="40"/>
        <v/>
      </c>
      <c r="AB78" s="79" t="str">
        <f t="shared" si="49"/>
        <v/>
      </c>
      <c r="AC78" s="79" t="str">
        <f t="shared" si="41"/>
        <v/>
      </c>
      <c r="AD78" s="203"/>
      <c r="AE78" s="81" t="str">
        <f t="shared" si="42"/>
        <v/>
      </c>
      <c r="AF78" s="82" t="str">
        <f t="shared" si="43"/>
        <v/>
      </c>
    </row>
    <row r="79" spans="1:32" ht="20.25" customHeight="1">
      <c r="A79" s="76">
        <v>71</v>
      </c>
      <c r="B79" s="14"/>
      <c r="C79" s="80"/>
      <c r="D79" s="14"/>
      <c r="E79" s="2"/>
      <c r="F79" s="16"/>
      <c r="G79" s="16"/>
      <c r="H79" s="3"/>
      <c r="I79" s="3"/>
      <c r="J79" s="200" t="str">
        <f t="shared" si="44"/>
        <v/>
      </c>
      <c r="K79" s="917"/>
      <c r="L79" s="15"/>
      <c r="M79" s="2"/>
      <c r="N79" s="175" t="str">
        <f t="shared" si="45"/>
        <v/>
      </c>
      <c r="O79" s="26"/>
      <c r="P79" s="201" t="str">
        <f t="shared" si="35"/>
        <v/>
      </c>
      <c r="Q79" s="78" t="str">
        <f t="shared" si="46"/>
        <v/>
      </c>
      <c r="R79" s="174" t="str">
        <f t="shared" si="36"/>
        <v/>
      </c>
      <c r="S79" s="78" t="str">
        <f t="shared" si="37"/>
        <v/>
      </c>
      <c r="T79" s="78" t="str">
        <f t="shared" si="37"/>
        <v/>
      </c>
      <c r="U79" s="78" t="str">
        <f t="shared" si="37"/>
        <v/>
      </c>
      <c r="V79" s="79" t="str">
        <f t="shared" si="38"/>
        <v/>
      </c>
      <c r="W79" s="79" t="str">
        <f t="shared" si="39"/>
        <v/>
      </c>
      <c r="X79" s="79" t="str">
        <f t="shared" si="47"/>
        <v/>
      </c>
      <c r="Y79" s="168" t="str">
        <f t="shared" si="48"/>
        <v/>
      </c>
      <c r="Z79" s="202" t="str">
        <f t="shared" si="40"/>
        <v/>
      </c>
      <c r="AA79" s="78" t="str">
        <f t="shared" si="40"/>
        <v/>
      </c>
      <c r="AB79" s="79" t="str">
        <f t="shared" si="49"/>
        <v/>
      </c>
      <c r="AC79" s="79" t="str">
        <f t="shared" si="41"/>
        <v/>
      </c>
      <c r="AD79" s="203"/>
      <c r="AE79" s="81" t="str">
        <f t="shared" si="42"/>
        <v/>
      </c>
      <c r="AF79" s="82" t="str">
        <f t="shared" si="43"/>
        <v/>
      </c>
    </row>
    <row r="80" spans="1:32" ht="20.25" customHeight="1">
      <c r="A80" s="76">
        <v>72</v>
      </c>
      <c r="B80" s="14"/>
      <c r="C80" s="80"/>
      <c r="D80" s="14"/>
      <c r="E80" s="2"/>
      <c r="F80" s="16"/>
      <c r="G80" s="16"/>
      <c r="H80" s="3"/>
      <c r="I80" s="3"/>
      <c r="J80" s="200" t="str">
        <f t="shared" si="44"/>
        <v/>
      </c>
      <c r="K80" s="917"/>
      <c r="L80" s="15"/>
      <c r="M80" s="2"/>
      <c r="N80" s="175" t="str">
        <f t="shared" si="45"/>
        <v/>
      </c>
      <c r="O80" s="26"/>
      <c r="P80" s="201" t="str">
        <f t="shared" si="35"/>
        <v/>
      </c>
      <c r="Q80" s="78" t="str">
        <f t="shared" si="46"/>
        <v/>
      </c>
      <c r="R80" s="174" t="str">
        <f t="shared" si="36"/>
        <v/>
      </c>
      <c r="S80" s="78" t="str">
        <f t="shared" si="37"/>
        <v/>
      </c>
      <c r="T80" s="78" t="str">
        <f t="shared" si="37"/>
        <v/>
      </c>
      <c r="U80" s="78" t="str">
        <f t="shared" si="37"/>
        <v/>
      </c>
      <c r="V80" s="79" t="str">
        <f t="shared" si="38"/>
        <v/>
      </c>
      <c r="W80" s="79" t="str">
        <f t="shared" si="39"/>
        <v/>
      </c>
      <c r="X80" s="79" t="str">
        <f t="shared" si="47"/>
        <v/>
      </c>
      <c r="Y80" s="168" t="str">
        <f t="shared" si="48"/>
        <v/>
      </c>
      <c r="Z80" s="202" t="str">
        <f t="shared" si="40"/>
        <v/>
      </c>
      <c r="AA80" s="78" t="str">
        <f t="shared" si="40"/>
        <v/>
      </c>
      <c r="AB80" s="79" t="str">
        <f t="shared" si="49"/>
        <v/>
      </c>
      <c r="AC80" s="79" t="str">
        <f t="shared" si="41"/>
        <v/>
      </c>
      <c r="AD80" s="203"/>
      <c r="AE80" s="81" t="str">
        <f t="shared" si="42"/>
        <v/>
      </c>
      <c r="AF80" s="82" t="str">
        <f t="shared" si="43"/>
        <v/>
      </c>
    </row>
    <row r="81" spans="1:32" ht="20.25" customHeight="1">
      <c r="A81" s="76">
        <v>73</v>
      </c>
      <c r="B81" s="14"/>
      <c r="C81" s="80"/>
      <c r="D81" s="14"/>
      <c r="E81" s="2"/>
      <c r="F81" s="16"/>
      <c r="G81" s="16"/>
      <c r="H81" s="3"/>
      <c r="I81" s="3"/>
      <c r="J81" s="200" t="str">
        <f t="shared" si="44"/>
        <v/>
      </c>
      <c r="K81" s="917"/>
      <c r="L81" s="15"/>
      <c r="M81" s="2"/>
      <c r="N81" s="175" t="str">
        <f t="shared" si="45"/>
        <v/>
      </c>
      <c r="O81" s="26"/>
      <c r="P81" s="201" t="str">
        <f t="shared" si="35"/>
        <v/>
      </c>
      <c r="Q81" s="78" t="str">
        <f t="shared" si="46"/>
        <v/>
      </c>
      <c r="R81" s="174" t="str">
        <f t="shared" si="36"/>
        <v/>
      </c>
      <c r="S81" s="78" t="str">
        <f t="shared" si="37"/>
        <v/>
      </c>
      <c r="T81" s="78" t="str">
        <f t="shared" si="37"/>
        <v/>
      </c>
      <c r="U81" s="78" t="str">
        <f t="shared" si="37"/>
        <v/>
      </c>
      <c r="V81" s="79" t="str">
        <f t="shared" si="38"/>
        <v/>
      </c>
      <c r="W81" s="79" t="str">
        <f t="shared" si="39"/>
        <v/>
      </c>
      <c r="X81" s="79" t="str">
        <f t="shared" si="47"/>
        <v/>
      </c>
      <c r="Y81" s="168" t="str">
        <f t="shared" si="48"/>
        <v/>
      </c>
      <c r="Z81" s="202" t="str">
        <f t="shared" si="40"/>
        <v/>
      </c>
      <c r="AA81" s="78" t="str">
        <f t="shared" si="40"/>
        <v/>
      </c>
      <c r="AB81" s="79" t="str">
        <f t="shared" si="49"/>
        <v/>
      </c>
      <c r="AC81" s="79" t="str">
        <f t="shared" si="41"/>
        <v/>
      </c>
      <c r="AD81" s="203"/>
      <c r="AE81" s="81" t="str">
        <f t="shared" si="42"/>
        <v/>
      </c>
      <c r="AF81" s="82" t="str">
        <f t="shared" si="43"/>
        <v/>
      </c>
    </row>
    <row r="82" spans="1:32" ht="20.25" customHeight="1">
      <c r="A82" s="76">
        <v>74</v>
      </c>
      <c r="B82" s="14"/>
      <c r="C82" s="80"/>
      <c r="D82" s="14"/>
      <c r="E82" s="2"/>
      <c r="F82" s="16"/>
      <c r="G82" s="16"/>
      <c r="H82" s="3"/>
      <c r="I82" s="3"/>
      <c r="J82" s="200" t="str">
        <f t="shared" si="44"/>
        <v/>
      </c>
      <c r="K82" s="917"/>
      <c r="L82" s="15"/>
      <c r="M82" s="2"/>
      <c r="N82" s="175" t="str">
        <f t="shared" si="45"/>
        <v/>
      </c>
      <c r="O82" s="26"/>
      <c r="P82" s="201" t="str">
        <f t="shared" si="35"/>
        <v/>
      </c>
      <c r="Q82" s="78" t="str">
        <f t="shared" si="46"/>
        <v/>
      </c>
      <c r="R82" s="174" t="str">
        <f t="shared" si="36"/>
        <v/>
      </c>
      <c r="S82" s="78" t="str">
        <f t="shared" si="37"/>
        <v/>
      </c>
      <c r="T82" s="78" t="str">
        <f t="shared" si="37"/>
        <v/>
      </c>
      <c r="U82" s="78" t="str">
        <f t="shared" si="37"/>
        <v/>
      </c>
      <c r="V82" s="79" t="str">
        <f t="shared" si="38"/>
        <v/>
      </c>
      <c r="W82" s="79" t="str">
        <f t="shared" si="39"/>
        <v/>
      </c>
      <c r="X82" s="79" t="str">
        <f t="shared" si="47"/>
        <v/>
      </c>
      <c r="Y82" s="168" t="str">
        <f t="shared" si="48"/>
        <v/>
      </c>
      <c r="Z82" s="202" t="str">
        <f t="shared" si="40"/>
        <v/>
      </c>
      <c r="AA82" s="78" t="str">
        <f t="shared" si="40"/>
        <v/>
      </c>
      <c r="AB82" s="79" t="str">
        <f t="shared" si="49"/>
        <v/>
      </c>
      <c r="AC82" s="79" t="str">
        <f t="shared" si="41"/>
        <v/>
      </c>
      <c r="AD82" s="203"/>
      <c r="AE82" s="81" t="str">
        <f t="shared" si="42"/>
        <v/>
      </c>
      <c r="AF82" s="82" t="str">
        <f t="shared" si="43"/>
        <v/>
      </c>
    </row>
    <row r="83" spans="1:32" ht="20.25" customHeight="1">
      <c r="A83" s="76">
        <v>75</v>
      </c>
      <c r="B83" s="14"/>
      <c r="C83" s="80"/>
      <c r="D83" s="14"/>
      <c r="E83" s="2"/>
      <c r="F83" s="16"/>
      <c r="G83" s="16"/>
      <c r="H83" s="3"/>
      <c r="I83" s="3"/>
      <c r="J83" s="200" t="str">
        <f t="shared" si="44"/>
        <v/>
      </c>
      <c r="K83" s="917"/>
      <c r="L83" s="15"/>
      <c r="M83" s="2"/>
      <c r="N83" s="175" t="str">
        <f t="shared" si="45"/>
        <v/>
      </c>
      <c r="O83" s="26"/>
      <c r="P83" s="201" t="str">
        <f t="shared" si="35"/>
        <v/>
      </c>
      <c r="Q83" s="78" t="str">
        <f t="shared" si="46"/>
        <v/>
      </c>
      <c r="R83" s="174" t="str">
        <f t="shared" si="36"/>
        <v/>
      </c>
      <c r="S83" s="78" t="str">
        <f t="shared" si="37"/>
        <v/>
      </c>
      <c r="T83" s="78" t="str">
        <f t="shared" si="37"/>
        <v/>
      </c>
      <c r="U83" s="78" t="str">
        <f t="shared" si="37"/>
        <v/>
      </c>
      <c r="V83" s="79" t="str">
        <f t="shared" si="38"/>
        <v/>
      </c>
      <c r="W83" s="79" t="str">
        <f t="shared" si="39"/>
        <v/>
      </c>
      <c r="X83" s="79" t="str">
        <f t="shared" si="47"/>
        <v/>
      </c>
      <c r="Y83" s="168" t="str">
        <f t="shared" si="48"/>
        <v/>
      </c>
      <c r="Z83" s="202" t="str">
        <f t="shared" si="40"/>
        <v/>
      </c>
      <c r="AA83" s="78" t="str">
        <f t="shared" si="40"/>
        <v/>
      </c>
      <c r="AB83" s="79" t="str">
        <f t="shared" si="49"/>
        <v/>
      </c>
      <c r="AC83" s="79" t="str">
        <f t="shared" si="41"/>
        <v/>
      </c>
      <c r="AD83" s="203"/>
      <c r="AE83" s="81" t="str">
        <f t="shared" si="42"/>
        <v/>
      </c>
      <c r="AF83" s="82" t="str">
        <f t="shared" si="43"/>
        <v/>
      </c>
    </row>
    <row r="84" spans="1:32" ht="20.25" customHeight="1">
      <c r="A84" s="76">
        <v>76</v>
      </c>
      <c r="B84" s="14"/>
      <c r="C84" s="80"/>
      <c r="D84" s="14"/>
      <c r="E84" s="2"/>
      <c r="F84" s="16"/>
      <c r="G84" s="16"/>
      <c r="H84" s="3"/>
      <c r="I84" s="3"/>
      <c r="J84" s="200" t="str">
        <f t="shared" si="44"/>
        <v/>
      </c>
      <c r="K84" s="917"/>
      <c r="L84" s="15"/>
      <c r="M84" s="2"/>
      <c r="N84" s="175" t="str">
        <f t="shared" si="45"/>
        <v/>
      </c>
      <c r="O84" s="26"/>
      <c r="P84" s="201" t="str">
        <f t="shared" si="35"/>
        <v/>
      </c>
      <c r="Q84" s="78" t="str">
        <f t="shared" si="46"/>
        <v/>
      </c>
      <c r="R84" s="174" t="str">
        <f t="shared" si="36"/>
        <v/>
      </c>
      <c r="S84" s="78" t="str">
        <f t="shared" si="37"/>
        <v/>
      </c>
      <c r="T84" s="78" t="str">
        <f t="shared" si="37"/>
        <v/>
      </c>
      <c r="U84" s="78" t="str">
        <f t="shared" si="37"/>
        <v/>
      </c>
      <c r="V84" s="79" t="str">
        <f t="shared" si="38"/>
        <v/>
      </c>
      <c r="W84" s="79" t="str">
        <f t="shared" si="39"/>
        <v/>
      </c>
      <c r="X84" s="79" t="str">
        <f t="shared" si="47"/>
        <v/>
      </c>
      <c r="Y84" s="168" t="str">
        <f t="shared" si="48"/>
        <v/>
      </c>
      <c r="Z84" s="202" t="str">
        <f t="shared" si="40"/>
        <v/>
      </c>
      <c r="AA84" s="78" t="str">
        <f t="shared" si="40"/>
        <v/>
      </c>
      <c r="AB84" s="79" t="str">
        <f t="shared" si="49"/>
        <v/>
      </c>
      <c r="AC84" s="79" t="str">
        <f t="shared" si="41"/>
        <v/>
      </c>
      <c r="AD84" s="203"/>
      <c r="AE84" s="81" t="str">
        <f t="shared" si="42"/>
        <v/>
      </c>
      <c r="AF84" s="82" t="str">
        <f t="shared" si="43"/>
        <v/>
      </c>
    </row>
    <row r="85" spans="1:32" ht="20.25" customHeight="1">
      <c r="A85" s="76">
        <v>77</v>
      </c>
      <c r="B85" s="14"/>
      <c r="C85" s="80"/>
      <c r="D85" s="14"/>
      <c r="E85" s="2"/>
      <c r="F85" s="16"/>
      <c r="G85" s="16"/>
      <c r="H85" s="3"/>
      <c r="I85" s="3"/>
      <c r="J85" s="200" t="str">
        <f t="shared" si="44"/>
        <v/>
      </c>
      <c r="K85" s="917"/>
      <c r="L85" s="15"/>
      <c r="M85" s="2"/>
      <c r="N85" s="175" t="str">
        <f t="shared" si="45"/>
        <v/>
      </c>
      <c r="O85" s="26"/>
      <c r="P85" s="201" t="str">
        <f t="shared" si="35"/>
        <v/>
      </c>
      <c r="Q85" s="78" t="str">
        <f t="shared" si="46"/>
        <v/>
      </c>
      <c r="R85" s="174" t="str">
        <f t="shared" si="36"/>
        <v/>
      </c>
      <c r="S85" s="78" t="str">
        <f t="shared" si="37"/>
        <v/>
      </c>
      <c r="T85" s="78" t="str">
        <f t="shared" si="37"/>
        <v/>
      </c>
      <c r="U85" s="78" t="str">
        <f t="shared" si="37"/>
        <v/>
      </c>
      <c r="V85" s="79" t="str">
        <f t="shared" si="38"/>
        <v/>
      </c>
      <c r="W85" s="79" t="str">
        <f t="shared" si="39"/>
        <v/>
      </c>
      <c r="X85" s="79" t="str">
        <f t="shared" si="47"/>
        <v/>
      </c>
      <c r="Y85" s="168" t="str">
        <f t="shared" si="48"/>
        <v/>
      </c>
      <c r="Z85" s="202" t="str">
        <f t="shared" si="40"/>
        <v/>
      </c>
      <c r="AA85" s="78" t="str">
        <f t="shared" si="40"/>
        <v/>
      </c>
      <c r="AB85" s="79" t="str">
        <f t="shared" si="49"/>
        <v/>
      </c>
      <c r="AC85" s="79" t="str">
        <f t="shared" si="41"/>
        <v/>
      </c>
      <c r="AD85" s="203"/>
      <c r="AE85" s="81" t="str">
        <f t="shared" si="42"/>
        <v/>
      </c>
      <c r="AF85" s="82" t="str">
        <f t="shared" si="43"/>
        <v/>
      </c>
    </row>
    <row r="86" spans="1:32" ht="20.25" customHeight="1">
      <c r="A86" s="76">
        <v>78</v>
      </c>
      <c r="B86" s="14"/>
      <c r="C86" s="80"/>
      <c r="D86" s="14"/>
      <c r="E86" s="2"/>
      <c r="F86" s="16"/>
      <c r="G86" s="16"/>
      <c r="H86" s="3"/>
      <c r="I86" s="3"/>
      <c r="J86" s="200" t="str">
        <f t="shared" si="44"/>
        <v/>
      </c>
      <c r="K86" s="917"/>
      <c r="L86" s="15"/>
      <c r="M86" s="2"/>
      <c r="N86" s="175" t="str">
        <f t="shared" si="45"/>
        <v/>
      </c>
      <c r="O86" s="26"/>
      <c r="P86" s="201" t="str">
        <f t="shared" si="35"/>
        <v/>
      </c>
      <c r="Q86" s="78" t="str">
        <f t="shared" si="46"/>
        <v/>
      </c>
      <c r="R86" s="174" t="str">
        <f t="shared" si="36"/>
        <v/>
      </c>
      <c r="S86" s="78" t="str">
        <f t="shared" si="37"/>
        <v/>
      </c>
      <c r="T86" s="78" t="str">
        <f t="shared" si="37"/>
        <v/>
      </c>
      <c r="U86" s="78" t="str">
        <f t="shared" si="37"/>
        <v/>
      </c>
      <c r="V86" s="79" t="str">
        <f t="shared" si="38"/>
        <v/>
      </c>
      <c r="W86" s="79" t="str">
        <f t="shared" si="39"/>
        <v/>
      </c>
      <c r="X86" s="79" t="str">
        <f t="shared" si="47"/>
        <v/>
      </c>
      <c r="Y86" s="168" t="str">
        <f t="shared" si="48"/>
        <v/>
      </c>
      <c r="Z86" s="202" t="str">
        <f t="shared" si="40"/>
        <v/>
      </c>
      <c r="AA86" s="78" t="str">
        <f t="shared" si="40"/>
        <v/>
      </c>
      <c r="AB86" s="79" t="str">
        <f t="shared" si="49"/>
        <v/>
      </c>
      <c r="AC86" s="79" t="str">
        <f t="shared" si="41"/>
        <v/>
      </c>
      <c r="AD86" s="203"/>
      <c r="AE86" s="81" t="str">
        <f t="shared" si="42"/>
        <v/>
      </c>
      <c r="AF86" s="82" t="str">
        <f t="shared" si="43"/>
        <v/>
      </c>
    </row>
    <row r="87" spans="1:32" ht="20.25" customHeight="1">
      <c r="A87" s="76">
        <v>79</v>
      </c>
      <c r="B87" s="14"/>
      <c r="C87" s="80"/>
      <c r="D87" s="14"/>
      <c r="E87" s="2"/>
      <c r="F87" s="16"/>
      <c r="G87" s="16"/>
      <c r="H87" s="3"/>
      <c r="I87" s="3"/>
      <c r="J87" s="200" t="str">
        <f t="shared" si="44"/>
        <v/>
      </c>
      <c r="K87" s="917"/>
      <c r="L87" s="15"/>
      <c r="M87" s="2"/>
      <c r="N87" s="175" t="str">
        <f t="shared" si="45"/>
        <v/>
      </c>
      <c r="O87" s="26"/>
      <c r="P87" s="201" t="str">
        <f t="shared" si="35"/>
        <v/>
      </c>
      <c r="Q87" s="78" t="str">
        <f t="shared" si="46"/>
        <v/>
      </c>
      <c r="R87" s="174" t="str">
        <f t="shared" si="36"/>
        <v/>
      </c>
      <c r="S87" s="78" t="str">
        <f t="shared" si="37"/>
        <v/>
      </c>
      <c r="T87" s="78" t="str">
        <f t="shared" si="37"/>
        <v/>
      </c>
      <c r="U87" s="78" t="str">
        <f t="shared" si="37"/>
        <v/>
      </c>
      <c r="V87" s="79" t="str">
        <f t="shared" si="38"/>
        <v/>
      </c>
      <c r="W87" s="79" t="str">
        <f t="shared" si="39"/>
        <v/>
      </c>
      <c r="X87" s="79" t="str">
        <f t="shared" si="47"/>
        <v/>
      </c>
      <c r="Y87" s="168" t="str">
        <f t="shared" si="48"/>
        <v/>
      </c>
      <c r="Z87" s="202" t="str">
        <f t="shared" si="40"/>
        <v/>
      </c>
      <c r="AA87" s="78" t="str">
        <f t="shared" si="40"/>
        <v/>
      </c>
      <c r="AB87" s="79" t="str">
        <f t="shared" si="49"/>
        <v/>
      </c>
      <c r="AC87" s="79" t="str">
        <f t="shared" si="41"/>
        <v/>
      </c>
      <c r="AD87" s="203"/>
      <c r="AE87" s="81" t="str">
        <f t="shared" si="42"/>
        <v/>
      </c>
      <c r="AF87" s="82" t="str">
        <f t="shared" si="43"/>
        <v/>
      </c>
    </row>
    <row r="88" spans="1:32" ht="20.25" customHeight="1">
      <c r="A88" s="76">
        <v>80</v>
      </c>
      <c r="B88" s="14"/>
      <c r="C88" s="80"/>
      <c r="D88" s="14"/>
      <c r="E88" s="2"/>
      <c r="F88" s="16"/>
      <c r="G88" s="16"/>
      <c r="H88" s="3"/>
      <c r="I88" s="3"/>
      <c r="J88" s="200" t="str">
        <f t="shared" si="44"/>
        <v/>
      </c>
      <c r="K88" s="917"/>
      <c r="L88" s="15"/>
      <c r="M88" s="2"/>
      <c r="N88" s="175" t="str">
        <f t="shared" si="45"/>
        <v/>
      </c>
      <c r="O88" s="26"/>
      <c r="P88" s="201" t="str">
        <f t="shared" si="35"/>
        <v/>
      </c>
      <c r="Q88" s="78" t="str">
        <f t="shared" si="46"/>
        <v/>
      </c>
      <c r="R88" s="174" t="str">
        <f t="shared" si="36"/>
        <v/>
      </c>
      <c r="S88" s="78" t="str">
        <f t="shared" si="37"/>
        <v/>
      </c>
      <c r="T88" s="78" t="str">
        <f t="shared" si="37"/>
        <v/>
      </c>
      <c r="U88" s="78" t="str">
        <f t="shared" si="37"/>
        <v/>
      </c>
      <c r="V88" s="79" t="str">
        <f t="shared" si="38"/>
        <v/>
      </c>
      <c r="W88" s="79" t="str">
        <f t="shared" si="39"/>
        <v/>
      </c>
      <c r="X88" s="79" t="str">
        <f t="shared" si="47"/>
        <v/>
      </c>
      <c r="Y88" s="168" t="str">
        <f t="shared" si="48"/>
        <v/>
      </c>
      <c r="Z88" s="202" t="str">
        <f t="shared" si="40"/>
        <v/>
      </c>
      <c r="AA88" s="78" t="str">
        <f t="shared" si="40"/>
        <v/>
      </c>
      <c r="AB88" s="79" t="str">
        <f t="shared" si="49"/>
        <v/>
      </c>
      <c r="AC88" s="79" t="str">
        <f t="shared" si="41"/>
        <v/>
      </c>
      <c r="AD88" s="203"/>
      <c r="AE88" s="81" t="str">
        <f t="shared" si="42"/>
        <v/>
      </c>
      <c r="AF88" s="82" t="str">
        <f t="shared" si="43"/>
        <v/>
      </c>
    </row>
    <row r="89" spans="1:32" ht="20.25" customHeight="1">
      <c r="A89" s="76">
        <v>81</v>
      </c>
      <c r="B89" s="14"/>
      <c r="C89" s="80"/>
      <c r="D89" s="14"/>
      <c r="E89" s="2"/>
      <c r="F89" s="16"/>
      <c r="G89" s="16"/>
      <c r="H89" s="3"/>
      <c r="I89" s="3"/>
      <c r="J89" s="200" t="str">
        <f t="shared" si="44"/>
        <v/>
      </c>
      <c r="K89" s="917"/>
      <c r="L89" s="15"/>
      <c r="M89" s="2"/>
      <c r="N89" s="175" t="str">
        <f t="shared" si="45"/>
        <v/>
      </c>
      <c r="O89" s="26"/>
      <c r="P89" s="201" t="str">
        <f t="shared" si="35"/>
        <v/>
      </c>
      <c r="Q89" s="78" t="str">
        <f t="shared" si="46"/>
        <v/>
      </c>
      <c r="R89" s="174" t="str">
        <f t="shared" si="36"/>
        <v/>
      </c>
      <c r="S89" s="78" t="str">
        <f t="shared" si="37"/>
        <v/>
      </c>
      <c r="T89" s="78" t="str">
        <f t="shared" si="37"/>
        <v/>
      </c>
      <c r="U89" s="78" t="str">
        <f t="shared" si="37"/>
        <v/>
      </c>
      <c r="V89" s="79" t="str">
        <f t="shared" si="38"/>
        <v/>
      </c>
      <c r="W89" s="79" t="str">
        <f t="shared" si="39"/>
        <v/>
      </c>
      <c r="X89" s="79" t="str">
        <f t="shared" si="47"/>
        <v/>
      </c>
      <c r="Y89" s="168" t="str">
        <f t="shared" si="48"/>
        <v/>
      </c>
      <c r="Z89" s="202" t="str">
        <f t="shared" si="40"/>
        <v/>
      </c>
      <c r="AA89" s="78" t="str">
        <f t="shared" si="40"/>
        <v/>
      </c>
      <c r="AB89" s="79" t="str">
        <f t="shared" si="49"/>
        <v/>
      </c>
      <c r="AC89" s="79" t="str">
        <f t="shared" si="41"/>
        <v/>
      </c>
      <c r="AD89" s="203"/>
      <c r="AE89" s="81" t="str">
        <f t="shared" si="42"/>
        <v/>
      </c>
      <c r="AF89" s="82" t="str">
        <f t="shared" si="43"/>
        <v/>
      </c>
    </row>
    <row r="90" spans="1:32" ht="20.25" customHeight="1">
      <c r="A90" s="76">
        <v>82</v>
      </c>
      <c r="B90" s="14"/>
      <c r="C90" s="80"/>
      <c r="D90" s="14"/>
      <c r="E90" s="2"/>
      <c r="F90" s="16"/>
      <c r="G90" s="16"/>
      <c r="H90" s="3"/>
      <c r="I90" s="3"/>
      <c r="J90" s="200" t="str">
        <f t="shared" si="44"/>
        <v/>
      </c>
      <c r="K90" s="917"/>
      <c r="L90" s="15"/>
      <c r="M90" s="2"/>
      <c r="N90" s="175" t="str">
        <f t="shared" si="45"/>
        <v/>
      </c>
      <c r="O90" s="26"/>
      <c r="P90" s="201" t="str">
        <f t="shared" si="35"/>
        <v/>
      </c>
      <c r="Q90" s="78" t="str">
        <f t="shared" si="46"/>
        <v/>
      </c>
      <c r="R90" s="174" t="str">
        <f t="shared" si="36"/>
        <v/>
      </c>
      <c r="S90" s="78" t="str">
        <f t="shared" si="37"/>
        <v/>
      </c>
      <c r="T90" s="78" t="str">
        <f t="shared" si="37"/>
        <v/>
      </c>
      <c r="U90" s="78" t="str">
        <f t="shared" si="37"/>
        <v/>
      </c>
      <c r="V90" s="79" t="str">
        <f t="shared" si="38"/>
        <v/>
      </c>
      <c r="W90" s="79" t="str">
        <f t="shared" si="39"/>
        <v/>
      </c>
      <c r="X90" s="79" t="str">
        <f t="shared" si="47"/>
        <v/>
      </c>
      <c r="Y90" s="168" t="str">
        <f t="shared" si="48"/>
        <v/>
      </c>
      <c r="Z90" s="202" t="str">
        <f t="shared" si="40"/>
        <v/>
      </c>
      <c r="AA90" s="78" t="str">
        <f t="shared" si="40"/>
        <v/>
      </c>
      <c r="AB90" s="79" t="str">
        <f t="shared" si="49"/>
        <v/>
      </c>
      <c r="AC90" s="79" t="str">
        <f t="shared" si="41"/>
        <v/>
      </c>
      <c r="AD90" s="203"/>
      <c r="AE90" s="81" t="str">
        <f t="shared" si="42"/>
        <v/>
      </c>
      <c r="AF90" s="82" t="str">
        <f t="shared" si="43"/>
        <v/>
      </c>
    </row>
    <row r="91" spans="1:32" ht="20.25" customHeight="1">
      <c r="A91" s="76">
        <v>83</v>
      </c>
      <c r="B91" s="14"/>
      <c r="C91" s="80"/>
      <c r="D91" s="14"/>
      <c r="E91" s="2"/>
      <c r="F91" s="16"/>
      <c r="G91" s="16"/>
      <c r="H91" s="3"/>
      <c r="I91" s="3"/>
      <c r="J91" s="200" t="str">
        <f t="shared" si="44"/>
        <v/>
      </c>
      <c r="K91" s="917"/>
      <c r="L91" s="15"/>
      <c r="M91" s="2"/>
      <c r="N91" s="175" t="str">
        <f t="shared" si="45"/>
        <v/>
      </c>
      <c r="O91" s="26"/>
      <c r="P91" s="201" t="str">
        <f t="shared" si="35"/>
        <v/>
      </c>
      <c r="Q91" s="78" t="str">
        <f t="shared" si="46"/>
        <v/>
      </c>
      <c r="R91" s="174" t="str">
        <f t="shared" si="36"/>
        <v/>
      </c>
      <c r="S91" s="78" t="str">
        <f t="shared" si="37"/>
        <v/>
      </c>
      <c r="T91" s="78" t="str">
        <f t="shared" si="37"/>
        <v/>
      </c>
      <c r="U91" s="78" t="str">
        <f t="shared" si="37"/>
        <v/>
      </c>
      <c r="V91" s="79" t="str">
        <f t="shared" si="38"/>
        <v/>
      </c>
      <c r="W91" s="79" t="str">
        <f t="shared" si="39"/>
        <v/>
      </c>
      <c r="X91" s="79" t="str">
        <f t="shared" si="47"/>
        <v/>
      </c>
      <c r="Y91" s="168" t="str">
        <f t="shared" si="48"/>
        <v/>
      </c>
      <c r="Z91" s="202" t="str">
        <f t="shared" si="40"/>
        <v/>
      </c>
      <c r="AA91" s="78" t="str">
        <f t="shared" si="40"/>
        <v/>
      </c>
      <c r="AB91" s="79" t="str">
        <f t="shared" si="49"/>
        <v/>
      </c>
      <c r="AC91" s="79" t="str">
        <f t="shared" si="41"/>
        <v/>
      </c>
      <c r="AD91" s="203"/>
      <c r="AE91" s="81" t="str">
        <f t="shared" si="42"/>
        <v/>
      </c>
      <c r="AF91" s="82" t="str">
        <f t="shared" si="43"/>
        <v/>
      </c>
    </row>
    <row r="92" spans="1:32" ht="20.25" customHeight="1">
      <c r="A92" s="76">
        <v>84</v>
      </c>
      <c r="B92" s="14"/>
      <c r="C92" s="80"/>
      <c r="D92" s="14"/>
      <c r="E92" s="2"/>
      <c r="F92" s="16"/>
      <c r="G92" s="16"/>
      <c r="H92" s="3"/>
      <c r="I92" s="3"/>
      <c r="J92" s="200" t="str">
        <f t="shared" si="44"/>
        <v/>
      </c>
      <c r="K92" s="917"/>
      <c r="L92" s="15"/>
      <c r="M92" s="2"/>
      <c r="N92" s="175" t="str">
        <f t="shared" si="45"/>
        <v/>
      </c>
      <c r="O92" s="26"/>
      <c r="P92" s="201" t="str">
        <f t="shared" si="35"/>
        <v/>
      </c>
      <c r="Q92" s="78" t="str">
        <f t="shared" si="46"/>
        <v/>
      </c>
      <c r="R92" s="174" t="str">
        <f t="shared" si="36"/>
        <v/>
      </c>
      <c r="S92" s="78" t="str">
        <f t="shared" si="37"/>
        <v/>
      </c>
      <c r="T92" s="78" t="str">
        <f t="shared" si="37"/>
        <v/>
      </c>
      <c r="U92" s="78" t="str">
        <f t="shared" si="37"/>
        <v/>
      </c>
      <c r="V92" s="79" t="str">
        <f t="shared" si="38"/>
        <v/>
      </c>
      <c r="W92" s="79" t="str">
        <f t="shared" si="39"/>
        <v/>
      </c>
      <c r="X92" s="79" t="str">
        <f t="shared" si="47"/>
        <v/>
      </c>
      <c r="Y92" s="168" t="str">
        <f t="shared" si="48"/>
        <v/>
      </c>
      <c r="Z92" s="202" t="str">
        <f t="shared" si="40"/>
        <v/>
      </c>
      <c r="AA92" s="78" t="str">
        <f t="shared" si="40"/>
        <v/>
      </c>
      <c r="AB92" s="79" t="str">
        <f t="shared" si="49"/>
        <v/>
      </c>
      <c r="AC92" s="79" t="str">
        <f t="shared" si="41"/>
        <v/>
      </c>
      <c r="AD92" s="203"/>
      <c r="AE92" s="81" t="str">
        <f t="shared" si="42"/>
        <v/>
      </c>
      <c r="AF92" s="82" t="str">
        <f t="shared" si="43"/>
        <v/>
      </c>
    </row>
    <row r="93" spans="1:32" ht="20.25" customHeight="1">
      <c r="A93" s="76">
        <v>85</v>
      </c>
      <c r="B93" s="14"/>
      <c r="C93" s="80"/>
      <c r="D93" s="14"/>
      <c r="E93" s="2"/>
      <c r="F93" s="16"/>
      <c r="G93" s="16"/>
      <c r="H93" s="3"/>
      <c r="I93" s="3"/>
      <c r="J93" s="200" t="str">
        <f t="shared" si="44"/>
        <v/>
      </c>
      <c r="K93" s="917"/>
      <c r="L93" s="15"/>
      <c r="M93" s="2"/>
      <c r="N93" s="175" t="str">
        <f t="shared" si="45"/>
        <v/>
      </c>
      <c r="O93" s="26"/>
      <c r="P93" s="201" t="str">
        <f t="shared" si="35"/>
        <v/>
      </c>
      <c r="Q93" s="78" t="str">
        <f t="shared" si="46"/>
        <v/>
      </c>
      <c r="R93" s="174" t="str">
        <f t="shared" si="36"/>
        <v/>
      </c>
      <c r="S93" s="78" t="str">
        <f t="shared" si="37"/>
        <v/>
      </c>
      <c r="T93" s="78" t="str">
        <f t="shared" si="37"/>
        <v/>
      </c>
      <c r="U93" s="78" t="str">
        <f t="shared" si="37"/>
        <v/>
      </c>
      <c r="V93" s="79" t="str">
        <f t="shared" si="38"/>
        <v/>
      </c>
      <c r="W93" s="79" t="str">
        <f t="shared" si="39"/>
        <v/>
      </c>
      <c r="X93" s="79" t="str">
        <f t="shared" si="47"/>
        <v/>
      </c>
      <c r="Y93" s="168" t="str">
        <f t="shared" si="48"/>
        <v/>
      </c>
      <c r="Z93" s="202" t="str">
        <f t="shared" si="40"/>
        <v/>
      </c>
      <c r="AA93" s="78" t="str">
        <f t="shared" si="40"/>
        <v/>
      </c>
      <c r="AB93" s="79" t="str">
        <f t="shared" si="49"/>
        <v/>
      </c>
      <c r="AC93" s="79" t="str">
        <f t="shared" si="41"/>
        <v/>
      </c>
      <c r="AD93" s="203"/>
      <c r="AE93" s="81" t="str">
        <f t="shared" si="42"/>
        <v/>
      </c>
      <c r="AF93" s="82" t="str">
        <f t="shared" si="43"/>
        <v/>
      </c>
    </row>
    <row r="94" spans="1:32" ht="20.25" customHeight="1">
      <c r="A94" s="76">
        <v>86</v>
      </c>
      <c r="B94" s="14"/>
      <c r="C94" s="80"/>
      <c r="D94" s="14"/>
      <c r="E94" s="2"/>
      <c r="F94" s="16"/>
      <c r="G94" s="16"/>
      <c r="H94" s="3"/>
      <c r="I94" s="3"/>
      <c r="J94" s="200" t="str">
        <f t="shared" si="44"/>
        <v/>
      </c>
      <c r="K94" s="917"/>
      <c r="L94" s="15"/>
      <c r="M94" s="2"/>
      <c r="N94" s="175" t="str">
        <f t="shared" si="45"/>
        <v/>
      </c>
      <c r="O94" s="26"/>
      <c r="P94" s="201" t="str">
        <f t="shared" si="35"/>
        <v/>
      </c>
      <c r="Q94" s="78" t="str">
        <f t="shared" si="46"/>
        <v/>
      </c>
      <c r="R94" s="174" t="str">
        <f t="shared" si="36"/>
        <v/>
      </c>
      <c r="S94" s="78" t="str">
        <f t="shared" si="37"/>
        <v/>
      </c>
      <c r="T94" s="78" t="str">
        <f t="shared" si="37"/>
        <v/>
      </c>
      <c r="U94" s="78" t="str">
        <f t="shared" si="37"/>
        <v/>
      </c>
      <c r="V94" s="79" t="str">
        <f t="shared" si="38"/>
        <v/>
      </c>
      <c r="W94" s="79" t="str">
        <f t="shared" si="39"/>
        <v/>
      </c>
      <c r="X94" s="79" t="str">
        <f t="shared" si="47"/>
        <v/>
      </c>
      <c r="Y94" s="168" t="str">
        <f t="shared" si="48"/>
        <v/>
      </c>
      <c r="Z94" s="202" t="str">
        <f t="shared" si="40"/>
        <v/>
      </c>
      <c r="AA94" s="78" t="str">
        <f t="shared" si="40"/>
        <v/>
      </c>
      <c r="AB94" s="79" t="str">
        <f t="shared" si="49"/>
        <v/>
      </c>
      <c r="AC94" s="79" t="str">
        <f t="shared" si="41"/>
        <v/>
      </c>
      <c r="AD94" s="203"/>
      <c r="AE94" s="81" t="str">
        <f t="shared" si="42"/>
        <v/>
      </c>
      <c r="AF94" s="82" t="str">
        <f t="shared" si="43"/>
        <v/>
      </c>
    </row>
    <row r="95" spans="1:32" ht="20.25" customHeight="1">
      <c r="A95" s="76">
        <v>87</v>
      </c>
      <c r="B95" s="14"/>
      <c r="C95" s="80"/>
      <c r="D95" s="14"/>
      <c r="E95" s="2"/>
      <c r="F95" s="16"/>
      <c r="G95" s="16"/>
      <c r="H95" s="3"/>
      <c r="I95" s="3"/>
      <c r="J95" s="200" t="str">
        <f t="shared" si="44"/>
        <v/>
      </c>
      <c r="K95" s="917"/>
      <c r="L95" s="15"/>
      <c r="M95" s="2"/>
      <c r="N95" s="175" t="str">
        <f t="shared" si="45"/>
        <v/>
      </c>
      <c r="O95" s="26"/>
      <c r="P95" s="201" t="str">
        <f t="shared" si="35"/>
        <v/>
      </c>
      <c r="Q95" s="78" t="str">
        <f t="shared" si="46"/>
        <v/>
      </c>
      <c r="R95" s="174" t="str">
        <f t="shared" si="36"/>
        <v/>
      </c>
      <c r="S95" s="78" t="str">
        <f t="shared" si="37"/>
        <v/>
      </c>
      <c r="T95" s="78" t="str">
        <f t="shared" si="37"/>
        <v/>
      </c>
      <c r="U95" s="78" t="str">
        <f t="shared" si="37"/>
        <v/>
      </c>
      <c r="V95" s="79" t="str">
        <f t="shared" si="38"/>
        <v/>
      </c>
      <c r="W95" s="79" t="str">
        <f t="shared" si="39"/>
        <v/>
      </c>
      <c r="X95" s="79" t="str">
        <f t="shared" si="47"/>
        <v/>
      </c>
      <c r="Y95" s="168" t="str">
        <f t="shared" si="48"/>
        <v/>
      </c>
      <c r="Z95" s="202" t="str">
        <f t="shared" si="40"/>
        <v/>
      </c>
      <c r="AA95" s="78" t="str">
        <f t="shared" si="40"/>
        <v/>
      </c>
      <c r="AB95" s="79" t="str">
        <f t="shared" si="49"/>
        <v/>
      </c>
      <c r="AC95" s="79" t="str">
        <f t="shared" si="41"/>
        <v/>
      </c>
      <c r="AD95" s="203"/>
      <c r="AE95" s="81" t="str">
        <f t="shared" si="42"/>
        <v/>
      </c>
      <c r="AF95" s="82" t="str">
        <f t="shared" si="43"/>
        <v/>
      </c>
    </row>
    <row r="96" spans="1:32" ht="20.25" customHeight="1">
      <c r="A96" s="76">
        <v>88</v>
      </c>
      <c r="B96" s="14"/>
      <c r="C96" s="80"/>
      <c r="D96" s="14"/>
      <c r="E96" s="2"/>
      <c r="F96" s="16"/>
      <c r="G96" s="16"/>
      <c r="H96" s="3"/>
      <c r="I96" s="3"/>
      <c r="J96" s="200" t="str">
        <f t="shared" si="44"/>
        <v/>
      </c>
      <c r="K96" s="917"/>
      <c r="L96" s="15"/>
      <c r="M96" s="2"/>
      <c r="N96" s="175" t="str">
        <f t="shared" si="45"/>
        <v/>
      </c>
      <c r="O96" s="26"/>
      <c r="P96" s="201" t="str">
        <f t="shared" si="35"/>
        <v/>
      </c>
      <c r="Q96" s="78" t="str">
        <f t="shared" si="46"/>
        <v/>
      </c>
      <c r="R96" s="174" t="str">
        <f t="shared" si="36"/>
        <v/>
      </c>
      <c r="S96" s="78" t="str">
        <f t="shared" si="37"/>
        <v/>
      </c>
      <c r="T96" s="78" t="str">
        <f t="shared" si="37"/>
        <v/>
      </c>
      <c r="U96" s="78" t="str">
        <f t="shared" si="37"/>
        <v/>
      </c>
      <c r="V96" s="79" t="str">
        <f t="shared" si="38"/>
        <v/>
      </c>
      <c r="W96" s="79" t="str">
        <f t="shared" si="39"/>
        <v/>
      </c>
      <c r="X96" s="79" t="str">
        <f t="shared" si="47"/>
        <v/>
      </c>
      <c r="Y96" s="168" t="str">
        <f t="shared" si="48"/>
        <v/>
      </c>
      <c r="Z96" s="202" t="str">
        <f t="shared" si="40"/>
        <v/>
      </c>
      <c r="AA96" s="78" t="str">
        <f t="shared" si="40"/>
        <v/>
      </c>
      <c r="AB96" s="79" t="str">
        <f t="shared" si="49"/>
        <v/>
      </c>
      <c r="AC96" s="79" t="str">
        <f t="shared" si="41"/>
        <v/>
      </c>
      <c r="AD96" s="203"/>
      <c r="AE96" s="81" t="str">
        <f t="shared" si="42"/>
        <v/>
      </c>
      <c r="AF96" s="82" t="str">
        <f t="shared" si="43"/>
        <v/>
      </c>
    </row>
    <row r="97" spans="1:32" ht="20.25" customHeight="1">
      <c r="A97" s="76">
        <v>89</v>
      </c>
      <c r="B97" s="14"/>
      <c r="C97" s="80"/>
      <c r="D97" s="14"/>
      <c r="E97" s="2"/>
      <c r="F97" s="16"/>
      <c r="G97" s="16"/>
      <c r="H97" s="3"/>
      <c r="I97" s="3"/>
      <c r="J97" s="200" t="str">
        <f t="shared" si="44"/>
        <v/>
      </c>
      <c r="K97" s="917"/>
      <c r="L97" s="15"/>
      <c r="M97" s="2"/>
      <c r="N97" s="175" t="str">
        <f t="shared" si="45"/>
        <v/>
      </c>
      <c r="O97" s="26"/>
      <c r="P97" s="201" t="str">
        <f t="shared" si="35"/>
        <v/>
      </c>
      <c r="Q97" s="78" t="str">
        <f t="shared" si="46"/>
        <v/>
      </c>
      <c r="R97" s="174" t="str">
        <f t="shared" si="36"/>
        <v/>
      </c>
      <c r="S97" s="78" t="str">
        <f t="shared" si="37"/>
        <v/>
      </c>
      <c r="T97" s="78" t="str">
        <f t="shared" si="37"/>
        <v/>
      </c>
      <c r="U97" s="78" t="str">
        <f t="shared" si="37"/>
        <v/>
      </c>
      <c r="V97" s="79" t="str">
        <f t="shared" si="38"/>
        <v/>
      </c>
      <c r="W97" s="79" t="str">
        <f t="shared" si="39"/>
        <v/>
      </c>
      <c r="X97" s="79" t="str">
        <f t="shared" si="47"/>
        <v/>
      </c>
      <c r="Y97" s="168" t="str">
        <f t="shared" si="48"/>
        <v/>
      </c>
      <c r="Z97" s="202" t="str">
        <f t="shared" si="40"/>
        <v/>
      </c>
      <c r="AA97" s="78" t="str">
        <f t="shared" si="40"/>
        <v/>
      </c>
      <c r="AB97" s="79" t="str">
        <f t="shared" si="49"/>
        <v/>
      </c>
      <c r="AC97" s="79" t="str">
        <f t="shared" si="41"/>
        <v/>
      </c>
      <c r="AD97" s="203"/>
      <c r="AE97" s="81" t="str">
        <f t="shared" si="42"/>
        <v/>
      </c>
      <c r="AF97" s="82" t="str">
        <f t="shared" si="43"/>
        <v/>
      </c>
    </row>
    <row r="98" spans="1:32" ht="20.25" customHeight="1">
      <c r="A98" s="76">
        <v>90</v>
      </c>
      <c r="B98" s="14"/>
      <c r="C98" s="80"/>
      <c r="D98" s="14"/>
      <c r="E98" s="2"/>
      <c r="F98" s="16"/>
      <c r="G98" s="16"/>
      <c r="H98" s="3"/>
      <c r="I98" s="3"/>
      <c r="J98" s="200" t="str">
        <f t="shared" si="44"/>
        <v/>
      </c>
      <c r="K98" s="917"/>
      <c r="L98" s="15"/>
      <c r="M98" s="2"/>
      <c r="N98" s="175" t="str">
        <f t="shared" si="45"/>
        <v/>
      </c>
      <c r="O98" s="26"/>
      <c r="P98" s="201" t="str">
        <f t="shared" si="35"/>
        <v/>
      </c>
      <c r="Q98" s="78" t="str">
        <f t="shared" si="46"/>
        <v/>
      </c>
      <c r="R98" s="174" t="str">
        <f t="shared" si="36"/>
        <v/>
      </c>
      <c r="S98" s="78" t="str">
        <f t="shared" si="37"/>
        <v/>
      </c>
      <c r="T98" s="78" t="str">
        <f t="shared" si="37"/>
        <v/>
      </c>
      <c r="U98" s="78" t="str">
        <f t="shared" si="37"/>
        <v/>
      </c>
      <c r="V98" s="79" t="str">
        <f t="shared" si="38"/>
        <v/>
      </c>
      <c r="W98" s="79" t="str">
        <f t="shared" si="39"/>
        <v/>
      </c>
      <c r="X98" s="79" t="str">
        <f t="shared" si="47"/>
        <v/>
      </c>
      <c r="Y98" s="168" t="str">
        <f t="shared" si="48"/>
        <v/>
      </c>
      <c r="Z98" s="202" t="str">
        <f t="shared" si="40"/>
        <v/>
      </c>
      <c r="AA98" s="78" t="str">
        <f t="shared" si="40"/>
        <v/>
      </c>
      <c r="AB98" s="79" t="str">
        <f t="shared" si="49"/>
        <v/>
      </c>
      <c r="AC98" s="79" t="str">
        <f t="shared" si="41"/>
        <v/>
      </c>
      <c r="AD98" s="203"/>
      <c r="AE98" s="81" t="str">
        <f t="shared" si="42"/>
        <v/>
      </c>
      <c r="AF98" s="82" t="str">
        <f t="shared" si="43"/>
        <v/>
      </c>
    </row>
    <row r="99" spans="1:32" ht="20.25" customHeight="1">
      <c r="A99" s="76">
        <v>91</v>
      </c>
      <c r="B99" s="14"/>
      <c r="C99" s="80"/>
      <c r="D99" s="14"/>
      <c r="E99" s="2"/>
      <c r="F99" s="16"/>
      <c r="G99" s="16"/>
      <c r="H99" s="3"/>
      <c r="I99" s="3"/>
      <c r="J99" s="200" t="str">
        <f t="shared" si="44"/>
        <v/>
      </c>
      <c r="K99" s="917"/>
      <c r="L99" s="15"/>
      <c r="M99" s="2"/>
      <c r="N99" s="175" t="str">
        <f t="shared" si="45"/>
        <v/>
      </c>
      <c r="O99" s="26"/>
      <c r="P99" s="201" t="str">
        <f t="shared" si="35"/>
        <v/>
      </c>
      <c r="Q99" s="78" t="str">
        <f t="shared" si="46"/>
        <v/>
      </c>
      <c r="R99" s="174" t="str">
        <f t="shared" si="36"/>
        <v/>
      </c>
      <c r="S99" s="78" t="str">
        <f t="shared" si="37"/>
        <v/>
      </c>
      <c r="T99" s="78" t="str">
        <f t="shared" si="37"/>
        <v/>
      </c>
      <c r="U99" s="78" t="str">
        <f t="shared" si="37"/>
        <v/>
      </c>
      <c r="V99" s="79" t="str">
        <f t="shared" si="38"/>
        <v/>
      </c>
      <c r="W99" s="79" t="str">
        <f t="shared" si="39"/>
        <v/>
      </c>
      <c r="X99" s="79" t="str">
        <f t="shared" si="47"/>
        <v/>
      </c>
      <c r="Y99" s="168" t="str">
        <f t="shared" si="48"/>
        <v/>
      </c>
      <c r="Z99" s="202" t="str">
        <f t="shared" si="40"/>
        <v/>
      </c>
      <c r="AA99" s="78" t="str">
        <f t="shared" si="40"/>
        <v/>
      </c>
      <c r="AB99" s="79" t="str">
        <f t="shared" si="49"/>
        <v/>
      </c>
      <c r="AC99" s="79" t="str">
        <f t="shared" si="41"/>
        <v/>
      </c>
      <c r="AD99" s="203"/>
      <c r="AE99" s="81" t="str">
        <f t="shared" si="42"/>
        <v/>
      </c>
      <c r="AF99" s="82" t="str">
        <f t="shared" si="43"/>
        <v/>
      </c>
    </row>
    <row r="100" spans="1:32" ht="20.25" customHeight="1">
      <c r="A100" s="76">
        <v>92</v>
      </c>
      <c r="B100" s="14"/>
      <c r="C100" s="80"/>
      <c r="D100" s="14"/>
      <c r="E100" s="2"/>
      <c r="F100" s="16"/>
      <c r="G100" s="16"/>
      <c r="H100" s="3"/>
      <c r="I100" s="3"/>
      <c r="J100" s="200" t="str">
        <f t="shared" si="44"/>
        <v/>
      </c>
      <c r="K100" s="917"/>
      <c r="L100" s="15"/>
      <c r="M100" s="2"/>
      <c r="N100" s="175" t="str">
        <f t="shared" si="45"/>
        <v/>
      </c>
      <c r="O100" s="26"/>
      <c r="P100" s="201" t="str">
        <f t="shared" si="35"/>
        <v/>
      </c>
      <c r="Q100" s="78" t="str">
        <f t="shared" si="46"/>
        <v/>
      </c>
      <c r="R100" s="174" t="str">
        <f t="shared" si="36"/>
        <v/>
      </c>
      <c r="S100" s="78" t="str">
        <f t="shared" si="37"/>
        <v/>
      </c>
      <c r="T100" s="78" t="str">
        <f t="shared" si="37"/>
        <v/>
      </c>
      <c r="U100" s="78" t="str">
        <f t="shared" si="37"/>
        <v/>
      </c>
      <c r="V100" s="79" t="str">
        <f t="shared" si="38"/>
        <v/>
      </c>
      <c r="W100" s="79" t="str">
        <f t="shared" si="39"/>
        <v/>
      </c>
      <c r="X100" s="79" t="str">
        <f t="shared" si="47"/>
        <v/>
      </c>
      <c r="Y100" s="168" t="str">
        <f t="shared" si="48"/>
        <v/>
      </c>
      <c r="Z100" s="202" t="str">
        <f t="shared" si="40"/>
        <v/>
      </c>
      <c r="AA100" s="78" t="str">
        <f t="shared" si="40"/>
        <v/>
      </c>
      <c r="AB100" s="79" t="str">
        <f t="shared" si="49"/>
        <v/>
      </c>
      <c r="AC100" s="79" t="str">
        <f t="shared" si="41"/>
        <v/>
      </c>
      <c r="AD100" s="203"/>
      <c r="AE100" s="81" t="str">
        <f t="shared" si="42"/>
        <v/>
      </c>
      <c r="AF100" s="82" t="str">
        <f t="shared" si="43"/>
        <v/>
      </c>
    </row>
    <row r="101" spans="1:32" ht="20.25" customHeight="1">
      <c r="A101" s="76">
        <v>93</v>
      </c>
      <c r="B101" s="14"/>
      <c r="C101" s="80"/>
      <c r="D101" s="14"/>
      <c r="E101" s="2"/>
      <c r="F101" s="16"/>
      <c r="G101" s="16"/>
      <c r="H101" s="3"/>
      <c r="I101" s="3"/>
      <c r="J101" s="200" t="str">
        <f t="shared" si="44"/>
        <v/>
      </c>
      <c r="K101" s="917"/>
      <c r="L101" s="15"/>
      <c r="M101" s="2"/>
      <c r="N101" s="175" t="str">
        <f t="shared" si="45"/>
        <v/>
      </c>
      <c r="O101" s="26"/>
      <c r="P101" s="201" t="str">
        <f t="shared" si="35"/>
        <v/>
      </c>
      <c r="Q101" s="78" t="str">
        <f t="shared" si="46"/>
        <v/>
      </c>
      <c r="R101" s="174" t="str">
        <f t="shared" si="36"/>
        <v/>
      </c>
      <c r="S101" s="78" t="str">
        <f t="shared" si="37"/>
        <v/>
      </c>
      <c r="T101" s="78" t="str">
        <f t="shared" si="37"/>
        <v/>
      </c>
      <c r="U101" s="78" t="str">
        <f t="shared" si="37"/>
        <v/>
      </c>
      <c r="V101" s="79" t="str">
        <f t="shared" si="38"/>
        <v/>
      </c>
      <c r="W101" s="79" t="str">
        <f t="shared" si="39"/>
        <v/>
      </c>
      <c r="X101" s="79" t="str">
        <f t="shared" si="47"/>
        <v/>
      </c>
      <c r="Y101" s="168" t="str">
        <f t="shared" si="48"/>
        <v/>
      </c>
      <c r="Z101" s="202" t="str">
        <f t="shared" ref="Z101:AA108" si="50">IF(L101="","",L101)</f>
        <v/>
      </c>
      <c r="AA101" s="78" t="str">
        <f t="shared" si="50"/>
        <v/>
      </c>
      <c r="AB101" s="79" t="str">
        <f t="shared" si="49"/>
        <v/>
      </c>
      <c r="AC101" s="79" t="str">
        <f t="shared" si="41"/>
        <v/>
      </c>
      <c r="AD101" s="203"/>
      <c r="AE101" s="81" t="str">
        <f t="shared" si="42"/>
        <v/>
      </c>
      <c r="AF101" s="82" t="str">
        <f t="shared" si="43"/>
        <v/>
      </c>
    </row>
    <row r="102" spans="1:32" ht="20.25" customHeight="1">
      <c r="A102" s="76">
        <v>94</v>
      </c>
      <c r="B102" s="14"/>
      <c r="C102" s="80"/>
      <c r="D102" s="14"/>
      <c r="E102" s="2"/>
      <c r="F102" s="16"/>
      <c r="G102" s="16"/>
      <c r="H102" s="3"/>
      <c r="I102" s="3"/>
      <c r="J102" s="200" t="str">
        <f t="shared" si="44"/>
        <v/>
      </c>
      <c r="K102" s="917"/>
      <c r="L102" s="15"/>
      <c r="M102" s="2"/>
      <c r="N102" s="175" t="str">
        <f t="shared" si="45"/>
        <v/>
      </c>
      <c r="O102" s="26"/>
      <c r="P102" s="201" t="str">
        <f t="shared" si="35"/>
        <v/>
      </c>
      <c r="Q102" s="78" t="str">
        <f t="shared" si="46"/>
        <v/>
      </c>
      <c r="R102" s="174" t="str">
        <f t="shared" ref="R102:V108" si="51">IF(D102="","",D102)</f>
        <v/>
      </c>
      <c r="S102" s="78" t="str">
        <f t="shared" si="51"/>
        <v/>
      </c>
      <c r="T102" s="78" t="str">
        <f t="shared" si="51"/>
        <v/>
      </c>
      <c r="U102" s="78" t="str">
        <f t="shared" si="51"/>
        <v/>
      </c>
      <c r="V102" s="79" t="str">
        <f t="shared" si="51"/>
        <v/>
      </c>
      <c r="W102" s="79" t="str">
        <f t="shared" ref="W102:W108" si="52">IF(I102="","",I102)</f>
        <v/>
      </c>
      <c r="X102" s="79" t="str">
        <f t="shared" si="47"/>
        <v/>
      </c>
      <c r="Y102" s="168" t="str">
        <f t="shared" si="48"/>
        <v/>
      </c>
      <c r="Z102" s="202" t="str">
        <f t="shared" si="50"/>
        <v/>
      </c>
      <c r="AA102" s="78" t="str">
        <f t="shared" si="50"/>
        <v/>
      </c>
      <c r="AB102" s="79" t="str">
        <f t="shared" si="49"/>
        <v/>
      </c>
      <c r="AC102" s="79" t="str">
        <f t="shared" si="41"/>
        <v/>
      </c>
      <c r="AD102" s="203"/>
      <c r="AE102" s="81" t="str">
        <f t="shared" si="42"/>
        <v/>
      </c>
      <c r="AF102" s="82" t="str">
        <f t="shared" si="43"/>
        <v/>
      </c>
    </row>
    <row r="103" spans="1:32" ht="20.25" customHeight="1">
      <c r="A103" s="76">
        <v>95</v>
      </c>
      <c r="B103" s="14"/>
      <c r="C103" s="80"/>
      <c r="D103" s="14"/>
      <c r="E103" s="2"/>
      <c r="F103" s="16"/>
      <c r="G103" s="16"/>
      <c r="H103" s="3"/>
      <c r="I103" s="3"/>
      <c r="J103" s="200" t="str">
        <f t="shared" si="44"/>
        <v/>
      </c>
      <c r="K103" s="917"/>
      <c r="L103" s="15"/>
      <c r="M103" s="2"/>
      <c r="N103" s="175" t="str">
        <f t="shared" si="45"/>
        <v/>
      </c>
      <c r="O103" s="26"/>
      <c r="P103" s="201" t="str">
        <f t="shared" si="35"/>
        <v/>
      </c>
      <c r="Q103" s="78" t="str">
        <f t="shared" si="46"/>
        <v/>
      </c>
      <c r="R103" s="174" t="str">
        <f t="shared" si="51"/>
        <v/>
      </c>
      <c r="S103" s="78" t="str">
        <f t="shared" si="51"/>
        <v/>
      </c>
      <c r="T103" s="78" t="str">
        <f t="shared" si="51"/>
        <v/>
      </c>
      <c r="U103" s="78" t="str">
        <f t="shared" si="51"/>
        <v/>
      </c>
      <c r="V103" s="79" t="str">
        <f t="shared" si="51"/>
        <v/>
      </c>
      <c r="W103" s="79" t="str">
        <f t="shared" si="52"/>
        <v/>
      </c>
      <c r="X103" s="79" t="str">
        <f t="shared" si="47"/>
        <v/>
      </c>
      <c r="Y103" s="168" t="str">
        <f t="shared" si="48"/>
        <v/>
      </c>
      <c r="Z103" s="202" t="str">
        <f t="shared" si="50"/>
        <v/>
      </c>
      <c r="AA103" s="78" t="str">
        <f t="shared" si="50"/>
        <v/>
      </c>
      <c r="AB103" s="79" t="str">
        <f t="shared" si="49"/>
        <v/>
      </c>
      <c r="AC103" s="79" t="str">
        <f t="shared" si="41"/>
        <v/>
      </c>
      <c r="AD103" s="203"/>
      <c r="AE103" s="81" t="str">
        <f t="shared" si="42"/>
        <v/>
      </c>
      <c r="AF103" s="82" t="str">
        <f t="shared" si="43"/>
        <v/>
      </c>
    </row>
    <row r="104" spans="1:32" ht="20.25" customHeight="1">
      <c r="A104" s="76">
        <v>96</v>
      </c>
      <c r="B104" s="14"/>
      <c r="C104" s="80"/>
      <c r="D104" s="14"/>
      <c r="E104" s="2"/>
      <c r="F104" s="16"/>
      <c r="G104" s="16"/>
      <c r="H104" s="3"/>
      <c r="I104" s="3"/>
      <c r="J104" s="200" t="str">
        <f t="shared" si="44"/>
        <v/>
      </c>
      <c r="K104" s="917"/>
      <c r="L104" s="15"/>
      <c r="M104" s="2"/>
      <c r="N104" s="175" t="str">
        <f t="shared" si="45"/>
        <v/>
      </c>
      <c r="O104" s="26"/>
      <c r="P104" s="201" t="str">
        <f t="shared" si="35"/>
        <v/>
      </c>
      <c r="Q104" s="78" t="str">
        <f t="shared" si="46"/>
        <v/>
      </c>
      <c r="R104" s="174" t="str">
        <f t="shared" si="51"/>
        <v/>
      </c>
      <c r="S104" s="78" t="str">
        <f t="shared" si="51"/>
        <v/>
      </c>
      <c r="T104" s="78" t="str">
        <f t="shared" si="51"/>
        <v/>
      </c>
      <c r="U104" s="78" t="str">
        <f t="shared" si="51"/>
        <v/>
      </c>
      <c r="V104" s="79" t="str">
        <f t="shared" si="51"/>
        <v/>
      </c>
      <c r="W104" s="79" t="str">
        <f t="shared" si="52"/>
        <v/>
      </c>
      <c r="X104" s="79" t="str">
        <f t="shared" si="47"/>
        <v/>
      </c>
      <c r="Y104" s="168" t="str">
        <f t="shared" si="48"/>
        <v/>
      </c>
      <c r="Z104" s="202" t="str">
        <f t="shared" si="50"/>
        <v/>
      </c>
      <c r="AA104" s="78" t="str">
        <f t="shared" si="50"/>
        <v/>
      </c>
      <c r="AB104" s="79" t="str">
        <f t="shared" si="49"/>
        <v/>
      </c>
      <c r="AC104" s="79" t="str">
        <f t="shared" si="41"/>
        <v/>
      </c>
      <c r="AD104" s="203"/>
      <c r="AE104" s="81" t="str">
        <f t="shared" si="42"/>
        <v/>
      </c>
      <c r="AF104" s="82" t="str">
        <f t="shared" si="43"/>
        <v/>
      </c>
    </row>
    <row r="105" spans="1:32" ht="20.25" customHeight="1">
      <c r="A105" s="76">
        <v>97</v>
      </c>
      <c r="B105" s="14"/>
      <c r="C105" s="80"/>
      <c r="D105" s="14"/>
      <c r="E105" s="2"/>
      <c r="F105" s="16"/>
      <c r="G105" s="16"/>
      <c r="H105" s="3"/>
      <c r="I105" s="3"/>
      <c r="J105" s="200" t="str">
        <f t="shared" si="44"/>
        <v/>
      </c>
      <c r="K105" s="917"/>
      <c r="L105" s="15"/>
      <c r="M105" s="2"/>
      <c r="N105" s="175" t="str">
        <f t="shared" si="45"/>
        <v/>
      </c>
      <c r="O105" s="26"/>
      <c r="P105" s="201" t="str">
        <f t="shared" si="35"/>
        <v/>
      </c>
      <c r="Q105" s="78" t="str">
        <f t="shared" si="46"/>
        <v/>
      </c>
      <c r="R105" s="174" t="str">
        <f t="shared" si="51"/>
        <v/>
      </c>
      <c r="S105" s="78" t="str">
        <f t="shared" si="51"/>
        <v/>
      </c>
      <c r="T105" s="78" t="str">
        <f t="shared" si="51"/>
        <v/>
      </c>
      <c r="U105" s="78" t="str">
        <f t="shared" si="51"/>
        <v/>
      </c>
      <c r="V105" s="79" t="str">
        <f t="shared" si="51"/>
        <v/>
      </c>
      <c r="W105" s="79" t="str">
        <f t="shared" si="52"/>
        <v/>
      </c>
      <c r="X105" s="79" t="str">
        <f t="shared" si="47"/>
        <v/>
      </c>
      <c r="Y105" s="168" t="str">
        <f t="shared" si="48"/>
        <v/>
      </c>
      <c r="Z105" s="202" t="str">
        <f t="shared" si="50"/>
        <v/>
      </c>
      <c r="AA105" s="78" t="str">
        <f t="shared" si="50"/>
        <v/>
      </c>
      <c r="AB105" s="79" t="str">
        <f t="shared" si="49"/>
        <v/>
      </c>
      <c r="AC105" s="79" t="str">
        <f t="shared" si="41"/>
        <v/>
      </c>
      <c r="AD105" s="203"/>
      <c r="AE105" s="81" t="str">
        <f t="shared" si="42"/>
        <v/>
      </c>
      <c r="AF105" s="82" t="str">
        <f t="shared" si="43"/>
        <v/>
      </c>
    </row>
    <row r="106" spans="1:32" ht="20.25" customHeight="1">
      <c r="A106" s="76">
        <v>98</v>
      </c>
      <c r="B106" s="14"/>
      <c r="C106" s="80"/>
      <c r="D106" s="14"/>
      <c r="E106" s="2"/>
      <c r="F106" s="16"/>
      <c r="G106" s="16"/>
      <c r="H106" s="3"/>
      <c r="I106" s="3"/>
      <c r="J106" s="200" t="str">
        <f t="shared" si="44"/>
        <v/>
      </c>
      <c r="K106" s="917"/>
      <c r="L106" s="15"/>
      <c r="M106" s="2"/>
      <c r="N106" s="175" t="str">
        <f t="shared" si="45"/>
        <v/>
      </c>
      <c r="O106" s="26"/>
      <c r="P106" s="201" t="str">
        <f t="shared" si="35"/>
        <v/>
      </c>
      <c r="Q106" s="78" t="str">
        <f t="shared" si="46"/>
        <v/>
      </c>
      <c r="R106" s="174" t="str">
        <f t="shared" si="51"/>
        <v/>
      </c>
      <c r="S106" s="78" t="str">
        <f t="shared" si="51"/>
        <v/>
      </c>
      <c r="T106" s="78" t="str">
        <f t="shared" si="51"/>
        <v/>
      </c>
      <c r="U106" s="78" t="str">
        <f t="shared" si="51"/>
        <v/>
      </c>
      <c r="V106" s="79" t="str">
        <f t="shared" si="51"/>
        <v/>
      </c>
      <c r="W106" s="79" t="str">
        <f t="shared" si="52"/>
        <v/>
      </c>
      <c r="X106" s="79" t="str">
        <f t="shared" si="47"/>
        <v/>
      </c>
      <c r="Y106" s="168" t="str">
        <f t="shared" si="48"/>
        <v/>
      </c>
      <c r="Z106" s="202" t="str">
        <f t="shared" si="50"/>
        <v/>
      </c>
      <c r="AA106" s="78" t="str">
        <f t="shared" si="50"/>
        <v/>
      </c>
      <c r="AB106" s="79" t="str">
        <f t="shared" si="49"/>
        <v/>
      </c>
      <c r="AC106" s="79" t="str">
        <f t="shared" si="41"/>
        <v/>
      </c>
      <c r="AD106" s="203"/>
      <c r="AE106" s="81" t="str">
        <f t="shared" si="42"/>
        <v/>
      </c>
      <c r="AF106" s="82" t="str">
        <f t="shared" si="43"/>
        <v/>
      </c>
    </row>
    <row r="107" spans="1:32" ht="20.25" customHeight="1">
      <c r="A107" s="76">
        <v>99</v>
      </c>
      <c r="B107" s="14"/>
      <c r="C107" s="80"/>
      <c r="D107" s="14"/>
      <c r="E107" s="2"/>
      <c r="F107" s="16"/>
      <c r="G107" s="16"/>
      <c r="H107" s="3"/>
      <c r="I107" s="3"/>
      <c r="J107" s="200" t="str">
        <f t="shared" si="44"/>
        <v/>
      </c>
      <c r="K107" s="917"/>
      <c r="L107" s="15"/>
      <c r="M107" s="2"/>
      <c r="N107" s="175" t="str">
        <f t="shared" si="45"/>
        <v/>
      </c>
      <c r="O107" s="26"/>
      <c r="P107" s="201" t="str">
        <f t="shared" si="35"/>
        <v/>
      </c>
      <c r="Q107" s="78" t="str">
        <f t="shared" si="46"/>
        <v/>
      </c>
      <c r="R107" s="174" t="str">
        <f t="shared" si="51"/>
        <v/>
      </c>
      <c r="S107" s="78" t="str">
        <f t="shared" si="51"/>
        <v/>
      </c>
      <c r="T107" s="78" t="str">
        <f t="shared" si="51"/>
        <v/>
      </c>
      <c r="U107" s="78" t="str">
        <f t="shared" si="51"/>
        <v/>
      </c>
      <c r="V107" s="79" t="str">
        <f t="shared" si="51"/>
        <v/>
      </c>
      <c r="W107" s="79" t="str">
        <f t="shared" si="52"/>
        <v/>
      </c>
      <c r="X107" s="79" t="str">
        <f t="shared" si="47"/>
        <v/>
      </c>
      <c r="Y107" s="168" t="str">
        <f t="shared" si="48"/>
        <v/>
      </c>
      <c r="Z107" s="202" t="str">
        <f t="shared" si="50"/>
        <v/>
      </c>
      <c r="AA107" s="78" t="str">
        <f t="shared" si="50"/>
        <v/>
      </c>
      <c r="AB107" s="79" t="str">
        <f t="shared" si="49"/>
        <v/>
      </c>
      <c r="AC107" s="79" t="str">
        <f t="shared" si="41"/>
        <v/>
      </c>
      <c r="AD107" s="203"/>
      <c r="AE107" s="81" t="str">
        <f t="shared" si="42"/>
        <v/>
      </c>
      <c r="AF107" s="82" t="str">
        <f t="shared" si="43"/>
        <v/>
      </c>
    </row>
    <row r="108" spans="1:32" ht="20.25" customHeight="1">
      <c r="A108" s="76">
        <v>100</v>
      </c>
      <c r="B108" s="14"/>
      <c r="C108" s="80"/>
      <c r="D108" s="14"/>
      <c r="E108" s="2"/>
      <c r="F108" s="16"/>
      <c r="G108" s="16"/>
      <c r="H108" s="3"/>
      <c r="I108" s="3"/>
      <c r="J108" s="200" t="str">
        <f t="shared" si="44"/>
        <v/>
      </c>
      <c r="K108" s="917"/>
      <c r="L108" s="15"/>
      <c r="M108" s="2"/>
      <c r="N108" s="175" t="str">
        <f t="shared" si="45"/>
        <v/>
      </c>
      <c r="O108" s="26"/>
      <c r="P108" s="201" t="str">
        <f t="shared" si="35"/>
        <v/>
      </c>
      <c r="Q108" s="78" t="str">
        <f t="shared" si="46"/>
        <v/>
      </c>
      <c r="R108" s="174" t="str">
        <f t="shared" si="51"/>
        <v/>
      </c>
      <c r="S108" s="78" t="str">
        <f t="shared" si="51"/>
        <v/>
      </c>
      <c r="T108" s="78" t="str">
        <f t="shared" si="51"/>
        <v/>
      </c>
      <c r="U108" s="78" t="str">
        <f t="shared" si="51"/>
        <v/>
      </c>
      <c r="V108" s="79" t="str">
        <f t="shared" si="51"/>
        <v/>
      </c>
      <c r="W108" s="79" t="str">
        <f t="shared" si="52"/>
        <v/>
      </c>
      <c r="X108" s="79" t="str">
        <f t="shared" si="47"/>
        <v/>
      </c>
      <c r="Y108" s="168" t="str">
        <f t="shared" si="48"/>
        <v/>
      </c>
      <c r="Z108" s="202" t="str">
        <f t="shared" si="50"/>
        <v/>
      </c>
      <c r="AA108" s="78" t="str">
        <f t="shared" si="50"/>
        <v/>
      </c>
      <c r="AB108" s="79" t="str">
        <f t="shared" si="49"/>
        <v/>
      </c>
      <c r="AC108" s="79" t="str">
        <f>IF(X108="","",X108*Z108*Y108)</f>
        <v/>
      </c>
      <c r="AD108" s="203"/>
      <c r="AE108" s="81" t="str">
        <f t="shared" si="42"/>
        <v/>
      </c>
      <c r="AF108" s="82" t="str">
        <f t="shared" si="43"/>
        <v/>
      </c>
    </row>
    <row r="109" spans="1:32" ht="20.25" customHeight="1" thickBot="1">
      <c r="A109" s="1097"/>
      <c r="B109" s="1098"/>
      <c r="C109" s="1098"/>
      <c r="D109" s="1098"/>
      <c r="E109" s="1098"/>
      <c r="F109" s="1098"/>
      <c r="G109" s="1098"/>
      <c r="H109" s="1098"/>
      <c r="I109" s="1098"/>
      <c r="J109" s="1098"/>
      <c r="K109" s="1098"/>
      <c r="L109" s="1098"/>
      <c r="M109" s="205" t="s">
        <v>47</v>
      </c>
      <c r="N109" s="206">
        <f>SUM(N9:N108)</f>
        <v>0</v>
      </c>
      <c r="O109" s="207"/>
      <c r="P109" s="1099"/>
      <c r="Q109" s="1100"/>
      <c r="R109" s="1100"/>
      <c r="S109" s="1100"/>
      <c r="T109" s="1100"/>
      <c r="U109" s="1100"/>
      <c r="V109" s="1100"/>
      <c r="W109" s="1100"/>
      <c r="X109" s="1100"/>
      <c r="Y109" s="1100"/>
      <c r="Z109" s="1100"/>
      <c r="AA109" s="1101"/>
      <c r="AB109" s="205" t="s">
        <v>48</v>
      </c>
      <c r="AC109" s="206">
        <f>SUM(AC9:AC108)</f>
        <v>0</v>
      </c>
      <c r="AD109" s="208"/>
      <c r="AE109" s="205" t="s">
        <v>155</v>
      </c>
      <c r="AF109" s="209">
        <f>SUM(AF9:AF108)</f>
        <v>0</v>
      </c>
    </row>
  </sheetData>
  <sheetProtection formatCells="0" formatColumns="0" formatRows="0" insertColumns="0" insertRows="0" insertHyperlinks="0" deleteColumns="0" deleteRows="0" sort="0" autoFilter="0" pivotTables="0"/>
  <mergeCells count="9">
    <mergeCell ref="V6:X6"/>
    <mergeCell ref="A109:L109"/>
    <mergeCell ref="P109:AA109"/>
    <mergeCell ref="D2:H2"/>
    <mergeCell ref="D3:H3"/>
    <mergeCell ref="A6:A7"/>
    <mergeCell ref="H6:J6"/>
    <mergeCell ref="A5:O5"/>
    <mergeCell ref="P5:AF5"/>
  </mergeCells>
  <conditionalFormatting sqref="L9:L108">
    <cfRule type="expression" dxfId="72" priority="10">
      <formula>AND(L9&lt;&gt;0,L9&lt;15%)</formula>
    </cfRule>
  </conditionalFormatting>
  <conditionalFormatting sqref="P9:AB108">
    <cfRule type="expression" dxfId="71" priority="309">
      <formula>P9&lt;&gt;B9</formula>
    </cfRule>
  </conditionalFormatting>
  <conditionalFormatting sqref="AE8:AE108">
    <cfRule type="containsText" dxfId="70" priority="6" operator="containsText" text="OK">
      <formula>NOT(ISERROR(SEARCH("OK",AE8)))</formula>
    </cfRule>
    <cfRule type="containsText" dxfId="69" priority="7" operator="containsText" text="KO">
      <formula>NOT(ISERROR(SEARCH("KO",AE8)))</formula>
    </cfRule>
    <cfRule type="containsText" dxfId="68" priority="8" operator="containsText" text="Attention">
      <formula>NOT(ISERROR(SEARCH("Attention",AE8)))</formula>
    </cfRule>
  </conditionalFormatting>
  <dataValidations count="3">
    <dataValidation type="list" allowBlank="1" showInputMessage="1" showErrorMessage="1" sqref="F8:F108 T9:T108" xr:uid="{27C500E5-6F1A-46C7-99F7-AC26B8273279}">
      <formula1>"Oui,Non"</formula1>
    </dataValidation>
    <dataValidation type="list" allowBlank="1" showInputMessage="1" showErrorMessage="1" sqref="M9:M108 AA9:AA108" xr:uid="{C22C3086-1500-4B0D-BD79-D796BD4CB808}">
      <formula1>"Fiche de poste,Lettre de mission,Contrat de travail,Autres"</formula1>
    </dataValidation>
    <dataValidation type="list" allowBlank="1" showInputMessage="1" showErrorMessage="1" sqref="G9:G108 U9:U108" xr:uid="{7C30090C-0479-46F0-A2A3-DD19E1676819}">
      <formula1>"Fiche de paie,Journal de paie,Déclaration sociale nominative,Autre document probant"</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prompt="Cliquez sur le menu déroulant et associez un type d'action au poste choisi tel que présenté dans les lignes 4 à 7" xr:uid="{A23D5E89-94B7-4CF4-8276-3B9C6CA289E0}">
          <x14:formula1>
            <xm:f>'0-Présentation poste-typeaction'!$J$4:$J$7</xm:f>
          </x14:formula1>
          <xm:sqref>Q8:Q108</xm:sqref>
        </x14:dataValidation>
        <x14:dataValidation type="list" allowBlank="1" showErrorMessage="1" promptTitle="Sélectionnez un type d'action" prompt="Cliquez sur le menu déroulant et associez un type d'action au poste choisi tel que présenté dans les lignes 4 à 7" xr:uid="{170BA6F2-93FB-A145-B90A-CDF913A714A3}">
          <x14:formula1>
            <xm:f>'0-Présentation poste-typeaction'!$B$8:$B$11</xm:f>
          </x14:formula1>
          <xm:sqref>C9:C108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60F7B-2C5D-4854-B88F-3B6D9B2509E0}">
  <sheetPr codeName="Feuil7">
    <pageSetUpPr fitToPage="1"/>
  </sheetPr>
  <dimension ref="A1:BS109"/>
  <sheetViews>
    <sheetView showGridLines="0" topLeftCell="BA1" zoomScale="60" zoomScaleNormal="60" workbookViewId="0">
      <selection activeCell="BM23" sqref="BM23"/>
    </sheetView>
  </sheetViews>
  <sheetFormatPr defaultColWidth="10.85546875" defaultRowHeight="20.25" customHeight="1" outlineLevelCol="1"/>
  <cols>
    <col min="1" max="1" width="10.42578125" customWidth="1"/>
    <col min="2" max="5" width="27.42578125" customWidth="1"/>
    <col min="6" max="6" width="36.140625" style="102" customWidth="1"/>
    <col min="7" max="8" width="19.42578125" customWidth="1"/>
    <col min="9" max="10" width="38.42578125" style="210" customWidth="1"/>
    <col min="11" max="13" width="17.85546875" customWidth="1"/>
    <col min="14" max="14" width="20.85546875" customWidth="1"/>
    <col min="15" max="15" width="20.42578125" customWidth="1"/>
    <col min="16" max="16" width="20.85546875" customWidth="1"/>
    <col min="17" max="18" width="17.85546875" customWidth="1"/>
    <col min="19" max="19" width="20.85546875" customWidth="1"/>
    <col min="20" max="21" width="20.42578125" customWidth="1"/>
    <col min="22" max="23" width="17.85546875" customWidth="1"/>
    <col min="24" max="26" width="20.85546875" customWidth="1"/>
    <col min="27" max="30" width="19.42578125" customWidth="1"/>
    <col min="31" max="31" width="50.42578125" customWidth="1"/>
    <col min="32" max="35" width="27.42578125" customWidth="1" outlineLevel="1"/>
    <col min="36" max="36" width="36.140625" customWidth="1" outlineLevel="1"/>
    <col min="37" max="37" width="27.85546875" customWidth="1" outlineLevel="1"/>
    <col min="38" max="38" width="19.42578125" customWidth="1" outlineLevel="1"/>
    <col min="39" max="39" width="41.42578125" customWidth="1" outlineLevel="1"/>
    <col min="40" max="40" width="38.42578125" style="210" customWidth="1"/>
    <col min="41" max="43" width="19.42578125" customWidth="1" outlineLevel="1"/>
    <col min="44" max="44" width="17.85546875" customWidth="1" outlineLevel="1"/>
    <col min="45" max="58" width="19.42578125" customWidth="1" outlineLevel="1"/>
    <col min="59" max="62" width="24.42578125" customWidth="1" outlineLevel="1"/>
    <col min="63" max="64" width="19.42578125" customWidth="1" outlineLevel="1"/>
    <col min="65" max="65" width="49.85546875" customWidth="1" outlineLevel="1"/>
    <col min="66" max="66" width="68.85546875" customWidth="1" outlineLevel="1"/>
    <col min="67" max="67" width="50.42578125" customWidth="1" outlineLevel="1"/>
    <col min="68" max="70" width="19.42578125" customWidth="1" outlineLevel="1"/>
  </cols>
  <sheetData>
    <row r="1" spans="1:71" ht="20.25" customHeight="1" thickBot="1"/>
    <row r="2" spans="1:71" ht="20.25" customHeight="1">
      <c r="D2" s="1073" t="s">
        <v>237</v>
      </c>
      <c r="E2" s="1074"/>
      <c r="F2" s="1075"/>
      <c r="I2"/>
      <c r="J2"/>
      <c r="AN2"/>
    </row>
    <row r="3" spans="1:71" ht="32.25" customHeight="1" thickBot="1">
      <c r="D3" s="1076" t="s">
        <v>238</v>
      </c>
      <c r="E3" s="1077"/>
      <c r="F3" s="1078"/>
      <c r="I3"/>
      <c r="J3"/>
      <c r="AN3"/>
    </row>
    <row r="4" spans="1:71" ht="20.25" customHeight="1" thickBot="1"/>
    <row r="5" spans="1:71" ht="84" customHeight="1" thickBot="1">
      <c r="A5" s="1091" t="s">
        <v>239</v>
      </c>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6"/>
      <c r="AF5" s="1084" t="s">
        <v>240</v>
      </c>
      <c r="AG5" s="1107"/>
      <c r="AH5" s="1107"/>
      <c r="AI5" s="1107"/>
      <c r="AJ5" s="1107"/>
      <c r="AK5" s="1107"/>
      <c r="AL5" s="1107"/>
      <c r="AM5" s="1107"/>
      <c r="AN5" s="1107"/>
      <c r="AO5" s="1107"/>
      <c r="AP5" s="1107"/>
      <c r="AQ5" s="1107"/>
      <c r="AR5" s="1107"/>
      <c r="AS5" s="1107"/>
      <c r="AT5" s="1107"/>
      <c r="AU5" s="1107"/>
      <c r="AV5" s="1107"/>
      <c r="AW5" s="1107"/>
      <c r="AX5" s="1107"/>
      <c r="AY5" s="1107"/>
      <c r="AZ5" s="1107"/>
      <c r="BA5" s="1107"/>
      <c r="BB5" s="1107"/>
      <c r="BC5" s="1107"/>
      <c r="BD5" s="1107"/>
      <c r="BE5" s="1107"/>
      <c r="BF5" s="1107"/>
      <c r="BG5" s="1107"/>
      <c r="BH5" s="1107"/>
      <c r="BI5" s="1107"/>
      <c r="BJ5" s="1107"/>
      <c r="BK5" s="1107"/>
      <c r="BL5" s="1107"/>
      <c r="BM5" s="1107"/>
      <c r="BN5" s="1107"/>
      <c r="BO5" s="1107"/>
      <c r="BP5" s="1107"/>
      <c r="BQ5" s="1107"/>
      <c r="BR5" s="1108"/>
    </row>
    <row r="6" spans="1:71" s="36" customFormat="1" ht="81.95" customHeight="1">
      <c r="A6" s="1058" t="s">
        <v>70</v>
      </c>
      <c r="B6" s="58" t="s">
        <v>71</v>
      </c>
      <c r="C6" s="58" t="s">
        <v>73</v>
      </c>
      <c r="D6" s="103" t="s">
        <v>74</v>
      </c>
      <c r="E6" s="58" t="s">
        <v>75</v>
      </c>
      <c r="F6" s="58" t="s">
        <v>76</v>
      </c>
      <c r="G6" s="58" t="s">
        <v>80</v>
      </c>
      <c r="H6" s="58" t="s">
        <v>81</v>
      </c>
      <c r="I6" s="58" t="s">
        <v>78</v>
      </c>
      <c r="J6" s="58" t="s">
        <v>79</v>
      </c>
      <c r="K6" s="103" t="s">
        <v>82</v>
      </c>
      <c r="L6" s="935" t="s">
        <v>83</v>
      </c>
      <c r="M6" s="936" t="s">
        <v>84</v>
      </c>
      <c r="N6" s="104" t="s">
        <v>85</v>
      </c>
      <c r="O6" s="58" t="s">
        <v>86</v>
      </c>
      <c r="P6" s="103" t="s">
        <v>87</v>
      </c>
      <c r="Q6" s="935" t="s">
        <v>88</v>
      </c>
      <c r="R6" s="936" t="s">
        <v>89</v>
      </c>
      <c r="S6" s="105" t="s">
        <v>90</v>
      </c>
      <c r="T6" s="58" t="s">
        <v>91</v>
      </c>
      <c r="U6" s="546" t="s">
        <v>92</v>
      </c>
      <c r="V6" s="935" t="s">
        <v>93</v>
      </c>
      <c r="W6" s="936" t="s">
        <v>94</v>
      </c>
      <c r="X6" s="106" t="s">
        <v>95</v>
      </c>
      <c r="Y6" s="58" t="s">
        <v>96</v>
      </c>
      <c r="Z6" s="58" t="s">
        <v>97</v>
      </c>
      <c r="AA6" s="107" t="s">
        <v>98</v>
      </c>
      <c r="AB6" s="211" t="s">
        <v>99</v>
      </c>
      <c r="AC6" s="212" t="s">
        <v>100</v>
      </c>
      <c r="AD6" s="213" t="s">
        <v>101</v>
      </c>
      <c r="AE6" s="214" t="s">
        <v>33</v>
      </c>
      <c r="AF6" s="60" t="s">
        <v>71</v>
      </c>
      <c r="AG6" s="61" t="s">
        <v>73</v>
      </c>
      <c r="AH6" s="215" t="s">
        <v>74</v>
      </c>
      <c r="AI6" s="61" t="s">
        <v>75</v>
      </c>
      <c r="AJ6" s="61" t="s">
        <v>76</v>
      </c>
      <c r="AK6" s="61" t="s">
        <v>80</v>
      </c>
      <c r="AL6" s="61" t="s">
        <v>81</v>
      </c>
      <c r="AM6" s="61" t="s">
        <v>78</v>
      </c>
      <c r="AN6" s="61" t="s">
        <v>79</v>
      </c>
      <c r="AO6" s="215" t="s">
        <v>82</v>
      </c>
      <c r="AP6" s="112" t="s">
        <v>102</v>
      </c>
      <c r="AQ6" s="112" t="s">
        <v>103</v>
      </c>
      <c r="AR6" s="216" t="s">
        <v>85</v>
      </c>
      <c r="AS6" s="61" t="s">
        <v>86</v>
      </c>
      <c r="AT6" s="215" t="s">
        <v>87</v>
      </c>
      <c r="AU6" s="112" t="s">
        <v>104</v>
      </c>
      <c r="AV6" s="112" t="s">
        <v>105</v>
      </c>
      <c r="AW6" s="217" t="s">
        <v>90</v>
      </c>
      <c r="AX6" s="61" t="s">
        <v>91</v>
      </c>
      <c r="AY6" s="215" t="s">
        <v>92</v>
      </c>
      <c r="AZ6" s="112" t="s">
        <v>106</v>
      </c>
      <c r="BA6" s="112" t="s">
        <v>107</v>
      </c>
      <c r="BB6" s="218" t="s">
        <v>95</v>
      </c>
      <c r="BC6" s="61" t="s">
        <v>96</v>
      </c>
      <c r="BD6" s="219" t="s">
        <v>97</v>
      </c>
      <c r="BE6" s="117" t="s">
        <v>108</v>
      </c>
      <c r="BF6" s="61" t="s">
        <v>109</v>
      </c>
      <c r="BG6" s="61" t="s">
        <v>110</v>
      </c>
      <c r="BH6" s="61" t="s">
        <v>111</v>
      </c>
      <c r="BI6" s="61" t="s">
        <v>112</v>
      </c>
      <c r="BJ6" s="61" t="s">
        <v>113</v>
      </c>
      <c r="BK6" s="61" t="s">
        <v>114</v>
      </c>
      <c r="BL6" s="61" t="s">
        <v>115</v>
      </c>
      <c r="BM6" s="61" t="s">
        <v>116</v>
      </c>
      <c r="BN6" s="61" t="s">
        <v>117</v>
      </c>
      <c r="BO6" s="61" t="s">
        <v>35</v>
      </c>
      <c r="BP6" s="61" t="s">
        <v>118</v>
      </c>
      <c r="BQ6" s="61" t="s">
        <v>119</v>
      </c>
      <c r="BR6" s="62" t="s">
        <v>120</v>
      </c>
    </row>
    <row r="7" spans="1:71" ht="180">
      <c r="A7" s="1059"/>
      <c r="B7" s="63" t="s">
        <v>241</v>
      </c>
      <c r="C7" s="63" t="s">
        <v>242</v>
      </c>
      <c r="D7" s="63" t="s">
        <v>243</v>
      </c>
      <c r="E7" s="63" t="s">
        <v>125</v>
      </c>
      <c r="F7" s="63" t="s">
        <v>126</v>
      </c>
      <c r="G7" s="63" t="s">
        <v>130</v>
      </c>
      <c r="H7" s="63" t="s">
        <v>131</v>
      </c>
      <c r="I7" s="63" t="s">
        <v>128</v>
      </c>
      <c r="J7" s="64" t="s">
        <v>129</v>
      </c>
      <c r="K7" s="220" t="s">
        <v>132</v>
      </c>
      <c r="L7" s="937" t="s">
        <v>124</v>
      </c>
      <c r="M7" s="64" t="s">
        <v>125</v>
      </c>
      <c r="N7" s="120" t="s">
        <v>133</v>
      </c>
      <c r="O7" s="64" t="s">
        <v>134</v>
      </c>
      <c r="P7" s="119" t="s">
        <v>135</v>
      </c>
      <c r="Q7" s="937" t="s">
        <v>124</v>
      </c>
      <c r="R7" s="64" t="s">
        <v>125</v>
      </c>
      <c r="S7" s="121" t="s">
        <v>136</v>
      </c>
      <c r="T7" s="119" t="s">
        <v>134</v>
      </c>
      <c r="U7" s="222" t="s">
        <v>135</v>
      </c>
      <c r="V7" s="937" t="s">
        <v>124</v>
      </c>
      <c r="W7" s="64" t="s">
        <v>125</v>
      </c>
      <c r="X7" s="122" t="s">
        <v>136</v>
      </c>
      <c r="Y7" s="119" t="s">
        <v>134</v>
      </c>
      <c r="Z7" s="360" t="s">
        <v>135</v>
      </c>
      <c r="AA7" s="536" t="s">
        <v>137</v>
      </c>
      <c r="AB7" s="221" t="s">
        <v>44</v>
      </c>
      <c r="AC7" s="222" t="s">
        <v>44</v>
      </c>
      <c r="AD7" s="223" t="s">
        <v>44</v>
      </c>
      <c r="AE7" s="224" t="s">
        <v>40</v>
      </c>
      <c r="AF7" s="225" t="s">
        <v>138</v>
      </c>
      <c r="AG7" s="68" t="s">
        <v>138</v>
      </c>
      <c r="AH7" s="226" t="s">
        <v>138</v>
      </c>
      <c r="AI7" s="67" t="s">
        <v>138</v>
      </c>
      <c r="AJ7" s="67" t="s">
        <v>138</v>
      </c>
      <c r="AK7" s="67" t="s">
        <v>138</v>
      </c>
      <c r="AL7" s="67" t="s">
        <v>138</v>
      </c>
      <c r="AM7" s="67" t="s">
        <v>138</v>
      </c>
      <c r="AN7" s="67" t="s">
        <v>129</v>
      </c>
      <c r="AO7" s="66" t="s">
        <v>138</v>
      </c>
      <c r="AP7" s="66" t="s">
        <v>124</v>
      </c>
      <c r="AQ7" s="66" t="s">
        <v>125</v>
      </c>
      <c r="AR7" s="127" t="s">
        <v>138</v>
      </c>
      <c r="AS7" s="67" t="s">
        <v>138</v>
      </c>
      <c r="AT7" s="66" t="s">
        <v>41</v>
      </c>
      <c r="AU7" s="66" t="s">
        <v>124</v>
      </c>
      <c r="AV7" s="66" t="s">
        <v>125</v>
      </c>
      <c r="AW7" s="128" t="s">
        <v>138</v>
      </c>
      <c r="AX7" s="67" t="s">
        <v>138</v>
      </c>
      <c r="AY7" s="66" t="s">
        <v>41</v>
      </c>
      <c r="AZ7" s="66" t="s">
        <v>124</v>
      </c>
      <c r="BA7" s="66" t="s">
        <v>125</v>
      </c>
      <c r="BB7" s="129" t="s">
        <v>138</v>
      </c>
      <c r="BC7" s="67" t="s">
        <v>138</v>
      </c>
      <c r="BD7" s="130" t="s">
        <v>41</v>
      </c>
      <c r="BE7" s="131" t="s">
        <v>138</v>
      </c>
      <c r="BF7" s="67" t="s">
        <v>139</v>
      </c>
      <c r="BG7" s="67" t="s">
        <v>41</v>
      </c>
      <c r="BH7" s="67" t="s">
        <v>41</v>
      </c>
      <c r="BI7" s="67" t="s">
        <v>41</v>
      </c>
      <c r="BJ7" s="67" t="s">
        <v>41</v>
      </c>
      <c r="BK7" s="67" t="s">
        <v>41</v>
      </c>
      <c r="BL7" s="67" t="s">
        <v>140</v>
      </c>
      <c r="BM7" s="67" t="s">
        <v>244</v>
      </c>
      <c r="BN7" s="67" t="s">
        <v>142</v>
      </c>
      <c r="BO7" s="67" t="s">
        <v>43</v>
      </c>
      <c r="BP7" s="67" t="s">
        <v>44</v>
      </c>
      <c r="BQ7" s="67" t="s">
        <v>44</v>
      </c>
      <c r="BR7" s="132" t="s">
        <v>44</v>
      </c>
    </row>
    <row r="8" spans="1:71" s="57" customFormat="1" ht="35.450000000000003" customHeight="1">
      <c r="A8" s="227" t="s">
        <v>45</v>
      </c>
      <c r="B8" s="71" t="s">
        <v>245</v>
      </c>
      <c r="C8" s="228">
        <v>1</v>
      </c>
      <c r="D8" s="71" t="s">
        <v>246</v>
      </c>
      <c r="E8" s="71" t="s">
        <v>247</v>
      </c>
      <c r="F8" s="71" t="s">
        <v>248</v>
      </c>
      <c r="G8" s="229">
        <v>1</v>
      </c>
      <c r="H8" s="229" t="s">
        <v>249</v>
      </c>
      <c r="I8" s="71" t="s">
        <v>250</v>
      </c>
      <c r="J8" s="134" t="s">
        <v>149</v>
      </c>
      <c r="K8" s="71">
        <v>3</v>
      </c>
      <c r="L8" s="938" t="s">
        <v>145</v>
      </c>
      <c r="M8" s="136" t="s">
        <v>146</v>
      </c>
      <c r="N8" s="230">
        <v>8502</v>
      </c>
      <c r="O8" s="231">
        <f>N8*0.085</f>
        <v>722.67000000000007</v>
      </c>
      <c r="P8" s="243">
        <f>IF(OR(N8="", O8=""), "", IFERROR(VALUE(TRIM(SUBSTITUTE(N8,CHAR(160),""))),0) + IFERROR(VALUE(TRIM(SUBSTITUTE(O8,CHAR(160),""))),0))</f>
        <v>9224.67</v>
      </c>
      <c r="Q8" s="938" t="s">
        <v>145</v>
      </c>
      <c r="R8" s="136" t="s">
        <v>146</v>
      </c>
      <c r="S8" s="232">
        <v>6854</v>
      </c>
      <c r="T8" s="231">
        <f>S8*0.085</f>
        <v>582.59</v>
      </c>
      <c r="U8" s="243">
        <f>IF(OR(S8="", T8=""), "", IFERROR(VALUE(TRIM(SUBSTITUTE(S8,CHAR(160),""))),0) + IFERROR(VALUE(TRIM(SUBSTITUTE(T8,CHAR(160),""))),0))</f>
        <v>7436.59</v>
      </c>
      <c r="V8" s="938" t="s">
        <v>145</v>
      </c>
      <c r="W8" s="136" t="s">
        <v>146</v>
      </c>
      <c r="X8" s="233">
        <v>7354</v>
      </c>
      <c r="Y8" s="231">
        <f>X8*0.085</f>
        <v>625.09</v>
      </c>
      <c r="Z8" s="548">
        <f t="shared" ref="Z8:Z12" si="0">IF(OR(X8="", Y8=""), "", IFERROR(VALUE(TRIM(SUBSTITUTE(X8,CHAR(160),""))),0) + IFERROR(VALUE(TRIM(SUBSTITUTE(Y8,CHAR(160),""))),0))</f>
        <v>7979.09</v>
      </c>
      <c r="AA8" s="547" t="s">
        <v>251</v>
      </c>
      <c r="AB8" s="235">
        <f>(_xlfn.IFS(AA8="Devis 1",N8,AA8="Devis 1 majoré",N8*1.15,AA8="Devis 2",S8,AA8="Devis 3",X8))*C8</f>
        <v>6854</v>
      </c>
      <c r="AC8" s="235">
        <f>_xlfn.IFS(AA8="Devis 1",O8,AA8="Devis 1 majoré",O8*1.15,AA8="Devis 2",T8,AA8="Devis 3",Y8)*C8</f>
        <v>582.59</v>
      </c>
      <c r="AD8" s="236">
        <f>AB8+AC8</f>
        <v>7436.59</v>
      </c>
      <c r="AE8" s="237" t="s">
        <v>252</v>
      </c>
      <c r="AF8" s="238" t="str">
        <f>IF(B8="","",B8)</f>
        <v>Etude de faisabilité</v>
      </c>
      <c r="AG8" s="239">
        <f>IF(C8="","",C8)</f>
        <v>1</v>
      </c>
      <c r="AH8" s="240" t="str">
        <f>IF(D8="","",D8)</f>
        <v>EkoXpertise</v>
      </c>
      <c r="AI8" s="71" t="str">
        <f>IF(E8="","",E8)</f>
        <v>F558115102</v>
      </c>
      <c r="AJ8" s="71" t="str">
        <f>IF(F8="","",F8)</f>
        <v xml:space="preserve">Mise en œuvre de la stratégie </v>
      </c>
      <c r="AK8" s="71">
        <f>IF(G8="","",G8)</f>
        <v>1</v>
      </c>
      <c r="AL8" s="71" t="str">
        <f>IF(H8="","",H8)</f>
        <v>euro</v>
      </c>
      <c r="AM8" s="71" t="str">
        <f>IF(I8="","",I8)</f>
        <v>Pas de marché public</v>
      </c>
      <c r="AN8" s="134" t="s">
        <v>149</v>
      </c>
      <c r="AO8" s="241">
        <f>IF(K8="","",K8)</f>
        <v>3</v>
      </c>
      <c r="AP8" s="938" t="s">
        <v>145</v>
      </c>
      <c r="AQ8" s="136" t="s">
        <v>146</v>
      </c>
      <c r="AR8" s="242">
        <f>IF(N8="","",N8)</f>
        <v>8502</v>
      </c>
      <c r="AS8" s="231">
        <f>IF(O8="","",O8)</f>
        <v>722.67000000000007</v>
      </c>
      <c r="AT8" s="243">
        <f>IF(OR(AR8="", AS8=""), "", IFERROR(VALUE(TRIM(SUBSTITUTE(AR8,CHAR(160),""))),0) + IFERROR(VALUE(TRIM(SUBSTITUTE(AS8,CHAR(160),""))),0))</f>
        <v>9224.67</v>
      </c>
      <c r="AU8" s="938" t="s">
        <v>145</v>
      </c>
      <c r="AV8" s="136" t="s">
        <v>146</v>
      </c>
      <c r="AW8" s="232">
        <f>IF(S8="","",S8)</f>
        <v>6854</v>
      </c>
      <c r="AX8" s="231">
        <f>IF(T8="","",T8)</f>
        <v>582.59</v>
      </c>
      <c r="AY8" s="243">
        <f>IF(OR(AW8="",AX8=""),"",IFERROR(VALUE(TRIM(SUBSTITUTE(AW8,CHAR(160),""))),0)+IFERROR(VALUE(TRIM(SUBSTITUTE(AX8,CHAR(160),""))),0))</f>
        <v>7436.59</v>
      </c>
      <c r="AZ8" s="938" t="s">
        <v>145</v>
      </c>
      <c r="BA8" s="136" t="s">
        <v>146</v>
      </c>
      <c r="BB8" s="233">
        <f>IF(X8="","",X8)</f>
        <v>7354</v>
      </c>
      <c r="BC8" s="231">
        <f>IF(Y8="","",Y8)</f>
        <v>625.09</v>
      </c>
      <c r="BD8" s="244">
        <f>IF(OR(BB8="",BC8=""),"",IFERROR(VALUE(TRIM(SUBSTITUTE(BB8,CHAR(160),""))),0)+IFERROR(VALUE(TRIM(SUBSTITUTE(BC8,CHAR(160),""))),0))</f>
        <v>7979.09</v>
      </c>
      <c r="BE8" s="245" t="str">
        <f>IF(AA8="","",AA8)</f>
        <v>Devis 2</v>
      </c>
      <c r="BF8" s="246" t="s">
        <v>147</v>
      </c>
      <c r="BG8" s="234">
        <f>IF(AJ8="","",
IF(
AND(
IFERROR(VALUE(TRIM(SUBSTITUTE(AR8,CHAR(160),""))),0)=0,
IFERROR(VALUE(TRIM(SUBSTITUTE(AW8,CHAR(160),""))),0)=0,
IFERROR(VALUE(TRIM(SUBSTITUTE(BB8,CHAR(160),""))),0)=0
),
0,
IF(
1.15*
MIN(
IF(IFERROR(VALUE(TRIM(SUBSTITUTE(AR8,CHAR(160),""))),0)=0,1E+30,IFERROR(VALUE(TRIM(SUBSTITUTE(AR8,CHAR(160),""))),0)),
IF(IFERROR(VALUE(TRIM(SUBSTITUTE(AW8,CHAR(160),""))),0)=0,1E+30,IFERROR(VALUE(TRIM(SUBSTITUTE(AW8,CHAR(160),""))),0)),
IF(IFERROR(VALUE(TRIM(SUBSTITUTE(BB8,CHAR(160),""))),0)=0,1E+30,IFERROR(VALUE(TRIM(SUBSTITUTE(BB8,CHAR(160),""))),0))
)
*IFERROR(VALUE(TRIM(SUBSTITUTE(AG8,CHAR(160),""))),0)
=0,
0,
1.15*
MIN(
IF(IFERROR(VALUE(TRIM(SUBSTITUTE(AR8,CHAR(160),""))),0)=0,1E+30,IFERROR(VALUE(TRIM(SUBSTITUTE(AR8,CHAR(160),""))),0)),
IF(IFERROR(VALUE(TRIM(SUBSTITUTE(AW8,CHAR(160),""))),0)=0,1E+30,IFERROR(VALUE(TRIM(SUBSTITUTE(AW8,CHAR(160),""))),0)),
IF(IFERROR(VALUE(TRIM(SUBSTITUTE(BB8,CHAR(160),""))),0)=0,1E+30,IFERROR(VALUE(TRIM(SUBSTITUTE(BB8,CHAR(160),""))),0))
)
*IFERROR(VALUE(TRIM(SUBSTITUTE(AG8,CHAR(160),""))),0)
)
)
)</f>
        <v>7882.0999999999995</v>
      </c>
      <c r="BH8" s="234">
        <f>IF(AJ8="","",
IF(
AND(
IFERROR(VALUE(TRIM(SUBSTITUTE(AS8,CHAR(160),""))),0)=0,
IFERROR(VALUE(TRIM(SUBSTITUTE(AX8,CHAR(160),""))),0)=0,
IFERROR(VALUE(TRIM(SUBSTITUTE(BC8,CHAR(160),""))),0)=0
),
0,
IF(
1.15*
MIN(
IF(IFERROR(VALUE(TRIM(SUBSTITUTE(AS8,CHAR(160),""))),0)=0,1E+30,IFERROR(VALUE(TRIM(SUBSTITUTE(AS8,CHAR(160),""))),0)),
IF(IFERROR(VALUE(TRIM(SUBSTITUTE(AX8,CHAR(160),""))),0)=0,1E+30,IFERROR(VALUE(TRIM(SUBSTITUTE(AX8,CHAR(160),""))),0)),
IF(IFERROR(VALUE(TRIM(SUBSTITUTE(BC8,CHAR(160),""))),0)=0,1E+30,IFERROR(VALUE(TRIM(SUBSTITUTE(BC8,CHAR(160),""))),0))
)
*IFERROR(VALUE(TRIM(SUBSTITUTE(AG8,CHAR(160),""))),0)
=0,
0,
1.15*
MIN(
IF(IFERROR(VALUE(TRIM(SUBSTITUTE(AS8,CHAR(160),""))),0)=0,1E+30,IFERROR(VALUE(TRIM(SUBSTITUTE(AS8,CHAR(160),""))),0)),
IF(IFERROR(VALUE(TRIM(SUBSTITUTE(AX8,CHAR(160),""))),0)=0,1E+30,IFERROR(VALUE(TRIM(SUBSTITUTE(AX8,CHAR(160),""))),0)),
IF(IFERROR(VALUE(TRIM(SUBSTITUTE(BC8,CHAR(160),""))),0)=0,1E+30,IFERROR(VALUE(TRIM(SUBSTITUTE(BC8,CHAR(160),""))),0))
)
*IFERROR(VALUE(TRIM(SUBSTITUTE(AG8,CHAR(160),""))),0)
)
)
)</f>
        <v>669.97849999999994</v>
      </c>
      <c r="BI8" s="234">
        <f>IF(BG8="","",BG8+BH8)</f>
        <v>8552.0784999999996</v>
      </c>
      <c r="BJ8" s="247">
        <f>IF($AG8="","",
_xlfn.IFS(
$BE8="Devis 1",
IF(ISBLANK(AR8),"",IFERROR(VALUE(TRIM(SUBSTITUTE(AR8,CHAR(160),""))),0)*IFERROR(VALUE(TRIM(SUBSTITUTE($AG8,CHAR(160),""))),0)),
$BE8="Devis 2",
IF(ISBLANK(AW8),"",IFERROR(VALUE(TRIM(SUBSTITUTE(AW8,CHAR(160),""))),0)*IFERROR(VALUE(TRIM(SUBSTITUTE($AG8,CHAR(160),""))),0)),
$BE8="Devis 3",
IF(ISBLANK(BB8),"",IFERROR(VALUE(TRIM(SUBSTITUTE(BB8,CHAR(160),""))),0)*IFERROR(VALUE(TRIM(SUBSTITUTE($AG8,CHAR(160),""))),0)),
TRUE,0
)
)</f>
        <v>6854</v>
      </c>
      <c r="BK8" s="247">
        <f>IF($AG8="","",
_xlfn.IFS(
$BE8="Devis 1",
IF(ISBLANK(AS8),"",IFERROR(VALUE(TRIM(SUBSTITUTE(AS8,CHAR(160),""))),0)*IFERROR(VALUE(TRIM(SUBSTITUTE($AG8,CHAR(160),""))),0)),
$BE8="Devis 2",
IF(ISBLANK(AX8),"",IFERROR(VALUE(TRIM(SUBSTITUTE(AX8,CHAR(160),""))),0)*IFERROR(VALUE(TRIM(SUBSTITUTE($AG8,CHAR(160),""))),0)),
$BE8="Devis 3",
IF(ISBLANK(BC8),"",IFERROR(VALUE(TRIM(SUBSTITUTE(BC8,CHAR(160),""))),0)*IFERROR(VALUE(TRIM(SUBSTITUTE($AG8,CHAR(160),""))),0)),
TRUE,0
)
)</f>
        <v>582.59</v>
      </c>
      <c r="BL8" s="247">
        <f>IF(BJ8="","",BJ8+BK8)</f>
        <v>7436.59</v>
      </c>
      <c r="BM8" s="248"/>
      <c r="BN8" s="411" t="str">
        <f>IF(OR(BL8="",BI8="",BJ8="",BG8="",BK8="",BH8=""),"",_xlfn.IFS(
ROUND(IFERROR(VALUE(TRIM(SUBSTITUTE(BL8,CHAR(160),""))),0),2)&gt;
ROUND(IFERROR(VALUE(TRIM(SUBSTITUTE(BI8,CHAR(160),""))),0),2),
"KO : Le montant retenu TTC est supérieur au montant raisonnable TTC. Merci de revoir la ligne de dépense ou plafonner son montant.",
ROUND(IFERROR(VALUE(TRIM(SUBSTITUTE(BJ8,CHAR(160),""))),0),2)&gt;
ROUND(IFERROR(VALUE(TRIM(SUBSTITUTE(BG8,CHAR(160),""))),0),2),
"Attention : Le montant retenu HT est supérieur au montant HT raisonnable. Merci de revoir la ligne de dépense, plafonner son montant, ou justifier la reventillation HT / TVA.",
ROUND(IFERROR(VALUE(TRIM(SUBSTITUTE(BK8,CHAR(160),""))),0),2)&gt;
ROUND(IFERROR(VALUE(TRIM(SUBSTITUTE(BH8,CHAR(160),""))),0),2),
"Attention : Le montant TVA retenu est supérieur au montant TVA raisonnable. Merci de revoir la ligne de dépense, plafonner son montant, ou justifier la reventillation HT / TVA.",
ROUND(IFERROR(VALUE(TRIM(SUBSTITUTE(BL8,CHAR(160),""))),0),2)&gt;
ROUND(IFERROR(VALUE(TRIM(SUBSTITUTE(MIN(AT8,AY8,BD8),CHAR(160),""))),0),2),
"Attention : Le devis retenu n'est pas le moins cher. Une justification de la part du porteur est nécessaire.",
ROUND(IFERROR(VALUE(TRIM(SUBSTITUTE(BL8,CHAR(160),""))),0),2)=0,
"Attention : montant présenté entièrement écarté",
ROUND(IFERROR(VALUE(TRIM(SUBSTITUTE(BI8,CHAR(160),""))),0),2)=
ROUND(IFERROR(VALUE(TRIM(SUBSTITUTE(BL8,CHAR(160),""))),0),2),
"OK",
ROUND(IFERROR(VALUE(TRIM(SUBSTITUTE(BI8,CHAR(160),""))),0),2)&gt;
ROUND(IFERROR(VALUE(TRIM(SUBSTITUTE(BL8,CHAR(160),""))),0),2),
" OK : Montant instruit inférieur au montant raisonnable.",
TRUE,""
))</f>
        <v xml:space="preserve"> OK : Montant instruit inférieur au montant raisonnable.</v>
      </c>
      <c r="BO8" s="411" t="str">
        <f>IF(OR(BL8="",AD8="",BJ8="",AB8="",BK8="",AC8=""),"",_xlfn.IFS(
ROUND(IFERROR(VALUE(TRIM(SUBSTITUTE(BL8,CHAR(160),""))),0),2)&gt;
ROUND(IFERROR(VALUE(TRIM(SUBSTITUTE(AD8,CHAR(160),""))),0),2),
"KO : Le montant retenu TTC est supérieur au montant présenté TTC. Merci de revoir la ligne de dépense ou plafonner son montant.",
ROUND(IFERROR(VALUE(TRIM(SUBSTITUTE(BJ8,CHAR(160),""))),0),2)&gt;
ROUND(IFERROR(VALUE(TRIM(SUBSTITUTE(AB8,CHAR(160),""))),0),2),
"Attention : Le montant retenu HT est supérieur au montant HT présenté. Merci de revoir la ligne de dépense, plafonner son montant, ou justifier la reventillation HT / TVA.",
ROUND(IFERROR(VALUE(TRIM(SUBSTITUTE(BK8,CHAR(160),""))),0),2)&gt;
ROUND(IFERROR(VALUE(TRIM(SUBSTITUTE(AC8,CHAR(160),""))),0),2),
"Attention : Le montant TVA retenu est supérieur au montant TVA présenté. Merci de revoir la ligne de dépense, plafonner son montant, ou justifier la reventillation HT / TVA.",
ROUND(IFERROR(VALUE(TRIM(SUBSTITUTE(AD8,CHAR(160),""))),0),2)=0,
"",
ROUND(IFERROR(VALUE(TRIM(SUBSTITUTE(BL8,CHAR(160),""))),0),2)=
ROUND(IFERROR(VALUE(TRIM(SUBSTITUTE(AD8,CHAR(160),""))),0),2),
"OK",
ROUND(IFERROR(VALUE(TRIM(SUBSTITUTE(BL8,CHAR(160),""))),0),2)=0,
"Attention : Montant présenté entièrement rejeté.",
ROUND(IFERROR(VALUE(TRIM(SUBSTITUTE(BL8,CHAR(160),""))),0),2)&lt;
ROUND(IFERROR(VALUE(TRIM(SUBSTITUTE(AD8,CHAR(160),""))),0),2),
"Attention : Montant présenté partiellement rejeté.",
TRUE,""
))</f>
        <v>OK</v>
      </c>
      <c r="BP8" s="234">
        <f>IF(OR(AB8="",BJ8=""),"",(IFERROR(VALUE(TRIM(SUBSTITUTE(AB8,CHAR(160),""))),0))-(IFERROR(VALUE(TRIM(SUBSTITUTE(BJ8,CHAR(160),""))),0)))</f>
        <v>0</v>
      </c>
      <c r="BQ8" s="234">
        <f>IF(OR(AC8="",BK8=""),"",(IFERROR(VALUE(TRIM(SUBSTITUTE(AC8,CHAR(160),""))),0))-(IFERROR(VALUE(TRIM(SUBSTITUTE(BK8,CHAR(160),""))),0)))</f>
        <v>0</v>
      </c>
      <c r="BR8" s="249">
        <f>IF(OR(AD8="",BL8=""),"",(IFERROR(VALUE(TRIM(SUBSTITUTE(AD8,CHAR(160),""))),0))-(IFERROR(VALUE(TRIM(SUBSTITUTE(BL8,CHAR(160),""))),0)))</f>
        <v>0</v>
      </c>
    </row>
    <row r="9" spans="1:71" ht="50.1" customHeight="1">
      <c r="A9" s="250">
        <v>1</v>
      </c>
      <c r="B9" s="2" t="s">
        <v>245</v>
      </c>
      <c r="C9" s="356">
        <v>1</v>
      </c>
      <c r="D9" s="2"/>
      <c r="E9" s="2"/>
      <c r="F9" s="80" t="s">
        <v>57</v>
      </c>
      <c r="G9" s="17"/>
      <c r="H9" s="13"/>
      <c r="I9" s="30" t="s">
        <v>250</v>
      </c>
      <c r="J9" s="2"/>
      <c r="K9" s="12"/>
      <c r="L9" s="939"/>
      <c r="M9" s="2"/>
      <c r="N9" s="503">
        <v>8502</v>
      </c>
      <c r="O9" s="504">
        <f>N9*0.085</f>
        <v>722.67000000000007</v>
      </c>
      <c r="P9" s="165">
        <f>IF(OR(N9="", O9=""), "", IFERROR(VALUE(TRIM(SUBSTITUTE(N9,CHAR(160),""))),0) + IFERROR(VALUE(TRIM(SUBSTITUTE(O9,CHAR(160),""))),0))</f>
        <v>9224.67</v>
      </c>
      <c r="Q9" s="939"/>
      <c r="R9" s="2"/>
      <c r="S9" s="5">
        <v>6854</v>
      </c>
      <c r="T9" s="362">
        <f>S9*0.085</f>
        <v>582.59</v>
      </c>
      <c r="U9" s="165">
        <f>IF(OR(S9="", T9=""), "", IFERROR(VALUE(TRIM(SUBSTITUTE(S9,CHAR(160),""))),0) + IFERROR(VALUE(TRIM(SUBSTITUTE(T9,CHAR(160),""))),0))</f>
        <v>7436.59</v>
      </c>
      <c r="V9" s="939"/>
      <c r="W9" s="2"/>
      <c r="X9" s="6">
        <v>7354</v>
      </c>
      <c r="Y9" s="362">
        <f>X9*0.085</f>
        <v>625.09</v>
      </c>
      <c r="Z9" s="364">
        <f t="shared" si="0"/>
        <v>7979.09</v>
      </c>
      <c r="AA9" s="366" t="s">
        <v>151</v>
      </c>
      <c r="AB9" s="251" cm="1">
        <f t="array" ref="AB9">IF((_xlfn.IFS(TRIM(SUBSTITUTE(AA9,CHAR(160),""))="Devis 1",IFERROR(VALUE(TRIM(SUBSTITUTE(N9,CHAR(160),""))),0),TRIM(SUBSTITUTE(AA9,CHAR(160),""))="Devis 2",IFERROR(VALUE(TRIM(SUBSTITUTE(S9,CHAR(160),""))),0),TRIM(SUBSTITUTE(AA9,CHAR(160),""))="Devis 3",IFERROR(VALUE(TRIM(SUBSTITUTE(X9,CHAR(160),""))),0),TRUE,0)*IFERROR(VALUE(TRIM(SUBSTITUTE(C9,CHAR(160),""))),0))=0,"",_xlfn.IFS(TRIM(SUBSTITUTE(AA9,CHAR(160),""))="Devis 1",IFERROR(VALUE(TRIM(SUBSTITUTE(N9,CHAR(160),""))),0),TRIM(SUBSTITUTE(AA9,CHAR(160),""))="Devis 2",IFERROR(VALUE(TRIM(SUBSTITUTE(S9,CHAR(160),""))),0),TRIM(SUBSTITUTE(AA9,CHAR(160),""))="Devis 3",IFERROR(VALUE(TRIM(SUBSTITUTE(X9,CHAR(160),""))),0),TRUE,0)*IFERROR(VALUE(TRIM(SUBSTITUTE(C9,CHAR(160),""))),0))</f>
        <v>8502</v>
      </c>
      <c r="AC9" s="177" cm="1">
        <f t="array" ref="AC9">IF(ROUND((_xlfn.IFS(TRIM(SUBSTITUTE(AA9,CHAR(160),""))="Devis 1",IFERROR(VALUE(TRIM(SUBSTITUTE(O9,CHAR(160),""))),0),TRIM(SUBSTITUTE(AA9,CHAR(160),""))="Devis 2",IFERROR(VALUE(TRIM(SUBSTITUTE(T9,CHAR(160),""))),0),TRIM(SUBSTITUTE(AA9,CHAR(160),""))="Devis 3",IFERROR(VALUE(TRIM(SUBSTITUTE(Y9,CHAR(160),""))),0),TRUE,0)*IFERROR(VALUE(TRIM(SUBSTITUTE(C9,CHAR(160),""))),0)),2)=0,IF(AB9&lt;&gt;"",0,""),ROUND((_xlfn.IFS(TRIM(SUBSTITUTE(AA9,CHAR(160),""))="Devis 1",IFERROR(VALUE(TRIM(SUBSTITUTE(O9,CHAR(160),""))),0),TRIM(SUBSTITUTE(AA9,CHAR(160),""))="Devis 2",IFERROR(VALUE(TRIM(SUBSTITUTE(T9,CHAR(160),""))),0),TRIM(SUBSTITUTE(AA9,CHAR(160),""))="Devis 3",IFERROR(VALUE(TRIM(SUBSTITUTE(Y9,CHAR(160),""))),0),TRUE,0)*IFERROR(VALUE(TRIM(SUBSTITUTE(C9,CHAR(160),""))),0)),2))</f>
        <v>722.67</v>
      </c>
      <c r="AD9" s="252">
        <f t="shared" ref="AD9" si="1">IF(OR(AB9="", AC9=""), "", IFERROR(VALUE(TRIM(SUBSTITUTE(AB9,CHAR(160),""))),0) + IFERROR(VALUE(TRIM(SUBSTITUTE(AC9,CHAR(160),""))),0))</f>
        <v>9224.67</v>
      </c>
      <c r="AE9" s="25"/>
      <c r="AF9" s="253" t="str">
        <f>IF(B9="","",B9)</f>
        <v>Etude de faisabilité</v>
      </c>
      <c r="AG9" s="254">
        <f>IF(C9="","",C9)</f>
        <v>1</v>
      </c>
      <c r="AH9" s="255" t="str">
        <f>IF(D9="","",D9)</f>
        <v/>
      </c>
      <c r="AI9" s="78" t="str">
        <f>IF(E9="","",E9)</f>
        <v/>
      </c>
      <c r="AJ9" s="78" t="str">
        <f>IF(F9="","",F9)</f>
        <v>Mise en œuvre de la stratégie</v>
      </c>
      <c r="AK9" s="78" t="str">
        <f>IF(G9="","",G9)</f>
        <v/>
      </c>
      <c r="AL9" s="78" t="str">
        <f>IF(H9="","",H9)</f>
        <v/>
      </c>
      <c r="AM9" s="78" t="str">
        <f>IF(I9="","",I9)</f>
        <v>Pas de marché public</v>
      </c>
      <c r="AN9" s="78" t="str">
        <f>IF(J9="","",J9)</f>
        <v/>
      </c>
      <c r="AO9" s="256" t="str">
        <f>IF(K9="","",K9)</f>
        <v/>
      </c>
      <c r="AP9" s="169"/>
      <c r="AQ9" s="169"/>
      <c r="AR9" s="170">
        <f>IF(N9="","",N9)</f>
        <v>8502</v>
      </c>
      <c r="AS9" s="79">
        <f>IF(O9="","",O9)</f>
        <v>722.67000000000007</v>
      </c>
      <c r="AT9" s="165">
        <f t="shared" ref="AT9" si="2">IF(OR(AR9="", AS9=""), "", IFERROR(VALUE(TRIM(SUBSTITUTE(AR9,CHAR(160),""))),0) + IFERROR(VALUE(TRIM(SUBSTITUTE(AS9,CHAR(160),""))),0))</f>
        <v>9224.67</v>
      </c>
      <c r="AU9" s="169"/>
      <c r="AV9" s="169"/>
      <c r="AW9" s="171">
        <f>IF(S9="","",S9)</f>
        <v>6854</v>
      </c>
      <c r="AX9" s="79">
        <f>IF(T9="","",T9)</f>
        <v>582.59</v>
      </c>
      <c r="AY9" s="165">
        <f t="shared" ref="AY9" si="3">IF(OR(AW9="",AX9=""),"",IFERROR(VALUE(TRIM(SUBSTITUTE(AW9,CHAR(160),""))),0)+IFERROR(VALUE(TRIM(SUBSTITUTE(AX9,CHAR(160),""))),0))</f>
        <v>7436.59</v>
      </c>
      <c r="AZ9" s="169"/>
      <c r="BA9" s="169"/>
      <c r="BB9" s="172">
        <f>IF(X9="","",X9)</f>
        <v>7354</v>
      </c>
      <c r="BC9" s="79">
        <f>IF(Y9="","",Y9)</f>
        <v>625.09</v>
      </c>
      <c r="BD9" s="173">
        <f>IF(OR(BB9="",BC9=""),"",IFERROR(VALUE(TRIM(SUBSTITUTE(BB9,CHAR(160),""))),0)+IFERROR(VALUE(TRIM(SUBSTITUTE(BC9,CHAR(160),""))),0))</f>
        <v>7979.09</v>
      </c>
      <c r="BE9" s="174" t="s">
        <v>151</v>
      </c>
      <c r="BF9" s="257" t="s">
        <v>147</v>
      </c>
      <c r="BG9" s="177">
        <f>IF(AJ9="","",
IF(
AND(
IFERROR(VALUE(TRIM(SUBSTITUTE(AR9,CHAR(160),""))),0)=0,
IFERROR(VALUE(TRIM(SUBSTITUTE(AW9,CHAR(160),""))),0)=0,
IFERROR(VALUE(TRIM(SUBSTITUTE(BB9,CHAR(160),""))),0)=0
),
0,
IF(
1.15*
MIN(
IF(IFERROR(VALUE(TRIM(SUBSTITUTE(AR9,CHAR(160),""))),0)=0,1E+30,IFERROR(VALUE(TRIM(SUBSTITUTE(AR9,CHAR(160),""))),0)),
IF(IFERROR(VALUE(TRIM(SUBSTITUTE(AW9,CHAR(160),""))),0)=0,1E+30,IFERROR(VALUE(TRIM(SUBSTITUTE(AW9,CHAR(160),""))),0)),
IF(IFERROR(VALUE(TRIM(SUBSTITUTE(BB9,CHAR(160),""))),0)=0,1E+30,IFERROR(VALUE(TRIM(SUBSTITUTE(BB9,CHAR(160),""))),0))
)
*IFERROR(VALUE(TRIM(SUBSTITUTE(AG9,CHAR(160),""))),0)
=0,
0,
1.15*
MIN(
IF(IFERROR(VALUE(TRIM(SUBSTITUTE(AR9,CHAR(160),""))),0)=0,1E+30,IFERROR(VALUE(TRIM(SUBSTITUTE(AR9,CHAR(160),""))),0)),
IF(IFERROR(VALUE(TRIM(SUBSTITUTE(AW9,CHAR(160),""))),0)=0,1E+30,IFERROR(VALUE(TRIM(SUBSTITUTE(AW9,CHAR(160),""))),0)),
IF(IFERROR(VALUE(TRIM(SUBSTITUTE(BB9,CHAR(160),""))),0)=0,1E+30,IFERROR(VALUE(TRIM(SUBSTITUTE(BB9,CHAR(160),""))),0))
)
*IFERROR(VALUE(TRIM(SUBSTITUTE(AG9,CHAR(160),""))),0)
)
)
)</f>
        <v>7882.0999999999995</v>
      </c>
      <c r="BH9" s="177">
        <f>IF(AJ9="","",
IF(
AND(
IFERROR(VALUE(TRIM(SUBSTITUTE(AS9,CHAR(160),""))),0)=0,
IFERROR(VALUE(TRIM(SUBSTITUTE(AX9,CHAR(160),""))),0)=0,
IFERROR(VALUE(TRIM(SUBSTITUTE(BC9,CHAR(160),""))),0)=0
),
0,
IF(
1.15*
MIN(
IF(IFERROR(VALUE(TRIM(SUBSTITUTE(AS9,CHAR(160),""))),0)=0,1E+30,IFERROR(VALUE(TRIM(SUBSTITUTE(AS9,CHAR(160),""))),0)),
IF(IFERROR(VALUE(TRIM(SUBSTITUTE(AX9,CHAR(160),""))),0)=0,1E+30,IFERROR(VALUE(TRIM(SUBSTITUTE(AX9,CHAR(160),""))),0)),
IF(IFERROR(VALUE(TRIM(SUBSTITUTE(BC9,CHAR(160),""))),0)=0,1E+30,IFERROR(VALUE(TRIM(SUBSTITUTE(BC9,CHAR(160),""))),0))
)
*IFERROR(VALUE(TRIM(SUBSTITUTE(AG9,CHAR(160),""))),0)
=0,
0,
1.15*
MIN(
IF(IFERROR(VALUE(TRIM(SUBSTITUTE(AS9,CHAR(160),""))),0)=0,1E+30,IFERROR(VALUE(TRIM(SUBSTITUTE(AS9,CHAR(160),""))),0)),
IF(IFERROR(VALUE(TRIM(SUBSTITUTE(AX9,CHAR(160),""))),0)=0,1E+30,IFERROR(VALUE(TRIM(SUBSTITUTE(AX9,CHAR(160),""))),0)),
IF(IFERROR(VALUE(TRIM(SUBSTITUTE(BC9,CHAR(160),""))),0)=0,1E+30,IFERROR(VALUE(TRIM(SUBSTITUTE(BC9,CHAR(160),""))),0))
)
*IFERROR(VALUE(TRIM(SUBSTITUTE(AG9,CHAR(160),""))),0)
)
)
)</f>
        <v>669.97849999999994</v>
      </c>
      <c r="BI9" s="176">
        <f>IF(BG9="","",BG9+BH9)</f>
        <v>8552.0784999999996</v>
      </c>
      <c r="BJ9" s="940">
        <f>IF($AG9="","",
_xlfn.IFS(
$BE9="Devis 1",
IF(ISBLANK(AR9),"",IFERROR(VALUE(TRIM(SUBSTITUTE(AR9,CHAR(160),""))),0)*IFERROR(VALUE(TRIM(SUBSTITUTE($AG9,CHAR(160),""))),0)),
$BE9="Devis 2",
IF(ISBLANK(AW9),"",IFERROR(VALUE(TRIM(SUBSTITUTE(AW9,CHAR(160),""))),0)*IFERROR(VALUE(TRIM(SUBSTITUTE($AG9,CHAR(160),""))),0)),
$BE9="Devis 3",
IF(ISBLANK(BB9),"",IFERROR(VALUE(TRIM(SUBSTITUTE(BB9,CHAR(160),""))),0)*IFERROR(VALUE(TRIM(SUBSTITUTE($AG9,CHAR(160),""))),0)),
TRUE,0
)
)</f>
        <v>8502</v>
      </c>
      <c r="BK9" s="940">
        <f>IF($AG9="","",
_xlfn.IFS(
$BE9="Devis 1",
IF(ISBLANK(AS9),"",IFERROR(VALUE(TRIM(SUBSTITUTE(AS9,CHAR(160),""))),0)*IFERROR(VALUE(TRIM(SUBSTITUTE($AG9,CHAR(160),""))),0)),
$BE9="Devis 2",
IF(ISBLANK(AX9),"",IFERROR(VALUE(TRIM(SUBSTITUTE(AX9,CHAR(160),""))),0)*IFERROR(VALUE(TRIM(SUBSTITUTE($AG9,CHAR(160),""))),0)),
$BE9="Devis 3",
IF(ISBLANK(BC9),"",IFERROR(VALUE(TRIM(SUBSTITUTE(BC9,CHAR(160),""))),0)*IFERROR(VALUE(TRIM(SUBSTITUTE($AG9,CHAR(160),""))),0)),
TRUE,0
)
)</f>
        <v>722.67</v>
      </c>
      <c r="BL9" s="176">
        <f>IF(BJ9="","",BJ9+BK9)</f>
        <v>9224.67</v>
      </c>
      <c r="BM9" s="258"/>
      <c r="BN9" s="411" t="str">
        <f t="shared" ref="BN9:BN72" si="4">IF(OR(BL9="",BI9="",BJ9="",BG9="",BK9="",BH9=""),"",_xlfn.IFS(
ROUND(IFERROR(VALUE(TRIM(SUBSTITUTE(BL9,CHAR(160),""))),0),2)&gt;
ROUND(IFERROR(VALUE(TRIM(SUBSTITUTE(BI9,CHAR(160),""))),0),2),
"KO : Le montant retenu TTC est supérieur au montant raisonnable TTC. Merci de revoir la ligne de dépense ou plafonner son montant.",
ROUND(IFERROR(VALUE(TRIM(SUBSTITUTE(BJ9,CHAR(160),""))),0),2)&gt;
ROUND(IFERROR(VALUE(TRIM(SUBSTITUTE(BG9,CHAR(160),""))),0),2),
"Attention : Le montant retenu HT est supérieur au montant HT raisonnable. Merci de revoir la ligne de dépense, plafonner son montant, ou justifier la reventillation HT / TVA.",
ROUND(IFERROR(VALUE(TRIM(SUBSTITUTE(BK9,CHAR(160),""))),0),2)&gt;
ROUND(IFERROR(VALUE(TRIM(SUBSTITUTE(BH9,CHAR(160),""))),0),2),
"Attention : Le montant TVA retenu est supérieur au montant TVA raisonnable. Merci de revoir la ligne de dépense, plafonner son montant, ou justifier la reventillation HT / TVA.",
ROUND(IFERROR(VALUE(TRIM(SUBSTITUTE(BL9,CHAR(160),""))),0),2)&gt;
ROUND(IFERROR(VALUE(TRIM(SUBSTITUTE(MIN(AT9,AY9,BD9),CHAR(160),""))),0),2),
"Attention : Le devis retenu n'est pas le moins cher. Une justification de la part du porteur est nécessaire.",
ROUND(IFERROR(VALUE(TRIM(SUBSTITUTE(BL9,CHAR(160),""))),0),2)=0,
"Attention : montant présenté entièrement écarté",
ROUND(IFERROR(VALUE(TRIM(SUBSTITUTE(BI9,CHAR(160),""))),0),2)=
ROUND(IFERROR(VALUE(TRIM(SUBSTITUTE(BL9,CHAR(160),""))),0),2),
"OK",
ROUND(IFERROR(VALUE(TRIM(SUBSTITUTE(BI9,CHAR(160),""))),0),2)&gt;
ROUND(IFERROR(VALUE(TRIM(SUBSTITUTE(BL9,CHAR(160),""))),0),2),
" OK : Montant instruit inférieur au montant raisonnable.",
TRUE,""
))</f>
        <v>KO : Le montant retenu TTC est supérieur au montant raisonnable TTC. Merci de revoir la ligne de dépense ou plafonner son montant.</v>
      </c>
      <c r="BO9" s="411" t="str">
        <f>IF(OR(BL9="",AD9="",BJ9="",AB9="",BK9="",AC9=""),"",_xlfn.IFS(
ROUND(IFERROR(VALUE(TRIM(SUBSTITUTE(BL9,CHAR(160),""))),0),2)&gt;
ROUND(IFERROR(VALUE(TRIM(SUBSTITUTE(AD9,CHAR(160),""))),0),2),
"KO : Le montant retenu TTC est supérieur au montant présenté TTC. Merci de revoir la ligne de dépense ou plafonner son montant.",
ROUND(IFERROR(VALUE(TRIM(SUBSTITUTE(BJ9,CHAR(160),""))),0),2)&gt;
ROUND(IFERROR(VALUE(TRIM(SUBSTITUTE(AB9,CHAR(160),""))),0),2),
"Attention : Le montant retenu HT est supérieur au montant HT présenté. Merci de revoir la ligne de dépense, plafonner son montant, ou justifier la reventillation HT / TVA.",
ROUND(IFERROR(VALUE(TRIM(SUBSTITUTE(BK9,CHAR(160),""))),0),2)&gt;
ROUND(IFERROR(VALUE(TRIM(SUBSTITUTE(AC9,CHAR(160),""))),0),2),
"Attention : Le montant TVA retenu est supérieur au montant TVA présenté. Merci de revoir la ligne de dépense, plafonner son montant, ou justifier la reventillation HT / TVA.",
ROUND(IFERROR(VALUE(TRIM(SUBSTITUTE(AD9,CHAR(160),""))),0),2)=0,
"",
ROUND(IFERROR(VALUE(TRIM(SUBSTITUTE(BL9,CHAR(160),""))),0),2)=
ROUND(IFERROR(VALUE(TRIM(SUBSTITUTE(AD9,CHAR(160),""))),0),2),
"OK",
ROUND(IFERROR(VALUE(TRIM(SUBSTITUTE(BL9,CHAR(160),""))),0),2)=0,
"Attention : Montant présenté entièrement rejeté.",
ROUND(IFERROR(VALUE(TRIM(SUBSTITUTE(BL9,CHAR(160),""))),0),2)&lt;
ROUND(IFERROR(VALUE(TRIM(SUBSTITUTE(AD9,CHAR(160),""))),0),2),
"Attention : Montant présenté partiellement rejeté.",
TRUE,""
))</f>
        <v>OK</v>
      </c>
      <c r="BP9" s="176">
        <f>IF(OR(AB9="",BJ9=""),"",(IFERROR(VALUE(TRIM(SUBSTITUTE(AB9,CHAR(160),""))),0))-(IFERROR(VALUE(TRIM(SUBSTITUTE(BJ9,CHAR(160),""))),0)))</f>
        <v>0</v>
      </c>
      <c r="BQ9" s="176">
        <f>IF(OR(AC9="",BK9=""),"",(IFERROR(VALUE(TRIM(SUBSTITUTE(AC9,CHAR(160),""))),0))-(IFERROR(VALUE(TRIM(SUBSTITUTE(BK9,CHAR(160),""))),0)))</f>
        <v>0</v>
      </c>
      <c r="BR9" s="82">
        <f>IF(OR(AD9="",BL9=""),"",(IFERROR(VALUE(TRIM(SUBSTITUTE(AD9,CHAR(160),""))),0))-(IFERROR(VALUE(TRIM(SUBSTITUTE(BL9,CHAR(160),""))),0)))</f>
        <v>0</v>
      </c>
      <c r="BS9" s="102"/>
    </row>
    <row r="10" spans="1:71" ht="20.25" customHeight="1">
      <c r="A10" s="250">
        <v>2</v>
      </c>
      <c r="B10" s="2"/>
      <c r="C10" s="356"/>
      <c r="D10" s="2"/>
      <c r="E10" s="2"/>
      <c r="F10" s="80"/>
      <c r="G10" s="17"/>
      <c r="H10" s="13"/>
      <c r="I10" s="30"/>
      <c r="J10" s="2"/>
      <c r="K10" s="12"/>
      <c r="L10" s="939"/>
      <c r="M10" s="2"/>
      <c r="N10" s="4"/>
      <c r="O10" s="3"/>
      <c r="P10" s="165" t="str">
        <f t="shared" ref="P10:P17" si="5">IF(OR(N10="", O10=""), "", IFERROR(VALUE(TRIM(SUBSTITUTE(N10,CHAR(160),""))),0) + IFERROR(VALUE(TRIM(SUBSTITUTE(O10,CHAR(160),""))),0))</f>
        <v/>
      </c>
      <c r="Q10" s="939"/>
      <c r="R10" s="2"/>
      <c r="S10" s="5"/>
      <c r="T10" s="362"/>
      <c r="U10" s="364" t="str">
        <f t="shared" ref="U10:U73" si="6">IF(OR(S10="", T10=""), "", IFERROR(VALUE(TRIM(SUBSTITUTE(S10,CHAR(160),""))),0) + IFERROR(VALUE(TRIM(SUBSTITUTE(T10,CHAR(160),""))),0))</f>
        <v/>
      </c>
      <c r="V10" s="939"/>
      <c r="W10" s="2"/>
      <c r="X10" s="6"/>
      <c r="Y10" s="362"/>
      <c r="Z10" s="364" t="str">
        <f t="shared" si="0"/>
        <v/>
      </c>
      <c r="AA10" s="366"/>
      <c r="AB10" s="251" t="str" cm="1">
        <f t="array" ref="AB10">IF((_xlfn.IFS(TRIM(SUBSTITUTE(AA10,CHAR(160),""))="Devis 1",IFERROR(VALUE(TRIM(SUBSTITUTE(N10,CHAR(160),""))),0),TRIM(SUBSTITUTE(AA10,CHAR(160),""))="Devis 2",IFERROR(VALUE(TRIM(SUBSTITUTE(S10,CHAR(160),""))),0),TRIM(SUBSTITUTE(AA10,CHAR(160),""))="Devis 3",IFERROR(VALUE(TRIM(SUBSTITUTE(X10,CHAR(160),""))),0),TRUE,0)*IFERROR(VALUE(TRIM(SUBSTITUTE(C10,CHAR(160),""))),0))=0,"",_xlfn.IFS(TRIM(SUBSTITUTE(AA10,CHAR(160),""))="Devis 1",IFERROR(VALUE(TRIM(SUBSTITUTE(N10,CHAR(160),""))),0),TRIM(SUBSTITUTE(AA10,CHAR(160),""))="Devis 2",IFERROR(VALUE(TRIM(SUBSTITUTE(S10,CHAR(160),""))),0),TRIM(SUBSTITUTE(AA10,CHAR(160),""))="Devis 3",IFERROR(VALUE(TRIM(SUBSTITUTE(X10,CHAR(160),""))),0),TRUE,0)*IFERROR(VALUE(TRIM(SUBSTITUTE(C10,CHAR(160),""))),0))</f>
        <v/>
      </c>
      <c r="AC10" s="177" t="str" cm="1">
        <f t="array" ref="AC10">IF(ROUND((_xlfn.IFS(TRIM(SUBSTITUTE(AA10,CHAR(160),""))="Devis 1",IFERROR(VALUE(TRIM(SUBSTITUTE(O10,CHAR(160),""))),0),TRIM(SUBSTITUTE(AA10,CHAR(160),""))="Devis 2",IFERROR(VALUE(TRIM(SUBSTITUTE(T10,CHAR(160),""))),0),TRIM(SUBSTITUTE(AA10,CHAR(160),""))="Devis 3",IFERROR(VALUE(TRIM(SUBSTITUTE(Y10,CHAR(160),""))),0),TRUE,0)*IFERROR(VALUE(TRIM(SUBSTITUTE(C10,CHAR(160),""))),0)),2)=0,IF(AB10&lt;&gt;"",0,""),ROUND((_xlfn.IFS(TRIM(SUBSTITUTE(AA10,CHAR(160),""))="Devis 1",IFERROR(VALUE(TRIM(SUBSTITUTE(O10,CHAR(160),""))),0),TRIM(SUBSTITUTE(AA10,CHAR(160),""))="Devis 2",IFERROR(VALUE(TRIM(SUBSTITUTE(T10,CHAR(160),""))),0),TRIM(SUBSTITUTE(AA10,CHAR(160),""))="Devis 3",IFERROR(VALUE(TRIM(SUBSTITUTE(Y10,CHAR(160),""))),0),TRUE,0)*IFERROR(VALUE(TRIM(SUBSTITUTE(C10,CHAR(160),""))),0)),2))</f>
        <v/>
      </c>
      <c r="AD10" s="252" t="str">
        <f t="shared" ref="AD10:AD73" si="7">IF(OR(AB10="", AC10=""), "", IFERROR(VALUE(TRIM(SUBSTITUTE(AB10,CHAR(160),""))),0) + IFERROR(VALUE(TRIM(SUBSTITUTE(AC10,CHAR(160),""))),0))</f>
        <v/>
      </c>
      <c r="AE10" s="25"/>
      <c r="AF10" s="253" t="str">
        <f>IF(B10="","",B10)</f>
        <v/>
      </c>
      <c r="AG10" s="254" t="str">
        <f>IF(C10="","",C10)</f>
        <v/>
      </c>
      <c r="AH10" s="255" t="str">
        <f>IF(D10="","",D10)</f>
        <v/>
      </c>
      <c r="AI10" s="78" t="str">
        <f>IF(E10="","",E10)</f>
        <v/>
      </c>
      <c r="AJ10" s="78" t="str">
        <f>IF(F10="","",F10)</f>
        <v/>
      </c>
      <c r="AK10" s="78" t="str">
        <f>IF(G10="","",G10)</f>
        <v/>
      </c>
      <c r="AL10" s="78" t="str">
        <f>IF(H10="","",H10)</f>
        <v/>
      </c>
      <c r="AM10" s="78" t="str">
        <f>IF(I10="","",I10)</f>
        <v/>
      </c>
      <c r="AN10" s="78" t="str">
        <f>IF(J10="","",J10)</f>
        <v/>
      </c>
      <c r="AO10" s="256" t="str">
        <f>IF(K10="","",K10)</f>
        <v/>
      </c>
      <c r="AP10" s="169"/>
      <c r="AQ10" s="169"/>
      <c r="AR10" s="170" t="str">
        <f>IF(N10="","",N10)</f>
        <v/>
      </c>
      <c r="AS10" s="79" t="str">
        <f>IF(O10="","",O10)</f>
        <v/>
      </c>
      <c r="AT10" s="165" t="str">
        <f t="shared" ref="AT10" si="8">IF(OR(AR10="", AS10=""), "", IFERROR(VALUE(TRIM(SUBSTITUTE(AR10,CHAR(160),""))),0) + IFERROR(VALUE(TRIM(SUBSTITUTE(AS10,CHAR(160),""))),0))</f>
        <v/>
      </c>
      <c r="AU10" s="169"/>
      <c r="AV10" s="169"/>
      <c r="AW10" s="171" t="str">
        <f>IF(S10="","",S10)</f>
        <v/>
      </c>
      <c r="AX10" s="79" t="str">
        <f>IF(T10="","",T10)</f>
        <v/>
      </c>
      <c r="AY10" s="165" t="str">
        <f t="shared" ref="AY10:AY73" si="9">IF(OR(AW10="",AX10=""),"",IFERROR(VALUE(TRIM(SUBSTITUTE(AW10,CHAR(160),""))),0)+IFERROR(VALUE(TRIM(SUBSTITUTE(AX10,CHAR(160),""))),0))</f>
        <v/>
      </c>
      <c r="AZ10" s="169"/>
      <c r="BA10" s="169"/>
      <c r="BB10" s="172" t="str">
        <f>IF(X10="","",X10)</f>
        <v/>
      </c>
      <c r="BC10" s="79" t="str">
        <f>IF(Y10="","",Y10)</f>
        <v/>
      </c>
      <c r="BD10" s="173" t="str">
        <f t="shared" ref="BD10:BD73" si="10">IF(OR(BB10="",BC10=""),"",IFERROR(VALUE(TRIM(SUBSTITUTE(BB10,CHAR(160),""))),0)+IFERROR(VALUE(TRIM(SUBSTITUTE(BC10,CHAR(160),""))),0))</f>
        <v/>
      </c>
      <c r="BE10" s="174" t="str">
        <f>IF(AA10="","",AA10)</f>
        <v/>
      </c>
      <c r="BF10" s="257"/>
      <c r="BG10" s="177" t="str">
        <f t="shared" ref="BG10:BG73" si="11">IF(AJ10="","",
IF(
AND(
IFERROR(VALUE(TRIM(SUBSTITUTE(AR10,CHAR(160),""))),0)=0,
IFERROR(VALUE(TRIM(SUBSTITUTE(AW10,CHAR(160),""))),0)=0,
IFERROR(VALUE(TRIM(SUBSTITUTE(BB10,CHAR(160),""))),0)=0
),
0,
IF(
1.15*
MIN(
IF(IFERROR(VALUE(TRIM(SUBSTITUTE(AR10,CHAR(160),""))),0)=0,1E+30,IFERROR(VALUE(TRIM(SUBSTITUTE(AR10,CHAR(160),""))),0)),
IF(IFERROR(VALUE(TRIM(SUBSTITUTE(AW10,CHAR(160),""))),0)=0,1E+30,IFERROR(VALUE(TRIM(SUBSTITUTE(AW10,CHAR(160),""))),0)),
IF(IFERROR(VALUE(TRIM(SUBSTITUTE(BB10,CHAR(160),""))),0)=0,1E+30,IFERROR(VALUE(TRIM(SUBSTITUTE(BB10,CHAR(160),""))),0))
)
*IFERROR(VALUE(TRIM(SUBSTITUTE(AG10,CHAR(160),""))),0)
=0,
0,
1.15*
MIN(
IF(IFERROR(VALUE(TRIM(SUBSTITUTE(AR10,CHAR(160),""))),0)=0,1E+30,IFERROR(VALUE(TRIM(SUBSTITUTE(AR10,CHAR(160),""))),0)),
IF(IFERROR(VALUE(TRIM(SUBSTITUTE(AW10,CHAR(160),""))),0)=0,1E+30,IFERROR(VALUE(TRIM(SUBSTITUTE(AW10,CHAR(160),""))),0)),
IF(IFERROR(VALUE(TRIM(SUBSTITUTE(BB10,CHAR(160),""))),0)=0,1E+30,IFERROR(VALUE(TRIM(SUBSTITUTE(BB10,CHAR(160),""))),0))
)
*IFERROR(VALUE(TRIM(SUBSTITUTE(AG10,CHAR(160),""))),0)
)
)
)</f>
        <v/>
      </c>
      <c r="BH10" s="177" t="str">
        <f t="shared" ref="BH10:BH73" si="12">IF(AJ10="","",
IF(
AND(
IFERROR(VALUE(TRIM(SUBSTITUTE(AS10,CHAR(160),""))),0)=0,
IFERROR(VALUE(TRIM(SUBSTITUTE(AX10,CHAR(160),""))),0)=0,
IFERROR(VALUE(TRIM(SUBSTITUTE(BC10,CHAR(160),""))),0)=0
),
0,
IF(
1.15*
MIN(
IF(IFERROR(VALUE(TRIM(SUBSTITUTE(AS10,CHAR(160),""))),0)=0,1E+30,IFERROR(VALUE(TRIM(SUBSTITUTE(AS10,CHAR(160),""))),0)),
IF(IFERROR(VALUE(TRIM(SUBSTITUTE(AX10,CHAR(160),""))),0)=0,1E+30,IFERROR(VALUE(TRIM(SUBSTITUTE(AX10,CHAR(160),""))),0)),
IF(IFERROR(VALUE(TRIM(SUBSTITUTE(BC10,CHAR(160),""))),0)=0,1E+30,IFERROR(VALUE(TRIM(SUBSTITUTE(BC10,CHAR(160),""))),0))
)
*IFERROR(VALUE(TRIM(SUBSTITUTE(AG10,CHAR(160),""))),0)
=0,
0,
1.15*
MIN(
IF(IFERROR(VALUE(TRIM(SUBSTITUTE(AS10,CHAR(160),""))),0)=0,1E+30,IFERROR(VALUE(TRIM(SUBSTITUTE(AS10,CHAR(160),""))),0)),
IF(IFERROR(VALUE(TRIM(SUBSTITUTE(AX10,CHAR(160),""))),0)=0,1E+30,IFERROR(VALUE(TRIM(SUBSTITUTE(AX10,CHAR(160),""))),0)),
IF(IFERROR(VALUE(TRIM(SUBSTITUTE(BC10,CHAR(160),""))),0)=0,1E+30,IFERROR(VALUE(TRIM(SUBSTITUTE(BC10,CHAR(160),""))),0))
)
*IFERROR(VALUE(TRIM(SUBSTITUTE(AG10,CHAR(160),""))),0)
)
)
)</f>
        <v/>
      </c>
      <c r="BI10" s="176" t="str">
        <f t="shared" ref="BI10:BI73" si="13">IF(BG10="","",BG10+BH10)</f>
        <v/>
      </c>
      <c r="BJ10" s="940" t="str">
        <f t="shared" ref="BJ10:BJ73" si="14">IF($AG10="","",
_xlfn.IFS(
$BE10="Devis 1",
IF(ISBLANK(AR10),"",IFERROR(VALUE(TRIM(SUBSTITUTE(AR10,CHAR(160),""))),0)*IFERROR(VALUE(TRIM(SUBSTITUTE($AG10,CHAR(160),""))),0)),
$BE10="Devis 2",
IF(ISBLANK(AW10),"",IFERROR(VALUE(TRIM(SUBSTITUTE(AW10,CHAR(160),""))),0)*IFERROR(VALUE(TRIM(SUBSTITUTE($AG10,CHAR(160),""))),0)),
$BE10="Devis 3",
IF(ISBLANK(BB10),"",IFERROR(VALUE(TRIM(SUBSTITUTE(BB10,CHAR(160),""))),0)*IFERROR(VALUE(TRIM(SUBSTITUTE($AG10,CHAR(160),""))),0)),
TRUE,0
)
)</f>
        <v/>
      </c>
      <c r="BK10" s="940" t="str">
        <f t="shared" ref="BK10:BK73" si="15">IF($AG10="","",
_xlfn.IFS(
$BE10="Devis 1",
IF(ISBLANK(AS10),"",IFERROR(VALUE(TRIM(SUBSTITUTE(AS10,CHAR(160),""))),0)*IFERROR(VALUE(TRIM(SUBSTITUTE($AG10,CHAR(160),""))),0)),
$BE10="Devis 2",
IF(ISBLANK(AX10),"",IFERROR(VALUE(TRIM(SUBSTITUTE(AX10,CHAR(160),""))),0)*IFERROR(VALUE(TRIM(SUBSTITUTE($AG10,CHAR(160),""))),0)),
$BE10="Devis 3",
IF(ISBLANK(BC10),"",IFERROR(VALUE(TRIM(SUBSTITUTE(BC10,CHAR(160),""))),0)*IFERROR(VALUE(TRIM(SUBSTITUTE($AG10,CHAR(160),""))),0)),
TRUE,0
)
)</f>
        <v/>
      </c>
      <c r="BL10" s="176" t="str">
        <f t="shared" ref="BL10:BL73" si="16">IF(BJ10="","",BJ10+BK10)</f>
        <v/>
      </c>
      <c r="BM10" s="258"/>
      <c r="BN10" s="411" t="str">
        <f t="shared" si="4"/>
        <v/>
      </c>
      <c r="BO10" s="411" t="str">
        <f>IF(OR(BL10="",AD10="",BJ10="",AB10="",BK10="",AC10=""),"",_xlfn.IFS(
ROUND(IFERROR(VALUE(TRIM(SUBSTITUTE(BL10,CHAR(160),""))),0),2)&gt;
ROUND(IFERROR(VALUE(TRIM(SUBSTITUTE(AD10,CHAR(160),""))),0),2),
"KO : Le montant retenu TTC est supérieur au montant présenté TTC. Merci de revoir la ligne de dépense ou plafonner son montant.",
ROUND(IFERROR(VALUE(TRIM(SUBSTITUTE(BJ10,CHAR(160),""))),0),2)&gt;
ROUND(IFERROR(VALUE(TRIM(SUBSTITUTE(AB10,CHAR(160),""))),0),2),
"Attention : Le montant retenu HT est supérieur au montant HT présenté. Merci de revoir la ligne de dépense, plafonner son montant, ou justifier la reventillation HT / TVA.",
ROUND(IFERROR(VALUE(TRIM(SUBSTITUTE(BK10,CHAR(160),""))),0),2)&gt;
ROUND(IFERROR(VALUE(TRIM(SUBSTITUTE(AC10,CHAR(160),""))),0),2),
"Attention : Le montant TVA retenu est supérieur au montant TVA présenté. Merci de revoir la ligne de dépense, plafonner son montant, ou justifier la reventillation HT / TVA.",
ROUND(IFERROR(VALUE(TRIM(SUBSTITUTE(AD10,CHAR(160),""))),0),2)=0,
"",
ROUND(IFERROR(VALUE(TRIM(SUBSTITUTE(BL10,CHAR(160),""))),0),2)=
ROUND(IFERROR(VALUE(TRIM(SUBSTITUTE(AD10,CHAR(160),""))),0),2),
"OK",
ROUND(IFERROR(VALUE(TRIM(SUBSTITUTE(BL10,CHAR(160),""))),0),2)=0,
"Attention : Montant présenté entièrement rejeté.",
ROUND(IFERROR(VALUE(TRIM(SUBSTITUTE(BL10,CHAR(160),""))),0),2)&lt;
ROUND(IFERROR(VALUE(TRIM(SUBSTITUTE(AD10,CHAR(160),""))),0),2),
"Attention : Montant présenté partiellement rejeté.",
TRUE,""
))</f>
        <v/>
      </c>
      <c r="BP10" s="176" t="str">
        <f>IF(OR(AB10="",BJ10=""),"",(IFERROR(VALUE(TRIM(SUBSTITUTE(AB10,CHAR(160),""))),0))-(IFERROR(VALUE(TRIM(SUBSTITUTE(BJ10,CHAR(160),""))),0)))</f>
        <v/>
      </c>
      <c r="BQ10" s="176" t="str">
        <f>IF(OR(AC10="",BK10=""),"",(IFERROR(VALUE(TRIM(SUBSTITUTE(AC10,CHAR(160),""))),0))-(IFERROR(VALUE(TRIM(SUBSTITUTE(BK10,CHAR(160),""))),0)))</f>
        <v/>
      </c>
      <c r="BR10" s="82" t="str">
        <f>IF(OR(AD10="",BL10=""),"",(IFERROR(VALUE(TRIM(SUBSTITUTE(AD10,CHAR(160),""))),0))-(IFERROR(VALUE(TRIM(SUBSTITUTE(BL10,CHAR(160),""))),0)))</f>
        <v/>
      </c>
      <c r="BS10" s="102"/>
    </row>
    <row r="11" spans="1:71" ht="20.25" customHeight="1">
      <c r="A11" s="250">
        <v>3</v>
      </c>
      <c r="B11" s="2"/>
      <c r="C11" s="356"/>
      <c r="D11" s="2"/>
      <c r="E11" s="2"/>
      <c r="F11" s="80"/>
      <c r="G11" s="17"/>
      <c r="H11" s="13"/>
      <c r="I11" s="30"/>
      <c r="J11" s="2"/>
      <c r="K11" s="12"/>
      <c r="L11" s="939"/>
      <c r="M11" s="2"/>
      <c r="N11" s="4"/>
      <c r="O11" s="3"/>
      <c r="P11" s="165" t="str">
        <f t="shared" si="5"/>
        <v/>
      </c>
      <c r="Q11" s="939"/>
      <c r="R11" s="2"/>
      <c r="S11" s="5"/>
      <c r="T11" s="362"/>
      <c r="U11" s="364" t="str">
        <f t="shared" si="6"/>
        <v/>
      </c>
      <c r="V11" s="939"/>
      <c r="W11" s="2"/>
      <c r="X11" s="6"/>
      <c r="Y11" s="362"/>
      <c r="Z11" s="364" t="str">
        <f t="shared" si="0"/>
        <v/>
      </c>
      <c r="AA11" s="366"/>
      <c r="AB11" s="251" t="str" cm="1">
        <f t="array" ref="AB11">IF((_xlfn.IFS(TRIM(SUBSTITUTE(AA11,CHAR(160),""))="Devis 1",IFERROR(VALUE(TRIM(SUBSTITUTE(N11,CHAR(160),""))),0),TRIM(SUBSTITUTE(AA11,CHAR(160),""))="Devis 2",IFERROR(VALUE(TRIM(SUBSTITUTE(S11,CHAR(160),""))),0),TRIM(SUBSTITUTE(AA11,CHAR(160),""))="Devis 3",IFERROR(VALUE(TRIM(SUBSTITUTE(X11,CHAR(160),""))),0),TRUE,0)*IFERROR(VALUE(TRIM(SUBSTITUTE(C11,CHAR(160),""))),0))=0,"",_xlfn.IFS(TRIM(SUBSTITUTE(AA11,CHAR(160),""))="Devis 1",IFERROR(VALUE(TRIM(SUBSTITUTE(N11,CHAR(160),""))),0),TRIM(SUBSTITUTE(AA11,CHAR(160),""))="Devis 2",IFERROR(VALUE(TRIM(SUBSTITUTE(S11,CHAR(160),""))),0),TRIM(SUBSTITUTE(AA11,CHAR(160),""))="Devis 3",IFERROR(VALUE(TRIM(SUBSTITUTE(X11,CHAR(160),""))),0),TRUE,0)*IFERROR(VALUE(TRIM(SUBSTITUTE(C11,CHAR(160),""))),0))</f>
        <v/>
      </c>
      <c r="AC11" s="177" t="str" cm="1">
        <f t="array" ref="AC11">IF(ROUND((_xlfn.IFS(TRIM(SUBSTITUTE(AA11,CHAR(160),""))="Devis 1",IFERROR(VALUE(TRIM(SUBSTITUTE(O11,CHAR(160),""))),0),TRIM(SUBSTITUTE(AA11,CHAR(160),""))="Devis 2",IFERROR(VALUE(TRIM(SUBSTITUTE(T11,CHAR(160),""))),0),TRIM(SUBSTITUTE(AA11,CHAR(160),""))="Devis 3",IFERROR(VALUE(TRIM(SUBSTITUTE(Y11,CHAR(160),""))),0),TRUE,0)*IFERROR(VALUE(TRIM(SUBSTITUTE(C11,CHAR(160),""))),0)),2)=0,IF(AB11&lt;&gt;"",0,""),ROUND((_xlfn.IFS(TRIM(SUBSTITUTE(AA11,CHAR(160),""))="Devis 1",IFERROR(VALUE(TRIM(SUBSTITUTE(O11,CHAR(160),""))),0),TRIM(SUBSTITUTE(AA11,CHAR(160),""))="Devis 2",IFERROR(VALUE(TRIM(SUBSTITUTE(T11,CHAR(160),""))),0),TRIM(SUBSTITUTE(AA11,CHAR(160),""))="Devis 3",IFERROR(VALUE(TRIM(SUBSTITUTE(Y11,CHAR(160),""))),0),TRUE,0)*IFERROR(VALUE(TRIM(SUBSTITUTE(C11,CHAR(160),""))),0)),2))</f>
        <v/>
      </c>
      <c r="AD11" s="252" t="str">
        <f t="shared" si="7"/>
        <v/>
      </c>
      <c r="AE11" s="25"/>
      <c r="AF11" s="253" t="str">
        <f>IF(B11="","",B11)</f>
        <v/>
      </c>
      <c r="AG11" s="254" t="str">
        <f>IF(C11="","",C11)</f>
        <v/>
      </c>
      <c r="AH11" s="255" t="str">
        <f>IF(D11="","",D11)</f>
        <v/>
      </c>
      <c r="AI11" s="78" t="str">
        <f>IF(E11="","",E11)</f>
        <v/>
      </c>
      <c r="AJ11" s="78" t="str">
        <f>IF(F11="","",F11)</f>
        <v/>
      </c>
      <c r="AK11" s="78" t="str">
        <f>IF(G11="","",G11)</f>
        <v/>
      </c>
      <c r="AL11" s="78" t="str">
        <f>IF(H11="","",H11)</f>
        <v/>
      </c>
      <c r="AM11" s="78" t="str">
        <f>IF(I11="","",I11)</f>
        <v/>
      </c>
      <c r="AN11" s="78" t="str">
        <f>IF(J11="","",J11)</f>
        <v/>
      </c>
      <c r="AO11" s="256" t="str">
        <f>IF(K11="","",K11)</f>
        <v/>
      </c>
      <c r="AP11" s="169"/>
      <c r="AQ11" s="169"/>
      <c r="AR11" s="170" t="str">
        <f>IF(N11="","",N11)</f>
        <v/>
      </c>
      <c r="AS11" s="79" t="str">
        <f>IF(O11="","",O11)</f>
        <v/>
      </c>
      <c r="AT11" s="165" t="str">
        <f>IF(OR(AR11="", AS11=""), "", IFERROR(VALUE(TRIM(SUBSTITUTE(AR11,CHAR(160),""))),0) + IFERROR(VALUE(TRIM(SUBSTITUTE(AS11,CHAR(160),""))),0))</f>
        <v/>
      </c>
      <c r="AU11" s="169"/>
      <c r="AV11" s="169"/>
      <c r="AW11" s="171" t="str">
        <f>IF(S11="","",S11)</f>
        <v/>
      </c>
      <c r="AX11" s="79" t="str">
        <f>IF(T11="","",T11)</f>
        <v/>
      </c>
      <c r="AY11" s="165" t="str">
        <f t="shared" si="9"/>
        <v/>
      </c>
      <c r="AZ11" s="169"/>
      <c r="BA11" s="169"/>
      <c r="BB11" s="172" t="str">
        <f>IF(X11="","",X11)</f>
        <v/>
      </c>
      <c r="BC11" s="79" t="str">
        <f>IF(Y11="","",Y11)</f>
        <v/>
      </c>
      <c r="BD11" s="173" t="str">
        <f t="shared" si="10"/>
        <v/>
      </c>
      <c r="BE11" s="174" t="str">
        <f>IF(AA11="","",AA11)</f>
        <v/>
      </c>
      <c r="BF11" s="257"/>
      <c r="BG11" s="177" t="str">
        <f t="shared" si="11"/>
        <v/>
      </c>
      <c r="BH11" s="177" t="str">
        <f t="shared" si="12"/>
        <v/>
      </c>
      <c r="BI11" s="176" t="str">
        <f t="shared" si="13"/>
        <v/>
      </c>
      <c r="BJ11" s="940" t="str">
        <f t="shared" si="14"/>
        <v/>
      </c>
      <c r="BK11" s="940" t="str">
        <f t="shared" si="15"/>
        <v/>
      </c>
      <c r="BL11" s="176" t="str">
        <f t="shared" si="16"/>
        <v/>
      </c>
      <c r="BM11" s="258"/>
      <c r="BN11" s="411" t="str">
        <f t="shared" si="4"/>
        <v/>
      </c>
      <c r="BO11" s="411" t="str">
        <f>IF(OR(BL11="",AD11="",BJ11="",AB11="",BK11="",AC11=""),"",_xlfn.IFS(
ROUND(IFERROR(VALUE(TRIM(SUBSTITUTE(BL11,CHAR(160),""))),0),2)&gt;
ROUND(IFERROR(VALUE(TRIM(SUBSTITUTE(AD11,CHAR(160),""))),0),2),
"KO : Le montant retenu TTC est supérieur au montant présenté TTC. Merci de revoir la ligne de dépense ou plafonner son montant.",
ROUND(IFERROR(VALUE(TRIM(SUBSTITUTE(BJ11,CHAR(160),""))),0),2)&gt;
ROUND(IFERROR(VALUE(TRIM(SUBSTITUTE(AB11,CHAR(160),""))),0),2),
"Attention : Le montant retenu HT est supérieur au montant HT présenté. Merci de revoir la ligne de dépense, plafonner son montant, ou justifier la reventillation HT / TVA.",
ROUND(IFERROR(VALUE(TRIM(SUBSTITUTE(BK11,CHAR(160),""))),0),2)&gt;
ROUND(IFERROR(VALUE(TRIM(SUBSTITUTE(AC11,CHAR(160),""))),0),2),
"Attention : Le montant TVA retenu est supérieur au montant TVA présenté. Merci de revoir la ligne de dépense, plafonner son montant, ou justifier la reventillation HT / TVA.",
ROUND(IFERROR(VALUE(TRIM(SUBSTITUTE(AD11,CHAR(160),""))),0),2)=0,
"",
ROUND(IFERROR(VALUE(TRIM(SUBSTITUTE(BL11,CHAR(160),""))),0),2)=
ROUND(IFERROR(VALUE(TRIM(SUBSTITUTE(AD11,CHAR(160),""))),0),2),
"OK",
ROUND(IFERROR(VALUE(TRIM(SUBSTITUTE(BL11,CHAR(160),""))),0),2)=0,
"Attention : Montant présenté entièrement rejeté.",
ROUND(IFERROR(VALUE(TRIM(SUBSTITUTE(BL11,CHAR(160),""))),0),2)&lt;
ROUND(IFERROR(VALUE(TRIM(SUBSTITUTE(AD11,CHAR(160),""))),0),2),
"Attention : Montant présenté partiellement rejeté.",
TRUE,""
))</f>
        <v/>
      </c>
      <c r="BP11" s="176" t="str">
        <f>IF(OR(AB11="",BJ11=""),"",(IFERROR(VALUE(TRIM(SUBSTITUTE(AB11,CHAR(160),""))),0))-(IFERROR(VALUE(TRIM(SUBSTITUTE(BJ11,CHAR(160),""))),0)))</f>
        <v/>
      </c>
      <c r="BQ11" s="176" t="str">
        <f>IF(OR(AC11="",BK11=""),"",(IFERROR(VALUE(TRIM(SUBSTITUTE(AC11,CHAR(160),""))),0))-(IFERROR(VALUE(TRIM(SUBSTITUTE(BK11,CHAR(160),""))),0)))</f>
        <v/>
      </c>
      <c r="BR11" s="82" t="str">
        <f>IF(OR(AD11="",BL11=""),"",(IFERROR(VALUE(TRIM(SUBSTITUTE(AD11,CHAR(160),""))),0))-(IFERROR(VALUE(TRIM(SUBSTITUTE(BL11,CHAR(160),""))),0)))</f>
        <v/>
      </c>
      <c r="BS11" s="102"/>
    </row>
    <row r="12" spans="1:71" ht="20.25" customHeight="1">
      <c r="A12" s="250">
        <v>4</v>
      </c>
      <c r="B12" s="2"/>
      <c r="C12" s="356"/>
      <c r="D12" s="2"/>
      <c r="E12" s="2"/>
      <c r="F12" s="80"/>
      <c r="G12" s="17"/>
      <c r="H12" s="13"/>
      <c r="I12" s="30"/>
      <c r="J12" s="2"/>
      <c r="K12" s="12"/>
      <c r="L12" s="939"/>
      <c r="M12" s="2"/>
      <c r="N12" s="4"/>
      <c r="O12" s="3"/>
      <c r="P12" s="165" t="str">
        <f t="shared" si="5"/>
        <v/>
      </c>
      <c r="Q12" s="939"/>
      <c r="R12" s="2"/>
      <c r="S12" s="5"/>
      <c r="T12" s="362"/>
      <c r="U12" s="364" t="str">
        <f t="shared" si="6"/>
        <v/>
      </c>
      <c r="V12" s="939"/>
      <c r="W12" s="2"/>
      <c r="X12" s="6"/>
      <c r="Y12" s="362"/>
      <c r="Z12" s="364" t="str">
        <f t="shared" si="0"/>
        <v/>
      </c>
      <c r="AA12" s="366"/>
      <c r="AB12" s="251" t="str" cm="1">
        <f t="array" ref="AB12">IF((_xlfn.IFS(TRIM(SUBSTITUTE(AA12,CHAR(160),""))="Devis 1",IFERROR(VALUE(TRIM(SUBSTITUTE(N12,CHAR(160),""))),0),TRIM(SUBSTITUTE(AA12,CHAR(160),""))="Devis 2",IFERROR(VALUE(TRIM(SUBSTITUTE(S12,CHAR(160),""))),0),TRIM(SUBSTITUTE(AA12,CHAR(160),""))="Devis 3",IFERROR(VALUE(TRIM(SUBSTITUTE(X12,CHAR(160),""))),0),TRUE,0)*IFERROR(VALUE(TRIM(SUBSTITUTE(C12,CHAR(160),""))),0))=0,"",_xlfn.IFS(TRIM(SUBSTITUTE(AA12,CHAR(160),""))="Devis 1",IFERROR(VALUE(TRIM(SUBSTITUTE(N12,CHAR(160),""))),0),TRIM(SUBSTITUTE(AA12,CHAR(160),""))="Devis 2",IFERROR(VALUE(TRIM(SUBSTITUTE(S12,CHAR(160),""))),0),TRIM(SUBSTITUTE(AA12,CHAR(160),""))="Devis 3",IFERROR(VALUE(TRIM(SUBSTITUTE(X12,CHAR(160),""))),0),TRUE,0)*IFERROR(VALUE(TRIM(SUBSTITUTE(C12,CHAR(160),""))),0))</f>
        <v/>
      </c>
      <c r="AC12" s="177" t="str" cm="1">
        <f t="array" ref="AC12">IF(ROUND((_xlfn.IFS(TRIM(SUBSTITUTE(AA12,CHAR(160),""))="Devis 1",IFERROR(VALUE(TRIM(SUBSTITUTE(O12,CHAR(160),""))),0),TRIM(SUBSTITUTE(AA12,CHAR(160),""))="Devis 2",IFERROR(VALUE(TRIM(SUBSTITUTE(T12,CHAR(160),""))),0),TRIM(SUBSTITUTE(AA12,CHAR(160),""))="Devis 3",IFERROR(VALUE(TRIM(SUBSTITUTE(Y12,CHAR(160),""))),0),TRUE,0)*IFERROR(VALUE(TRIM(SUBSTITUTE(C12,CHAR(160),""))),0)),2)=0,IF(AB12&lt;&gt;"",0,""),ROUND((_xlfn.IFS(TRIM(SUBSTITUTE(AA12,CHAR(160),""))="Devis 1",IFERROR(VALUE(TRIM(SUBSTITUTE(O12,CHAR(160),""))),0),TRIM(SUBSTITUTE(AA12,CHAR(160),""))="Devis 2",IFERROR(VALUE(TRIM(SUBSTITUTE(T12,CHAR(160),""))),0),TRIM(SUBSTITUTE(AA12,CHAR(160),""))="Devis 3",IFERROR(VALUE(TRIM(SUBSTITUTE(Y12,CHAR(160),""))),0),TRUE,0)*IFERROR(VALUE(TRIM(SUBSTITUTE(C12,CHAR(160),""))),0)),2))</f>
        <v/>
      </c>
      <c r="AD12" s="252" t="str">
        <f t="shared" si="7"/>
        <v/>
      </c>
      <c r="AE12" s="25"/>
      <c r="AF12" s="253" t="str">
        <f>IF(B12="","",B12)</f>
        <v/>
      </c>
      <c r="AG12" s="254" t="str">
        <f>IF(C12="","",C12)</f>
        <v/>
      </c>
      <c r="AH12" s="255" t="str">
        <f>IF(D12="","",D12)</f>
        <v/>
      </c>
      <c r="AI12" s="78" t="str">
        <f>IF(E12="","",E12)</f>
        <v/>
      </c>
      <c r="AJ12" s="78" t="str">
        <f>IF(F12="","",F12)</f>
        <v/>
      </c>
      <c r="AK12" s="78" t="str">
        <f>IF(G12="","",G12)</f>
        <v/>
      </c>
      <c r="AL12" s="78" t="str">
        <f>IF(H12="","",H12)</f>
        <v/>
      </c>
      <c r="AM12" s="78" t="str">
        <f>IF(I12="","",I12)</f>
        <v/>
      </c>
      <c r="AN12" s="78" t="str">
        <f>IF(J12="","",J12)</f>
        <v/>
      </c>
      <c r="AO12" s="256" t="str">
        <f>IF(K12="","",K12)</f>
        <v/>
      </c>
      <c r="AP12" s="169"/>
      <c r="AQ12" s="169"/>
      <c r="AR12" s="170" t="str">
        <f>IF(N12="","",N12)</f>
        <v/>
      </c>
      <c r="AS12" s="79" t="str">
        <f>IF(O12="","",O12)</f>
        <v/>
      </c>
      <c r="AT12" s="165" t="str">
        <f t="shared" ref="AT12:AT75" si="17">IF(OR(AR12="", AS12=""), "", IFERROR(VALUE(TRIM(SUBSTITUTE(AR12,CHAR(160),""))),0) + IFERROR(VALUE(TRIM(SUBSTITUTE(AS12,CHAR(160),""))),0))</f>
        <v/>
      </c>
      <c r="AU12" s="169"/>
      <c r="AV12" s="169"/>
      <c r="AW12" s="171" t="str">
        <f>IF(S12="","",S12)</f>
        <v/>
      </c>
      <c r="AX12" s="79" t="str">
        <f>IF(T12="","",T12)</f>
        <v/>
      </c>
      <c r="AY12" s="165" t="str">
        <f t="shared" si="9"/>
        <v/>
      </c>
      <c r="AZ12" s="169"/>
      <c r="BA12" s="169"/>
      <c r="BB12" s="172" t="str">
        <f>IF(X12="","",X12)</f>
        <v/>
      </c>
      <c r="BC12" s="79" t="str">
        <f>IF(Y12="","",Y12)</f>
        <v/>
      </c>
      <c r="BD12" s="173" t="str">
        <f t="shared" si="10"/>
        <v/>
      </c>
      <c r="BE12" s="174" t="str">
        <f>IF(AA12="","",AA12)</f>
        <v/>
      </c>
      <c r="BF12" s="257"/>
      <c r="BG12" s="177" t="str">
        <f t="shared" si="11"/>
        <v/>
      </c>
      <c r="BH12" s="177" t="str">
        <f t="shared" si="12"/>
        <v/>
      </c>
      <c r="BI12" s="176" t="str">
        <f t="shared" si="13"/>
        <v/>
      </c>
      <c r="BJ12" s="940" t="str">
        <f t="shared" si="14"/>
        <v/>
      </c>
      <c r="BK12" s="940" t="str">
        <f t="shared" si="15"/>
        <v/>
      </c>
      <c r="BL12" s="176" t="str">
        <f t="shared" si="16"/>
        <v/>
      </c>
      <c r="BM12" s="258"/>
      <c r="BN12" s="411" t="str">
        <f t="shared" si="4"/>
        <v/>
      </c>
      <c r="BO12" s="411" t="str">
        <f>IF(OR(BL12="",AD12="",BJ12="",AB12="",BK12="",AC12=""),"",_xlfn.IFS(
ROUND(IFERROR(VALUE(TRIM(SUBSTITUTE(BL12,CHAR(160),""))),0),2)&gt;
ROUND(IFERROR(VALUE(TRIM(SUBSTITUTE(AD12,CHAR(160),""))),0),2),
"KO : Le montant retenu TTC est supérieur au montant présenté TTC. Merci de revoir la ligne de dépense ou plafonner son montant.",
ROUND(IFERROR(VALUE(TRIM(SUBSTITUTE(BJ12,CHAR(160),""))),0),2)&gt;
ROUND(IFERROR(VALUE(TRIM(SUBSTITUTE(AB12,CHAR(160),""))),0),2),
"Attention : Le montant retenu HT est supérieur au montant HT présenté. Merci de revoir la ligne de dépense, plafonner son montant, ou justifier la reventillation HT / TVA.",
ROUND(IFERROR(VALUE(TRIM(SUBSTITUTE(BK12,CHAR(160),""))),0),2)&gt;
ROUND(IFERROR(VALUE(TRIM(SUBSTITUTE(AC12,CHAR(160),""))),0),2),
"Attention : Le montant TVA retenu est supérieur au montant TVA présenté. Merci de revoir la ligne de dépense, plafonner son montant, ou justifier la reventillation HT / TVA.",
ROUND(IFERROR(VALUE(TRIM(SUBSTITUTE(AD12,CHAR(160),""))),0),2)=0,
"",
ROUND(IFERROR(VALUE(TRIM(SUBSTITUTE(BL12,CHAR(160),""))),0),2)=
ROUND(IFERROR(VALUE(TRIM(SUBSTITUTE(AD12,CHAR(160),""))),0),2),
"OK",
ROUND(IFERROR(VALUE(TRIM(SUBSTITUTE(BL12,CHAR(160),""))),0),2)=0,
"Attention : Montant présenté entièrement rejeté.",
ROUND(IFERROR(VALUE(TRIM(SUBSTITUTE(BL12,CHAR(160),""))),0),2)&lt;
ROUND(IFERROR(VALUE(TRIM(SUBSTITUTE(AD12,CHAR(160),""))),0),2),
"Attention : Montant présenté partiellement rejeté.",
TRUE,""
))</f>
        <v/>
      </c>
      <c r="BP12" s="176" t="str">
        <f>IF(OR(AB12="",BJ12=""),"",(IFERROR(VALUE(TRIM(SUBSTITUTE(AB12,CHAR(160),""))),0))-(IFERROR(VALUE(TRIM(SUBSTITUTE(BJ12,CHAR(160),""))),0)))</f>
        <v/>
      </c>
      <c r="BQ12" s="176" t="str">
        <f>IF(OR(AC12="",BK12=""),"",(IFERROR(VALUE(TRIM(SUBSTITUTE(AC12,CHAR(160),""))),0))-(IFERROR(VALUE(TRIM(SUBSTITUTE(BK12,CHAR(160),""))),0)))</f>
        <v/>
      </c>
      <c r="BR12" s="82" t="str">
        <f>IF(OR(AD12="",BL12=""),"",(IFERROR(VALUE(TRIM(SUBSTITUTE(AD12,CHAR(160),""))),0))-(IFERROR(VALUE(TRIM(SUBSTITUTE(BL12,CHAR(160),""))),0)))</f>
        <v/>
      </c>
      <c r="BS12" s="102"/>
    </row>
    <row r="13" spans="1:71" ht="20.25" customHeight="1">
      <c r="A13" s="250">
        <v>5</v>
      </c>
      <c r="B13" s="2"/>
      <c r="C13" s="356"/>
      <c r="D13" s="2"/>
      <c r="E13" s="2"/>
      <c r="F13" s="80"/>
      <c r="G13" s="17"/>
      <c r="H13" s="13"/>
      <c r="I13" s="30"/>
      <c r="J13" s="2"/>
      <c r="K13" s="12"/>
      <c r="L13" s="939"/>
      <c r="M13" s="2"/>
      <c r="N13" s="4"/>
      <c r="O13" s="3"/>
      <c r="P13" s="165" t="str">
        <f>IF(OR(N13="", O13=""), "", IFERROR(VALUE(TRIM(SUBSTITUTE(N13,CHAR(160),""))),0) + IFERROR(VALUE(TRIM(SUBSTITUTE(O13,CHAR(160),""))),0))</f>
        <v/>
      </c>
      <c r="Q13" s="939"/>
      <c r="R13" s="2"/>
      <c r="S13" s="5"/>
      <c r="T13" s="362"/>
      <c r="U13" s="364" t="str">
        <f>IF(OR(S13="", T13=""), "", IFERROR(VALUE(TRIM(SUBSTITUTE(S13,CHAR(160),""))),0) + IFERROR(VALUE(TRIM(SUBSTITUTE(T13,CHAR(160),""))),0))</f>
        <v/>
      </c>
      <c r="V13" s="939"/>
      <c r="W13" s="2"/>
      <c r="X13" s="6"/>
      <c r="Y13" s="362"/>
      <c r="Z13" s="364" t="str">
        <f>IF(OR(X13="", Y13=""), "", IFERROR(VALUE(TRIM(SUBSTITUTE(X13,CHAR(160),""))),0) + IFERROR(VALUE(TRIM(SUBSTITUTE(Y13,CHAR(160),""))),0))</f>
        <v/>
      </c>
      <c r="AA13" s="366"/>
      <c r="AB13" s="251" t="str" cm="1">
        <f t="array" ref="AB13">IF((_xlfn.IFS(TRIM(SUBSTITUTE(AA13,CHAR(160),""))="Devis 1",IFERROR(VALUE(TRIM(SUBSTITUTE(N13,CHAR(160),""))),0),TRIM(SUBSTITUTE(AA13,CHAR(160),""))="Devis 2",IFERROR(VALUE(TRIM(SUBSTITUTE(S13,CHAR(160),""))),0),TRIM(SUBSTITUTE(AA13,CHAR(160),""))="Devis 3",IFERROR(VALUE(TRIM(SUBSTITUTE(X13,CHAR(160),""))),0),TRUE,0)*IFERROR(VALUE(TRIM(SUBSTITUTE(C13,CHAR(160),""))),0))=0,"",_xlfn.IFS(TRIM(SUBSTITUTE(AA13,CHAR(160),""))="Devis 1",IFERROR(VALUE(TRIM(SUBSTITUTE(N13,CHAR(160),""))),0),TRIM(SUBSTITUTE(AA13,CHAR(160),""))="Devis 2",IFERROR(VALUE(TRIM(SUBSTITUTE(S13,CHAR(160),""))),0),TRIM(SUBSTITUTE(AA13,CHAR(160),""))="Devis 3",IFERROR(VALUE(TRIM(SUBSTITUTE(X13,CHAR(160),""))),0),TRUE,0)*IFERROR(VALUE(TRIM(SUBSTITUTE(C13,CHAR(160),""))),0))</f>
        <v/>
      </c>
      <c r="AC13" s="177" t="str" cm="1">
        <f t="array" ref="AC13">IF(ROUND((_xlfn.IFS(TRIM(SUBSTITUTE(AA13,CHAR(160),""))="Devis 1",IFERROR(VALUE(TRIM(SUBSTITUTE(O13,CHAR(160),""))),0),TRIM(SUBSTITUTE(AA13,CHAR(160),""))="Devis 2",IFERROR(VALUE(TRIM(SUBSTITUTE(T13,CHAR(160),""))),0),TRIM(SUBSTITUTE(AA13,CHAR(160),""))="Devis 3",IFERROR(VALUE(TRIM(SUBSTITUTE(Y13,CHAR(160),""))),0),TRUE,0)*IFERROR(VALUE(TRIM(SUBSTITUTE(C13,CHAR(160),""))),0)),2)=0,IF(AB13&lt;&gt;"",0,""),ROUND((_xlfn.IFS(TRIM(SUBSTITUTE(AA13,CHAR(160),""))="Devis 1",IFERROR(VALUE(TRIM(SUBSTITUTE(O13,CHAR(160),""))),0),TRIM(SUBSTITUTE(AA13,CHAR(160),""))="Devis 2",IFERROR(VALUE(TRIM(SUBSTITUTE(T13,CHAR(160),""))),0),TRIM(SUBSTITUTE(AA13,CHAR(160),""))="Devis 3",IFERROR(VALUE(TRIM(SUBSTITUTE(Y13,CHAR(160),""))),0),TRUE,0)*IFERROR(VALUE(TRIM(SUBSTITUTE(C13,CHAR(160),""))),0)),2))</f>
        <v/>
      </c>
      <c r="AD13" s="252" t="str">
        <f t="shared" si="7"/>
        <v/>
      </c>
      <c r="AE13" s="25"/>
      <c r="AF13" s="253" t="str">
        <f>IF(B13="","",B13)</f>
        <v/>
      </c>
      <c r="AG13" s="254" t="str">
        <f>IF(C13="","",C13)</f>
        <v/>
      </c>
      <c r="AH13" s="255" t="str">
        <f>IF(D13="","",D13)</f>
        <v/>
      </c>
      <c r="AI13" s="78" t="str">
        <f>IF(E13="","",E13)</f>
        <v/>
      </c>
      <c r="AJ13" s="78" t="str">
        <f>IF(F13="","",F13)</f>
        <v/>
      </c>
      <c r="AK13" s="78" t="str">
        <f>IF(G13="","",G13)</f>
        <v/>
      </c>
      <c r="AL13" s="78" t="str">
        <f>IF(H13="","",H13)</f>
        <v/>
      </c>
      <c r="AM13" s="78" t="str">
        <f>IF(I13="","",I13)</f>
        <v/>
      </c>
      <c r="AN13" s="78" t="str">
        <f>IF(J13="","",J13)</f>
        <v/>
      </c>
      <c r="AO13" s="256" t="str">
        <f>IF(K13="","",K13)</f>
        <v/>
      </c>
      <c r="AP13" s="169"/>
      <c r="AQ13" s="169"/>
      <c r="AR13" s="170" t="str">
        <f>IF(N13="","",N13)</f>
        <v/>
      </c>
      <c r="AS13" s="79" t="str">
        <f>IF(O13="","",O13)</f>
        <v/>
      </c>
      <c r="AT13" s="165" t="str">
        <f>IF(OR(AR13="", AS13=""), "", IFERROR(VALUE(TRIM(SUBSTITUTE(AR13,CHAR(160),""))),0) + IFERROR(VALUE(TRIM(SUBSTITUTE(AS13,CHAR(160),""))),0))</f>
        <v/>
      </c>
      <c r="AU13" s="169"/>
      <c r="AV13" s="169"/>
      <c r="AW13" s="171" t="str">
        <f>IF(S13="","",S13)</f>
        <v/>
      </c>
      <c r="AX13" s="79" t="str">
        <f>IF(T13="","",T13)</f>
        <v/>
      </c>
      <c r="AY13" s="165" t="str">
        <f>IF(OR(AW13="",AX13=""),"",IFERROR(VALUE(TRIM(SUBSTITUTE(AW13,CHAR(160),""))),0)+IFERROR(VALUE(TRIM(SUBSTITUTE(AX13,CHAR(160),""))),0))</f>
        <v/>
      </c>
      <c r="AZ13" s="169"/>
      <c r="BA13" s="169"/>
      <c r="BB13" s="172" t="str">
        <f>IF(X13="","",X13)</f>
        <v/>
      </c>
      <c r="BC13" s="79" t="str">
        <f>IF(Y13="","",Y13)</f>
        <v/>
      </c>
      <c r="BD13" s="173" t="str">
        <f>IF(OR(BB13="",BC13=""),"",IFERROR(VALUE(TRIM(SUBSTITUTE(BB13,CHAR(160),""))),0)+IFERROR(VALUE(TRIM(SUBSTITUTE(BC13,CHAR(160),""))),0))</f>
        <v/>
      </c>
      <c r="BE13" s="174" t="str">
        <f>IF(AA13="","",AA13)</f>
        <v/>
      </c>
      <c r="BF13" s="257"/>
      <c r="BG13" s="177" t="str">
        <f t="shared" si="11"/>
        <v/>
      </c>
      <c r="BH13" s="177" t="str">
        <f t="shared" si="12"/>
        <v/>
      </c>
      <c r="BI13" s="176" t="str">
        <f>IF(BG13="","",BG13+BH13)</f>
        <v/>
      </c>
      <c r="BJ13" s="940" t="str">
        <f t="shared" si="14"/>
        <v/>
      </c>
      <c r="BK13" s="940" t="str">
        <f t="shared" si="15"/>
        <v/>
      </c>
      <c r="BL13" s="176" t="str">
        <f t="shared" si="16"/>
        <v/>
      </c>
      <c r="BM13" s="258"/>
      <c r="BN13" s="411" t="str">
        <f t="shared" si="4"/>
        <v/>
      </c>
      <c r="BO13" s="411" t="str">
        <f>IF(OR(BL13="",AD13="",BJ13="",AB13="",BK13="",AC13=""),"",_xlfn.IFS(
ROUND(IFERROR(VALUE(TRIM(SUBSTITUTE(BL13,CHAR(160),""))),0),2)&gt;
ROUND(IFERROR(VALUE(TRIM(SUBSTITUTE(AD13,CHAR(160),""))),0),2),
"KO : Le montant retenu TTC est supérieur au montant présenté TTC. Merci de revoir la ligne de dépense ou plafonner son montant.",
ROUND(IFERROR(VALUE(TRIM(SUBSTITUTE(BJ13,CHAR(160),""))),0),2)&gt;
ROUND(IFERROR(VALUE(TRIM(SUBSTITUTE(AB13,CHAR(160),""))),0),2),
"Attention : Le montant retenu HT est supérieur au montant HT présenté. Merci de revoir la ligne de dépense, plafonner son montant, ou justifier la reventillation HT / TVA.",
ROUND(IFERROR(VALUE(TRIM(SUBSTITUTE(BK13,CHAR(160),""))),0),2)&gt;
ROUND(IFERROR(VALUE(TRIM(SUBSTITUTE(AC13,CHAR(160),""))),0),2),
"Attention : Le montant TVA retenu est supérieur au montant TVA présenté. Merci de revoir la ligne de dépense, plafonner son montant, ou justifier la reventillation HT / TVA.",
ROUND(IFERROR(VALUE(TRIM(SUBSTITUTE(AD13,CHAR(160),""))),0),2)=0,
"",
ROUND(IFERROR(VALUE(TRIM(SUBSTITUTE(BL13,CHAR(160),""))),0),2)=
ROUND(IFERROR(VALUE(TRIM(SUBSTITUTE(AD13,CHAR(160),""))),0),2),
"OK",
ROUND(IFERROR(VALUE(TRIM(SUBSTITUTE(BL13,CHAR(160),""))),0),2)=0,
"Attention : Montant présenté entièrement rejeté.",
ROUND(IFERROR(VALUE(TRIM(SUBSTITUTE(BL13,CHAR(160),""))),0),2)&lt;
ROUND(IFERROR(VALUE(TRIM(SUBSTITUTE(AD13,CHAR(160),""))),0),2),
"Attention : Montant présenté partiellement rejeté.",
TRUE,""
))</f>
        <v/>
      </c>
      <c r="BP13" s="176" t="str">
        <f>IF(OR(AB13="",BJ13=""),"",(IFERROR(VALUE(TRIM(SUBSTITUTE(AB13,CHAR(160),""))),0))-(IFERROR(VALUE(TRIM(SUBSTITUTE(BJ13,CHAR(160),""))),0)))</f>
        <v/>
      </c>
      <c r="BQ13" s="176" t="str">
        <f>IF(OR(AC13="",BK13=""),"",(IFERROR(VALUE(TRIM(SUBSTITUTE(AC13,CHAR(160),""))),0))-(IFERROR(VALUE(TRIM(SUBSTITUTE(BK13,CHAR(160),""))),0)))</f>
        <v/>
      </c>
      <c r="BR13" s="82" t="str">
        <f>IF(OR(AD13="",BL13=""),"",(IFERROR(VALUE(TRIM(SUBSTITUTE(AD13,CHAR(160),""))),0))-(IFERROR(VALUE(TRIM(SUBSTITUTE(BL13,CHAR(160),""))),0)))</f>
        <v/>
      </c>
      <c r="BS13" s="102"/>
    </row>
    <row r="14" spans="1:71" ht="20.25" customHeight="1">
      <c r="A14" s="250">
        <v>6</v>
      </c>
      <c r="B14" s="2"/>
      <c r="C14" s="356"/>
      <c r="D14" s="2"/>
      <c r="E14" s="2"/>
      <c r="F14" s="80"/>
      <c r="G14" s="17"/>
      <c r="H14" s="13"/>
      <c r="I14" s="30"/>
      <c r="J14" s="2"/>
      <c r="K14" s="12"/>
      <c r="L14" s="939"/>
      <c r="M14" s="2"/>
      <c r="N14" s="4"/>
      <c r="O14" s="3"/>
      <c r="P14" s="165" t="str">
        <f t="shared" si="5"/>
        <v/>
      </c>
      <c r="Q14" s="939"/>
      <c r="R14" s="2"/>
      <c r="S14" s="5"/>
      <c r="T14" s="362"/>
      <c r="U14" s="364" t="str">
        <f t="shared" si="6"/>
        <v/>
      </c>
      <c r="V14" s="939"/>
      <c r="W14" s="2"/>
      <c r="X14" s="6"/>
      <c r="Y14" s="362"/>
      <c r="Z14" s="364" t="str">
        <f>IF(OR(X14="", Y14=""), "", IFERROR(VALUE(TRIM(SUBSTITUTE(X14,CHAR(160),""))),0) + IFERROR(VALUE(TRIM(SUBSTITUTE(Y14,CHAR(160),""))),0))</f>
        <v/>
      </c>
      <c r="AA14" s="366"/>
      <c r="AB14" s="251" t="str" cm="1">
        <f t="array" ref="AB14">IF((_xlfn.IFS(TRIM(SUBSTITUTE(AA14,CHAR(160),""))="Devis 1",IFERROR(VALUE(TRIM(SUBSTITUTE(N14,CHAR(160),""))),0),TRIM(SUBSTITUTE(AA14,CHAR(160),""))="Devis 2",IFERROR(VALUE(TRIM(SUBSTITUTE(S14,CHAR(160),""))),0),TRIM(SUBSTITUTE(AA14,CHAR(160),""))="Devis 3",IFERROR(VALUE(TRIM(SUBSTITUTE(X14,CHAR(160),""))),0),TRUE,0)*IFERROR(VALUE(TRIM(SUBSTITUTE(C14,CHAR(160),""))),0))=0,"",_xlfn.IFS(TRIM(SUBSTITUTE(AA14,CHAR(160),""))="Devis 1",IFERROR(VALUE(TRIM(SUBSTITUTE(N14,CHAR(160),""))),0),TRIM(SUBSTITUTE(AA14,CHAR(160),""))="Devis 2",IFERROR(VALUE(TRIM(SUBSTITUTE(S14,CHAR(160),""))),0),TRIM(SUBSTITUTE(AA14,CHAR(160),""))="Devis 3",IFERROR(VALUE(TRIM(SUBSTITUTE(X14,CHAR(160),""))),0),TRUE,0)*IFERROR(VALUE(TRIM(SUBSTITUTE(C14,CHAR(160),""))),0))</f>
        <v/>
      </c>
      <c r="AC14" s="177" t="str" cm="1">
        <f t="array" ref="AC14">IF(ROUND((_xlfn.IFS(TRIM(SUBSTITUTE(AA14,CHAR(160),""))="Devis 1",IFERROR(VALUE(TRIM(SUBSTITUTE(O14,CHAR(160),""))),0),TRIM(SUBSTITUTE(AA14,CHAR(160),""))="Devis 2",IFERROR(VALUE(TRIM(SUBSTITUTE(T14,CHAR(160),""))),0),TRIM(SUBSTITUTE(AA14,CHAR(160),""))="Devis 3",IFERROR(VALUE(TRIM(SUBSTITUTE(Y14,CHAR(160),""))),0),TRUE,0)*IFERROR(VALUE(TRIM(SUBSTITUTE(C14,CHAR(160),""))),0)),2)=0,IF(AB14&lt;&gt;"",0,""),ROUND((_xlfn.IFS(TRIM(SUBSTITUTE(AA14,CHAR(160),""))="Devis 1",IFERROR(VALUE(TRIM(SUBSTITUTE(O14,CHAR(160),""))),0),TRIM(SUBSTITUTE(AA14,CHAR(160),""))="Devis 2",IFERROR(VALUE(TRIM(SUBSTITUTE(T14,CHAR(160),""))),0),TRIM(SUBSTITUTE(AA14,CHAR(160),""))="Devis 3",IFERROR(VALUE(TRIM(SUBSTITUTE(Y14,CHAR(160),""))),0),TRUE,0)*IFERROR(VALUE(TRIM(SUBSTITUTE(C14,CHAR(160),""))),0)),2))</f>
        <v/>
      </c>
      <c r="AD14" s="252" t="str">
        <f>IF(OR(AB14="", AC14=""), "", IFERROR(VALUE(TRIM(SUBSTITUTE(AB14,CHAR(160),""))),0) + IFERROR(VALUE(TRIM(SUBSTITUTE(AC14,CHAR(160),""))),0))</f>
        <v/>
      </c>
      <c r="AE14" s="25"/>
      <c r="AF14" s="253" t="str">
        <f>IF(B14="","",B14)</f>
        <v/>
      </c>
      <c r="AG14" s="254" t="str">
        <f>IF(C14="","",C14)</f>
        <v/>
      </c>
      <c r="AH14" s="255" t="str">
        <f>IF(D14="","",D14)</f>
        <v/>
      </c>
      <c r="AI14" s="78" t="str">
        <f>IF(E14="","",E14)</f>
        <v/>
      </c>
      <c r="AJ14" s="78" t="str">
        <f>IF(F14="","",F14)</f>
        <v/>
      </c>
      <c r="AK14" s="78" t="str">
        <f>IF(G14="","",G14)</f>
        <v/>
      </c>
      <c r="AL14" s="78" t="str">
        <f>IF(H14="","",H14)</f>
        <v/>
      </c>
      <c r="AM14" s="78" t="str">
        <f>IF(I14="","",I14)</f>
        <v/>
      </c>
      <c r="AN14" s="78" t="str">
        <f>IF(J14="","",J14)</f>
        <v/>
      </c>
      <c r="AO14" s="256" t="str">
        <f>IF(K14="","",K14)</f>
        <v/>
      </c>
      <c r="AP14" s="169"/>
      <c r="AQ14" s="169"/>
      <c r="AR14" s="170" t="str">
        <f>IF(N14="","",N14)</f>
        <v/>
      </c>
      <c r="AS14" s="79" t="str">
        <f>IF(O14="","",O14)</f>
        <v/>
      </c>
      <c r="AT14" s="165" t="str">
        <f t="shared" si="17"/>
        <v/>
      </c>
      <c r="AU14" s="169"/>
      <c r="AV14" s="169"/>
      <c r="AW14" s="171" t="str">
        <f>IF(S14="","",S14)</f>
        <v/>
      </c>
      <c r="AX14" s="79" t="str">
        <f>IF(T14="","",T14)</f>
        <v/>
      </c>
      <c r="AY14" s="165" t="str">
        <f t="shared" si="9"/>
        <v/>
      </c>
      <c r="AZ14" s="169"/>
      <c r="BA14" s="169"/>
      <c r="BB14" s="172" t="str">
        <f>IF(X14="","",X14)</f>
        <v/>
      </c>
      <c r="BC14" s="79" t="str">
        <f>IF(Y14="","",Y14)</f>
        <v/>
      </c>
      <c r="BD14" s="173" t="str">
        <f t="shared" si="10"/>
        <v/>
      </c>
      <c r="BE14" s="174" t="str">
        <f>IF(AA14="","",AA14)</f>
        <v/>
      </c>
      <c r="BF14" s="257"/>
      <c r="BG14" s="177" t="str">
        <f t="shared" si="11"/>
        <v/>
      </c>
      <c r="BH14" s="177" t="str">
        <f t="shared" si="12"/>
        <v/>
      </c>
      <c r="BI14" s="176" t="str">
        <f t="shared" si="13"/>
        <v/>
      </c>
      <c r="BJ14" s="940" t="str">
        <f t="shared" si="14"/>
        <v/>
      </c>
      <c r="BK14" s="940" t="str">
        <f t="shared" si="15"/>
        <v/>
      </c>
      <c r="BL14" s="176" t="str">
        <f t="shared" si="16"/>
        <v/>
      </c>
      <c r="BM14" s="258"/>
      <c r="BN14" s="411" t="str">
        <f t="shared" si="4"/>
        <v/>
      </c>
      <c r="BO14" s="411" t="str">
        <f>IF(OR(BL14="",AD14="",BJ14="",AB14="",BK14="",AC14=""),"",_xlfn.IFS(
ROUND(IFERROR(VALUE(TRIM(SUBSTITUTE(BL14,CHAR(160),""))),0),2)&gt;
ROUND(IFERROR(VALUE(TRIM(SUBSTITUTE(AD14,CHAR(160),""))),0),2),
"KO : Le montant retenu TTC est supérieur au montant présenté TTC. Merci de revoir la ligne de dépense ou plafonner son montant.",
ROUND(IFERROR(VALUE(TRIM(SUBSTITUTE(BJ14,CHAR(160),""))),0),2)&gt;
ROUND(IFERROR(VALUE(TRIM(SUBSTITUTE(AB14,CHAR(160),""))),0),2),
"Attention : Le montant retenu HT est supérieur au montant HT présenté. Merci de revoir la ligne de dépense, plafonner son montant, ou justifier la reventillation HT / TVA.",
ROUND(IFERROR(VALUE(TRIM(SUBSTITUTE(BK14,CHAR(160),""))),0),2)&gt;
ROUND(IFERROR(VALUE(TRIM(SUBSTITUTE(AC14,CHAR(160),""))),0),2),
"Attention : Le montant TVA retenu est supérieur au montant TVA présenté. Merci de revoir la ligne de dépense, plafonner son montant, ou justifier la reventillation HT / TVA.",
ROUND(IFERROR(VALUE(TRIM(SUBSTITUTE(AD14,CHAR(160),""))),0),2)=0,
"",
ROUND(IFERROR(VALUE(TRIM(SUBSTITUTE(BL14,CHAR(160),""))),0),2)=
ROUND(IFERROR(VALUE(TRIM(SUBSTITUTE(AD14,CHAR(160),""))),0),2),
"OK",
ROUND(IFERROR(VALUE(TRIM(SUBSTITUTE(BL14,CHAR(160),""))),0),2)=0,
"Attention : Montant présenté entièrement rejeté.",
ROUND(IFERROR(VALUE(TRIM(SUBSTITUTE(BL14,CHAR(160),""))),0),2)&lt;
ROUND(IFERROR(VALUE(TRIM(SUBSTITUTE(AD14,CHAR(160),""))),0),2),
"Attention : Montant présenté partiellement rejeté.",
TRUE,""
))</f>
        <v/>
      </c>
      <c r="BP14" s="176" t="str">
        <f>IF(OR(AB14="",BJ14=""),"",(IFERROR(VALUE(TRIM(SUBSTITUTE(AB14,CHAR(160),""))),0))-(IFERROR(VALUE(TRIM(SUBSTITUTE(BJ14,CHAR(160),""))),0)))</f>
        <v/>
      </c>
      <c r="BQ14" s="176" t="str">
        <f>IF(OR(AC14="",BK14=""),"",(IFERROR(VALUE(TRIM(SUBSTITUTE(AC14,CHAR(160),""))),0))-(IFERROR(VALUE(TRIM(SUBSTITUTE(BK14,CHAR(160),""))),0)))</f>
        <v/>
      </c>
      <c r="BR14" s="82" t="str">
        <f>IF(OR(AD14="",BL14=""),"",(IFERROR(VALUE(TRIM(SUBSTITUTE(AD14,CHAR(160),""))),0))-(IFERROR(VALUE(TRIM(SUBSTITUTE(BL14,CHAR(160),""))),0)))</f>
        <v/>
      </c>
      <c r="BS14" s="102"/>
    </row>
    <row r="15" spans="1:71" ht="20.25" customHeight="1">
      <c r="A15" s="250">
        <v>7</v>
      </c>
      <c r="B15" s="2"/>
      <c r="C15" s="356"/>
      <c r="D15" s="2"/>
      <c r="E15" s="2"/>
      <c r="F15" s="80"/>
      <c r="G15" s="17"/>
      <c r="H15" s="13"/>
      <c r="I15" s="30"/>
      <c r="J15" s="2"/>
      <c r="K15" s="12"/>
      <c r="L15" s="939"/>
      <c r="M15" s="2"/>
      <c r="N15" s="4"/>
      <c r="O15" s="3"/>
      <c r="P15" s="165" t="str">
        <f t="shared" si="5"/>
        <v/>
      </c>
      <c r="Q15" s="939"/>
      <c r="R15" s="2"/>
      <c r="S15" s="5"/>
      <c r="T15" s="362"/>
      <c r="U15" s="364" t="str">
        <f t="shared" si="6"/>
        <v/>
      </c>
      <c r="V15" s="939"/>
      <c r="W15" s="2"/>
      <c r="X15" s="6"/>
      <c r="Y15" s="362"/>
      <c r="Z15" s="364" t="str">
        <f t="shared" ref="Z15:Z35" si="18">IF(OR(X15="", Y15=""), "", IFERROR(VALUE(TRIM(SUBSTITUTE(X15,CHAR(160),""))),0) + IFERROR(VALUE(TRIM(SUBSTITUTE(Y15,CHAR(160),""))),0))</f>
        <v/>
      </c>
      <c r="AA15" s="366"/>
      <c r="AB15" s="251" t="str" cm="1">
        <f t="array" ref="AB15">IF((_xlfn.IFS(TRIM(SUBSTITUTE(AA15,CHAR(160),""))="Devis 1",IFERROR(VALUE(TRIM(SUBSTITUTE(N15,CHAR(160),""))),0),TRIM(SUBSTITUTE(AA15,CHAR(160),""))="Devis 2",IFERROR(VALUE(TRIM(SUBSTITUTE(S15,CHAR(160),""))),0),TRIM(SUBSTITUTE(AA15,CHAR(160),""))="Devis 3",IFERROR(VALUE(TRIM(SUBSTITUTE(X15,CHAR(160),""))),0),TRUE,0)*IFERROR(VALUE(TRIM(SUBSTITUTE(C15,CHAR(160),""))),0))=0,"",_xlfn.IFS(TRIM(SUBSTITUTE(AA15,CHAR(160),""))="Devis 1",IFERROR(VALUE(TRIM(SUBSTITUTE(N15,CHAR(160),""))),0),TRIM(SUBSTITUTE(AA15,CHAR(160),""))="Devis 2",IFERROR(VALUE(TRIM(SUBSTITUTE(S15,CHAR(160),""))),0),TRIM(SUBSTITUTE(AA15,CHAR(160),""))="Devis 3",IFERROR(VALUE(TRIM(SUBSTITUTE(X15,CHAR(160),""))),0),TRUE,0)*IFERROR(VALUE(TRIM(SUBSTITUTE(C15,CHAR(160),""))),0))</f>
        <v/>
      </c>
      <c r="AC15" s="177" t="str" cm="1">
        <f t="array" ref="AC15">IF(ROUND((_xlfn.IFS(TRIM(SUBSTITUTE(AA15,CHAR(160),""))="Devis 1",IFERROR(VALUE(TRIM(SUBSTITUTE(O15,CHAR(160),""))),0),TRIM(SUBSTITUTE(AA15,CHAR(160),""))="Devis 2",IFERROR(VALUE(TRIM(SUBSTITUTE(T15,CHAR(160),""))),0),TRIM(SUBSTITUTE(AA15,CHAR(160),""))="Devis 3",IFERROR(VALUE(TRIM(SUBSTITUTE(Y15,CHAR(160),""))),0),TRUE,0)*IFERROR(VALUE(TRIM(SUBSTITUTE(C15,CHAR(160),""))),0)),2)=0,IF(AB15&lt;&gt;"",0,""),ROUND((_xlfn.IFS(TRIM(SUBSTITUTE(AA15,CHAR(160),""))="Devis 1",IFERROR(VALUE(TRIM(SUBSTITUTE(O15,CHAR(160),""))),0),TRIM(SUBSTITUTE(AA15,CHAR(160),""))="Devis 2",IFERROR(VALUE(TRIM(SUBSTITUTE(T15,CHAR(160),""))),0),TRIM(SUBSTITUTE(AA15,CHAR(160),""))="Devis 3",IFERROR(VALUE(TRIM(SUBSTITUTE(Y15,CHAR(160),""))),0),TRUE,0)*IFERROR(VALUE(TRIM(SUBSTITUTE(C15,CHAR(160),""))),0)),2))</f>
        <v/>
      </c>
      <c r="AD15" s="252" t="str">
        <f t="shared" si="7"/>
        <v/>
      </c>
      <c r="AE15" s="25"/>
      <c r="AF15" s="253" t="str">
        <f>IF(B15="","",B15)</f>
        <v/>
      </c>
      <c r="AG15" s="254" t="str">
        <f>IF(C15="","",C15)</f>
        <v/>
      </c>
      <c r="AH15" s="255" t="str">
        <f>IF(D15="","",D15)</f>
        <v/>
      </c>
      <c r="AI15" s="78" t="str">
        <f>IF(E15="","",E15)</f>
        <v/>
      </c>
      <c r="AJ15" s="78" t="str">
        <f>IF(F15="","",F15)</f>
        <v/>
      </c>
      <c r="AK15" s="78" t="str">
        <f>IF(G15="","",G15)</f>
        <v/>
      </c>
      <c r="AL15" s="78" t="str">
        <f>IF(H15="","",H15)</f>
        <v/>
      </c>
      <c r="AM15" s="78" t="str">
        <f>IF(I15="","",I15)</f>
        <v/>
      </c>
      <c r="AN15" s="78" t="str">
        <f>IF(J15="","",J15)</f>
        <v/>
      </c>
      <c r="AO15" s="256" t="str">
        <f>IF(K15="","",K15)</f>
        <v/>
      </c>
      <c r="AP15" s="169"/>
      <c r="AQ15" s="169"/>
      <c r="AR15" s="170" t="str">
        <f>IF(N15="","",N15)</f>
        <v/>
      </c>
      <c r="AS15" s="79" t="str">
        <f>IF(O15="","",O15)</f>
        <v/>
      </c>
      <c r="AT15" s="165" t="str">
        <f t="shared" si="17"/>
        <v/>
      </c>
      <c r="AU15" s="169"/>
      <c r="AV15" s="169"/>
      <c r="AW15" s="171" t="str">
        <f>IF(S15="","",S15)</f>
        <v/>
      </c>
      <c r="AX15" s="79" t="str">
        <f>IF(T15="","",T15)</f>
        <v/>
      </c>
      <c r="AY15" s="165" t="str">
        <f t="shared" si="9"/>
        <v/>
      </c>
      <c r="AZ15" s="169"/>
      <c r="BA15" s="169"/>
      <c r="BB15" s="172" t="str">
        <f>IF(X15="","",X15)</f>
        <v/>
      </c>
      <c r="BC15" s="79" t="str">
        <f>IF(Y15="","",Y15)</f>
        <v/>
      </c>
      <c r="BD15" s="173" t="str">
        <f t="shared" si="10"/>
        <v/>
      </c>
      <c r="BE15" s="174" t="str">
        <f>IF(AA15="","",AA15)</f>
        <v/>
      </c>
      <c r="BF15" s="257"/>
      <c r="BG15" s="177" t="str">
        <f t="shared" si="11"/>
        <v/>
      </c>
      <c r="BH15" s="177" t="str">
        <f t="shared" si="12"/>
        <v/>
      </c>
      <c r="BI15" s="176" t="str">
        <f t="shared" si="13"/>
        <v/>
      </c>
      <c r="BJ15" s="940" t="str">
        <f t="shared" si="14"/>
        <v/>
      </c>
      <c r="BK15" s="940" t="str">
        <f t="shared" si="15"/>
        <v/>
      </c>
      <c r="BL15" s="176" t="str">
        <f t="shared" si="16"/>
        <v/>
      </c>
      <c r="BM15" s="258"/>
      <c r="BN15" s="411" t="str">
        <f t="shared" si="4"/>
        <v/>
      </c>
      <c r="BO15" s="411" t="str">
        <f>IF(OR(BL15="",AD15="",BJ15="",AB15="",BK15="",AC15=""),"",_xlfn.IFS(
ROUND(IFERROR(VALUE(TRIM(SUBSTITUTE(BL15,CHAR(160),""))),0),2)&gt;
ROUND(IFERROR(VALUE(TRIM(SUBSTITUTE(AD15,CHAR(160),""))),0),2),
"KO : Le montant retenu TTC est supérieur au montant présenté TTC. Merci de revoir la ligne de dépense ou plafonner son montant.",
ROUND(IFERROR(VALUE(TRIM(SUBSTITUTE(BJ15,CHAR(160),""))),0),2)&gt;
ROUND(IFERROR(VALUE(TRIM(SUBSTITUTE(AB15,CHAR(160),""))),0),2),
"Attention : Le montant retenu HT est supérieur au montant HT présenté. Merci de revoir la ligne de dépense, plafonner son montant, ou justifier la reventillation HT / TVA.",
ROUND(IFERROR(VALUE(TRIM(SUBSTITUTE(BK15,CHAR(160),""))),0),2)&gt;
ROUND(IFERROR(VALUE(TRIM(SUBSTITUTE(AC15,CHAR(160),""))),0),2),
"Attention : Le montant TVA retenu est supérieur au montant TVA présenté. Merci de revoir la ligne de dépense, plafonner son montant, ou justifier la reventillation HT / TVA.",
ROUND(IFERROR(VALUE(TRIM(SUBSTITUTE(AD15,CHAR(160),""))),0),2)=0,
"",
ROUND(IFERROR(VALUE(TRIM(SUBSTITUTE(BL15,CHAR(160),""))),0),2)=
ROUND(IFERROR(VALUE(TRIM(SUBSTITUTE(AD15,CHAR(160),""))),0),2),
"OK",
ROUND(IFERROR(VALUE(TRIM(SUBSTITUTE(BL15,CHAR(160),""))),0),2)=0,
"Attention : Montant présenté entièrement rejeté.",
ROUND(IFERROR(VALUE(TRIM(SUBSTITUTE(BL15,CHAR(160),""))),0),2)&lt;
ROUND(IFERROR(VALUE(TRIM(SUBSTITUTE(AD15,CHAR(160),""))),0),2),
"Attention : Montant présenté partiellement rejeté.",
TRUE,""
))</f>
        <v/>
      </c>
      <c r="BP15" s="176" t="str">
        <f>IF(OR(AB15="",BJ15=""),"",(IFERROR(VALUE(TRIM(SUBSTITUTE(AB15,CHAR(160),""))),0))-(IFERROR(VALUE(TRIM(SUBSTITUTE(BJ15,CHAR(160),""))),0)))</f>
        <v/>
      </c>
      <c r="BQ15" s="176" t="str">
        <f>IF(OR(AC15="",BK15=""),"",(IFERROR(VALUE(TRIM(SUBSTITUTE(AC15,CHAR(160),""))),0))-(IFERROR(VALUE(TRIM(SUBSTITUTE(BK15,CHAR(160),""))),0)))</f>
        <v/>
      </c>
      <c r="BR15" s="82" t="str">
        <f>IF(OR(AD15="",BL15=""),"",(IFERROR(VALUE(TRIM(SUBSTITUTE(AD15,CHAR(160),""))),0))-(IFERROR(VALUE(TRIM(SUBSTITUTE(BL15,CHAR(160),""))),0)))</f>
        <v/>
      </c>
      <c r="BS15" s="102"/>
    </row>
    <row r="16" spans="1:71" ht="20.25" customHeight="1">
      <c r="A16" s="250">
        <v>8</v>
      </c>
      <c r="B16" s="2"/>
      <c r="C16" s="356"/>
      <c r="D16" s="2"/>
      <c r="E16" s="2"/>
      <c r="F16" s="80"/>
      <c r="G16" s="17"/>
      <c r="H16" s="13"/>
      <c r="I16" s="30"/>
      <c r="J16" s="2"/>
      <c r="K16" s="12"/>
      <c r="L16" s="939"/>
      <c r="M16" s="2"/>
      <c r="N16" s="4"/>
      <c r="O16" s="3"/>
      <c r="P16" s="165" t="str">
        <f t="shared" si="5"/>
        <v/>
      </c>
      <c r="Q16" s="939"/>
      <c r="R16" s="2"/>
      <c r="S16" s="5"/>
      <c r="T16" s="362"/>
      <c r="U16" s="364" t="str">
        <f t="shared" si="6"/>
        <v/>
      </c>
      <c r="V16" s="939"/>
      <c r="W16" s="2"/>
      <c r="X16" s="6"/>
      <c r="Y16" s="362"/>
      <c r="Z16" s="364" t="str">
        <f t="shared" si="18"/>
        <v/>
      </c>
      <c r="AA16" s="366"/>
      <c r="AB16" s="251" t="str" cm="1">
        <f t="array" ref="AB16">IF((_xlfn.IFS(TRIM(SUBSTITUTE(AA16,CHAR(160),""))="Devis 1",IFERROR(VALUE(TRIM(SUBSTITUTE(N16,CHAR(160),""))),0),TRIM(SUBSTITUTE(AA16,CHAR(160),""))="Devis 2",IFERROR(VALUE(TRIM(SUBSTITUTE(S16,CHAR(160),""))),0),TRIM(SUBSTITUTE(AA16,CHAR(160),""))="Devis 3",IFERROR(VALUE(TRIM(SUBSTITUTE(X16,CHAR(160),""))),0),TRUE,0)*IFERROR(VALUE(TRIM(SUBSTITUTE(C16,CHAR(160),""))),0))=0,"",_xlfn.IFS(TRIM(SUBSTITUTE(AA16,CHAR(160),""))="Devis 1",IFERROR(VALUE(TRIM(SUBSTITUTE(N16,CHAR(160),""))),0),TRIM(SUBSTITUTE(AA16,CHAR(160),""))="Devis 2",IFERROR(VALUE(TRIM(SUBSTITUTE(S16,CHAR(160),""))),0),TRIM(SUBSTITUTE(AA16,CHAR(160),""))="Devis 3",IFERROR(VALUE(TRIM(SUBSTITUTE(X16,CHAR(160),""))),0),TRUE,0)*IFERROR(VALUE(TRIM(SUBSTITUTE(C16,CHAR(160),""))),0))</f>
        <v/>
      </c>
      <c r="AC16" s="177" t="str" cm="1">
        <f t="array" ref="AC16">IF(ROUND((_xlfn.IFS(TRIM(SUBSTITUTE(AA16,CHAR(160),""))="Devis 1",IFERROR(VALUE(TRIM(SUBSTITUTE(O16,CHAR(160),""))),0),TRIM(SUBSTITUTE(AA16,CHAR(160),""))="Devis 2",IFERROR(VALUE(TRIM(SUBSTITUTE(T16,CHAR(160),""))),0),TRIM(SUBSTITUTE(AA16,CHAR(160),""))="Devis 3",IFERROR(VALUE(TRIM(SUBSTITUTE(Y16,CHAR(160),""))),0),TRUE,0)*IFERROR(VALUE(TRIM(SUBSTITUTE(C16,CHAR(160),""))),0)),2)=0,IF(AB16&lt;&gt;"",0,""),ROUND((_xlfn.IFS(TRIM(SUBSTITUTE(AA16,CHAR(160),""))="Devis 1",IFERROR(VALUE(TRIM(SUBSTITUTE(O16,CHAR(160),""))),0),TRIM(SUBSTITUTE(AA16,CHAR(160),""))="Devis 2",IFERROR(VALUE(TRIM(SUBSTITUTE(T16,CHAR(160),""))),0),TRIM(SUBSTITUTE(AA16,CHAR(160),""))="Devis 3",IFERROR(VALUE(TRIM(SUBSTITUTE(Y16,CHAR(160),""))),0),TRUE,0)*IFERROR(VALUE(TRIM(SUBSTITUTE(C16,CHAR(160),""))),0)),2))</f>
        <v/>
      </c>
      <c r="AD16" s="252" t="str">
        <f t="shared" si="7"/>
        <v/>
      </c>
      <c r="AE16" s="25"/>
      <c r="AF16" s="253" t="str">
        <f>IF(B16="","",B16)</f>
        <v/>
      </c>
      <c r="AG16" s="254" t="str">
        <f>IF(C16="","",C16)</f>
        <v/>
      </c>
      <c r="AH16" s="255" t="str">
        <f>IF(D16="","",D16)</f>
        <v/>
      </c>
      <c r="AI16" s="78" t="str">
        <f>IF(E16="","",E16)</f>
        <v/>
      </c>
      <c r="AJ16" s="78" t="str">
        <f>IF(F16="","",F16)</f>
        <v/>
      </c>
      <c r="AK16" s="78" t="str">
        <f>IF(G16="","",G16)</f>
        <v/>
      </c>
      <c r="AL16" s="78" t="str">
        <f>IF(H16="","",H16)</f>
        <v/>
      </c>
      <c r="AM16" s="78" t="str">
        <f>IF(I16="","",I16)</f>
        <v/>
      </c>
      <c r="AN16" s="78" t="str">
        <f>IF(J16="","",J16)</f>
        <v/>
      </c>
      <c r="AO16" s="256" t="str">
        <f>IF(K16="","",K16)</f>
        <v/>
      </c>
      <c r="AP16" s="169"/>
      <c r="AQ16" s="169"/>
      <c r="AR16" s="170" t="str">
        <f>IF(N16="","",N16)</f>
        <v/>
      </c>
      <c r="AS16" s="79" t="str">
        <f>IF(O16="","",O16)</f>
        <v/>
      </c>
      <c r="AT16" s="165" t="str">
        <f t="shared" si="17"/>
        <v/>
      </c>
      <c r="AU16" s="169"/>
      <c r="AV16" s="169"/>
      <c r="AW16" s="171" t="str">
        <f>IF(S16="","",S16)</f>
        <v/>
      </c>
      <c r="AX16" s="79" t="str">
        <f>IF(T16="","",T16)</f>
        <v/>
      </c>
      <c r="AY16" s="165" t="str">
        <f t="shared" si="9"/>
        <v/>
      </c>
      <c r="AZ16" s="169"/>
      <c r="BA16" s="169"/>
      <c r="BB16" s="172" t="str">
        <f>IF(X16="","",X16)</f>
        <v/>
      </c>
      <c r="BC16" s="79" t="str">
        <f>IF(Y16="","",Y16)</f>
        <v/>
      </c>
      <c r="BD16" s="173" t="str">
        <f t="shared" si="10"/>
        <v/>
      </c>
      <c r="BE16" s="174" t="str">
        <f>IF(AA16="","",AA16)</f>
        <v/>
      </c>
      <c r="BF16" s="257"/>
      <c r="BG16" s="177" t="str">
        <f t="shared" si="11"/>
        <v/>
      </c>
      <c r="BH16" s="177" t="str">
        <f t="shared" si="12"/>
        <v/>
      </c>
      <c r="BI16" s="176" t="str">
        <f t="shared" si="13"/>
        <v/>
      </c>
      <c r="BJ16" s="940" t="str">
        <f t="shared" si="14"/>
        <v/>
      </c>
      <c r="BK16" s="940" t="str">
        <f t="shared" si="15"/>
        <v/>
      </c>
      <c r="BL16" s="176" t="str">
        <f t="shared" si="16"/>
        <v/>
      </c>
      <c r="BM16" s="258"/>
      <c r="BN16" s="411" t="str">
        <f t="shared" si="4"/>
        <v/>
      </c>
      <c r="BO16" s="411" t="str">
        <f>IF(OR(BL16="",AD16="",BJ16="",AB16="",BK16="",AC16=""),"",_xlfn.IFS(
ROUND(IFERROR(VALUE(TRIM(SUBSTITUTE(BL16,CHAR(160),""))),0),2)&gt;
ROUND(IFERROR(VALUE(TRIM(SUBSTITUTE(AD16,CHAR(160),""))),0),2),
"KO : Le montant retenu TTC est supérieur au montant présenté TTC. Merci de revoir la ligne de dépense ou plafonner son montant.",
ROUND(IFERROR(VALUE(TRIM(SUBSTITUTE(BJ16,CHAR(160),""))),0),2)&gt;
ROUND(IFERROR(VALUE(TRIM(SUBSTITUTE(AB16,CHAR(160),""))),0),2),
"Attention : Le montant retenu HT est supérieur au montant HT présenté. Merci de revoir la ligne de dépense, plafonner son montant, ou justifier la reventillation HT / TVA.",
ROUND(IFERROR(VALUE(TRIM(SUBSTITUTE(BK16,CHAR(160),""))),0),2)&gt;
ROUND(IFERROR(VALUE(TRIM(SUBSTITUTE(AC16,CHAR(160),""))),0),2),
"Attention : Le montant TVA retenu est supérieur au montant TVA présenté. Merci de revoir la ligne de dépense, plafonner son montant, ou justifier la reventillation HT / TVA.",
ROUND(IFERROR(VALUE(TRIM(SUBSTITUTE(AD16,CHAR(160),""))),0),2)=0,
"",
ROUND(IFERROR(VALUE(TRIM(SUBSTITUTE(BL16,CHAR(160),""))),0),2)=
ROUND(IFERROR(VALUE(TRIM(SUBSTITUTE(AD16,CHAR(160),""))),0),2),
"OK",
ROUND(IFERROR(VALUE(TRIM(SUBSTITUTE(BL16,CHAR(160),""))),0),2)=0,
"Attention : Montant présenté entièrement rejeté.",
ROUND(IFERROR(VALUE(TRIM(SUBSTITUTE(BL16,CHAR(160),""))),0),2)&lt;
ROUND(IFERROR(VALUE(TRIM(SUBSTITUTE(AD16,CHAR(160),""))),0),2),
"Attention : Montant présenté partiellement rejeté.",
TRUE,""
))</f>
        <v/>
      </c>
      <c r="BP16" s="176" t="str">
        <f>IF(OR(AB16="",BJ16=""),"",(IFERROR(VALUE(TRIM(SUBSTITUTE(AB16,CHAR(160),""))),0))-(IFERROR(VALUE(TRIM(SUBSTITUTE(BJ16,CHAR(160),""))),0)))</f>
        <v/>
      </c>
      <c r="BQ16" s="176" t="str">
        <f>IF(OR(AC16="",BK16=""),"",(IFERROR(VALUE(TRIM(SUBSTITUTE(AC16,CHAR(160),""))),0))-(IFERROR(VALUE(TRIM(SUBSTITUTE(BK16,CHAR(160),""))),0)))</f>
        <v/>
      </c>
      <c r="BR16" s="82" t="str">
        <f>IF(OR(AD16="",BL16=""),"",(IFERROR(VALUE(TRIM(SUBSTITUTE(AD16,CHAR(160),""))),0))-(IFERROR(VALUE(TRIM(SUBSTITUTE(BL16,CHAR(160),""))),0)))</f>
        <v/>
      </c>
      <c r="BS16" s="102"/>
    </row>
    <row r="17" spans="1:71" ht="20.25" customHeight="1">
      <c r="A17" s="250">
        <v>9</v>
      </c>
      <c r="B17" s="2"/>
      <c r="C17" s="356"/>
      <c r="D17" s="2"/>
      <c r="E17" s="2"/>
      <c r="F17" s="80"/>
      <c r="G17" s="17"/>
      <c r="H17" s="13"/>
      <c r="I17" s="30"/>
      <c r="J17" s="2"/>
      <c r="K17" s="12"/>
      <c r="L17" s="939"/>
      <c r="M17" s="2"/>
      <c r="N17" s="4"/>
      <c r="O17" s="3"/>
      <c r="P17" s="165" t="str">
        <f t="shared" si="5"/>
        <v/>
      </c>
      <c r="Q17" s="939"/>
      <c r="R17" s="2"/>
      <c r="S17" s="5"/>
      <c r="T17" s="362"/>
      <c r="U17" s="364" t="str">
        <f t="shared" si="6"/>
        <v/>
      </c>
      <c r="V17" s="939"/>
      <c r="W17" s="2"/>
      <c r="X17" s="6"/>
      <c r="Y17" s="362"/>
      <c r="Z17" s="364" t="str">
        <f t="shared" si="18"/>
        <v/>
      </c>
      <c r="AA17" s="366"/>
      <c r="AB17" s="251" t="str" cm="1">
        <f t="array" ref="AB17">IF((_xlfn.IFS(TRIM(SUBSTITUTE(AA17,CHAR(160),""))="Devis 1",IFERROR(VALUE(TRIM(SUBSTITUTE(N17,CHAR(160),""))),0),TRIM(SUBSTITUTE(AA17,CHAR(160),""))="Devis 2",IFERROR(VALUE(TRIM(SUBSTITUTE(S17,CHAR(160),""))),0),TRIM(SUBSTITUTE(AA17,CHAR(160),""))="Devis 3",IFERROR(VALUE(TRIM(SUBSTITUTE(X17,CHAR(160),""))),0),TRUE,0)*IFERROR(VALUE(TRIM(SUBSTITUTE(C17,CHAR(160),""))),0))=0,"",_xlfn.IFS(TRIM(SUBSTITUTE(AA17,CHAR(160),""))="Devis 1",IFERROR(VALUE(TRIM(SUBSTITUTE(N17,CHAR(160),""))),0),TRIM(SUBSTITUTE(AA17,CHAR(160),""))="Devis 2",IFERROR(VALUE(TRIM(SUBSTITUTE(S17,CHAR(160),""))),0),TRIM(SUBSTITUTE(AA17,CHAR(160),""))="Devis 3",IFERROR(VALUE(TRIM(SUBSTITUTE(X17,CHAR(160),""))),0),TRUE,0)*IFERROR(VALUE(TRIM(SUBSTITUTE(C17,CHAR(160),""))),0))</f>
        <v/>
      </c>
      <c r="AC17" s="177" t="str" cm="1">
        <f t="array" ref="AC17">IF(ROUND((_xlfn.IFS(TRIM(SUBSTITUTE(AA17,CHAR(160),""))="Devis 1",IFERROR(VALUE(TRIM(SUBSTITUTE(O17,CHAR(160),""))),0),TRIM(SUBSTITUTE(AA17,CHAR(160),""))="Devis 2",IFERROR(VALUE(TRIM(SUBSTITUTE(T17,CHAR(160),""))),0),TRIM(SUBSTITUTE(AA17,CHAR(160),""))="Devis 3",IFERROR(VALUE(TRIM(SUBSTITUTE(Y17,CHAR(160),""))),0),TRUE,0)*IFERROR(VALUE(TRIM(SUBSTITUTE(C17,CHAR(160),""))),0)),2)=0,IF(AB17&lt;&gt;"",0,""),ROUND((_xlfn.IFS(TRIM(SUBSTITUTE(AA17,CHAR(160),""))="Devis 1",IFERROR(VALUE(TRIM(SUBSTITUTE(O17,CHAR(160),""))),0),TRIM(SUBSTITUTE(AA17,CHAR(160),""))="Devis 2",IFERROR(VALUE(TRIM(SUBSTITUTE(T17,CHAR(160),""))),0),TRIM(SUBSTITUTE(AA17,CHAR(160),""))="Devis 3",IFERROR(VALUE(TRIM(SUBSTITUTE(Y17,CHAR(160),""))),0),TRUE,0)*IFERROR(VALUE(TRIM(SUBSTITUTE(C17,CHAR(160),""))),0)),2))</f>
        <v/>
      </c>
      <c r="AD17" s="252" t="str">
        <f t="shared" si="7"/>
        <v/>
      </c>
      <c r="AE17" s="25"/>
      <c r="AF17" s="253" t="str">
        <f>IF(B17="","",B17)</f>
        <v/>
      </c>
      <c r="AG17" s="254" t="str">
        <f>IF(C17="","",C17)</f>
        <v/>
      </c>
      <c r="AH17" s="255" t="str">
        <f>IF(D17="","",D17)</f>
        <v/>
      </c>
      <c r="AI17" s="78" t="str">
        <f>IF(E17="","",E17)</f>
        <v/>
      </c>
      <c r="AJ17" s="78" t="str">
        <f>IF(F17="","",F17)</f>
        <v/>
      </c>
      <c r="AK17" s="78" t="str">
        <f>IF(G17="","",G17)</f>
        <v/>
      </c>
      <c r="AL17" s="78" t="str">
        <f>IF(H17="","",H17)</f>
        <v/>
      </c>
      <c r="AM17" s="78" t="str">
        <f>IF(I17="","",I17)</f>
        <v/>
      </c>
      <c r="AN17" s="78" t="str">
        <f>IF(J17="","",J17)</f>
        <v/>
      </c>
      <c r="AO17" s="256" t="str">
        <f>IF(K17="","",K17)</f>
        <v/>
      </c>
      <c r="AP17" s="169"/>
      <c r="AQ17" s="169"/>
      <c r="AR17" s="170" t="str">
        <f>IF(N17="","",N17)</f>
        <v/>
      </c>
      <c r="AS17" s="79" t="str">
        <f>IF(O17="","",O17)</f>
        <v/>
      </c>
      <c r="AT17" s="165" t="str">
        <f t="shared" si="17"/>
        <v/>
      </c>
      <c r="AU17" s="169"/>
      <c r="AV17" s="169"/>
      <c r="AW17" s="171" t="str">
        <f>IF(S17="","",S17)</f>
        <v/>
      </c>
      <c r="AX17" s="79" t="str">
        <f>IF(T17="","",T17)</f>
        <v/>
      </c>
      <c r="AY17" s="165" t="str">
        <f t="shared" si="9"/>
        <v/>
      </c>
      <c r="AZ17" s="169"/>
      <c r="BA17" s="169"/>
      <c r="BB17" s="172" t="str">
        <f>IF(X17="","",X17)</f>
        <v/>
      </c>
      <c r="BC17" s="79" t="str">
        <f>IF(Y17="","",Y17)</f>
        <v/>
      </c>
      <c r="BD17" s="173" t="str">
        <f t="shared" si="10"/>
        <v/>
      </c>
      <c r="BE17" s="174" t="str">
        <f>IF(AA17="","",AA17)</f>
        <v/>
      </c>
      <c r="BF17" s="257"/>
      <c r="BG17" s="177" t="str">
        <f t="shared" si="11"/>
        <v/>
      </c>
      <c r="BH17" s="177" t="str">
        <f t="shared" si="12"/>
        <v/>
      </c>
      <c r="BI17" s="176" t="str">
        <f t="shared" si="13"/>
        <v/>
      </c>
      <c r="BJ17" s="940" t="str">
        <f t="shared" si="14"/>
        <v/>
      </c>
      <c r="BK17" s="940" t="str">
        <f t="shared" si="15"/>
        <v/>
      </c>
      <c r="BL17" s="176" t="str">
        <f t="shared" si="16"/>
        <v/>
      </c>
      <c r="BM17" s="258"/>
      <c r="BN17" s="411" t="str">
        <f t="shared" si="4"/>
        <v/>
      </c>
      <c r="BO17" s="411" t="str">
        <f>IF(OR(BL17="",AD17="",BJ17="",AB17="",BK17="",AC17=""),"",_xlfn.IFS(
ROUND(IFERROR(VALUE(TRIM(SUBSTITUTE(BL17,CHAR(160),""))),0),2)&gt;
ROUND(IFERROR(VALUE(TRIM(SUBSTITUTE(AD17,CHAR(160),""))),0),2),
"KO : Le montant retenu TTC est supérieur au montant présenté TTC. Merci de revoir la ligne de dépense ou plafonner son montant.",
ROUND(IFERROR(VALUE(TRIM(SUBSTITUTE(BJ17,CHAR(160),""))),0),2)&gt;
ROUND(IFERROR(VALUE(TRIM(SUBSTITUTE(AB17,CHAR(160),""))),0),2),
"Attention : Le montant retenu HT est supérieur au montant HT présenté. Merci de revoir la ligne de dépense, plafonner son montant, ou justifier la reventillation HT / TVA.",
ROUND(IFERROR(VALUE(TRIM(SUBSTITUTE(BK17,CHAR(160),""))),0),2)&gt;
ROUND(IFERROR(VALUE(TRIM(SUBSTITUTE(AC17,CHAR(160),""))),0),2),
"Attention : Le montant TVA retenu est supérieur au montant TVA présenté. Merci de revoir la ligne de dépense, plafonner son montant, ou justifier la reventillation HT / TVA.",
ROUND(IFERROR(VALUE(TRIM(SUBSTITUTE(AD17,CHAR(160),""))),0),2)=0,
"",
ROUND(IFERROR(VALUE(TRIM(SUBSTITUTE(BL17,CHAR(160),""))),0),2)=
ROUND(IFERROR(VALUE(TRIM(SUBSTITUTE(AD17,CHAR(160),""))),0),2),
"OK",
ROUND(IFERROR(VALUE(TRIM(SUBSTITUTE(BL17,CHAR(160),""))),0),2)=0,
"Attention : Montant présenté entièrement rejeté.",
ROUND(IFERROR(VALUE(TRIM(SUBSTITUTE(BL17,CHAR(160),""))),0),2)&lt;
ROUND(IFERROR(VALUE(TRIM(SUBSTITUTE(AD17,CHAR(160),""))),0),2),
"Attention : Montant présenté partiellement rejeté.",
TRUE,""
))</f>
        <v/>
      </c>
      <c r="BP17" s="176" t="str">
        <f>IF(OR(AB17="",BJ17=""),"",(IFERROR(VALUE(TRIM(SUBSTITUTE(AB17,CHAR(160),""))),0))-(IFERROR(VALUE(TRIM(SUBSTITUTE(BJ17,CHAR(160),""))),0)))</f>
        <v/>
      </c>
      <c r="BQ17" s="176" t="str">
        <f>IF(OR(AC17="",BK17=""),"",(IFERROR(VALUE(TRIM(SUBSTITUTE(AC17,CHAR(160),""))),0))-(IFERROR(VALUE(TRIM(SUBSTITUTE(BK17,CHAR(160),""))),0)))</f>
        <v/>
      </c>
      <c r="BR17" s="82" t="str">
        <f>IF(OR(AD17="",BL17=""),"",(IFERROR(VALUE(TRIM(SUBSTITUTE(AD17,CHAR(160),""))),0))-(IFERROR(VALUE(TRIM(SUBSTITUTE(BL17,CHAR(160),""))),0)))</f>
        <v/>
      </c>
      <c r="BS17" s="102"/>
    </row>
    <row r="18" spans="1:71" ht="20.25" customHeight="1">
      <c r="A18" s="250">
        <v>10</v>
      </c>
      <c r="B18" s="2"/>
      <c r="C18" s="356"/>
      <c r="D18" s="2"/>
      <c r="E18" s="2"/>
      <c r="F18" s="80"/>
      <c r="G18" s="17"/>
      <c r="H18" s="13"/>
      <c r="I18" s="30"/>
      <c r="J18" s="2"/>
      <c r="K18" s="12"/>
      <c r="L18" s="939"/>
      <c r="M18" s="2"/>
      <c r="N18" s="4"/>
      <c r="O18" s="3"/>
      <c r="P18" s="165" t="str">
        <f>IF(OR(N18="", O18=""), "", IFERROR(VALUE(TRIM(SUBSTITUTE(N18,CHAR(160),""))),0) + IFERROR(VALUE(TRIM(SUBSTITUTE(O18,CHAR(160),""))),0))</f>
        <v/>
      </c>
      <c r="Q18" s="939"/>
      <c r="R18" s="2"/>
      <c r="S18" s="5"/>
      <c r="T18" s="362"/>
      <c r="U18" s="364" t="str">
        <f t="shared" si="6"/>
        <v/>
      </c>
      <c r="V18" s="939"/>
      <c r="W18" s="2"/>
      <c r="X18" s="6"/>
      <c r="Y18" s="362"/>
      <c r="Z18" s="364" t="str">
        <f t="shared" si="18"/>
        <v/>
      </c>
      <c r="AA18" s="366"/>
      <c r="AB18" s="251" t="str" cm="1">
        <f t="array" ref="AB18">IF((_xlfn.IFS(TRIM(SUBSTITUTE(AA18,CHAR(160),""))="Devis 1",IFERROR(VALUE(TRIM(SUBSTITUTE(N18,CHAR(160),""))),0),TRIM(SUBSTITUTE(AA18,CHAR(160),""))="Devis 2",IFERROR(VALUE(TRIM(SUBSTITUTE(S18,CHAR(160),""))),0),TRIM(SUBSTITUTE(AA18,CHAR(160),""))="Devis 3",IFERROR(VALUE(TRIM(SUBSTITUTE(X18,CHAR(160),""))),0),TRUE,0)*IFERROR(VALUE(TRIM(SUBSTITUTE(C18,CHAR(160),""))),0))=0,"",_xlfn.IFS(TRIM(SUBSTITUTE(AA18,CHAR(160),""))="Devis 1",IFERROR(VALUE(TRIM(SUBSTITUTE(N18,CHAR(160),""))),0),TRIM(SUBSTITUTE(AA18,CHAR(160),""))="Devis 2",IFERROR(VALUE(TRIM(SUBSTITUTE(S18,CHAR(160),""))),0),TRIM(SUBSTITUTE(AA18,CHAR(160),""))="Devis 3",IFERROR(VALUE(TRIM(SUBSTITUTE(X18,CHAR(160),""))),0),TRUE,0)*IFERROR(VALUE(TRIM(SUBSTITUTE(C18,CHAR(160),""))),0))</f>
        <v/>
      </c>
      <c r="AC18" s="177" t="str" cm="1">
        <f t="array" ref="AC18">IF(ROUND((_xlfn.IFS(TRIM(SUBSTITUTE(AA18,CHAR(160),""))="Devis 1",IFERROR(VALUE(TRIM(SUBSTITUTE(O18,CHAR(160),""))),0),TRIM(SUBSTITUTE(AA18,CHAR(160),""))="Devis 2",IFERROR(VALUE(TRIM(SUBSTITUTE(T18,CHAR(160),""))),0),TRIM(SUBSTITUTE(AA18,CHAR(160),""))="Devis 3",IFERROR(VALUE(TRIM(SUBSTITUTE(Y18,CHAR(160),""))),0),TRUE,0)*IFERROR(VALUE(TRIM(SUBSTITUTE(C18,CHAR(160),""))),0)),2)=0,IF(AB18&lt;&gt;"",0,""),ROUND((_xlfn.IFS(TRIM(SUBSTITUTE(AA18,CHAR(160),""))="Devis 1",IFERROR(VALUE(TRIM(SUBSTITUTE(O18,CHAR(160),""))),0),TRIM(SUBSTITUTE(AA18,CHAR(160),""))="Devis 2",IFERROR(VALUE(TRIM(SUBSTITUTE(T18,CHAR(160),""))),0),TRIM(SUBSTITUTE(AA18,CHAR(160),""))="Devis 3",IFERROR(VALUE(TRIM(SUBSTITUTE(Y18,CHAR(160),""))),0),TRUE,0)*IFERROR(VALUE(TRIM(SUBSTITUTE(C18,CHAR(160),""))),0)),2))</f>
        <v/>
      </c>
      <c r="AD18" s="252" t="str">
        <f t="shared" si="7"/>
        <v/>
      </c>
      <c r="AE18" s="25"/>
      <c r="AF18" s="253" t="str">
        <f>IF(B18="","",B18)</f>
        <v/>
      </c>
      <c r="AG18" s="254" t="str">
        <f>IF(C18="","",C18)</f>
        <v/>
      </c>
      <c r="AH18" s="255" t="str">
        <f>IF(D18="","",D18)</f>
        <v/>
      </c>
      <c r="AI18" s="78" t="str">
        <f>IF(E18="","",E18)</f>
        <v/>
      </c>
      <c r="AJ18" s="78" t="str">
        <f>IF(F18="","",F18)</f>
        <v/>
      </c>
      <c r="AK18" s="78" t="str">
        <f>IF(G18="","",G18)</f>
        <v/>
      </c>
      <c r="AL18" s="78" t="str">
        <f>IF(H18="","",H18)</f>
        <v/>
      </c>
      <c r="AM18" s="78" t="str">
        <f>IF(I18="","",I18)</f>
        <v/>
      </c>
      <c r="AN18" s="78" t="str">
        <f>IF(J18="","",J18)</f>
        <v/>
      </c>
      <c r="AO18" s="256" t="str">
        <f>IF(K18="","",K18)</f>
        <v/>
      </c>
      <c r="AP18" s="169"/>
      <c r="AQ18" s="169"/>
      <c r="AR18" s="170" t="str">
        <f>IF(N18="","",N18)</f>
        <v/>
      </c>
      <c r="AS18" s="79" t="str">
        <f>IF(O18="","",O18)</f>
        <v/>
      </c>
      <c r="AT18" s="165" t="str">
        <f t="shared" si="17"/>
        <v/>
      </c>
      <c r="AU18" s="169"/>
      <c r="AV18" s="169"/>
      <c r="AW18" s="171" t="str">
        <f>IF(S18="","",S18)</f>
        <v/>
      </c>
      <c r="AX18" s="79" t="str">
        <f>IF(T18="","",T18)</f>
        <v/>
      </c>
      <c r="AY18" s="165" t="str">
        <f t="shared" si="9"/>
        <v/>
      </c>
      <c r="AZ18" s="169"/>
      <c r="BA18" s="169"/>
      <c r="BB18" s="172" t="str">
        <f>IF(X18="","",X18)</f>
        <v/>
      </c>
      <c r="BC18" s="79" t="str">
        <f>IF(Y18="","",Y18)</f>
        <v/>
      </c>
      <c r="BD18" s="173" t="str">
        <f t="shared" si="10"/>
        <v/>
      </c>
      <c r="BE18" s="174" t="str">
        <f>IF(AA18="","",AA18)</f>
        <v/>
      </c>
      <c r="BF18" s="257"/>
      <c r="BG18" s="177" t="str">
        <f t="shared" si="11"/>
        <v/>
      </c>
      <c r="BH18" s="177" t="str">
        <f t="shared" si="12"/>
        <v/>
      </c>
      <c r="BI18" s="176" t="str">
        <f t="shared" si="13"/>
        <v/>
      </c>
      <c r="BJ18" s="940" t="str">
        <f t="shared" si="14"/>
        <v/>
      </c>
      <c r="BK18" s="940" t="str">
        <f t="shared" si="15"/>
        <v/>
      </c>
      <c r="BL18" s="176" t="str">
        <f t="shared" si="16"/>
        <v/>
      </c>
      <c r="BM18" s="258"/>
      <c r="BN18" s="411" t="str">
        <f t="shared" si="4"/>
        <v/>
      </c>
      <c r="BO18" s="411" t="str">
        <f>IF(OR(BL18="",AD18="",BJ18="",AB18="",BK18="",AC18=""),"",_xlfn.IFS(
ROUND(IFERROR(VALUE(TRIM(SUBSTITUTE(BL18,CHAR(160),""))),0),2)&gt;
ROUND(IFERROR(VALUE(TRIM(SUBSTITUTE(AD18,CHAR(160),""))),0),2),
"KO : Le montant retenu TTC est supérieur au montant présenté TTC. Merci de revoir la ligne de dépense ou plafonner son montant.",
ROUND(IFERROR(VALUE(TRIM(SUBSTITUTE(BJ18,CHAR(160),""))),0),2)&gt;
ROUND(IFERROR(VALUE(TRIM(SUBSTITUTE(AB18,CHAR(160),""))),0),2),
"Attention : Le montant retenu HT est supérieur au montant HT présenté. Merci de revoir la ligne de dépense, plafonner son montant, ou justifier la reventillation HT / TVA.",
ROUND(IFERROR(VALUE(TRIM(SUBSTITUTE(BK18,CHAR(160),""))),0),2)&gt;
ROUND(IFERROR(VALUE(TRIM(SUBSTITUTE(AC18,CHAR(160),""))),0),2),
"Attention : Le montant TVA retenu est supérieur au montant TVA présenté. Merci de revoir la ligne de dépense, plafonner son montant, ou justifier la reventillation HT / TVA.",
ROUND(IFERROR(VALUE(TRIM(SUBSTITUTE(AD18,CHAR(160),""))),0),2)=0,
"",
ROUND(IFERROR(VALUE(TRIM(SUBSTITUTE(BL18,CHAR(160),""))),0),2)=
ROUND(IFERROR(VALUE(TRIM(SUBSTITUTE(AD18,CHAR(160),""))),0),2),
"OK",
ROUND(IFERROR(VALUE(TRIM(SUBSTITUTE(BL18,CHAR(160),""))),0),2)=0,
"Attention : Montant présenté entièrement rejeté.",
ROUND(IFERROR(VALUE(TRIM(SUBSTITUTE(BL18,CHAR(160),""))),0),2)&lt;
ROUND(IFERROR(VALUE(TRIM(SUBSTITUTE(AD18,CHAR(160),""))),0),2),
"Attention : Montant présenté partiellement rejeté.",
TRUE,""
))</f>
        <v/>
      </c>
      <c r="BP18" s="176" t="str">
        <f>IF(OR(AB18="",BJ18=""),"",(IFERROR(VALUE(TRIM(SUBSTITUTE(AB18,CHAR(160),""))),0))-(IFERROR(VALUE(TRIM(SUBSTITUTE(BJ18,CHAR(160),""))),0)))</f>
        <v/>
      </c>
      <c r="BQ18" s="176" t="str">
        <f>IF(OR(AC18="",BK18=""),"",(IFERROR(VALUE(TRIM(SUBSTITUTE(AC18,CHAR(160),""))),0))-(IFERROR(VALUE(TRIM(SUBSTITUTE(BK18,CHAR(160),""))),0)))</f>
        <v/>
      </c>
      <c r="BR18" s="82" t="str">
        <f>IF(OR(AD18="",BL18=""),"",(IFERROR(VALUE(TRIM(SUBSTITUTE(AD18,CHAR(160),""))),0))-(IFERROR(VALUE(TRIM(SUBSTITUTE(BL18,CHAR(160),""))),0)))</f>
        <v/>
      </c>
      <c r="BS18" s="102"/>
    </row>
    <row r="19" spans="1:71" ht="20.25" customHeight="1">
      <c r="A19" s="250">
        <v>11</v>
      </c>
      <c r="B19" s="2"/>
      <c r="C19" s="356"/>
      <c r="D19" s="2"/>
      <c r="E19" s="2"/>
      <c r="F19" s="80"/>
      <c r="G19" s="17"/>
      <c r="H19" s="13"/>
      <c r="I19" s="30"/>
      <c r="J19" s="2"/>
      <c r="K19" s="12"/>
      <c r="L19" s="939"/>
      <c r="M19" s="2"/>
      <c r="N19" s="4"/>
      <c r="O19" s="3"/>
      <c r="P19" s="165" t="str">
        <f t="shared" ref="P19:P82" si="19">IF(OR(N19="", O19=""), "", IFERROR(VALUE(TRIM(SUBSTITUTE(N19,CHAR(160),""))),0) + IFERROR(VALUE(TRIM(SUBSTITUTE(O19,CHAR(160),""))),0))</f>
        <v/>
      </c>
      <c r="Q19" s="939"/>
      <c r="R19" s="2"/>
      <c r="S19" s="5"/>
      <c r="T19" s="362"/>
      <c r="U19" s="364" t="str">
        <f t="shared" si="6"/>
        <v/>
      </c>
      <c r="V19" s="939"/>
      <c r="W19" s="2"/>
      <c r="X19" s="6"/>
      <c r="Y19" s="362"/>
      <c r="Z19" s="364" t="str">
        <f t="shared" si="18"/>
        <v/>
      </c>
      <c r="AA19" s="366"/>
      <c r="AB19" s="251" t="str" cm="1">
        <f t="array" ref="AB19">IF((_xlfn.IFS(TRIM(SUBSTITUTE(AA19,CHAR(160),""))="Devis 1",IFERROR(VALUE(TRIM(SUBSTITUTE(N19,CHAR(160),""))),0),TRIM(SUBSTITUTE(AA19,CHAR(160),""))="Devis 2",IFERROR(VALUE(TRIM(SUBSTITUTE(S19,CHAR(160),""))),0),TRIM(SUBSTITUTE(AA19,CHAR(160),""))="Devis 3",IFERROR(VALUE(TRIM(SUBSTITUTE(X19,CHAR(160),""))),0),TRUE,0)*IFERROR(VALUE(TRIM(SUBSTITUTE(C19,CHAR(160),""))),0))=0,"",_xlfn.IFS(TRIM(SUBSTITUTE(AA19,CHAR(160),""))="Devis 1",IFERROR(VALUE(TRIM(SUBSTITUTE(N19,CHAR(160),""))),0),TRIM(SUBSTITUTE(AA19,CHAR(160),""))="Devis 2",IFERROR(VALUE(TRIM(SUBSTITUTE(S19,CHAR(160),""))),0),TRIM(SUBSTITUTE(AA19,CHAR(160),""))="Devis 3",IFERROR(VALUE(TRIM(SUBSTITUTE(X19,CHAR(160),""))),0),TRUE,0)*IFERROR(VALUE(TRIM(SUBSTITUTE(C19,CHAR(160),""))),0))</f>
        <v/>
      </c>
      <c r="AC19" s="177" t="str" cm="1">
        <f t="array" ref="AC19">IF(ROUND((_xlfn.IFS(TRIM(SUBSTITUTE(AA19,CHAR(160),""))="Devis 1",IFERROR(VALUE(TRIM(SUBSTITUTE(O19,CHAR(160),""))),0),TRIM(SUBSTITUTE(AA19,CHAR(160),""))="Devis 2",IFERROR(VALUE(TRIM(SUBSTITUTE(T19,CHAR(160),""))),0),TRIM(SUBSTITUTE(AA19,CHAR(160),""))="Devis 3",IFERROR(VALUE(TRIM(SUBSTITUTE(Y19,CHAR(160),""))),0),TRUE,0)*IFERROR(VALUE(TRIM(SUBSTITUTE(C19,CHAR(160),""))),0)),2)=0,IF(AB19&lt;&gt;"",0,""),ROUND((_xlfn.IFS(TRIM(SUBSTITUTE(AA19,CHAR(160),""))="Devis 1",IFERROR(VALUE(TRIM(SUBSTITUTE(O19,CHAR(160),""))),0),TRIM(SUBSTITUTE(AA19,CHAR(160),""))="Devis 2",IFERROR(VALUE(TRIM(SUBSTITUTE(T19,CHAR(160),""))),0),TRIM(SUBSTITUTE(AA19,CHAR(160),""))="Devis 3",IFERROR(VALUE(TRIM(SUBSTITUTE(Y19,CHAR(160),""))),0),TRUE,0)*IFERROR(VALUE(TRIM(SUBSTITUTE(C19,CHAR(160),""))),0)),2))</f>
        <v/>
      </c>
      <c r="AD19" s="252" t="str">
        <f t="shared" si="7"/>
        <v/>
      </c>
      <c r="AE19" s="25"/>
      <c r="AF19" s="253" t="str">
        <f>IF(B19="","",B19)</f>
        <v/>
      </c>
      <c r="AG19" s="254" t="str">
        <f>IF(C19="","",C19)</f>
        <v/>
      </c>
      <c r="AH19" s="255" t="str">
        <f>IF(D19="","",D19)</f>
        <v/>
      </c>
      <c r="AI19" s="78" t="str">
        <f>IF(E19="","",E19)</f>
        <v/>
      </c>
      <c r="AJ19" s="78" t="str">
        <f>IF(F19="","",F19)</f>
        <v/>
      </c>
      <c r="AK19" s="78" t="str">
        <f>IF(G19="","",G19)</f>
        <v/>
      </c>
      <c r="AL19" s="78" t="str">
        <f>IF(H19="","",H19)</f>
        <v/>
      </c>
      <c r="AM19" s="78" t="str">
        <f>IF(I19="","",I19)</f>
        <v/>
      </c>
      <c r="AN19" s="78" t="str">
        <f>IF(J19="","",J19)</f>
        <v/>
      </c>
      <c r="AO19" s="256" t="str">
        <f>IF(K19="","",K19)</f>
        <v/>
      </c>
      <c r="AP19" s="169"/>
      <c r="AQ19" s="169"/>
      <c r="AR19" s="170" t="str">
        <f>IF(N19="","",N19)</f>
        <v/>
      </c>
      <c r="AS19" s="79" t="str">
        <f>IF(O19="","",O19)</f>
        <v/>
      </c>
      <c r="AT19" s="165" t="str">
        <f t="shared" si="17"/>
        <v/>
      </c>
      <c r="AU19" s="169"/>
      <c r="AV19" s="169"/>
      <c r="AW19" s="171" t="str">
        <f>IF(S19="","",S19)</f>
        <v/>
      </c>
      <c r="AX19" s="79" t="str">
        <f>IF(T19="","",T19)</f>
        <v/>
      </c>
      <c r="AY19" s="165" t="str">
        <f t="shared" si="9"/>
        <v/>
      </c>
      <c r="AZ19" s="169"/>
      <c r="BA19" s="169"/>
      <c r="BB19" s="172" t="str">
        <f>IF(X19="","",X19)</f>
        <v/>
      </c>
      <c r="BC19" s="79" t="str">
        <f>IF(Y19="","",Y19)</f>
        <v/>
      </c>
      <c r="BD19" s="173" t="str">
        <f t="shared" si="10"/>
        <v/>
      </c>
      <c r="BE19" s="174" t="str">
        <f>IF(AA19="","",AA19)</f>
        <v/>
      </c>
      <c r="BF19" s="257"/>
      <c r="BG19" s="177" t="str">
        <f t="shared" si="11"/>
        <v/>
      </c>
      <c r="BH19" s="177" t="str">
        <f t="shared" si="12"/>
        <v/>
      </c>
      <c r="BI19" s="176" t="str">
        <f t="shared" si="13"/>
        <v/>
      </c>
      <c r="BJ19" s="940" t="str">
        <f t="shared" si="14"/>
        <v/>
      </c>
      <c r="BK19" s="940" t="str">
        <f t="shared" si="15"/>
        <v/>
      </c>
      <c r="BL19" s="176" t="str">
        <f t="shared" si="16"/>
        <v/>
      </c>
      <c r="BM19" s="258"/>
      <c r="BN19" s="411" t="str">
        <f t="shared" si="4"/>
        <v/>
      </c>
      <c r="BO19" s="411" t="str">
        <f>IF(OR(BL19="",AD19="",BJ19="",AB19="",BK19="",AC19=""),"",_xlfn.IFS(
ROUND(IFERROR(VALUE(TRIM(SUBSTITUTE(BL19,CHAR(160),""))),0),2)&gt;
ROUND(IFERROR(VALUE(TRIM(SUBSTITUTE(AD19,CHAR(160),""))),0),2),
"KO : Le montant retenu TTC est supérieur au montant présenté TTC. Merci de revoir la ligne de dépense ou plafonner son montant.",
ROUND(IFERROR(VALUE(TRIM(SUBSTITUTE(BJ19,CHAR(160),""))),0),2)&gt;
ROUND(IFERROR(VALUE(TRIM(SUBSTITUTE(AB19,CHAR(160),""))),0),2),
"Attention : Le montant retenu HT est supérieur au montant HT présenté. Merci de revoir la ligne de dépense, plafonner son montant, ou justifier la reventillation HT / TVA.",
ROUND(IFERROR(VALUE(TRIM(SUBSTITUTE(BK19,CHAR(160),""))),0),2)&gt;
ROUND(IFERROR(VALUE(TRIM(SUBSTITUTE(AC19,CHAR(160),""))),0),2),
"Attention : Le montant TVA retenu est supérieur au montant TVA présenté. Merci de revoir la ligne de dépense, plafonner son montant, ou justifier la reventillation HT / TVA.",
ROUND(IFERROR(VALUE(TRIM(SUBSTITUTE(AD19,CHAR(160),""))),0),2)=0,
"",
ROUND(IFERROR(VALUE(TRIM(SUBSTITUTE(BL19,CHAR(160),""))),0),2)=
ROUND(IFERROR(VALUE(TRIM(SUBSTITUTE(AD19,CHAR(160),""))),0),2),
"OK",
ROUND(IFERROR(VALUE(TRIM(SUBSTITUTE(BL19,CHAR(160),""))),0),2)=0,
"Attention : Montant présenté entièrement rejeté.",
ROUND(IFERROR(VALUE(TRIM(SUBSTITUTE(BL19,CHAR(160),""))),0),2)&lt;
ROUND(IFERROR(VALUE(TRIM(SUBSTITUTE(AD19,CHAR(160),""))),0),2),
"Attention : Montant présenté partiellement rejeté.",
TRUE,""
))</f>
        <v/>
      </c>
      <c r="BP19" s="176" t="str">
        <f>IF(OR(AB19="",BJ19=""),"",(IFERROR(VALUE(TRIM(SUBSTITUTE(AB19,CHAR(160),""))),0))-(IFERROR(VALUE(TRIM(SUBSTITUTE(BJ19,CHAR(160),""))),0)))</f>
        <v/>
      </c>
      <c r="BQ19" s="176" t="str">
        <f>IF(OR(AC19="",BK19=""),"",(IFERROR(VALUE(TRIM(SUBSTITUTE(AC19,CHAR(160),""))),0))-(IFERROR(VALUE(TRIM(SUBSTITUTE(BK19,CHAR(160),""))),0)))</f>
        <v/>
      </c>
      <c r="BR19" s="82" t="str">
        <f>IF(OR(AD19="",BL19=""),"",(IFERROR(VALUE(TRIM(SUBSTITUTE(AD19,CHAR(160),""))),0))-(IFERROR(VALUE(TRIM(SUBSTITUTE(BL19,CHAR(160),""))),0)))</f>
        <v/>
      </c>
      <c r="BS19" s="102"/>
    </row>
    <row r="20" spans="1:71" ht="20.25" customHeight="1">
      <c r="A20" s="250">
        <v>12</v>
      </c>
      <c r="B20" s="2"/>
      <c r="C20" s="356"/>
      <c r="D20" s="2"/>
      <c r="E20" s="2"/>
      <c r="F20" s="80"/>
      <c r="G20" s="17"/>
      <c r="H20" s="13"/>
      <c r="I20" s="30"/>
      <c r="J20" s="2"/>
      <c r="K20" s="12"/>
      <c r="L20" s="939"/>
      <c r="M20" s="2"/>
      <c r="N20" s="4"/>
      <c r="O20" s="3"/>
      <c r="P20" s="165" t="str">
        <f t="shared" si="19"/>
        <v/>
      </c>
      <c r="Q20" s="939"/>
      <c r="R20" s="2"/>
      <c r="S20" s="5"/>
      <c r="T20" s="362"/>
      <c r="U20" s="364" t="str">
        <f t="shared" si="6"/>
        <v/>
      </c>
      <c r="V20" s="939"/>
      <c r="W20" s="2"/>
      <c r="X20" s="6"/>
      <c r="Y20" s="362"/>
      <c r="Z20" s="364" t="str">
        <f t="shared" si="18"/>
        <v/>
      </c>
      <c r="AA20" s="366"/>
      <c r="AB20" s="251" t="str" cm="1">
        <f t="array" ref="AB20">IF((_xlfn.IFS(TRIM(SUBSTITUTE(AA20,CHAR(160),""))="Devis 1",IFERROR(VALUE(TRIM(SUBSTITUTE(N20,CHAR(160),""))),0),TRIM(SUBSTITUTE(AA20,CHAR(160),""))="Devis 2",IFERROR(VALUE(TRIM(SUBSTITUTE(S20,CHAR(160),""))),0),TRIM(SUBSTITUTE(AA20,CHAR(160),""))="Devis 3",IFERROR(VALUE(TRIM(SUBSTITUTE(X20,CHAR(160),""))),0),TRUE,0)*IFERROR(VALUE(TRIM(SUBSTITUTE(C20,CHAR(160),""))),0))=0,"",_xlfn.IFS(TRIM(SUBSTITUTE(AA20,CHAR(160),""))="Devis 1",IFERROR(VALUE(TRIM(SUBSTITUTE(N20,CHAR(160),""))),0),TRIM(SUBSTITUTE(AA20,CHAR(160),""))="Devis 2",IFERROR(VALUE(TRIM(SUBSTITUTE(S20,CHAR(160),""))),0),TRIM(SUBSTITUTE(AA20,CHAR(160),""))="Devis 3",IFERROR(VALUE(TRIM(SUBSTITUTE(X20,CHAR(160),""))),0),TRUE,0)*IFERROR(VALUE(TRIM(SUBSTITUTE(C20,CHAR(160),""))),0))</f>
        <v/>
      </c>
      <c r="AC20" s="177" t="str" cm="1">
        <f t="array" ref="AC20">IF(ROUND((_xlfn.IFS(TRIM(SUBSTITUTE(AA20,CHAR(160),""))="Devis 1",IFERROR(VALUE(TRIM(SUBSTITUTE(O20,CHAR(160),""))),0),TRIM(SUBSTITUTE(AA20,CHAR(160),""))="Devis 2",IFERROR(VALUE(TRIM(SUBSTITUTE(T20,CHAR(160),""))),0),TRIM(SUBSTITUTE(AA20,CHAR(160),""))="Devis 3",IFERROR(VALUE(TRIM(SUBSTITUTE(Y20,CHAR(160),""))),0),TRUE,0)*IFERROR(VALUE(TRIM(SUBSTITUTE(C20,CHAR(160),""))),0)),2)=0,IF(AB20&lt;&gt;"",0,""),ROUND((_xlfn.IFS(TRIM(SUBSTITUTE(AA20,CHAR(160),""))="Devis 1",IFERROR(VALUE(TRIM(SUBSTITUTE(O20,CHAR(160),""))),0),TRIM(SUBSTITUTE(AA20,CHAR(160),""))="Devis 2",IFERROR(VALUE(TRIM(SUBSTITUTE(T20,CHAR(160),""))),0),TRIM(SUBSTITUTE(AA20,CHAR(160),""))="Devis 3",IFERROR(VALUE(TRIM(SUBSTITUTE(Y20,CHAR(160),""))),0),TRUE,0)*IFERROR(VALUE(TRIM(SUBSTITUTE(C20,CHAR(160),""))),0)),2))</f>
        <v/>
      </c>
      <c r="AD20" s="252" t="str">
        <f t="shared" si="7"/>
        <v/>
      </c>
      <c r="AE20" s="25"/>
      <c r="AF20" s="253" t="str">
        <f>IF(B20="","",B20)</f>
        <v/>
      </c>
      <c r="AG20" s="254" t="str">
        <f>IF(C20="","",C20)</f>
        <v/>
      </c>
      <c r="AH20" s="255" t="str">
        <f>IF(D20="","",D20)</f>
        <v/>
      </c>
      <c r="AI20" s="78" t="str">
        <f>IF(E20="","",E20)</f>
        <v/>
      </c>
      <c r="AJ20" s="78" t="str">
        <f>IF(F20="","",F20)</f>
        <v/>
      </c>
      <c r="AK20" s="78" t="str">
        <f>IF(G20="","",G20)</f>
        <v/>
      </c>
      <c r="AL20" s="78" t="str">
        <f>IF(H20="","",H20)</f>
        <v/>
      </c>
      <c r="AM20" s="78" t="str">
        <f>IF(I20="","",I20)</f>
        <v/>
      </c>
      <c r="AN20" s="78" t="str">
        <f>IF(J20="","",J20)</f>
        <v/>
      </c>
      <c r="AO20" s="256" t="str">
        <f>IF(K20="","",K20)</f>
        <v/>
      </c>
      <c r="AP20" s="169"/>
      <c r="AQ20" s="169"/>
      <c r="AR20" s="170" t="str">
        <f>IF(N20="","",N20)</f>
        <v/>
      </c>
      <c r="AS20" s="79" t="str">
        <f>IF(O20="","",O20)</f>
        <v/>
      </c>
      <c r="AT20" s="165" t="str">
        <f t="shared" si="17"/>
        <v/>
      </c>
      <c r="AU20" s="169"/>
      <c r="AV20" s="169"/>
      <c r="AW20" s="171" t="str">
        <f>IF(S20="","",S20)</f>
        <v/>
      </c>
      <c r="AX20" s="79" t="str">
        <f>IF(T20="","",T20)</f>
        <v/>
      </c>
      <c r="AY20" s="165" t="str">
        <f t="shared" si="9"/>
        <v/>
      </c>
      <c r="AZ20" s="169"/>
      <c r="BA20" s="169"/>
      <c r="BB20" s="172" t="str">
        <f>IF(X20="","",X20)</f>
        <v/>
      </c>
      <c r="BC20" s="79" t="str">
        <f>IF(Y20="","",Y20)</f>
        <v/>
      </c>
      <c r="BD20" s="173" t="str">
        <f t="shared" si="10"/>
        <v/>
      </c>
      <c r="BE20" s="174" t="str">
        <f>IF(AA20="","",AA20)</f>
        <v/>
      </c>
      <c r="BF20" s="257"/>
      <c r="BG20" s="177" t="str">
        <f t="shared" si="11"/>
        <v/>
      </c>
      <c r="BH20" s="177" t="str">
        <f t="shared" si="12"/>
        <v/>
      </c>
      <c r="BI20" s="176" t="str">
        <f t="shared" si="13"/>
        <v/>
      </c>
      <c r="BJ20" s="940" t="str">
        <f t="shared" si="14"/>
        <v/>
      </c>
      <c r="BK20" s="940" t="str">
        <f t="shared" si="15"/>
        <v/>
      </c>
      <c r="BL20" s="176" t="str">
        <f t="shared" si="16"/>
        <v/>
      </c>
      <c r="BM20" s="258"/>
      <c r="BN20" s="411" t="str">
        <f t="shared" si="4"/>
        <v/>
      </c>
      <c r="BO20" s="411" t="str">
        <f>IF(OR(BL20="",AD20="",BJ20="",AB20="",BK20="",AC20=""),"",_xlfn.IFS(
ROUND(IFERROR(VALUE(TRIM(SUBSTITUTE(BL20,CHAR(160),""))),0),2)&gt;
ROUND(IFERROR(VALUE(TRIM(SUBSTITUTE(AD20,CHAR(160),""))),0),2),
"KO : Le montant retenu TTC est supérieur au montant présenté TTC. Merci de revoir la ligne de dépense ou plafonner son montant.",
ROUND(IFERROR(VALUE(TRIM(SUBSTITUTE(BJ20,CHAR(160),""))),0),2)&gt;
ROUND(IFERROR(VALUE(TRIM(SUBSTITUTE(AB20,CHAR(160),""))),0),2),
"Attention : Le montant retenu HT est supérieur au montant HT présenté. Merci de revoir la ligne de dépense, plafonner son montant, ou justifier la reventillation HT / TVA.",
ROUND(IFERROR(VALUE(TRIM(SUBSTITUTE(BK20,CHAR(160),""))),0),2)&gt;
ROUND(IFERROR(VALUE(TRIM(SUBSTITUTE(AC20,CHAR(160),""))),0),2),
"Attention : Le montant TVA retenu est supérieur au montant TVA présenté. Merci de revoir la ligne de dépense, plafonner son montant, ou justifier la reventillation HT / TVA.",
ROUND(IFERROR(VALUE(TRIM(SUBSTITUTE(AD20,CHAR(160),""))),0),2)=0,
"",
ROUND(IFERROR(VALUE(TRIM(SUBSTITUTE(BL20,CHAR(160),""))),0),2)=
ROUND(IFERROR(VALUE(TRIM(SUBSTITUTE(AD20,CHAR(160),""))),0),2),
"OK",
ROUND(IFERROR(VALUE(TRIM(SUBSTITUTE(BL20,CHAR(160),""))),0),2)=0,
"Attention : Montant présenté entièrement rejeté.",
ROUND(IFERROR(VALUE(TRIM(SUBSTITUTE(BL20,CHAR(160),""))),0),2)&lt;
ROUND(IFERROR(VALUE(TRIM(SUBSTITUTE(AD20,CHAR(160),""))),0),2),
"Attention : Montant présenté partiellement rejeté.",
TRUE,""
))</f>
        <v/>
      </c>
      <c r="BP20" s="176" t="str">
        <f>IF(OR(AB20="",BJ20=""),"",(IFERROR(VALUE(TRIM(SUBSTITUTE(AB20,CHAR(160),""))),0))-(IFERROR(VALUE(TRIM(SUBSTITUTE(BJ20,CHAR(160),""))),0)))</f>
        <v/>
      </c>
      <c r="BQ20" s="176" t="str">
        <f>IF(OR(AC20="",BK20=""),"",(IFERROR(VALUE(TRIM(SUBSTITUTE(AC20,CHAR(160),""))),0))-(IFERROR(VALUE(TRIM(SUBSTITUTE(BK20,CHAR(160),""))),0)))</f>
        <v/>
      </c>
      <c r="BR20" s="82" t="str">
        <f>IF(OR(AD20="",BL20=""),"",(IFERROR(VALUE(TRIM(SUBSTITUTE(AD20,CHAR(160),""))),0))-(IFERROR(VALUE(TRIM(SUBSTITUTE(BL20,CHAR(160),""))),0)))</f>
        <v/>
      </c>
      <c r="BS20" s="102"/>
    </row>
    <row r="21" spans="1:71" ht="20.25" customHeight="1">
      <c r="A21" s="250">
        <v>13</v>
      </c>
      <c r="B21" s="2"/>
      <c r="C21" s="356"/>
      <c r="D21" s="2"/>
      <c r="E21" s="2"/>
      <c r="F21" s="80"/>
      <c r="G21" s="17"/>
      <c r="H21" s="13"/>
      <c r="I21" s="30"/>
      <c r="J21" s="2"/>
      <c r="K21" s="12"/>
      <c r="L21" s="939"/>
      <c r="M21" s="2"/>
      <c r="N21" s="4"/>
      <c r="O21" s="3"/>
      <c r="P21" s="165" t="str">
        <f t="shared" si="19"/>
        <v/>
      </c>
      <c r="Q21" s="939"/>
      <c r="R21" s="2"/>
      <c r="S21" s="5"/>
      <c r="T21" s="362"/>
      <c r="U21" s="364" t="str">
        <f t="shared" si="6"/>
        <v/>
      </c>
      <c r="V21" s="939"/>
      <c r="W21" s="2"/>
      <c r="X21" s="6"/>
      <c r="Y21" s="362"/>
      <c r="Z21" s="364" t="str">
        <f t="shared" si="18"/>
        <v/>
      </c>
      <c r="AA21" s="366"/>
      <c r="AB21" s="251" t="str" cm="1">
        <f t="array" ref="AB21">IF((_xlfn.IFS(TRIM(SUBSTITUTE(AA21,CHAR(160),""))="Devis 1",IFERROR(VALUE(TRIM(SUBSTITUTE(N21,CHAR(160),""))),0),TRIM(SUBSTITUTE(AA21,CHAR(160),""))="Devis 2",IFERROR(VALUE(TRIM(SUBSTITUTE(S21,CHAR(160),""))),0),TRIM(SUBSTITUTE(AA21,CHAR(160),""))="Devis 3",IFERROR(VALUE(TRIM(SUBSTITUTE(X21,CHAR(160),""))),0),TRUE,0)*IFERROR(VALUE(TRIM(SUBSTITUTE(C21,CHAR(160),""))),0))=0,"",_xlfn.IFS(TRIM(SUBSTITUTE(AA21,CHAR(160),""))="Devis 1",IFERROR(VALUE(TRIM(SUBSTITUTE(N21,CHAR(160),""))),0),TRIM(SUBSTITUTE(AA21,CHAR(160),""))="Devis 2",IFERROR(VALUE(TRIM(SUBSTITUTE(S21,CHAR(160),""))),0),TRIM(SUBSTITUTE(AA21,CHAR(160),""))="Devis 3",IFERROR(VALUE(TRIM(SUBSTITUTE(X21,CHAR(160),""))),0),TRUE,0)*IFERROR(VALUE(TRIM(SUBSTITUTE(C21,CHAR(160),""))),0))</f>
        <v/>
      </c>
      <c r="AC21" s="177" t="str" cm="1">
        <f t="array" ref="AC21">IF(ROUND((_xlfn.IFS(TRIM(SUBSTITUTE(AA21,CHAR(160),""))="Devis 1",IFERROR(VALUE(TRIM(SUBSTITUTE(O21,CHAR(160),""))),0),TRIM(SUBSTITUTE(AA21,CHAR(160),""))="Devis 2",IFERROR(VALUE(TRIM(SUBSTITUTE(T21,CHAR(160),""))),0),TRIM(SUBSTITUTE(AA21,CHAR(160),""))="Devis 3",IFERROR(VALUE(TRIM(SUBSTITUTE(Y21,CHAR(160),""))),0),TRUE,0)*IFERROR(VALUE(TRIM(SUBSTITUTE(C21,CHAR(160),""))),0)),2)=0,IF(AB21&lt;&gt;"",0,""),ROUND((_xlfn.IFS(TRIM(SUBSTITUTE(AA21,CHAR(160),""))="Devis 1",IFERROR(VALUE(TRIM(SUBSTITUTE(O21,CHAR(160),""))),0),TRIM(SUBSTITUTE(AA21,CHAR(160),""))="Devis 2",IFERROR(VALUE(TRIM(SUBSTITUTE(T21,CHAR(160),""))),0),TRIM(SUBSTITUTE(AA21,CHAR(160),""))="Devis 3",IFERROR(VALUE(TRIM(SUBSTITUTE(Y21,CHAR(160),""))),0),TRUE,0)*IFERROR(VALUE(TRIM(SUBSTITUTE(C21,CHAR(160),""))),0)),2))</f>
        <v/>
      </c>
      <c r="AD21" s="252" t="str">
        <f t="shared" si="7"/>
        <v/>
      </c>
      <c r="AE21" s="25"/>
      <c r="AF21" s="253" t="str">
        <f>IF(B21="","",B21)</f>
        <v/>
      </c>
      <c r="AG21" s="254" t="str">
        <f>IF(C21="","",C21)</f>
        <v/>
      </c>
      <c r="AH21" s="255" t="str">
        <f>IF(D21="","",D21)</f>
        <v/>
      </c>
      <c r="AI21" s="78" t="str">
        <f>IF(E21="","",E21)</f>
        <v/>
      </c>
      <c r="AJ21" s="78" t="str">
        <f>IF(F21="","",F21)</f>
        <v/>
      </c>
      <c r="AK21" s="78" t="str">
        <f>IF(G21="","",G21)</f>
        <v/>
      </c>
      <c r="AL21" s="78" t="str">
        <f>IF(H21="","",H21)</f>
        <v/>
      </c>
      <c r="AM21" s="78" t="str">
        <f>IF(I21="","",I21)</f>
        <v/>
      </c>
      <c r="AN21" s="78" t="str">
        <f>IF(J21="","",J21)</f>
        <v/>
      </c>
      <c r="AO21" s="256" t="str">
        <f>IF(K21="","",K21)</f>
        <v/>
      </c>
      <c r="AP21" s="169"/>
      <c r="AQ21" s="169"/>
      <c r="AR21" s="170" t="str">
        <f>IF(N21="","",N21)</f>
        <v/>
      </c>
      <c r="AS21" s="79" t="str">
        <f>IF(O21="","",O21)</f>
        <v/>
      </c>
      <c r="AT21" s="165" t="str">
        <f t="shared" si="17"/>
        <v/>
      </c>
      <c r="AU21" s="169"/>
      <c r="AV21" s="169"/>
      <c r="AW21" s="171" t="str">
        <f>IF(S21="","",S21)</f>
        <v/>
      </c>
      <c r="AX21" s="79" t="str">
        <f>IF(T21="","",T21)</f>
        <v/>
      </c>
      <c r="AY21" s="165" t="str">
        <f t="shared" si="9"/>
        <v/>
      </c>
      <c r="AZ21" s="169"/>
      <c r="BA21" s="169"/>
      <c r="BB21" s="172" t="str">
        <f>IF(X21="","",X21)</f>
        <v/>
      </c>
      <c r="BC21" s="79" t="str">
        <f>IF(Y21="","",Y21)</f>
        <v/>
      </c>
      <c r="BD21" s="173" t="str">
        <f t="shared" si="10"/>
        <v/>
      </c>
      <c r="BE21" s="174" t="str">
        <f>IF(AA21="","",AA21)</f>
        <v/>
      </c>
      <c r="BF21" s="257"/>
      <c r="BG21" s="177" t="str">
        <f t="shared" si="11"/>
        <v/>
      </c>
      <c r="BH21" s="177" t="str">
        <f t="shared" si="12"/>
        <v/>
      </c>
      <c r="BI21" s="176" t="str">
        <f t="shared" si="13"/>
        <v/>
      </c>
      <c r="BJ21" s="940" t="str">
        <f t="shared" si="14"/>
        <v/>
      </c>
      <c r="BK21" s="940" t="str">
        <f t="shared" si="15"/>
        <v/>
      </c>
      <c r="BL21" s="176" t="str">
        <f t="shared" si="16"/>
        <v/>
      </c>
      <c r="BM21" s="258"/>
      <c r="BN21" s="411" t="str">
        <f t="shared" si="4"/>
        <v/>
      </c>
      <c r="BO21" s="411" t="str">
        <f>IF(OR(BL21="",AD21="",BJ21="",AB21="",BK21="",AC21=""),"",_xlfn.IFS(
ROUND(IFERROR(VALUE(TRIM(SUBSTITUTE(BL21,CHAR(160),""))),0),2)&gt;
ROUND(IFERROR(VALUE(TRIM(SUBSTITUTE(AD21,CHAR(160),""))),0),2),
"KO : Le montant retenu TTC est supérieur au montant présenté TTC. Merci de revoir la ligne de dépense ou plafonner son montant.",
ROUND(IFERROR(VALUE(TRIM(SUBSTITUTE(BJ21,CHAR(160),""))),0),2)&gt;
ROUND(IFERROR(VALUE(TRIM(SUBSTITUTE(AB21,CHAR(160),""))),0),2),
"Attention : Le montant retenu HT est supérieur au montant HT présenté. Merci de revoir la ligne de dépense, plafonner son montant, ou justifier la reventillation HT / TVA.",
ROUND(IFERROR(VALUE(TRIM(SUBSTITUTE(BK21,CHAR(160),""))),0),2)&gt;
ROUND(IFERROR(VALUE(TRIM(SUBSTITUTE(AC21,CHAR(160),""))),0),2),
"Attention : Le montant TVA retenu est supérieur au montant TVA présenté. Merci de revoir la ligne de dépense, plafonner son montant, ou justifier la reventillation HT / TVA.",
ROUND(IFERROR(VALUE(TRIM(SUBSTITUTE(AD21,CHAR(160),""))),0),2)=0,
"",
ROUND(IFERROR(VALUE(TRIM(SUBSTITUTE(BL21,CHAR(160),""))),0),2)=
ROUND(IFERROR(VALUE(TRIM(SUBSTITUTE(AD21,CHAR(160),""))),0),2),
"OK",
ROUND(IFERROR(VALUE(TRIM(SUBSTITUTE(BL21,CHAR(160),""))),0),2)=0,
"Attention : Montant présenté entièrement rejeté.",
ROUND(IFERROR(VALUE(TRIM(SUBSTITUTE(BL21,CHAR(160),""))),0),2)&lt;
ROUND(IFERROR(VALUE(TRIM(SUBSTITUTE(AD21,CHAR(160),""))),0),2),
"Attention : Montant présenté partiellement rejeté.",
TRUE,""
))</f>
        <v/>
      </c>
      <c r="BP21" s="176" t="str">
        <f>IF(OR(AB21="",BJ21=""),"",(IFERROR(VALUE(TRIM(SUBSTITUTE(AB21,CHAR(160),""))),0))-(IFERROR(VALUE(TRIM(SUBSTITUTE(BJ21,CHAR(160),""))),0)))</f>
        <v/>
      </c>
      <c r="BQ21" s="176" t="str">
        <f>IF(OR(AC21="",BK21=""),"",(IFERROR(VALUE(TRIM(SUBSTITUTE(AC21,CHAR(160),""))),0))-(IFERROR(VALUE(TRIM(SUBSTITUTE(BK21,CHAR(160),""))),0)))</f>
        <v/>
      </c>
      <c r="BR21" s="82" t="str">
        <f>IF(OR(AD21="",BL21=""),"",(IFERROR(VALUE(TRIM(SUBSTITUTE(AD21,CHAR(160),""))),0))-(IFERROR(VALUE(TRIM(SUBSTITUTE(BL21,CHAR(160),""))),0)))</f>
        <v/>
      </c>
      <c r="BS21" s="102"/>
    </row>
    <row r="22" spans="1:71" ht="20.25" customHeight="1">
      <c r="A22" s="250">
        <v>14</v>
      </c>
      <c r="B22" s="2"/>
      <c r="C22" s="356"/>
      <c r="D22" s="2"/>
      <c r="E22" s="2"/>
      <c r="F22" s="80"/>
      <c r="G22" s="17"/>
      <c r="H22" s="13"/>
      <c r="I22" s="30"/>
      <c r="J22" s="2"/>
      <c r="K22" s="12"/>
      <c r="L22" s="939"/>
      <c r="M22" s="2"/>
      <c r="N22" s="4"/>
      <c r="O22" s="3"/>
      <c r="P22" s="165" t="str">
        <f t="shared" si="19"/>
        <v/>
      </c>
      <c r="Q22" s="939"/>
      <c r="R22" s="2"/>
      <c r="S22" s="5"/>
      <c r="T22" s="362"/>
      <c r="U22" s="364" t="str">
        <f t="shared" si="6"/>
        <v/>
      </c>
      <c r="V22" s="939"/>
      <c r="W22" s="2"/>
      <c r="X22" s="6"/>
      <c r="Y22" s="362"/>
      <c r="Z22" s="364" t="str">
        <f t="shared" si="18"/>
        <v/>
      </c>
      <c r="AA22" s="366"/>
      <c r="AB22" s="251" t="str" cm="1">
        <f t="array" ref="AB22">IF((_xlfn.IFS(TRIM(SUBSTITUTE(AA22,CHAR(160),""))="Devis 1",IFERROR(VALUE(TRIM(SUBSTITUTE(N22,CHAR(160),""))),0),TRIM(SUBSTITUTE(AA22,CHAR(160),""))="Devis 2",IFERROR(VALUE(TRIM(SUBSTITUTE(S22,CHAR(160),""))),0),TRIM(SUBSTITUTE(AA22,CHAR(160),""))="Devis 3",IFERROR(VALUE(TRIM(SUBSTITUTE(X22,CHAR(160),""))),0),TRUE,0)*IFERROR(VALUE(TRIM(SUBSTITUTE(C22,CHAR(160),""))),0))=0,"",_xlfn.IFS(TRIM(SUBSTITUTE(AA22,CHAR(160),""))="Devis 1",IFERROR(VALUE(TRIM(SUBSTITUTE(N22,CHAR(160),""))),0),TRIM(SUBSTITUTE(AA22,CHAR(160),""))="Devis 2",IFERROR(VALUE(TRIM(SUBSTITUTE(S22,CHAR(160),""))),0),TRIM(SUBSTITUTE(AA22,CHAR(160),""))="Devis 3",IFERROR(VALUE(TRIM(SUBSTITUTE(X22,CHAR(160),""))),0),TRUE,0)*IFERROR(VALUE(TRIM(SUBSTITUTE(C22,CHAR(160),""))),0))</f>
        <v/>
      </c>
      <c r="AC22" s="177" t="str" cm="1">
        <f t="array" ref="AC22">IF(ROUND((_xlfn.IFS(TRIM(SUBSTITUTE(AA22,CHAR(160),""))="Devis 1",IFERROR(VALUE(TRIM(SUBSTITUTE(O22,CHAR(160),""))),0),TRIM(SUBSTITUTE(AA22,CHAR(160),""))="Devis 2",IFERROR(VALUE(TRIM(SUBSTITUTE(T22,CHAR(160),""))),0),TRIM(SUBSTITUTE(AA22,CHAR(160),""))="Devis 3",IFERROR(VALUE(TRIM(SUBSTITUTE(Y22,CHAR(160),""))),0),TRUE,0)*IFERROR(VALUE(TRIM(SUBSTITUTE(C22,CHAR(160),""))),0)),2)=0,IF(AB22&lt;&gt;"",0,""),ROUND((_xlfn.IFS(TRIM(SUBSTITUTE(AA22,CHAR(160),""))="Devis 1",IFERROR(VALUE(TRIM(SUBSTITUTE(O22,CHAR(160),""))),0),TRIM(SUBSTITUTE(AA22,CHAR(160),""))="Devis 2",IFERROR(VALUE(TRIM(SUBSTITUTE(T22,CHAR(160),""))),0),TRIM(SUBSTITUTE(AA22,CHAR(160),""))="Devis 3",IFERROR(VALUE(TRIM(SUBSTITUTE(Y22,CHAR(160),""))),0),TRUE,0)*IFERROR(VALUE(TRIM(SUBSTITUTE(C22,CHAR(160),""))),0)),2))</f>
        <v/>
      </c>
      <c r="AD22" s="252" t="str">
        <f t="shared" si="7"/>
        <v/>
      </c>
      <c r="AE22" s="25"/>
      <c r="AF22" s="253" t="str">
        <f>IF(B22="","",B22)</f>
        <v/>
      </c>
      <c r="AG22" s="254" t="str">
        <f>IF(C22="","",C22)</f>
        <v/>
      </c>
      <c r="AH22" s="255" t="str">
        <f>IF(D22="","",D22)</f>
        <v/>
      </c>
      <c r="AI22" s="78" t="str">
        <f>IF(E22="","",E22)</f>
        <v/>
      </c>
      <c r="AJ22" s="78" t="str">
        <f>IF(F22="","",F22)</f>
        <v/>
      </c>
      <c r="AK22" s="78" t="str">
        <f>IF(G22="","",G22)</f>
        <v/>
      </c>
      <c r="AL22" s="78" t="str">
        <f>IF(H22="","",H22)</f>
        <v/>
      </c>
      <c r="AM22" s="78" t="str">
        <f>IF(I22="","",I22)</f>
        <v/>
      </c>
      <c r="AN22" s="78" t="str">
        <f>IF(J22="","",J22)</f>
        <v/>
      </c>
      <c r="AO22" s="256" t="str">
        <f>IF(K22="","",K22)</f>
        <v/>
      </c>
      <c r="AP22" s="169"/>
      <c r="AQ22" s="169"/>
      <c r="AR22" s="170" t="str">
        <f>IF(N22="","",N22)</f>
        <v/>
      </c>
      <c r="AS22" s="79" t="str">
        <f>IF(O22="","",O22)</f>
        <v/>
      </c>
      <c r="AT22" s="165" t="str">
        <f t="shared" si="17"/>
        <v/>
      </c>
      <c r="AU22" s="169"/>
      <c r="AV22" s="169"/>
      <c r="AW22" s="171" t="str">
        <f>IF(S22="","",S22)</f>
        <v/>
      </c>
      <c r="AX22" s="79" t="str">
        <f>IF(T22="","",T22)</f>
        <v/>
      </c>
      <c r="AY22" s="165" t="str">
        <f t="shared" si="9"/>
        <v/>
      </c>
      <c r="AZ22" s="169"/>
      <c r="BA22" s="169"/>
      <c r="BB22" s="172" t="str">
        <f>IF(X22="","",X22)</f>
        <v/>
      </c>
      <c r="BC22" s="79" t="str">
        <f>IF(Y22="","",Y22)</f>
        <v/>
      </c>
      <c r="BD22" s="173" t="str">
        <f t="shared" si="10"/>
        <v/>
      </c>
      <c r="BE22" s="174" t="str">
        <f>IF(AA22="","",AA22)</f>
        <v/>
      </c>
      <c r="BF22" s="257"/>
      <c r="BG22" s="177" t="str">
        <f t="shared" si="11"/>
        <v/>
      </c>
      <c r="BH22" s="177" t="str">
        <f t="shared" si="12"/>
        <v/>
      </c>
      <c r="BI22" s="176" t="str">
        <f t="shared" si="13"/>
        <v/>
      </c>
      <c r="BJ22" s="940" t="str">
        <f t="shared" si="14"/>
        <v/>
      </c>
      <c r="BK22" s="940" t="str">
        <f t="shared" si="15"/>
        <v/>
      </c>
      <c r="BL22" s="176" t="str">
        <f t="shared" si="16"/>
        <v/>
      </c>
      <c r="BM22" s="258"/>
      <c r="BN22" s="411" t="str">
        <f t="shared" si="4"/>
        <v/>
      </c>
      <c r="BO22" s="411" t="str">
        <f>IF(OR(BL22="",AD22="",BJ22="",AB22="",BK22="",AC22=""),"",_xlfn.IFS(
ROUND(IFERROR(VALUE(TRIM(SUBSTITUTE(BL22,CHAR(160),""))),0),2)&gt;
ROUND(IFERROR(VALUE(TRIM(SUBSTITUTE(AD22,CHAR(160),""))),0),2),
"KO : Le montant retenu TTC est supérieur au montant présenté TTC. Merci de revoir la ligne de dépense ou plafonner son montant.",
ROUND(IFERROR(VALUE(TRIM(SUBSTITUTE(BJ22,CHAR(160),""))),0),2)&gt;
ROUND(IFERROR(VALUE(TRIM(SUBSTITUTE(AB22,CHAR(160),""))),0),2),
"Attention : Le montant retenu HT est supérieur au montant HT présenté. Merci de revoir la ligne de dépense, plafonner son montant, ou justifier la reventillation HT / TVA.",
ROUND(IFERROR(VALUE(TRIM(SUBSTITUTE(BK22,CHAR(160),""))),0),2)&gt;
ROUND(IFERROR(VALUE(TRIM(SUBSTITUTE(AC22,CHAR(160),""))),0),2),
"Attention : Le montant TVA retenu est supérieur au montant TVA présenté. Merci de revoir la ligne de dépense, plafonner son montant, ou justifier la reventillation HT / TVA.",
ROUND(IFERROR(VALUE(TRIM(SUBSTITUTE(AD22,CHAR(160),""))),0),2)=0,
"",
ROUND(IFERROR(VALUE(TRIM(SUBSTITUTE(BL22,CHAR(160),""))),0),2)=
ROUND(IFERROR(VALUE(TRIM(SUBSTITUTE(AD22,CHAR(160),""))),0),2),
"OK",
ROUND(IFERROR(VALUE(TRIM(SUBSTITUTE(BL22,CHAR(160),""))),0),2)=0,
"Attention : Montant présenté entièrement rejeté.",
ROUND(IFERROR(VALUE(TRIM(SUBSTITUTE(BL22,CHAR(160),""))),0),2)&lt;
ROUND(IFERROR(VALUE(TRIM(SUBSTITUTE(AD22,CHAR(160),""))),0),2),
"Attention : Montant présenté partiellement rejeté.",
TRUE,""
))</f>
        <v/>
      </c>
      <c r="BP22" s="176" t="str">
        <f>IF(OR(AB22="",BJ22=""),"",(IFERROR(VALUE(TRIM(SUBSTITUTE(AB22,CHAR(160),""))),0))-(IFERROR(VALUE(TRIM(SUBSTITUTE(BJ22,CHAR(160),""))),0)))</f>
        <v/>
      </c>
      <c r="BQ22" s="176" t="str">
        <f>IF(OR(AC22="",BK22=""),"",(IFERROR(VALUE(TRIM(SUBSTITUTE(AC22,CHAR(160),""))),0))-(IFERROR(VALUE(TRIM(SUBSTITUTE(BK22,CHAR(160),""))),0)))</f>
        <v/>
      </c>
      <c r="BR22" s="82" t="str">
        <f>IF(OR(AD22="",BL22=""),"",(IFERROR(VALUE(TRIM(SUBSTITUTE(AD22,CHAR(160),""))),0))-(IFERROR(VALUE(TRIM(SUBSTITUTE(BL22,CHAR(160),""))),0)))</f>
        <v/>
      </c>
      <c r="BS22" s="102"/>
    </row>
    <row r="23" spans="1:71" ht="20.25" customHeight="1">
      <c r="A23" s="250">
        <v>15</v>
      </c>
      <c r="B23" s="2"/>
      <c r="C23" s="356"/>
      <c r="D23" s="2"/>
      <c r="E23" s="2"/>
      <c r="F23" s="80"/>
      <c r="G23" s="17"/>
      <c r="H23" s="13"/>
      <c r="I23" s="30"/>
      <c r="J23" s="2"/>
      <c r="K23" s="12"/>
      <c r="L23" s="939"/>
      <c r="M23" s="2"/>
      <c r="N23" s="4"/>
      <c r="O23" s="3"/>
      <c r="P23" s="165" t="str">
        <f t="shared" si="19"/>
        <v/>
      </c>
      <c r="Q23" s="939"/>
      <c r="R23" s="2"/>
      <c r="S23" s="5"/>
      <c r="T23" s="362"/>
      <c r="U23" s="364" t="str">
        <f t="shared" si="6"/>
        <v/>
      </c>
      <c r="V23" s="939"/>
      <c r="W23" s="2"/>
      <c r="X23" s="6"/>
      <c r="Y23" s="362"/>
      <c r="Z23" s="364" t="str">
        <f t="shared" si="18"/>
        <v/>
      </c>
      <c r="AA23" s="366"/>
      <c r="AB23" s="251" t="str" cm="1">
        <f t="array" ref="AB23">IF((_xlfn.IFS(TRIM(SUBSTITUTE(AA23,CHAR(160),""))="Devis 1",IFERROR(VALUE(TRIM(SUBSTITUTE(N23,CHAR(160),""))),0),TRIM(SUBSTITUTE(AA23,CHAR(160),""))="Devis 2",IFERROR(VALUE(TRIM(SUBSTITUTE(S23,CHAR(160),""))),0),TRIM(SUBSTITUTE(AA23,CHAR(160),""))="Devis 3",IFERROR(VALUE(TRIM(SUBSTITUTE(X23,CHAR(160),""))),0),TRUE,0)*IFERROR(VALUE(TRIM(SUBSTITUTE(C23,CHAR(160),""))),0))=0,"",_xlfn.IFS(TRIM(SUBSTITUTE(AA23,CHAR(160),""))="Devis 1",IFERROR(VALUE(TRIM(SUBSTITUTE(N23,CHAR(160),""))),0),TRIM(SUBSTITUTE(AA23,CHAR(160),""))="Devis 2",IFERROR(VALUE(TRIM(SUBSTITUTE(S23,CHAR(160),""))),0),TRIM(SUBSTITUTE(AA23,CHAR(160),""))="Devis 3",IFERROR(VALUE(TRIM(SUBSTITUTE(X23,CHAR(160),""))),0),TRUE,0)*IFERROR(VALUE(TRIM(SUBSTITUTE(C23,CHAR(160),""))),0))</f>
        <v/>
      </c>
      <c r="AC23" s="177" t="str" cm="1">
        <f t="array" ref="AC23">IF(ROUND((_xlfn.IFS(TRIM(SUBSTITUTE(AA23,CHAR(160),""))="Devis 1",IFERROR(VALUE(TRIM(SUBSTITUTE(O23,CHAR(160),""))),0),TRIM(SUBSTITUTE(AA23,CHAR(160),""))="Devis 2",IFERROR(VALUE(TRIM(SUBSTITUTE(T23,CHAR(160),""))),0),TRIM(SUBSTITUTE(AA23,CHAR(160),""))="Devis 3",IFERROR(VALUE(TRIM(SUBSTITUTE(Y23,CHAR(160),""))),0),TRUE,0)*IFERROR(VALUE(TRIM(SUBSTITUTE(C23,CHAR(160),""))),0)),2)=0,IF(AB23&lt;&gt;"",0,""),ROUND((_xlfn.IFS(TRIM(SUBSTITUTE(AA23,CHAR(160),""))="Devis 1",IFERROR(VALUE(TRIM(SUBSTITUTE(O23,CHAR(160),""))),0),TRIM(SUBSTITUTE(AA23,CHAR(160),""))="Devis 2",IFERROR(VALUE(TRIM(SUBSTITUTE(T23,CHAR(160),""))),0),TRIM(SUBSTITUTE(AA23,CHAR(160),""))="Devis 3",IFERROR(VALUE(TRIM(SUBSTITUTE(Y23,CHAR(160),""))),0),TRUE,0)*IFERROR(VALUE(TRIM(SUBSTITUTE(C23,CHAR(160),""))),0)),2))</f>
        <v/>
      </c>
      <c r="AD23" s="252" t="str">
        <f t="shared" si="7"/>
        <v/>
      </c>
      <c r="AE23" s="25"/>
      <c r="AF23" s="253" t="str">
        <f>IF(B23="","",B23)</f>
        <v/>
      </c>
      <c r="AG23" s="254" t="str">
        <f>IF(C23="","",C23)</f>
        <v/>
      </c>
      <c r="AH23" s="255" t="str">
        <f>IF(D23="","",D23)</f>
        <v/>
      </c>
      <c r="AI23" s="78" t="str">
        <f>IF(E23="","",E23)</f>
        <v/>
      </c>
      <c r="AJ23" s="78" t="str">
        <f>IF(F23="","",F23)</f>
        <v/>
      </c>
      <c r="AK23" s="78" t="str">
        <f>IF(G23="","",G23)</f>
        <v/>
      </c>
      <c r="AL23" s="78" t="str">
        <f>IF(H23="","",H23)</f>
        <v/>
      </c>
      <c r="AM23" s="78" t="str">
        <f>IF(I23="","",I23)</f>
        <v/>
      </c>
      <c r="AN23" s="78" t="str">
        <f>IF(J23="","",J23)</f>
        <v/>
      </c>
      <c r="AO23" s="256" t="str">
        <f>IF(K23="","",K23)</f>
        <v/>
      </c>
      <c r="AP23" s="169"/>
      <c r="AQ23" s="169"/>
      <c r="AR23" s="170" t="str">
        <f>IF(N23="","",N23)</f>
        <v/>
      </c>
      <c r="AS23" s="79" t="str">
        <f>IF(O23="","",O23)</f>
        <v/>
      </c>
      <c r="AT23" s="165" t="str">
        <f t="shared" si="17"/>
        <v/>
      </c>
      <c r="AU23" s="169"/>
      <c r="AV23" s="169"/>
      <c r="AW23" s="171" t="str">
        <f>IF(S23="","",S23)</f>
        <v/>
      </c>
      <c r="AX23" s="79" t="str">
        <f>IF(T23="","",T23)</f>
        <v/>
      </c>
      <c r="AY23" s="165" t="str">
        <f t="shared" si="9"/>
        <v/>
      </c>
      <c r="AZ23" s="169"/>
      <c r="BA23" s="169"/>
      <c r="BB23" s="172" t="str">
        <f>IF(X23="","",X23)</f>
        <v/>
      </c>
      <c r="BC23" s="79" t="str">
        <f>IF(Y23="","",Y23)</f>
        <v/>
      </c>
      <c r="BD23" s="173" t="str">
        <f t="shared" si="10"/>
        <v/>
      </c>
      <c r="BE23" s="174" t="str">
        <f>IF(AA23="","",AA23)</f>
        <v/>
      </c>
      <c r="BF23" s="257"/>
      <c r="BG23" s="177" t="str">
        <f t="shared" si="11"/>
        <v/>
      </c>
      <c r="BH23" s="177" t="str">
        <f t="shared" si="12"/>
        <v/>
      </c>
      <c r="BI23" s="176" t="str">
        <f t="shared" si="13"/>
        <v/>
      </c>
      <c r="BJ23" s="940" t="str">
        <f t="shared" si="14"/>
        <v/>
      </c>
      <c r="BK23" s="940" t="str">
        <f t="shared" si="15"/>
        <v/>
      </c>
      <c r="BL23" s="176" t="str">
        <f t="shared" si="16"/>
        <v/>
      </c>
      <c r="BM23" s="258"/>
      <c r="BN23" s="411" t="str">
        <f t="shared" si="4"/>
        <v/>
      </c>
      <c r="BO23" s="411" t="str">
        <f>IF(OR(BL23="",AD23="",BJ23="",AB23="",BK23="",AC23=""),"",_xlfn.IFS(
ROUND(IFERROR(VALUE(TRIM(SUBSTITUTE(BL23,CHAR(160),""))),0),2)&gt;
ROUND(IFERROR(VALUE(TRIM(SUBSTITUTE(AD23,CHAR(160),""))),0),2),
"KO : Le montant retenu TTC est supérieur au montant présenté TTC. Merci de revoir la ligne de dépense ou plafonner son montant.",
ROUND(IFERROR(VALUE(TRIM(SUBSTITUTE(BJ23,CHAR(160),""))),0),2)&gt;
ROUND(IFERROR(VALUE(TRIM(SUBSTITUTE(AB23,CHAR(160),""))),0),2),
"Attention : Le montant retenu HT est supérieur au montant HT présenté. Merci de revoir la ligne de dépense, plafonner son montant, ou justifier la reventillation HT / TVA.",
ROUND(IFERROR(VALUE(TRIM(SUBSTITUTE(BK23,CHAR(160),""))),0),2)&gt;
ROUND(IFERROR(VALUE(TRIM(SUBSTITUTE(AC23,CHAR(160),""))),0),2),
"Attention : Le montant TVA retenu est supérieur au montant TVA présenté. Merci de revoir la ligne de dépense, plafonner son montant, ou justifier la reventillation HT / TVA.",
ROUND(IFERROR(VALUE(TRIM(SUBSTITUTE(AD23,CHAR(160),""))),0),2)=0,
"",
ROUND(IFERROR(VALUE(TRIM(SUBSTITUTE(BL23,CHAR(160),""))),0),2)=
ROUND(IFERROR(VALUE(TRIM(SUBSTITUTE(AD23,CHAR(160),""))),0),2),
"OK",
ROUND(IFERROR(VALUE(TRIM(SUBSTITUTE(BL23,CHAR(160),""))),0),2)=0,
"Attention : Montant présenté entièrement rejeté.",
ROUND(IFERROR(VALUE(TRIM(SUBSTITUTE(BL23,CHAR(160),""))),0),2)&lt;
ROUND(IFERROR(VALUE(TRIM(SUBSTITUTE(AD23,CHAR(160),""))),0),2),
"Attention : Montant présenté partiellement rejeté.",
TRUE,""
))</f>
        <v/>
      </c>
      <c r="BP23" s="176" t="str">
        <f>IF(OR(AB23="",BJ23=""),"",(IFERROR(VALUE(TRIM(SUBSTITUTE(AB23,CHAR(160),""))),0))-(IFERROR(VALUE(TRIM(SUBSTITUTE(BJ23,CHAR(160),""))),0)))</f>
        <v/>
      </c>
      <c r="BQ23" s="176" t="str">
        <f>IF(OR(AC23="",BK23=""),"",(IFERROR(VALUE(TRIM(SUBSTITUTE(AC23,CHAR(160),""))),0))-(IFERROR(VALUE(TRIM(SUBSTITUTE(BK23,CHAR(160),""))),0)))</f>
        <v/>
      </c>
      <c r="BR23" s="82" t="str">
        <f>IF(OR(AD23="",BL23=""),"",(IFERROR(VALUE(TRIM(SUBSTITUTE(AD23,CHAR(160),""))),0))-(IFERROR(VALUE(TRIM(SUBSTITUTE(BL23,CHAR(160),""))),0)))</f>
        <v/>
      </c>
      <c r="BS23" s="204"/>
    </row>
    <row r="24" spans="1:71" ht="20.25" customHeight="1">
      <c r="A24" s="250">
        <v>16</v>
      </c>
      <c r="B24" s="2"/>
      <c r="C24" s="356"/>
      <c r="D24" s="2"/>
      <c r="E24" s="2"/>
      <c r="F24" s="80"/>
      <c r="G24" s="17"/>
      <c r="H24" s="13"/>
      <c r="I24" s="30"/>
      <c r="J24" s="2"/>
      <c r="K24" s="12"/>
      <c r="L24" s="939"/>
      <c r="M24" s="2"/>
      <c r="N24" s="4"/>
      <c r="O24" s="3"/>
      <c r="P24" s="165" t="str">
        <f t="shared" si="19"/>
        <v/>
      </c>
      <c r="Q24" s="939"/>
      <c r="R24" s="2"/>
      <c r="S24" s="5"/>
      <c r="T24" s="362"/>
      <c r="U24" s="364" t="str">
        <f t="shared" si="6"/>
        <v/>
      </c>
      <c r="V24" s="939"/>
      <c r="W24" s="2"/>
      <c r="X24" s="6"/>
      <c r="Y24" s="362"/>
      <c r="Z24" s="364" t="str">
        <f t="shared" si="18"/>
        <v/>
      </c>
      <c r="AA24" s="366"/>
      <c r="AB24" s="251" t="str" cm="1">
        <f t="array" ref="AB24">IF((_xlfn.IFS(TRIM(SUBSTITUTE(AA24,CHAR(160),""))="Devis 1",IFERROR(VALUE(TRIM(SUBSTITUTE(N24,CHAR(160),""))),0),TRIM(SUBSTITUTE(AA24,CHAR(160),""))="Devis 2",IFERROR(VALUE(TRIM(SUBSTITUTE(S24,CHAR(160),""))),0),TRIM(SUBSTITUTE(AA24,CHAR(160),""))="Devis 3",IFERROR(VALUE(TRIM(SUBSTITUTE(X24,CHAR(160),""))),0),TRUE,0)*IFERROR(VALUE(TRIM(SUBSTITUTE(C24,CHAR(160),""))),0))=0,"",_xlfn.IFS(TRIM(SUBSTITUTE(AA24,CHAR(160),""))="Devis 1",IFERROR(VALUE(TRIM(SUBSTITUTE(N24,CHAR(160),""))),0),TRIM(SUBSTITUTE(AA24,CHAR(160),""))="Devis 2",IFERROR(VALUE(TRIM(SUBSTITUTE(S24,CHAR(160),""))),0),TRIM(SUBSTITUTE(AA24,CHAR(160),""))="Devis 3",IFERROR(VALUE(TRIM(SUBSTITUTE(X24,CHAR(160),""))),0),TRUE,0)*IFERROR(VALUE(TRIM(SUBSTITUTE(C24,CHAR(160),""))),0))</f>
        <v/>
      </c>
      <c r="AC24" s="177" t="str" cm="1">
        <f t="array" ref="AC24">IF(ROUND((_xlfn.IFS(TRIM(SUBSTITUTE(AA24,CHAR(160),""))="Devis 1",IFERROR(VALUE(TRIM(SUBSTITUTE(O24,CHAR(160),""))),0),TRIM(SUBSTITUTE(AA24,CHAR(160),""))="Devis 2",IFERROR(VALUE(TRIM(SUBSTITUTE(T24,CHAR(160),""))),0),TRIM(SUBSTITUTE(AA24,CHAR(160),""))="Devis 3",IFERROR(VALUE(TRIM(SUBSTITUTE(Y24,CHAR(160),""))),0),TRUE,0)*IFERROR(VALUE(TRIM(SUBSTITUTE(C24,CHAR(160),""))),0)),2)=0,IF(AB24&lt;&gt;"",0,""),ROUND((_xlfn.IFS(TRIM(SUBSTITUTE(AA24,CHAR(160),""))="Devis 1",IFERROR(VALUE(TRIM(SUBSTITUTE(O24,CHAR(160),""))),0),TRIM(SUBSTITUTE(AA24,CHAR(160),""))="Devis 2",IFERROR(VALUE(TRIM(SUBSTITUTE(T24,CHAR(160),""))),0),TRIM(SUBSTITUTE(AA24,CHAR(160),""))="Devis 3",IFERROR(VALUE(TRIM(SUBSTITUTE(Y24,CHAR(160),""))),0),TRUE,0)*IFERROR(VALUE(TRIM(SUBSTITUTE(C24,CHAR(160),""))),0)),2))</f>
        <v/>
      </c>
      <c r="AD24" s="252" t="str">
        <f t="shared" si="7"/>
        <v/>
      </c>
      <c r="AE24" s="25"/>
      <c r="AF24" s="253" t="str">
        <f>IF(B24="","",B24)</f>
        <v/>
      </c>
      <c r="AG24" s="254" t="str">
        <f>IF(C24="","",C24)</f>
        <v/>
      </c>
      <c r="AH24" s="255" t="str">
        <f>IF(D24="","",D24)</f>
        <v/>
      </c>
      <c r="AI24" s="78" t="str">
        <f>IF(E24="","",E24)</f>
        <v/>
      </c>
      <c r="AJ24" s="78" t="str">
        <f>IF(F24="","",F24)</f>
        <v/>
      </c>
      <c r="AK24" s="78" t="str">
        <f>IF(G24="","",G24)</f>
        <v/>
      </c>
      <c r="AL24" s="78" t="str">
        <f>IF(H24="","",H24)</f>
        <v/>
      </c>
      <c r="AM24" s="78" t="str">
        <f>IF(I24="","",I24)</f>
        <v/>
      </c>
      <c r="AN24" s="78" t="str">
        <f>IF(J24="","",J24)</f>
        <v/>
      </c>
      <c r="AO24" s="256" t="str">
        <f>IF(K24="","",K24)</f>
        <v/>
      </c>
      <c r="AP24" s="169"/>
      <c r="AQ24" s="169"/>
      <c r="AR24" s="170" t="str">
        <f>IF(N24="","",N24)</f>
        <v/>
      </c>
      <c r="AS24" s="79" t="str">
        <f>IF(O24="","",O24)</f>
        <v/>
      </c>
      <c r="AT24" s="165" t="str">
        <f t="shared" si="17"/>
        <v/>
      </c>
      <c r="AU24" s="169"/>
      <c r="AV24" s="169"/>
      <c r="AW24" s="171" t="str">
        <f>IF(S24="","",S24)</f>
        <v/>
      </c>
      <c r="AX24" s="79" t="str">
        <f>IF(T24="","",T24)</f>
        <v/>
      </c>
      <c r="AY24" s="165" t="str">
        <f t="shared" si="9"/>
        <v/>
      </c>
      <c r="AZ24" s="169"/>
      <c r="BA24" s="169"/>
      <c r="BB24" s="172" t="str">
        <f>IF(X24="","",X24)</f>
        <v/>
      </c>
      <c r="BC24" s="79" t="str">
        <f>IF(Y24="","",Y24)</f>
        <v/>
      </c>
      <c r="BD24" s="173" t="str">
        <f t="shared" si="10"/>
        <v/>
      </c>
      <c r="BE24" s="174" t="str">
        <f>IF(AA24="","",AA24)</f>
        <v/>
      </c>
      <c r="BF24" s="257"/>
      <c r="BG24" s="177" t="str">
        <f t="shared" si="11"/>
        <v/>
      </c>
      <c r="BH24" s="177" t="str">
        <f t="shared" si="12"/>
        <v/>
      </c>
      <c r="BI24" s="176" t="str">
        <f t="shared" si="13"/>
        <v/>
      </c>
      <c r="BJ24" s="940" t="str">
        <f t="shared" si="14"/>
        <v/>
      </c>
      <c r="BK24" s="940" t="str">
        <f t="shared" si="15"/>
        <v/>
      </c>
      <c r="BL24" s="176" t="str">
        <f t="shared" si="16"/>
        <v/>
      </c>
      <c r="BM24" s="258"/>
      <c r="BN24" s="411" t="str">
        <f t="shared" si="4"/>
        <v/>
      </c>
      <c r="BO24" s="411" t="str">
        <f>IF(OR(BL24="",AD24="",BJ24="",AB24="",BK24="",AC24=""),"",_xlfn.IFS(
ROUND(IFERROR(VALUE(TRIM(SUBSTITUTE(BL24,CHAR(160),""))),0),2)&gt;
ROUND(IFERROR(VALUE(TRIM(SUBSTITUTE(AD24,CHAR(160),""))),0),2),
"KO : Le montant retenu TTC est supérieur au montant présenté TTC. Merci de revoir la ligne de dépense ou plafonner son montant.",
ROUND(IFERROR(VALUE(TRIM(SUBSTITUTE(BJ24,CHAR(160),""))),0),2)&gt;
ROUND(IFERROR(VALUE(TRIM(SUBSTITUTE(AB24,CHAR(160),""))),0),2),
"Attention : Le montant retenu HT est supérieur au montant HT présenté. Merci de revoir la ligne de dépense, plafonner son montant, ou justifier la reventillation HT / TVA.",
ROUND(IFERROR(VALUE(TRIM(SUBSTITUTE(BK24,CHAR(160),""))),0),2)&gt;
ROUND(IFERROR(VALUE(TRIM(SUBSTITUTE(AC24,CHAR(160),""))),0),2),
"Attention : Le montant TVA retenu est supérieur au montant TVA présenté. Merci de revoir la ligne de dépense, plafonner son montant, ou justifier la reventillation HT / TVA.",
ROUND(IFERROR(VALUE(TRIM(SUBSTITUTE(AD24,CHAR(160),""))),0),2)=0,
"",
ROUND(IFERROR(VALUE(TRIM(SUBSTITUTE(BL24,CHAR(160),""))),0),2)=
ROUND(IFERROR(VALUE(TRIM(SUBSTITUTE(AD24,CHAR(160),""))),0),2),
"OK",
ROUND(IFERROR(VALUE(TRIM(SUBSTITUTE(BL24,CHAR(160),""))),0),2)=0,
"Attention : Montant présenté entièrement rejeté.",
ROUND(IFERROR(VALUE(TRIM(SUBSTITUTE(BL24,CHAR(160),""))),0),2)&lt;
ROUND(IFERROR(VALUE(TRIM(SUBSTITUTE(AD24,CHAR(160),""))),0),2),
"Attention : Montant présenté partiellement rejeté.",
TRUE,""
))</f>
        <v/>
      </c>
      <c r="BP24" s="176" t="str">
        <f>IF(OR(AB24="",BJ24=""),"",(IFERROR(VALUE(TRIM(SUBSTITUTE(AB24,CHAR(160),""))),0))-(IFERROR(VALUE(TRIM(SUBSTITUTE(BJ24,CHAR(160),""))),0)))</f>
        <v/>
      </c>
      <c r="BQ24" s="176" t="str">
        <f>IF(OR(AC24="",BK24=""),"",(IFERROR(VALUE(TRIM(SUBSTITUTE(AC24,CHAR(160),""))),0))-(IFERROR(VALUE(TRIM(SUBSTITUTE(BK24,CHAR(160),""))),0)))</f>
        <v/>
      </c>
      <c r="BR24" s="82" t="str">
        <f>IF(OR(AD24="",BL24=""),"",(IFERROR(VALUE(TRIM(SUBSTITUTE(AD24,CHAR(160),""))),0))-(IFERROR(VALUE(TRIM(SUBSTITUTE(BL24,CHAR(160),""))),0)))</f>
        <v/>
      </c>
      <c r="BS24" s="204"/>
    </row>
    <row r="25" spans="1:71" ht="20.25" customHeight="1">
      <c r="A25" s="250">
        <v>17</v>
      </c>
      <c r="B25" s="2"/>
      <c r="C25" s="356"/>
      <c r="D25" s="2"/>
      <c r="E25" s="2"/>
      <c r="F25" s="80"/>
      <c r="G25" s="17"/>
      <c r="H25" s="13"/>
      <c r="I25" s="30"/>
      <c r="J25" s="2"/>
      <c r="K25" s="12"/>
      <c r="L25" s="939"/>
      <c r="M25" s="2"/>
      <c r="N25" s="4"/>
      <c r="O25" s="3"/>
      <c r="P25" s="165" t="str">
        <f t="shared" si="19"/>
        <v/>
      </c>
      <c r="Q25" s="939"/>
      <c r="R25" s="2"/>
      <c r="S25" s="5"/>
      <c r="T25" s="362"/>
      <c r="U25" s="364" t="str">
        <f t="shared" si="6"/>
        <v/>
      </c>
      <c r="V25" s="939"/>
      <c r="W25" s="2"/>
      <c r="X25" s="6"/>
      <c r="Y25" s="362"/>
      <c r="Z25" s="364" t="str">
        <f t="shared" si="18"/>
        <v/>
      </c>
      <c r="AA25" s="366"/>
      <c r="AB25" s="251" t="str" cm="1">
        <f t="array" ref="AB25">IF((_xlfn.IFS(TRIM(SUBSTITUTE(AA25,CHAR(160),""))="Devis 1",IFERROR(VALUE(TRIM(SUBSTITUTE(N25,CHAR(160),""))),0),TRIM(SUBSTITUTE(AA25,CHAR(160),""))="Devis 2",IFERROR(VALUE(TRIM(SUBSTITUTE(S25,CHAR(160),""))),0),TRIM(SUBSTITUTE(AA25,CHAR(160),""))="Devis 3",IFERROR(VALUE(TRIM(SUBSTITUTE(X25,CHAR(160),""))),0),TRUE,0)*IFERROR(VALUE(TRIM(SUBSTITUTE(C25,CHAR(160),""))),0))=0,"",_xlfn.IFS(TRIM(SUBSTITUTE(AA25,CHAR(160),""))="Devis 1",IFERROR(VALUE(TRIM(SUBSTITUTE(N25,CHAR(160),""))),0),TRIM(SUBSTITUTE(AA25,CHAR(160),""))="Devis 2",IFERROR(VALUE(TRIM(SUBSTITUTE(S25,CHAR(160),""))),0),TRIM(SUBSTITUTE(AA25,CHAR(160),""))="Devis 3",IFERROR(VALUE(TRIM(SUBSTITUTE(X25,CHAR(160),""))),0),TRUE,0)*IFERROR(VALUE(TRIM(SUBSTITUTE(C25,CHAR(160),""))),0))</f>
        <v/>
      </c>
      <c r="AC25" s="177" t="str" cm="1">
        <f t="array" ref="AC25">IF(ROUND((_xlfn.IFS(TRIM(SUBSTITUTE(AA25,CHAR(160),""))="Devis 1",IFERROR(VALUE(TRIM(SUBSTITUTE(O25,CHAR(160),""))),0),TRIM(SUBSTITUTE(AA25,CHAR(160),""))="Devis 2",IFERROR(VALUE(TRIM(SUBSTITUTE(T25,CHAR(160),""))),0),TRIM(SUBSTITUTE(AA25,CHAR(160),""))="Devis 3",IFERROR(VALUE(TRIM(SUBSTITUTE(Y25,CHAR(160),""))),0),TRUE,0)*IFERROR(VALUE(TRIM(SUBSTITUTE(C25,CHAR(160),""))),0)),2)=0,IF(AB25&lt;&gt;"",0,""),ROUND((_xlfn.IFS(TRIM(SUBSTITUTE(AA25,CHAR(160),""))="Devis 1",IFERROR(VALUE(TRIM(SUBSTITUTE(O25,CHAR(160),""))),0),TRIM(SUBSTITUTE(AA25,CHAR(160),""))="Devis 2",IFERROR(VALUE(TRIM(SUBSTITUTE(T25,CHAR(160),""))),0),TRIM(SUBSTITUTE(AA25,CHAR(160),""))="Devis 3",IFERROR(VALUE(TRIM(SUBSTITUTE(Y25,CHAR(160),""))),0),TRUE,0)*IFERROR(VALUE(TRIM(SUBSTITUTE(C25,CHAR(160),""))),0)),2))</f>
        <v/>
      </c>
      <c r="AD25" s="252" t="str">
        <f t="shared" si="7"/>
        <v/>
      </c>
      <c r="AE25" s="25"/>
      <c r="AF25" s="253" t="str">
        <f>IF(B25="","",B25)</f>
        <v/>
      </c>
      <c r="AG25" s="254" t="str">
        <f>IF(C25="","",C25)</f>
        <v/>
      </c>
      <c r="AH25" s="255" t="str">
        <f>IF(D25="","",D25)</f>
        <v/>
      </c>
      <c r="AI25" s="78" t="str">
        <f>IF(E25="","",E25)</f>
        <v/>
      </c>
      <c r="AJ25" s="78" t="str">
        <f>IF(F25="","",F25)</f>
        <v/>
      </c>
      <c r="AK25" s="78" t="str">
        <f>IF(G25="","",G25)</f>
        <v/>
      </c>
      <c r="AL25" s="78" t="str">
        <f>IF(H25="","",H25)</f>
        <v/>
      </c>
      <c r="AM25" s="78" t="str">
        <f>IF(I25="","",I25)</f>
        <v/>
      </c>
      <c r="AN25" s="78" t="str">
        <f>IF(J25="","",J25)</f>
        <v/>
      </c>
      <c r="AO25" s="256" t="str">
        <f>IF(K25="","",K25)</f>
        <v/>
      </c>
      <c r="AP25" s="169"/>
      <c r="AQ25" s="169"/>
      <c r="AR25" s="170" t="str">
        <f>IF(N25="","",N25)</f>
        <v/>
      </c>
      <c r="AS25" s="79" t="str">
        <f>IF(O25="","",O25)</f>
        <v/>
      </c>
      <c r="AT25" s="165" t="str">
        <f t="shared" si="17"/>
        <v/>
      </c>
      <c r="AU25" s="169"/>
      <c r="AV25" s="169"/>
      <c r="AW25" s="171" t="str">
        <f>IF(S25="","",S25)</f>
        <v/>
      </c>
      <c r="AX25" s="79" t="str">
        <f>IF(T25="","",T25)</f>
        <v/>
      </c>
      <c r="AY25" s="165" t="str">
        <f t="shared" si="9"/>
        <v/>
      </c>
      <c r="AZ25" s="169"/>
      <c r="BA25" s="169"/>
      <c r="BB25" s="172" t="str">
        <f>IF(X25="","",X25)</f>
        <v/>
      </c>
      <c r="BC25" s="79" t="str">
        <f>IF(Y25="","",Y25)</f>
        <v/>
      </c>
      <c r="BD25" s="173" t="str">
        <f t="shared" si="10"/>
        <v/>
      </c>
      <c r="BE25" s="174" t="str">
        <f>IF(AA25="","",AA25)</f>
        <v/>
      </c>
      <c r="BF25" s="257"/>
      <c r="BG25" s="177" t="str">
        <f t="shared" si="11"/>
        <v/>
      </c>
      <c r="BH25" s="177" t="str">
        <f t="shared" si="12"/>
        <v/>
      </c>
      <c r="BI25" s="176" t="str">
        <f t="shared" si="13"/>
        <v/>
      </c>
      <c r="BJ25" s="940" t="str">
        <f t="shared" si="14"/>
        <v/>
      </c>
      <c r="BK25" s="940" t="str">
        <f t="shared" si="15"/>
        <v/>
      </c>
      <c r="BL25" s="176" t="str">
        <f t="shared" si="16"/>
        <v/>
      </c>
      <c r="BM25" s="258"/>
      <c r="BN25" s="411" t="str">
        <f t="shared" si="4"/>
        <v/>
      </c>
      <c r="BO25" s="411" t="str">
        <f>IF(OR(BL25="",AD25="",BJ25="",AB25="",BK25="",AC25=""),"",_xlfn.IFS(
ROUND(IFERROR(VALUE(TRIM(SUBSTITUTE(BL25,CHAR(160),""))),0),2)&gt;
ROUND(IFERROR(VALUE(TRIM(SUBSTITUTE(AD25,CHAR(160),""))),0),2),
"KO : Le montant retenu TTC est supérieur au montant présenté TTC. Merci de revoir la ligne de dépense ou plafonner son montant.",
ROUND(IFERROR(VALUE(TRIM(SUBSTITUTE(BJ25,CHAR(160),""))),0),2)&gt;
ROUND(IFERROR(VALUE(TRIM(SUBSTITUTE(AB25,CHAR(160),""))),0),2),
"Attention : Le montant retenu HT est supérieur au montant HT présenté. Merci de revoir la ligne de dépense, plafonner son montant, ou justifier la reventillation HT / TVA.",
ROUND(IFERROR(VALUE(TRIM(SUBSTITUTE(BK25,CHAR(160),""))),0),2)&gt;
ROUND(IFERROR(VALUE(TRIM(SUBSTITUTE(AC25,CHAR(160),""))),0),2),
"Attention : Le montant TVA retenu est supérieur au montant TVA présenté. Merci de revoir la ligne de dépense, plafonner son montant, ou justifier la reventillation HT / TVA.",
ROUND(IFERROR(VALUE(TRIM(SUBSTITUTE(AD25,CHAR(160),""))),0),2)=0,
"",
ROUND(IFERROR(VALUE(TRIM(SUBSTITUTE(BL25,CHAR(160),""))),0),2)=
ROUND(IFERROR(VALUE(TRIM(SUBSTITUTE(AD25,CHAR(160),""))),0),2),
"OK",
ROUND(IFERROR(VALUE(TRIM(SUBSTITUTE(BL25,CHAR(160),""))),0),2)=0,
"Attention : Montant présenté entièrement rejeté.",
ROUND(IFERROR(VALUE(TRIM(SUBSTITUTE(BL25,CHAR(160),""))),0),2)&lt;
ROUND(IFERROR(VALUE(TRIM(SUBSTITUTE(AD25,CHAR(160),""))),0),2),
"Attention : Montant présenté partiellement rejeté.",
TRUE,""
))</f>
        <v/>
      </c>
      <c r="BP25" s="176" t="str">
        <f>IF(OR(AB25="",BJ25=""),"",(IFERROR(VALUE(TRIM(SUBSTITUTE(AB25,CHAR(160),""))),0))-(IFERROR(VALUE(TRIM(SUBSTITUTE(BJ25,CHAR(160),""))),0)))</f>
        <v/>
      </c>
      <c r="BQ25" s="176" t="str">
        <f>IF(OR(AC25="",BK25=""),"",(IFERROR(VALUE(TRIM(SUBSTITUTE(AC25,CHAR(160),""))),0))-(IFERROR(VALUE(TRIM(SUBSTITUTE(BK25,CHAR(160),""))),0)))</f>
        <v/>
      </c>
      <c r="BR25" s="82" t="str">
        <f>IF(OR(AD25="",BL25=""),"",(IFERROR(VALUE(TRIM(SUBSTITUTE(AD25,CHAR(160),""))),0))-(IFERROR(VALUE(TRIM(SUBSTITUTE(BL25,CHAR(160),""))),0)))</f>
        <v/>
      </c>
    </row>
    <row r="26" spans="1:71" ht="20.25" customHeight="1">
      <c r="A26" s="250">
        <v>18</v>
      </c>
      <c r="B26" s="2"/>
      <c r="C26" s="356"/>
      <c r="D26" s="2"/>
      <c r="E26" s="2"/>
      <c r="F26" s="80"/>
      <c r="G26" s="17"/>
      <c r="H26" s="13"/>
      <c r="I26" s="30"/>
      <c r="J26" s="2"/>
      <c r="K26" s="12"/>
      <c r="L26" s="939"/>
      <c r="M26" s="2"/>
      <c r="N26" s="4"/>
      <c r="O26" s="3"/>
      <c r="P26" s="165" t="str">
        <f t="shared" si="19"/>
        <v/>
      </c>
      <c r="Q26" s="939"/>
      <c r="R26" s="2"/>
      <c r="S26" s="5"/>
      <c r="T26" s="362"/>
      <c r="U26" s="364" t="str">
        <f t="shared" si="6"/>
        <v/>
      </c>
      <c r="V26" s="939"/>
      <c r="W26" s="2"/>
      <c r="X26" s="6"/>
      <c r="Y26" s="362"/>
      <c r="Z26" s="364" t="str">
        <f t="shared" si="18"/>
        <v/>
      </c>
      <c r="AA26" s="366"/>
      <c r="AB26" s="251" t="str" cm="1">
        <f t="array" ref="AB26">IF((_xlfn.IFS(TRIM(SUBSTITUTE(AA26,CHAR(160),""))="Devis 1",IFERROR(VALUE(TRIM(SUBSTITUTE(N26,CHAR(160),""))),0),TRIM(SUBSTITUTE(AA26,CHAR(160),""))="Devis 2",IFERROR(VALUE(TRIM(SUBSTITUTE(S26,CHAR(160),""))),0),TRIM(SUBSTITUTE(AA26,CHAR(160),""))="Devis 3",IFERROR(VALUE(TRIM(SUBSTITUTE(X26,CHAR(160),""))),0),TRUE,0)*IFERROR(VALUE(TRIM(SUBSTITUTE(C26,CHAR(160),""))),0))=0,"",_xlfn.IFS(TRIM(SUBSTITUTE(AA26,CHAR(160),""))="Devis 1",IFERROR(VALUE(TRIM(SUBSTITUTE(N26,CHAR(160),""))),0),TRIM(SUBSTITUTE(AA26,CHAR(160),""))="Devis 2",IFERROR(VALUE(TRIM(SUBSTITUTE(S26,CHAR(160),""))),0),TRIM(SUBSTITUTE(AA26,CHAR(160),""))="Devis 3",IFERROR(VALUE(TRIM(SUBSTITUTE(X26,CHAR(160),""))),0),TRUE,0)*IFERROR(VALUE(TRIM(SUBSTITUTE(C26,CHAR(160),""))),0))</f>
        <v/>
      </c>
      <c r="AC26" s="177" t="str" cm="1">
        <f t="array" ref="AC26">IF(ROUND((_xlfn.IFS(TRIM(SUBSTITUTE(AA26,CHAR(160),""))="Devis 1",IFERROR(VALUE(TRIM(SUBSTITUTE(O26,CHAR(160),""))),0),TRIM(SUBSTITUTE(AA26,CHAR(160),""))="Devis 2",IFERROR(VALUE(TRIM(SUBSTITUTE(T26,CHAR(160),""))),0),TRIM(SUBSTITUTE(AA26,CHAR(160),""))="Devis 3",IFERROR(VALUE(TRIM(SUBSTITUTE(Y26,CHAR(160),""))),0),TRUE,0)*IFERROR(VALUE(TRIM(SUBSTITUTE(C26,CHAR(160),""))),0)),2)=0,IF(AB26&lt;&gt;"",0,""),ROUND((_xlfn.IFS(TRIM(SUBSTITUTE(AA26,CHAR(160),""))="Devis 1",IFERROR(VALUE(TRIM(SUBSTITUTE(O26,CHAR(160),""))),0),TRIM(SUBSTITUTE(AA26,CHAR(160),""))="Devis 2",IFERROR(VALUE(TRIM(SUBSTITUTE(T26,CHAR(160),""))),0),TRIM(SUBSTITUTE(AA26,CHAR(160),""))="Devis 3",IFERROR(VALUE(TRIM(SUBSTITUTE(Y26,CHAR(160),""))),0),TRUE,0)*IFERROR(VALUE(TRIM(SUBSTITUTE(C26,CHAR(160),""))),0)),2))</f>
        <v/>
      </c>
      <c r="AD26" s="252" t="str">
        <f t="shared" si="7"/>
        <v/>
      </c>
      <c r="AE26" s="25"/>
      <c r="AF26" s="253" t="str">
        <f>IF(B26="","",B26)</f>
        <v/>
      </c>
      <c r="AG26" s="254" t="str">
        <f>IF(C26="","",C26)</f>
        <v/>
      </c>
      <c r="AH26" s="255" t="str">
        <f>IF(D26="","",D26)</f>
        <v/>
      </c>
      <c r="AI26" s="78" t="str">
        <f>IF(E26="","",E26)</f>
        <v/>
      </c>
      <c r="AJ26" s="78" t="str">
        <f>IF(F26="","",F26)</f>
        <v/>
      </c>
      <c r="AK26" s="78" t="str">
        <f>IF(G26="","",G26)</f>
        <v/>
      </c>
      <c r="AL26" s="78" t="str">
        <f>IF(H26="","",H26)</f>
        <v/>
      </c>
      <c r="AM26" s="78" t="str">
        <f>IF(I26="","",I26)</f>
        <v/>
      </c>
      <c r="AN26" s="78" t="str">
        <f>IF(J26="","",J26)</f>
        <v/>
      </c>
      <c r="AO26" s="256" t="str">
        <f>IF(K26="","",K26)</f>
        <v/>
      </c>
      <c r="AP26" s="169"/>
      <c r="AQ26" s="169"/>
      <c r="AR26" s="170" t="str">
        <f>IF(N26="","",N26)</f>
        <v/>
      </c>
      <c r="AS26" s="79" t="str">
        <f>IF(O26="","",O26)</f>
        <v/>
      </c>
      <c r="AT26" s="165" t="str">
        <f t="shared" si="17"/>
        <v/>
      </c>
      <c r="AU26" s="169"/>
      <c r="AV26" s="169"/>
      <c r="AW26" s="171" t="str">
        <f>IF(S26="","",S26)</f>
        <v/>
      </c>
      <c r="AX26" s="79" t="str">
        <f>IF(T26="","",T26)</f>
        <v/>
      </c>
      <c r="AY26" s="165" t="str">
        <f t="shared" si="9"/>
        <v/>
      </c>
      <c r="AZ26" s="169"/>
      <c r="BA26" s="169"/>
      <c r="BB26" s="172" t="str">
        <f>IF(X26="","",X26)</f>
        <v/>
      </c>
      <c r="BC26" s="79" t="str">
        <f>IF(Y26="","",Y26)</f>
        <v/>
      </c>
      <c r="BD26" s="173" t="str">
        <f t="shared" si="10"/>
        <v/>
      </c>
      <c r="BE26" s="174" t="str">
        <f>IF(AA26="","",AA26)</f>
        <v/>
      </c>
      <c r="BF26" s="257"/>
      <c r="BG26" s="177" t="str">
        <f t="shared" si="11"/>
        <v/>
      </c>
      <c r="BH26" s="177" t="str">
        <f t="shared" si="12"/>
        <v/>
      </c>
      <c r="BI26" s="176" t="str">
        <f t="shared" si="13"/>
        <v/>
      </c>
      <c r="BJ26" s="940" t="str">
        <f t="shared" si="14"/>
        <v/>
      </c>
      <c r="BK26" s="940" t="str">
        <f t="shared" si="15"/>
        <v/>
      </c>
      <c r="BL26" s="176" t="str">
        <f t="shared" si="16"/>
        <v/>
      </c>
      <c r="BM26" s="258"/>
      <c r="BN26" s="411" t="str">
        <f t="shared" si="4"/>
        <v/>
      </c>
      <c r="BO26" s="411" t="str">
        <f>IF(OR(BL26="",AD26="",BJ26="",AB26="",BK26="",AC26=""),"",_xlfn.IFS(
ROUND(IFERROR(VALUE(TRIM(SUBSTITUTE(BL26,CHAR(160),""))),0),2)&gt;
ROUND(IFERROR(VALUE(TRIM(SUBSTITUTE(AD26,CHAR(160),""))),0),2),
"KO : Le montant retenu TTC est supérieur au montant présenté TTC. Merci de revoir la ligne de dépense ou plafonner son montant.",
ROUND(IFERROR(VALUE(TRIM(SUBSTITUTE(BJ26,CHAR(160),""))),0),2)&gt;
ROUND(IFERROR(VALUE(TRIM(SUBSTITUTE(AB26,CHAR(160),""))),0),2),
"Attention : Le montant retenu HT est supérieur au montant HT présenté. Merci de revoir la ligne de dépense, plafonner son montant, ou justifier la reventillation HT / TVA.",
ROUND(IFERROR(VALUE(TRIM(SUBSTITUTE(BK26,CHAR(160),""))),0),2)&gt;
ROUND(IFERROR(VALUE(TRIM(SUBSTITUTE(AC26,CHAR(160),""))),0),2),
"Attention : Le montant TVA retenu est supérieur au montant TVA présenté. Merci de revoir la ligne de dépense, plafonner son montant, ou justifier la reventillation HT / TVA.",
ROUND(IFERROR(VALUE(TRIM(SUBSTITUTE(AD26,CHAR(160),""))),0),2)=0,
"",
ROUND(IFERROR(VALUE(TRIM(SUBSTITUTE(BL26,CHAR(160),""))),0),2)=
ROUND(IFERROR(VALUE(TRIM(SUBSTITUTE(AD26,CHAR(160),""))),0),2),
"OK",
ROUND(IFERROR(VALUE(TRIM(SUBSTITUTE(BL26,CHAR(160),""))),0),2)=0,
"Attention : Montant présenté entièrement rejeté.",
ROUND(IFERROR(VALUE(TRIM(SUBSTITUTE(BL26,CHAR(160),""))),0),2)&lt;
ROUND(IFERROR(VALUE(TRIM(SUBSTITUTE(AD26,CHAR(160),""))),0),2),
"Attention : Montant présenté partiellement rejeté.",
TRUE,""
))</f>
        <v/>
      </c>
      <c r="BP26" s="176" t="str">
        <f>IF(OR(AB26="",BJ26=""),"",(IFERROR(VALUE(TRIM(SUBSTITUTE(AB26,CHAR(160),""))),0))-(IFERROR(VALUE(TRIM(SUBSTITUTE(BJ26,CHAR(160),""))),0)))</f>
        <v/>
      </c>
      <c r="BQ26" s="176" t="str">
        <f>IF(OR(AC26="",BK26=""),"",(IFERROR(VALUE(TRIM(SUBSTITUTE(AC26,CHAR(160),""))),0))-(IFERROR(VALUE(TRIM(SUBSTITUTE(BK26,CHAR(160),""))),0)))</f>
        <v/>
      </c>
      <c r="BR26" s="82" t="str">
        <f>IF(OR(AD26="",BL26=""),"",(IFERROR(VALUE(TRIM(SUBSTITUTE(AD26,CHAR(160),""))),0))-(IFERROR(VALUE(TRIM(SUBSTITUTE(BL26,CHAR(160),""))),0)))</f>
        <v/>
      </c>
    </row>
    <row r="27" spans="1:71" ht="20.25" customHeight="1">
      <c r="A27" s="250">
        <v>19</v>
      </c>
      <c r="B27" s="2"/>
      <c r="C27" s="356"/>
      <c r="D27" s="2"/>
      <c r="E27" s="2"/>
      <c r="F27" s="80"/>
      <c r="G27" s="17"/>
      <c r="H27" s="13"/>
      <c r="I27" s="30"/>
      <c r="J27" s="2"/>
      <c r="K27" s="12"/>
      <c r="L27" s="939"/>
      <c r="M27" s="2"/>
      <c r="N27" s="4"/>
      <c r="O27" s="3"/>
      <c r="P27" s="165" t="str">
        <f t="shared" si="19"/>
        <v/>
      </c>
      <c r="Q27" s="939"/>
      <c r="R27" s="2"/>
      <c r="S27" s="5"/>
      <c r="T27" s="362"/>
      <c r="U27" s="364" t="str">
        <f t="shared" si="6"/>
        <v/>
      </c>
      <c r="V27" s="939"/>
      <c r="W27" s="2"/>
      <c r="X27" s="6"/>
      <c r="Y27" s="362"/>
      <c r="Z27" s="364" t="str">
        <f t="shared" si="18"/>
        <v/>
      </c>
      <c r="AA27" s="366"/>
      <c r="AB27" s="251" t="str" cm="1">
        <f t="array" ref="AB27">IF((_xlfn.IFS(TRIM(SUBSTITUTE(AA27,CHAR(160),""))="Devis 1",IFERROR(VALUE(TRIM(SUBSTITUTE(N27,CHAR(160),""))),0),TRIM(SUBSTITUTE(AA27,CHAR(160),""))="Devis 2",IFERROR(VALUE(TRIM(SUBSTITUTE(S27,CHAR(160),""))),0),TRIM(SUBSTITUTE(AA27,CHAR(160),""))="Devis 3",IFERROR(VALUE(TRIM(SUBSTITUTE(X27,CHAR(160),""))),0),TRUE,0)*IFERROR(VALUE(TRIM(SUBSTITUTE(C27,CHAR(160),""))),0))=0,"",_xlfn.IFS(TRIM(SUBSTITUTE(AA27,CHAR(160),""))="Devis 1",IFERROR(VALUE(TRIM(SUBSTITUTE(N27,CHAR(160),""))),0),TRIM(SUBSTITUTE(AA27,CHAR(160),""))="Devis 2",IFERROR(VALUE(TRIM(SUBSTITUTE(S27,CHAR(160),""))),0),TRIM(SUBSTITUTE(AA27,CHAR(160),""))="Devis 3",IFERROR(VALUE(TRIM(SUBSTITUTE(X27,CHAR(160),""))),0),TRUE,0)*IFERROR(VALUE(TRIM(SUBSTITUTE(C27,CHAR(160),""))),0))</f>
        <v/>
      </c>
      <c r="AC27" s="177" t="str" cm="1">
        <f t="array" ref="AC27">IF(ROUND((_xlfn.IFS(TRIM(SUBSTITUTE(AA27,CHAR(160),""))="Devis 1",IFERROR(VALUE(TRIM(SUBSTITUTE(O27,CHAR(160),""))),0),TRIM(SUBSTITUTE(AA27,CHAR(160),""))="Devis 2",IFERROR(VALUE(TRIM(SUBSTITUTE(T27,CHAR(160),""))),0),TRIM(SUBSTITUTE(AA27,CHAR(160),""))="Devis 3",IFERROR(VALUE(TRIM(SUBSTITUTE(Y27,CHAR(160),""))),0),TRUE,0)*IFERROR(VALUE(TRIM(SUBSTITUTE(C27,CHAR(160),""))),0)),2)=0,IF(AB27&lt;&gt;"",0,""),ROUND((_xlfn.IFS(TRIM(SUBSTITUTE(AA27,CHAR(160),""))="Devis 1",IFERROR(VALUE(TRIM(SUBSTITUTE(O27,CHAR(160),""))),0),TRIM(SUBSTITUTE(AA27,CHAR(160),""))="Devis 2",IFERROR(VALUE(TRIM(SUBSTITUTE(T27,CHAR(160),""))),0),TRIM(SUBSTITUTE(AA27,CHAR(160),""))="Devis 3",IFERROR(VALUE(TRIM(SUBSTITUTE(Y27,CHAR(160),""))),0),TRUE,0)*IFERROR(VALUE(TRIM(SUBSTITUTE(C27,CHAR(160),""))),0)),2))</f>
        <v/>
      </c>
      <c r="AD27" s="252" t="str">
        <f t="shared" si="7"/>
        <v/>
      </c>
      <c r="AE27" s="25"/>
      <c r="AF27" s="253" t="str">
        <f>IF(B27="","",B27)</f>
        <v/>
      </c>
      <c r="AG27" s="254" t="str">
        <f>IF(C27="","",C27)</f>
        <v/>
      </c>
      <c r="AH27" s="255" t="str">
        <f>IF(D27="","",D27)</f>
        <v/>
      </c>
      <c r="AI27" s="78" t="str">
        <f>IF(E27="","",E27)</f>
        <v/>
      </c>
      <c r="AJ27" s="78" t="str">
        <f>IF(F27="","",F27)</f>
        <v/>
      </c>
      <c r="AK27" s="78" t="str">
        <f>IF(G27="","",G27)</f>
        <v/>
      </c>
      <c r="AL27" s="78" t="str">
        <f>IF(H27="","",H27)</f>
        <v/>
      </c>
      <c r="AM27" s="78" t="str">
        <f>IF(I27="","",I27)</f>
        <v/>
      </c>
      <c r="AN27" s="78" t="str">
        <f>IF(J27="","",J27)</f>
        <v/>
      </c>
      <c r="AO27" s="256" t="str">
        <f>IF(K27="","",K27)</f>
        <v/>
      </c>
      <c r="AP27" s="169"/>
      <c r="AQ27" s="169"/>
      <c r="AR27" s="170" t="str">
        <f>IF(N27="","",N27)</f>
        <v/>
      </c>
      <c r="AS27" s="79" t="str">
        <f>IF(O27="","",O27)</f>
        <v/>
      </c>
      <c r="AT27" s="165" t="str">
        <f t="shared" si="17"/>
        <v/>
      </c>
      <c r="AU27" s="169"/>
      <c r="AV27" s="169"/>
      <c r="AW27" s="171" t="str">
        <f>IF(S27="","",S27)</f>
        <v/>
      </c>
      <c r="AX27" s="79" t="str">
        <f>IF(T27="","",T27)</f>
        <v/>
      </c>
      <c r="AY27" s="165" t="str">
        <f t="shared" si="9"/>
        <v/>
      </c>
      <c r="AZ27" s="169"/>
      <c r="BA27" s="169"/>
      <c r="BB27" s="172" t="str">
        <f>IF(X27="","",X27)</f>
        <v/>
      </c>
      <c r="BC27" s="79" t="str">
        <f>IF(Y27="","",Y27)</f>
        <v/>
      </c>
      <c r="BD27" s="173" t="str">
        <f t="shared" si="10"/>
        <v/>
      </c>
      <c r="BE27" s="174" t="str">
        <f>IF(AA27="","",AA27)</f>
        <v/>
      </c>
      <c r="BF27" s="257"/>
      <c r="BG27" s="177" t="str">
        <f t="shared" si="11"/>
        <v/>
      </c>
      <c r="BH27" s="177" t="str">
        <f t="shared" si="12"/>
        <v/>
      </c>
      <c r="BI27" s="176" t="str">
        <f t="shared" si="13"/>
        <v/>
      </c>
      <c r="BJ27" s="940" t="str">
        <f t="shared" si="14"/>
        <v/>
      </c>
      <c r="BK27" s="940" t="str">
        <f t="shared" si="15"/>
        <v/>
      </c>
      <c r="BL27" s="176" t="str">
        <f t="shared" si="16"/>
        <v/>
      </c>
      <c r="BM27" s="258"/>
      <c r="BN27" s="411" t="str">
        <f t="shared" si="4"/>
        <v/>
      </c>
      <c r="BO27" s="411" t="str">
        <f>IF(OR(BL27="",AD27="",BJ27="",AB27="",BK27="",AC27=""),"",_xlfn.IFS(
ROUND(IFERROR(VALUE(TRIM(SUBSTITUTE(BL27,CHAR(160),""))),0),2)&gt;
ROUND(IFERROR(VALUE(TRIM(SUBSTITUTE(AD27,CHAR(160),""))),0),2),
"KO : Le montant retenu TTC est supérieur au montant présenté TTC. Merci de revoir la ligne de dépense ou plafonner son montant.",
ROUND(IFERROR(VALUE(TRIM(SUBSTITUTE(BJ27,CHAR(160),""))),0),2)&gt;
ROUND(IFERROR(VALUE(TRIM(SUBSTITUTE(AB27,CHAR(160),""))),0),2),
"Attention : Le montant retenu HT est supérieur au montant HT présenté. Merci de revoir la ligne de dépense, plafonner son montant, ou justifier la reventillation HT / TVA.",
ROUND(IFERROR(VALUE(TRIM(SUBSTITUTE(BK27,CHAR(160),""))),0),2)&gt;
ROUND(IFERROR(VALUE(TRIM(SUBSTITUTE(AC27,CHAR(160),""))),0),2),
"Attention : Le montant TVA retenu est supérieur au montant TVA présenté. Merci de revoir la ligne de dépense, plafonner son montant, ou justifier la reventillation HT / TVA.",
ROUND(IFERROR(VALUE(TRIM(SUBSTITUTE(AD27,CHAR(160),""))),0),2)=0,
"",
ROUND(IFERROR(VALUE(TRIM(SUBSTITUTE(BL27,CHAR(160),""))),0),2)=
ROUND(IFERROR(VALUE(TRIM(SUBSTITUTE(AD27,CHAR(160),""))),0),2),
"OK",
ROUND(IFERROR(VALUE(TRIM(SUBSTITUTE(BL27,CHAR(160),""))),0),2)=0,
"Attention : Montant présenté entièrement rejeté.",
ROUND(IFERROR(VALUE(TRIM(SUBSTITUTE(BL27,CHAR(160),""))),0),2)&lt;
ROUND(IFERROR(VALUE(TRIM(SUBSTITUTE(AD27,CHAR(160),""))),0),2),
"Attention : Montant présenté partiellement rejeté.",
TRUE,""
))</f>
        <v/>
      </c>
      <c r="BP27" s="176" t="str">
        <f>IF(OR(AB27="",BJ27=""),"",(IFERROR(VALUE(TRIM(SUBSTITUTE(AB27,CHAR(160),""))),0))-(IFERROR(VALUE(TRIM(SUBSTITUTE(BJ27,CHAR(160),""))),0)))</f>
        <v/>
      </c>
      <c r="BQ27" s="176" t="str">
        <f>IF(OR(AC27="",BK27=""),"",(IFERROR(VALUE(TRIM(SUBSTITUTE(AC27,CHAR(160),""))),0))-(IFERROR(VALUE(TRIM(SUBSTITUTE(BK27,CHAR(160),""))),0)))</f>
        <v/>
      </c>
      <c r="BR27" s="82" t="str">
        <f>IF(OR(AD27="",BL27=""),"",(IFERROR(VALUE(TRIM(SUBSTITUTE(AD27,CHAR(160),""))),0))-(IFERROR(VALUE(TRIM(SUBSTITUTE(BL27,CHAR(160),""))),0)))</f>
        <v/>
      </c>
    </row>
    <row r="28" spans="1:71" ht="20.25" customHeight="1">
      <c r="A28" s="250">
        <v>20</v>
      </c>
      <c r="B28" s="2"/>
      <c r="C28" s="356"/>
      <c r="D28" s="2"/>
      <c r="E28" s="2"/>
      <c r="F28" s="80"/>
      <c r="G28" s="17"/>
      <c r="H28" s="13"/>
      <c r="I28" s="30"/>
      <c r="J28" s="2"/>
      <c r="K28" s="12"/>
      <c r="L28" s="939"/>
      <c r="M28" s="2"/>
      <c r="N28" s="4"/>
      <c r="O28" s="3"/>
      <c r="P28" s="165" t="str">
        <f t="shared" si="19"/>
        <v/>
      </c>
      <c r="Q28" s="939"/>
      <c r="R28" s="2"/>
      <c r="S28" s="5"/>
      <c r="T28" s="362"/>
      <c r="U28" s="364" t="str">
        <f t="shared" si="6"/>
        <v/>
      </c>
      <c r="V28" s="939"/>
      <c r="W28" s="2"/>
      <c r="X28" s="6"/>
      <c r="Y28" s="362"/>
      <c r="Z28" s="364" t="str">
        <f t="shared" si="18"/>
        <v/>
      </c>
      <c r="AA28" s="366"/>
      <c r="AB28" s="251" t="str" cm="1">
        <f t="array" ref="AB28">IF((_xlfn.IFS(TRIM(SUBSTITUTE(AA28,CHAR(160),""))="Devis 1",IFERROR(VALUE(TRIM(SUBSTITUTE(N28,CHAR(160),""))),0),TRIM(SUBSTITUTE(AA28,CHAR(160),""))="Devis 2",IFERROR(VALUE(TRIM(SUBSTITUTE(S28,CHAR(160),""))),0),TRIM(SUBSTITUTE(AA28,CHAR(160),""))="Devis 3",IFERROR(VALUE(TRIM(SUBSTITUTE(X28,CHAR(160),""))),0),TRUE,0)*IFERROR(VALUE(TRIM(SUBSTITUTE(C28,CHAR(160),""))),0))=0,"",_xlfn.IFS(TRIM(SUBSTITUTE(AA28,CHAR(160),""))="Devis 1",IFERROR(VALUE(TRIM(SUBSTITUTE(N28,CHAR(160),""))),0),TRIM(SUBSTITUTE(AA28,CHAR(160),""))="Devis 2",IFERROR(VALUE(TRIM(SUBSTITUTE(S28,CHAR(160),""))),0),TRIM(SUBSTITUTE(AA28,CHAR(160),""))="Devis 3",IFERROR(VALUE(TRIM(SUBSTITUTE(X28,CHAR(160),""))),0),TRUE,0)*IFERROR(VALUE(TRIM(SUBSTITUTE(C28,CHAR(160),""))),0))</f>
        <v/>
      </c>
      <c r="AC28" s="177" t="str" cm="1">
        <f t="array" ref="AC28">IF(ROUND((_xlfn.IFS(TRIM(SUBSTITUTE(AA28,CHAR(160),""))="Devis 1",IFERROR(VALUE(TRIM(SUBSTITUTE(O28,CHAR(160),""))),0),TRIM(SUBSTITUTE(AA28,CHAR(160),""))="Devis 2",IFERROR(VALUE(TRIM(SUBSTITUTE(T28,CHAR(160),""))),0),TRIM(SUBSTITUTE(AA28,CHAR(160),""))="Devis 3",IFERROR(VALUE(TRIM(SUBSTITUTE(Y28,CHAR(160),""))),0),TRUE,0)*IFERROR(VALUE(TRIM(SUBSTITUTE(C28,CHAR(160),""))),0)),2)=0,IF(AB28&lt;&gt;"",0,""),ROUND((_xlfn.IFS(TRIM(SUBSTITUTE(AA28,CHAR(160),""))="Devis 1",IFERROR(VALUE(TRIM(SUBSTITUTE(O28,CHAR(160),""))),0),TRIM(SUBSTITUTE(AA28,CHAR(160),""))="Devis 2",IFERROR(VALUE(TRIM(SUBSTITUTE(T28,CHAR(160),""))),0),TRIM(SUBSTITUTE(AA28,CHAR(160),""))="Devis 3",IFERROR(VALUE(TRIM(SUBSTITUTE(Y28,CHAR(160),""))),0),TRUE,0)*IFERROR(VALUE(TRIM(SUBSTITUTE(C28,CHAR(160),""))),0)),2))</f>
        <v/>
      </c>
      <c r="AD28" s="252" t="str">
        <f t="shared" si="7"/>
        <v/>
      </c>
      <c r="AE28" s="25"/>
      <c r="AF28" s="253" t="str">
        <f>IF(B28="","",B28)</f>
        <v/>
      </c>
      <c r="AG28" s="254" t="str">
        <f>IF(C28="","",C28)</f>
        <v/>
      </c>
      <c r="AH28" s="255" t="str">
        <f>IF(D28="","",D28)</f>
        <v/>
      </c>
      <c r="AI28" s="78" t="str">
        <f>IF(E28="","",E28)</f>
        <v/>
      </c>
      <c r="AJ28" s="78" t="str">
        <f>IF(F28="","",F28)</f>
        <v/>
      </c>
      <c r="AK28" s="78" t="str">
        <f>IF(G28="","",G28)</f>
        <v/>
      </c>
      <c r="AL28" s="78" t="str">
        <f>IF(H28="","",H28)</f>
        <v/>
      </c>
      <c r="AM28" s="78" t="str">
        <f>IF(I28="","",I28)</f>
        <v/>
      </c>
      <c r="AN28" s="78" t="str">
        <f>IF(J28="","",J28)</f>
        <v/>
      </c>
      <c r="AO28" s="256" t="str">
        <f>IF(K28="","",K28)</f>
        <v/>
      </c>
      <c r="AP28" s="169"/>
      <c r="AQ28" s="169"/>
      <c r="AR28" s="170" t="str">
        <f>IF(N28="","",N28)</f>
        <v/>
      </c>
      <c r="AS28" s="79" t="str">
        <f>IF(O28="","",O28)</f>
        <v/>
      </c>
      <c r="AT28" s="165" t="str">
        <f t="shared" si="17"/>
        <v/>
      </c>
      <c r="AU28" s="169"/>
      <c r="AV28" s="169"/>
      <c r="AW28" s="171" t="str">
        <f>IF(S28="","",S28)</f>
        <v/>
      </c>
      <c r="AX28" s="79" t="str">
        <f>IF(T28="","",T28)</f>
        <v/>
      </c>
      <c r="AY28" s="165" t="str">
        <f t="shared" si="9"/>
        <v/>
      </c>
      <c r="AZ28" s="169"/>
      <c r="BA28" s="169"/>
      <c r="BB28" s="172" t="str">
        <f>IF(X28="","",X28)</f>
        <v/>
      </c>
      <c r="BC28" s="79" t="str">
        <f>IF(Y28="","",Y28)</f>
        <v/>
      </c>
      <c r="BD28" s="173" t="str">
        <f t="shared" si="10"/>
        <v/>
      </c>
      <c r="BE28" s="174" t="str">
        <f>IF(AA28="","",AA28)</f>
        <v/>
      </c>
      <c r="BF28" s="257"/>
      <c r="BG28" s="177" t="str">
        <f t="shared" si="11"/>
        <v/>
      </c>
      <c r="BH28" s="177" t="str">
        <f t="shared" si="12"/>
        <v/>
      </c>
      <c r="BI28" s="176" t="str">
        <f t="shared" si="13"/>
        <v/>
      </c>
      <c r="BJ28" s="940" t="str">
        <f t="shared" si="14"/>
        <v/>
      </c>
      <c r="BK28" s="940" t="str">
        <f t="shared" si="15"/>
        <v/>
      </c>
      <c r="BL28" s="176" t="str">
        <f t="shared" si="16"/>
        <v/>
      </c>
      <c r="BM28" s="258"/>
      <c r="BN28" s="411" t="str">
        <f t="shared" si="4"/>
        <v/>
      </c>
      <c r="BO28" s="411" t="str">
        <f>IF(OR(BL28="",AD28="",BJ28="",AB28="",BK28="",AC28=""),"",_xlfn.IFS(
ROUND(IFERROR(VALUE(TRIM(SUBSTITUTE(BL28,CHAR(160),""))),0),2)&gt;
ROUND(IFERROR(VALUE(TRIM(SUBSTITUTE(AD28,CHAR(160),""))),0),2),
"KO : Le montant retenu TTC est supérieur au montant présenté TTC. Merci de revoir la ligne de dépense ou plafonner son montant.",
ROUND(IFERROR(VALUE(TRIM(SUBSTITUTE(BJ28,CHAR(160),""))),0),2)&gt;
ROUND(IFERROR(VALUE(TRIM(SUBSTITUTE(AB28,CHAR(160),""))),0),2),
"Attention : Le montant retenu HT est supérieur au montant HT présenté. Merci de revoir la ligne de dépense, plafonner son montant, ou justifier la reventillation HT / TVA.",
ROUND(IFERROR(VALUE(TRIM(SUBSTITUTE(BK28,CHAR(160),""))),0),2)&gt;
ROUND(IFERROR(VALUE(TRIM(SUBSTITUTE(AC28,CHAR(160),""))),0),2),
"Attention : Le montant TVA retenu est supérieur au montant TVA présenté. Merci de revoir la ligne de dépense, plafonner son montant, ou justifier la reventillation HT / TVA.",
ROUND(IFERROR(VALUE(TRIM(SUBSTITUTE(AD28,CHAR(160),""))),0),2)=0,
"",
ROUND(IFERROR(VALUE(TRIM(SUBSTITUTE(BL28,CHAR(160),""))),0),2)=
ROUND(IFERROR(VALUE(TRIM(SUBSTITUTE(AD28,CHAR(160),""))),0),2),
"OK",
ROUND(IFERROR(VALUE(TRIM(SUBSTITUTE(BL28,CHAR(160),""))),0),2)=0,
"Attention : Montant présenté entièrement rejeté.",
ROUND(IFERROR(VALUE(TRIM(SUBSTITUTE(BL28,CHAR(160),""))),0),2)&lt;
ROUND(IFERROR(VALUE(TRIM(SUBSTITUTE(AD28,CHAR(160),""))),0),2),
"Attention : Montant présenté partiellement rejeté.",
TRUE,""
))</f>
        <v/>
      </c>
      <c r="BP28" s="176" t="str">
        <f>IF(OR(AB28="",BJ28=""),"",(IFERROR(VALUE(TRIM(SUBSTITUTE(AB28,CHAR(160),""))),0))-(IFERROR(VALUE(TRIM(SUBSTITUTE(BJ28,CHAR(160),""))),0)))</f>
        <v/>
      </c>
      <c r="BQ28" s="176" t="str">
        <f>IF(OR(AC28="",BK28=""),"",(IFERROR(VALUE(TRIM(SUBSTITUTE(AC28,CHAR(160),""))),0))-(IFERROR(VALUE(TRIM(SUBSTITUTE(BK28,CHAR(160),""))),0)))</f>
        <v/>
      </c>
      <c r="BR28" s="82" t="str">
        <f>IF(OR(AD28="",BL28=""),"",(IFERROR(VALUE(TRIM(SUBSTITUTE(AD28,CHAR(160),""))),0))-(IFERROR(VALUE(TRIM(SUBSTITUTE(BL28,CHAR(160),""))),0)))</f>
        <v/>
      </c>
    </row>
    <row r="29" spans="1:71" ht="20.25" customHeight="1">
      <c r="A29" s="250">
        <v>21</v>
      </c>
      <c r="B29" s="2"/>
      <c r="C29" s="356"/>
      <c r="D29" s="2"/>
      <c r="E29" s="2"/>
      <c r="F29" s="80"/>
      <c r="G29" s="17"/>
      <c r="H29" s="13"/>
      <c r="I29" s="30"/>
      <c r="J29" s="2"/>
      <c r="K29" s="12"/>
      <c r="L29" s="939"/>
      <c r="M29" s="2"/>
      <c r="N29" s="4"/>
      <c r="O29" s="3"/>
      <c r="P29" s="165" t="str">
        <f t="shared" si="19"/>
        <v/>
      </c>
      <c r="Q29" s="939"/>
      <c r="R29" s="2"/>
      <c r="S29" s="5"/>
      <c r="T29" s="362"/>
      <c r="U29" s="364" t="str">
        <f t="shared" si="6"/>
        <v/>
      </c>
      <c r="V29" s="939"/>
      <c r="W29" s="2"/>
      <c r="X29" s="6"/>
      <c r="Y29" s="362"/>
      <c r="Z29" s="364" t="str">
        <f t="shared" si="18"/>
        <v/>
      </c>
      <c r="AA29" s="366"/>
      <c r="AB29" s="251" t="str" cm="1">
        <f t="array" ref="AB29">IF((_xlfn.IFS(TRIM(SUBSTITUTE(AA29,CHAR(160),""))="Devis 1",IFERROR(VALUE(TRIM(SUBSTITUTE(N29,CHAR(160),""))),0),TRIM(SUBSTITUTE(AA29,CHAR(160),""))="Devis 2",IFERROR(VALUE(TRIM(SUBSTITUTE(S29,CHAR(160),""))),0),TRIM(SUBSTITUTE(AA29,CHAR(160),""))="Devis 3",IFERROR(VALUE(TRIM(SUBSTITUTE(X29,CHAR(160),""))),0),TRUE,0)*IFERROR(VALUE(TRIM(SUBSTITUTE(C29,CHAR(160),""))),0))=0,"",_xlfn.IFS(TRIM(SUBSTITUTE(AA29,CHAR(160),""))="Devis 1",IFERROR(VALUE(TRIM(SUBSTITUTE(N29,CHAR(160),""))),0),TRIM(SUBSTITUTE(AA29,CHAR(160),""))="Devis 2",IFERROR(VALUE(TRIM(SUBSTITUTE(S29,CHAR(160),""))),0),TRIM(SUBSTITUTE(AA29,CHAR(160),""))="Devis 3",IFERROR(VALUE(TRIM(SUBSTITUTE(X29,CHAR(160),""))),0),TRUE,0)*IFERROR(VALUE(TRIM(SUBSTITUTE(C29,CHAR(160),""))),0))</f>
        <v/>
      </c>
      <c r="AC29" s="177" t="str" cm="1">
        <f t="array" ref="AC29">IF(ROUND((_xlfn.IFS(TRIM(SUBSTITUTE(AA29,CHAR(160),""))="Devis 1",IFERROR(VALUE(TRIM(SUBSTITUTE(O29,CHAR(160),""))),0),TRIM(SUBSTITUTE(AA29,CHAR(160),""))="Devis 2",IFERROR(VALUE(TRIM(SUBSTITUTE(T29,CHAR(160),""))),0),TRIM(SUBSTITUTE(AA29,CHAR(160),""))="Devis 3",IFERROR(VALUE(TRIM(SUBSTITUTE(Y29,CHAR(160),""))),0),TRUE,0)*IFERROR(VALUE(TRIM(SUBSTITUTE(C29,CHAR(160),""))),0)),2)=0,IF(AB29&lt;&gt;"",0,""),ROUND((_xlfn.IFS(TRIM(SUBSTITUTE(AA29,CHAR(160),""))="Devis 1",IFERROR(VALUE(TRIM(SUBSTITUTE(O29,CHAR(160),""))),0),TRIM(SUBSTITUTE(AA29,CHAR(160),""))="Devis 2",IFERROR(VALUE(TRIM(SUBSTITUTE(T29,CHAR(160),""))),0),TRIM(SUBSTITUTE(AA29,CHAR(160),""))="Devis 3",IFERROR(VALUE(TRIM(SUBSTITUTE(Y29,CHAR(160),""))),0),TRUE,0)*IFERROR(VALUE(TRIM(SUBSTITUTE(C29,CHAR(160),""))),0)),2))</f>
        <v/>
      </c>
      <c r="AD29" s="252" t="str">
        <f t="shared" si="7"/>
        <v/>
      </c>
      <c r="AE29" s="25"/>
      <c r="AF29" s="253" t="str">
        <f>IF(B29="","",B29)</f>
        <v/>
      </c>
      <c r="AG29" s="254" t="str">
        <f>IF(C29="","",C29)</f>
        <v/>
      </c>
      <c r="AH29" s="255" t="str">
        <f>IF(D29="","",D29)</f>
        <v/>
      </c>
      <c r="AI29" s="78" t="str">
        <f>IF(E29="","",E29)</f>
        <v/>
      </c>
      <c r="AJ29" s="78" t="str">
        <f>IF(F29="","",F29)</f>
        <v/>
      </c>
      <c r="AK29" s="78" t="str">
        <f>IF(G29="","",G29)</f>
        <v/>
      </c>
      <c r="AL29" s="78" t="str">
        <f>IF(H29="","",H29)</f>
        <v/>
      </c>
      <c r="AM29" s="78" t="str">
        <f>IF(I29="","",I29)</f>
        <v/>
      </c>
      <c r="AN29" s="78" t="str">
        <f>IF(J29="","",J29)</f>
        <v/>
      </c>
      <c r="AO29" s="256" t="str">
        <f>IF(K29="","",K29)</f>
        <v/>
      </c>
      <c r="AP29" s="169"/>
      <c r="AQ29" s="169"/>
      <c r="AR29" s="170" t="str">
        <f>IF(N29="","",N29)</f>
        <v/>
      </c>
      <c r="AS29" s="79" t="str">
        <f>IF(O29="","",O29)</f>
        <v/>
      </c>
      <c r="AT29" s="165" t="str">
        <f t="shared" si="17"/>
        <v/>
      </c>
      <c r="AU29" s="169"/>
      <c r="AV29" s="169"/>
      <c r="AW29" s="171" t="str">
        <f>IF(S29="","",S29)</f>
        <v/>
      </c>
      <c r="AX29" s="79" t="str">
        <f>IF(T29="","",T29)</f>
        <v/>
      </c>
      <c r="AY29" s="165" t="str">
        <f t="shared" si="9"/>
        <v/>
      </c>
      <c r="AZ29" s="169"/>
      <c r="BA29" s="169"/>
      <c r="BB29" s="172" t="str">
        <f>IF(X29="","",X29)</f>
        <v/>
      </c>
      <c r="BC29" s="79" t="str">
        <f>IF(Y29="","",Y29)</f>
        <v/>
      </c>
      <c r="BD29" s="173" t="str">
        <f t="shared" si="10"/>
        <v/>
      </c>
      <c r="BE29" s="174" t="str">
        <f>IF(AA29="","",AA29)</f>
        <v/>
      </c>
      <c r="BF29" s="257"/>
      <c r="BG29" s="177" t="str">
        <f t="shared" si="11"/>
        <v/>
      </c>
      <c r="BH29" s="177" t="str">
        <f t="shared" si="12"/>
        <v/>
      </c>
      <c r="BI29" s="176" t="str">
        <f t="shared" si="13"/>
        <v/>
      </c>
      <c r="BJ29" s="940" t="str">
        <f t="shared" si="14"/>
        <v/>
      </c>
      <c r="BK29" s="940" t="str">
        <f t="shared" si="15"/>
        <v/>
      </c>
      <c r="BL29" s="176" t="str">
        <f t="shared" si="16"/>
        <v/>
      </c>
      <c r="BM29" s="258"/>
      <c r="BN29" s="411" t="str">
        <f t="shared" si="4"/>
        <v/>
      </c>
      <c r="BO29" s="411" t="str">
        <f>IF(OR(BL29="",AD29="",BJ29="",AB29="",BK29="",AC29=""),"",_xlfn.IFS(
ROUND(IFERROR(VALUE(TRIM(SUBSTITUTE(BL29,CHAR(160),""))),0),2)&gt;
ROUND(IFERROR(VALUE(TRIM(SUBSTITUTE(AD29,CHAR(160),""))),0),2),
"KO : Le montant retenu TTC est supérieur au montant présenté TTC. Merci de revoir la ligne de dépense ou plafonner son montant.",
ROUND(IFERROR(VALUE(TRIM(SUBSTITUTE(BJ29,CHAR(160),""))),0),2)&gt;
ROUND(IFERROR(VALUE(TRIM(SUBSTITUTE(AB29,CHAR(160),""))),0),2),
"Attention : Le montant retenu HT est supérieur au montant HT présenté. Merci de revoir la ligne de dépense, plafonner son montant, ou justifier la reventillation HT / TVA.",
ROUND(IFERROR(VALUE(TRIM(SUBSTITUTE(BK29,CHAR(160),""))),0),2)&gt;
ROUND(IFERROR(VALUE(TRIM(SUBSTITUTE(AC29,CHAR(160),""))),0),2),
"Attention : Le montant TVA retenu est supérieur au montant TVA présenté. Merci de revoir la ligne de dépense, plafonner son montant, ou justifier la reventillation HT / TVA.",
ROUND(IFERROR(VALUE(TRIM(SUBSTITUTE(AD29,CHAR(160),""))),0),2)=0,
"",
ROUND(IFERROR(VALUE(TRIM(SUBSTITUTE(BL29,CHAR(160),""))),0),2)=
ROUND(IFERROR(VALUE(TRIM(SUBSTITUTE(AD29,CHAR(160),""))),0),2),
"OK",
ROUND(IFERROR(VALUE(TRIM(SUBSTITUTE(BL29,CHAR(160),""))),0),2)=0,
"Attention : Montant présenté entièrement rejeté.",
ROUND(IFERROR(VALUE(TRIM(SUBSTITUTE(BL29,CHAR(160),""))),0),2)&lt;
ROUND(IFERROR(VALUE(TRIM(SUBSTITUTE(AD29,CHAR(160),""))),0),2),
"Attention : Montant présenté partiellement rejeté.",
TRUE,""
))</f>
        <v/>
      </c>
      <c r="BP29" s="176" t="str">
        <f>IF(OR(AB29="",BJ29=""),"",(IFERROR(VALUE(TRIM(SUBSTITUTE(AB29,CHAR(160),""))),0))-(IFERROR(VALUE(TRIM(SUBSTITUTE(BJ29,CHAR(160),""))),0)))</f>
        <v/>
      </c>
      <c r="BQ29" s="176" t="str">
        <f>IF(OR(AC29="",BK29=""),"",(IFERROR(VALUE(TRIM(SUBSTITUTE(AC29,CHAR(160),""))),0))-(IFERROR(VALUE(TRIM(SUBSTITUTE(BK29,CHAR(160),""))),0)))</f>
        <v/>
      </c>
      <c r="BR29" s="82" t="str">
        <f>IF(OR(AD29="",BL29=""),"",(IFERROR(VALUE(TRIM(SUBSTITUTE(AD29,CHAR(160),""))),0))-(IFERROR(VALUE(TRIM(SUBSTITUTE(BL29,CHAR(160),""))),0)))</f>
        <v/>
      </c>
    </row>
    <row r="30" spans="1:71" ht="20.25" customHeight="1">
      <c r="A30" s="250">
        <v>22</v>
      </c>
      <c r="B30" s="2"/>
      <c r="C30" s="356"/>
      <c r="D30" s="2"/>
      <c r="E30" s="2"/>
      <c r="F30" s="80"/>
      <c r="G30" s="17"/>
      <c r="H30" s="13"/>
      <c r="I30" s="30"/>
      <c r="J30" s="2"/>
      <c r="K30" s="12"/>
      <c r="L30" s="939"/>
      <c r="M30" s="2"/>
      <c r="N30" s="4"/>
      <c r="O30" s="3"/>
      <c r="P30" s="165" t="str">
        <f t="shared" si="19"/>
        <v/>
      </c>
      <c r="Q30" s="939"/>
      <c r="R30" s="2"/>
      <c r="S30" s="5"/>
      <c r="T30" s="362"/>
      <c r="U30" s="364" t="str">
        <f t="shared" si="6"/>
        <v/>
      </c>
      <c r="V30" s="939"/>
      <c r="W30" s="2"/>
      <c r="X30" s="6"/>
      <c r="Y30" s="362"/>
      <c r="Z30" s="364" t="str">
        <f t="shared" si="18"/>
        <v/>
      </c>
      <c r="AA30" s="366"/>
      <c r="AB30" s="251" t="str" cm="1">
        <f t="array" ref="AB30">IF((_xlfn.IFS(TRIM(SUBSTITUTE(AA30,CHAR(160),""))="Devis 1",IFERROR(VALUE(TRIM(SUBSTITUTE(N30,CHAR(160),""))),0),TRIM(SUBSTITUTE(AA30,CHAR(160),""))="Devis 2",IFERROR(VALUE(TRIM(SUBSTITUTE(S30,CHAR(160),""))),0),TRIM(SUBSTITUTE(AA30,CHAR(160),""))="Devis 3",IFERROR(VALUE(TRIM(SUBSTITUTE(X30,CHAR(160),""))),0),TRUE,0)*IFERROR(VALUE(TRIM(SUBSTITUTE(C30,CHAR(160),""))),0))=0,"",_xlfn.IFS(TRIM(SUBSTITUTE(AA30,CHAR(160),""))="Devis 1",IFERROR(VALUE(TRIM(SUBSTITUTE(N30,CHAR(160),""))),0),TRIM(SUBSTITUTE(AA30,CHAR(160),""))="Devis 2",IFERROR(VALUE(TRIM(SUBSTITUTE(S30,CHAR(160),""))),0),TRIM(SUBSTITUTE(AA30,CHAR(160),""))="Devis 3",IFERROR(VALUE(TRIM(SUBSTITUTE(X30,CHAR(160),""))),0),TRUE,0)*IFERROR(VALUE(TRIM(SUBSTITUTE(C30,CHAR(160),""))),0))</f>
        <v/>
      </c>
      <c r="AC30" s="177" t="str" cm="1">
        <f t="array" ref="AC30">IF(ROUND((_xlfn.IFS(TRIM(SUBSTITUTE(AA30,CHAR(160),""))="Devis 1",IFERROR(VALUE(TRIM(SUBSTITUTE(O30,CHAR(160),""))),0),TRIM(SUBSTITUTE(AA30,CHAR(160),""))="Devis 2",IFERROR(VALUE(TRIM(SUBSTITUTE(T30,CHAR(160),""))),0),TRIM(SUBSTITUTE(AA30,CHAR(160),""))="Devis 3",IFERROR(VALUE(TRIM(SUBSTITUTE(Y30,CHAR(160),""))),0),TRUE,0)*IFERROR(VALUE(TRIM(SUBSTITUTE(C30,CHAR(160),""))),0)),2)=0,IF(AB30&lt;&gt;"",0,""),ROUND((_xlfn.IFS(TRIM(SUBSTITUTE(AA30,CHAR(160),""))="Devis 1",IFERROR(VALUE(TRIM(SUBSTITUTE(O30,CHAR(160),""))),0),TRIM(SUBSTITUTE(AA30,CHAR(160),""))="Devis 2",IFERROR(VALUE(TRIM(SUBSTITUTE(T30,CHAR(160),""))),0),TRIM(SUBSTITUTE(AA30,CHAR(160),""))="Devis 3",IFERROR(VALUE(TRIM(SUBSTITUTE(Y30,CHAR(160),""))),0),TRUE,0)*IFERROR(VALUE(TRIM(SUBSTITUTE(C30,CHAR(160),""))),0)),2))</f>
        <v/>
      </c>
      <c r="AD30" s="252" t="str">
        <f t="shared" si="7"/>
        <v/>
      </c>
      <c r="AE30" s="25"/>
      <c r="AF30" s="253" t="str">
        <f>IF(B30="","",B30)</f>
        <v/>
      </c>
      <c r="AG30" s="254" t="str">
        <f>IF(C30="","",C30)</f>
        <v/>
      </c>
      <c r="AH30" s="255" t="str">
        <f>IF(D30="","",D30)</f>
        <v/>
      </c>
      <c r="AI30" s="78" t="str">
        <f>IF(E30="","",E30)</f>
        <v/>
      </c>
      <c r="AJ30" s="78" t="str">
        <f>IF(F30="","",F30)</f>
        <v/>
      </c>
      <c r="AK30" s="78" t="str">
        <f>IF(G30="","",G30)</f>
        <v/>
      </c>
      <c r="AL30" s="78" t="str">
        <f>IF(H30="","",H30)</f>
        <v/>
      </c>
      <c r="AM30" s="78" t="str">
        <f>IF(I30="","",I30)</f>
        <v/>
      </c>
      <c r="AN30" s="78" t="str">
        <f>IF(J30="","",J30)</f>
        <v/>
      </c>
      <c r="AO30" s="256" t="str">
        <f>IF(K30="","",K30)</f>
        <v/>
      </c>
      <c r="AP30" s="169"/>
      <c r="AQ30" s="169"/>
      <c r="AR30" s="170" t="str">
        <f>IF(N30="","",N30)</f>
        <v/>
      </c>
      <c r="AS30" s="79" t="str">
        <f>IF(O30="","",O30)</f>
        <v/>
      </c>
      <c r="AT30" s="165" t="str">
        <f t="shared" si="17"/>
        <v/>
      </c>
      <c r="AU30" s="169"/>
      <c r="AV30" s="169"/>
      <c r="AW30" s="171" t="str">
        <f>IF(S30="","",S30)</f>
        <v/>
      </c>
      <c r="AX30" s="79" t="str">
        <f>IF(T30="","",T30)</f>
        <v/>
      </c>
      <c r="AY30" s="165" t="str">
        <f t="shared" si="9"/>
        <v/>
      </c>
      <c r="AZ30" s="169"/>
      <c r="BA30" s="169"/>
      <c r="BB30" s="172" t="str">
        <f>IF(X30="","",X30)</f>
        <v/>
      </c>
      <c r="BC30" s="79" t="str">
        <f>IF(Y30="","",Y30)</f>
        <v/>
      </c>
      <c r="BD30" s="173" t="str">
        <f t="shared" si="10"/>
        <v/>
      </c>
      <c r="BE30" s="174" t="str">
        <f>IF(AA30="","",AA30)</f>
        <v/>
      </c>
      <c r="BF30" s="257"/>
      <c r="BG30" s="177" t="str">
        <f t="shared" si="11"/>
        <v/>
      </c>
      <c r="BH30" s="177" t="str">
        <f t="shared" si="12"/>
        <v/>
      </c>
      <c r="BI30" s="176" t="str">
        <f t="shared" si="13"/>
        <v/>
      </c>
      <c r="BJ30" s="940" t="str">
        <f t="shared" si="14"/>
        <v/>
      </c>
      <c r="BK30" s="940" t="str">
        <f t="shared" si="15"/>
        <v/>
      </c>
      <c r="BL30" s="176" t="str">
        <f t="shared" si="16"/>
        <v/>
      </c>
      <c r="BM30" s="258"/>
      <c r="BN30" s="411" t="str">
        <f t="shared" si="4"/>
        <v/>
      </c>
      <c r="BO30" s="411" t="str">
        <f>IF(OR(BL30="",AD30="",BJ30="",AB30="",BK30="",AC30=""),"",_xlfn.IFS(
ROUND(IFERROR(VALUE(TRIM(SUBSTITUTE(BL30,CHAR(160),""))),0),2)&gt;
ROUND(IFERROR(VALUE(TRIM(SUBSTITUTE(AD30,CHAR(160),""))),0),2),
"KO : Le montant retenu TTC est supérieur au montant présenté TTC. Merci de revoir la ligne de dépense ou plafonner son montant.",
ROUND(IFERROR(VALUE(TRIM(SUBSTITUTE(BJ30,CHAR(160),""))),0),2)&gt;
ROUND(IFERROR(VALUE(TRIM(SUBSTITUTE(AB30,CHAR(160),""))),0),2),
"Attention : Le montant retenu HT est supérieur au montant HT présenté. Merci de revoir la ligne de dépense, plafonner son montant, ou justifier la reventillation HT / TVA.",
ROUND(IFERROR(VALUE(TRIM(SUBSTITUTE(BK30,CHAR(160),""))),0),2)&gt;
ROUND(IFERROR(VALUE(TRIM(SUBSTITUTE(AC30,CHAR(160),""))),0),2),
"Attention : Le montant TVA retenu est supérieur au montant TVA présenté. Merci de revoir la ligne de dépense, plafonner son montant, ou justifier la reventillation HT / TVA.",
ROUND(IFERROR(VALUE(TRIM(SUBSTITUTE(AD30,CHAR(160),""))),0),2)=0,
"",
ROUND(IFERROR(VALUE(TRIM(SUBSTITUTE(BL30,CHAR(160),""))),0),2)=
ROUND(IFERROR(VALUE(TRIM(SUBSTITUTE(AD30,CHAR(160),""))),0),2),
"OK",
ROUND(IFERROR(VALUE(TRIM(SUBSTITUTE(BL30,CHAR(160),""))),0),2)=0,
"Attention : Montant présenté entièrement rejeté.",
ROUND(IFERROR(VALUE(TRIM(SUBSTITUTE(BL30,CHAR(160),""))),0),2)&lt;
ROUND(IFERROR(VALUE(TRIM(SUBSTITUTE(AD30,CHAR(160),""))),0),2),
"Attention : Montant présenté partiellement rejeté.",
TRUE,""
))</f>
        <v/>
      </c>
      <c r="BP30" s="176" t="str">
        <f>IF(OR(AB30="",BJ30=""),"",(IFERROR(VALUE(TRIM(SUBSTITUTE(AB30,CHAR(160),""))),0))-(IFERROR(VALUE(TRIM(SUBSTITUTE(BJ30,CHAR(160),""))),0)))</f>
        <v/>
      </c>
      <c r="BQ30" s="176" t="str">
        <f>IF(OR(AC30="",BK30=""),"",(IFERROR(VALUE(TRIM(SUBSTITUTE(AC30,CHAR(160),""))),0))-(IFERROR(VALUE(TRIM(SUBSTITUTE(BK30,CHAR(160),""))),0)))</f>
        <v/>
      </c>
      <c r="BR30" s="82" t="str">
        <f>IF(OR(AD30="",BL30=""),"",(IFERROR(VALUE(TRIM(SUBSTITUTE(AD30,CHAR(160),""))),0))-(IFERROR(VALUE(TRIM(SUBSTITUTE(BL30,CHAR(160),""))),0)))</f>
        <v/>
      </c>
    </row>
    <row r="31" spans="1:71" ht="20.25" customHeight="1">
      <c r="A31" s="250">
        <v>23</v>
      </c>
      <c r="B31" s="2"/>
      <c r="C31" s="356"/>
      <c r="D31" s="2"/>
      <c r="E31" s="2"/>
      <c r="F31" s="80"/>
      <c r="G31" s="17"/>
      <c r="H31" s="13"/>
      <c r="I31" s="30"/>
      <c r="J31" s="2"/>
      <c r="K31" s="12"/>
      <c r="L31" s="939"/>
      <c r="M31" s="2"/>
      <c r="N31" s="4"/>
      <c r="O31" s="3"/>
      <c r="P31" s="165" t="str">
        <f t="shared" si="19"/>
        <v/>
      </c>
      <c r="Q31" s="939"/>
      <c r="R31" s="2"/>
      <c r="S31" s="5"/>
      <c r="T31" s="362"/>
      <c r="U31" s="364" t="str">
        <f t="shared" si="6"/>
        <v/>
      </c>
      <c r="V31" s="939"/>
      <c r="W31" s="2"/>
      <c r="X31" s="6"/>
      <c r="Y31" s="362"/>
      <c r="Z31" s="364" t="str">
        <f t="shared" si="18"/>
        <v/>
      </c>
      <c r="AA31" s="366"/>
      <c r="AB31" s="251" t="str" cm="1">
        <f t="array" ref="AB31">IF((_xlfn.IFS(TRIM(SUBSTITUTE(AA31,CHAR(160),""))="Devis 1",IFERROR(VALUE(TRIM(SUBSTITUTE(N31,CHAR(160),""))),0),TRIM(SUBSTITUTE(AA31,CHAR(160),""))="Devis 2",IFERROR(VALUE(TRIM(SUBSTITUTE(S31,CHAR(160),""))),0),TRIM(SUBSTITUTE(AA31,CHAR(160),""))="Devis 3",IFERROR(VALUE(TRIM(SUBSTITUTE(X31,CHAR(160),""))),0),TRUE,0)*IFERROR(VALUE(TRIM(SUBSTITUTE(C31,CHAR(160),""))),0))=0,"",_xlfn.IFS(TRIM(SUBSTITUTE(AA31,CHAR(160),""))="Devis 1",IFERROR(VALUE(TRIM(SUBSTITUTE(N31,CHAR(160),""))),0),TRIM(SUBSTITUTE(AA31,CHAR(160),""))="Devis 2",IFERROR(VALUE(TRIM(SUBSTITUTE(S31,CHAR(160),""))),0),TRIM(SUBSTITUTE(AA31,CHAR(160),""))="Devis 3",IFERROR(VALUE(TRIM(SUBSTITUTE(X31,CHAR(160),""))),0),TRUE,0)*IFERROR(VALUE(TRIM(SUBSTITUTE(C31,CHAR(160),""))),0))</f>
        <v/>
      </c>
      <c r="AC31" s="177" t="str" cm="1">
        <f t="array" ref="AC31">IF(ROUND((_xlfn.IFS(TRIM(SUBSTITUTE(AA31,CHAR(160),""))="Devis 1",IFERROR(VALUE(TRIM(SUBSTITUTE(O31,CHAR(160),""))),0),TRIM(SUBSTITUTE(AA31,CHAR(160),""))="Devis 2",IFERROR(VALUE(TRIM(SUBSTITUTE(T31,CHAR(160),""))),0),TRIM(SUBSTITUTE(AA31,CHAR(160),""))="Devis 3",IFERROR(VALUE(TRIM(SUBSTITUTE(Y31,CHAR(160),""))),0),TRUE,0)*IFERROR(VALUE(TRIM(SUBSTITUTE(C31,CHAR(160),""))),0)),2)=0,IF(AB31&lt;&gt;"",0,""),ROUND((_xlfn.IFS(TRIM(SUBSTITUTE(AA31,CHAR(160),""))="Devis 1",IFERROR(VALUE(TRIM(SUBSTITUTE(O31,CHAR(160),""))),0),TRIM(SUBSTITUTE(AA31,CHAR(160),""))="Devis 2",IFERROR(VALUE(TRIM(SUBSTITUTE(T31,CHAR(160),""))),0),TRIM(SUBSTITUTE(AA31,CHAR(160),""))="Devis 3",IFERROR(VALUE(TRIM(SUBSTITUTE(Y31,CHAR(160),""))),0),TRUE,0)*IFERROR(VALUE(TRIM(SUBSTITUTE(C31,CHAR(160),""))),0)),2))</f>
        <v/>
      </c>
      <c r="AD31" s="252" t="str">
        <f t="shared" si="7"/>
        <v/>
      </c>
      <c r="AE31" s="25"/>
      <c r="AF31" s="253" t="str">
        <f>IF(B31="","",B31)</f>
        <v/>
      </c>
      <c r="AG31" s="254" t="str">
        <f>IF(C31="","",C31)</f>
        <v/>
      </c>
      <c r="AH31" s="255" t="str">
        <f>IF(D31="","",D31)</f>
        <v/>
      </c>
      <c r="AI31" s="78" t="str">
        <f>IF(E31="","",E31)</f>
        <v/>
      </c>
      <c r="AJ31" s="78" t="str">
        <f>IF(F31="","",F31)</f>
        <v/>
      </c>
      <c r="AK31" s="78" t="str">
        <f>IF(G31="","",G31)</f>
        <v/>
      </c>
      <c r="AL31" s="78" t="str">
        <f>IF(H31="","",H31)</f>
        <v/>
      </c>
      <c r="AM31" s="78" t="str">
        <f>IF(I31="","",I31)</f>
        <v/>
      </c>
      <c r="AN31" s="78" t="str">
        <f>IF(J31="","",J31)</f>
        <v/>
      </c>
      <c r="AO31" s="256" t="str">
        <f>IF(K31="","",K31)</f>
        <v/>
      </c>
      <c r="AP31" s="169"/>
      <c r="AQ31" s="169"/>
      <c r="AR31" s="170" t="str">
        <f>IF(N31="","",N31)</f>
        <v/>
      </c>
      <c r="AS31" s="79" t="str">
        <f>IF(O31="","",O31)</f>
        <v/>
      </c>
      <c r="AT31" s="165" t="str">
        <f t="shared" si="17"/>
        <v/>
      </c>
      <c r="AU31" s="169"/>
      <c r="AV31" s="169"/>
      <c r="AW31" s="171" t="str">
        <f>IF(S31="","",S31)</f>
        <v/>
      </c>
      <c r="AX31" s="79" t="str">
        <f>IF(T31="","",T31)</f>
        <v/>
      </c>
      <c r="AY31" s="165" t="str">
        <f t="shared" si="9"/>
        <v/>
      </c>
      <c r="AZ31" s="169"/>
      <c r="BA31" s="169"/>
      <c r="BB31" s="172" t="str">
        <f>IF(X31="","",X31)</f>
        <v/>
      </c>
      <c r="BC31" s="79" t="str">
        <f>IF(Y31="","",Y31)</f>
        <v/>
      </c>
      <c r="BD31" s="173" t="str">
        <f t="shared" si="10"/>
        <v/>
      </c>
      <c r="BE31" s="174" t="str">
        <f>IF(AA31="","",AA31)</f>
        <v/>
      </c>
      <c r="BF31" s="257"/>
      <c r="BG31" s="177" t="str">
        <f t="shared" si="11"/>
        <v/>
      </c>
      <c r="BH31" s="177" t="str">
        <f t="shared" si="12"/>
        <v/>
      </c>
      <c r="BI31" s="176" t="str">
        <f t="shared" si="13"/>
        <v/>
      </c>
      <c r="BJ31" s="940" t="str">
        <f t="shared" si="14"/>
        <v/>
      </c>
      <c r="BK31" s="940" t="str">
        <f t="shared" si="15"/>
        <v/>
      </c>
      <c r="BL31" s="176" t="str">
        <f t="shared" si="16"/>
        <v/>
      </c>
      <c r="BM31" s="258"/>
      <c r="BN31" s="411" t="str">
        <f t="shared" si="4"/>
        <v/>
      </c>
      <c r="BO31" s="411" t="str">
        <f>IF(OR(BL31="",AD31="",BJ31="",AB31="",BK31="",AC31=""),"",_xlfn.IFS(
ROUND(IFERROR(VALUE(TRIM(SUBSTITUTE(BL31,CHAR(160),""))),0),2)&gt;
ROUND(IFERROR(VALUE(TRIM(SUBSTITUTE(AD31,CHAR(160),""))),0),2),
"KO : Le montant retenu TTC est supérieur au montant présenté TTC. Merci de revoir la ligne de dépense ou plafonner son montant.",
ROUND(IFERROR(VALUE(TRIM(SUBSTITUTE(BJ31,CHAR(160),""))),0),2)&gt;
ROUND(IFERROR(VALUE(TRIM(SUBSTITUTE(AB31,CHAR(160),""))),0),2),
"Attention : Le montant retenu HT est supérieur au montant HT présenté. Merci de revoir la ligne de dépense, plafonner son montant, ou justifier la reventillation HT / TVA.",
ROUND(IFERROR(VALUE(TRIM(SUBSTITUTE(BK31,CHAR(160),""))),0),2)&gt;
ROUND(IFERROR(VALUE(TRIM(SUBSTITUTE(AC31,CHAR(160),""))),0),2),
"Attention : Le montant TVA retenu est supérieur au montant TVA présenté. Merci de revoir la ligne de dépense, plafonner son montant, ou justifier la reventillation HT / TVA.",
ROUND(IFERROR(VALUE(TRIM(SUBSTITUTE(AD31,CHAR(160),""))),0),2)=0,
"",
ROUND(IFERROR(VALUE(TRIM(SUBSTITUTE(BL31,CHAR(160),""))),0),2)=
ROUND(IFERROR(VALUE(TRIM(SUBSTITUTE(AD31,CHAR(160),""))),0),2),
"OK",
ROUND(IFERROR(VALUE(TRIM(SUBSTITUTE(BL31,CHAR(160),""))),0),2)=0,
"Attention : Montant présenté entièrement rejeté.",
ROUND(IFERROR(VALUE(TRIM(SUBSTITUTE(BL31,CHAR(160),""))),0),2)&lt;
ROUND(IFERROR(VALUE(TRIM(SUBSTITUTE(AD31,CHAR(160),""))),0),2),
"Attention : Montant présenté partiellement rejeté.",
TRUE,""
))</f>
        <v/>
      </c>
      <c r="BP31" s="176" t="str">
        <f>IF(OR(AB31="",BJ31=""),"",(IFERROR(VALUE(TRIM(SUBSTITUTE(AB31,CHAR(160),""))),0))-(IFERROR(VALUE(TRIM(SUBSTITUTE(BJ31,CHAR(160),""))),0)))</f>
        <v/>
      </c>
      <c r="BQ31" s="176" t="str">
        <f>IF(OR(AC31="",BK31=""),"",(IFERROR(VALUE(TRIM(SUBSTITUTE(AC31,CHAR(160),""))),0))-(IFERROR(VALUE(TRIM(SUBSTITUTE(BK31,CHAR(160),""))),0)))</f>
        <v/>
      </c>
      <c r="BR31" s="82" t="str">
        <f>IF(OR(AD31="",BL31=""),"",(IFERROR(VALUE(TRIM(SUBSTITUTE(AD31,CHAR(160),""))),0))-(IFERROR(VALUE(TRIM(SUBSTITUTE(BL31,CHAR(160),""))),0)))</f>
        <v/>
      </c>
    </row>
    <row r="32" spans="1:71" ht="20.25" customHeight="1">
      <c r="A32" s="250">
        <v>24</v>
      </c>
      <c r="B32" s="2"/>
      <c r="C32" s="356"/>
      <c r="D32" s="2"/>
      <c r="E32" s="2"/>
      <c r="F32" s="80"/>
      <c r="G32" s="17"/>
      <c r="H32" s="13"/>
      <c r="I32" s="30"/>
      <c r="J32" s="2"/>
      <c r="K32" s="12"/>
      <c r="L32" s="939"/>
      <c r="M32" s="2"/>
      <c r="N32" s="4"/>
      <c r="O32" s="3"/>
      <c r="P32" s="165" t="str">
        <f t="shared" si="19"/>
        <v/>
      </c>
      <c r="Q32" s="939"/>
      <c r="R32" s="2"/>
      <c r="S32" s="5"/>
      <c r="T32" s="362"/>
      <c r="U32" s="364" t="str">
        <f t="shared" si="6"/>
        <v/>
      </c>
      <c r="V32" s="939"/>
      <c r="W32" s="2"/>
      <c r="X32" s="6"/>
      <c r="Y32" s="362"/>
      <c r="Z32" s="364" t="str">
        <f t="shared" si="18"/>
        <v/>
      </c>
      <c r="AA32" s="366"/>
      <c r="AB32" s="251" t="str" cm="1">
        <f t="array" ref="AB32">IF((_xlfn.IFS(TRIM(SUBSTITUTE(AA32,CHAR(160),""))="Devis 1",IFERROR(VALUE(TRIM(SUBSTITUTE(N32,CHAR(160),""))),0),TRIM(SUBSTITUTE(AA32,CHAR(160),""))="Devis 2",IFERROR(VALUE(TRIM(SUBSTITUTE(S32,CHAR(160),""))),0),TRIM(SUBSTITUTE(AA32,CHAR(160),""))="Devis 3",IFERROR(VALUE(TRIM(SUBSTITUTE(X32,CHAR(160),""))),0),TRUE,0)*IFERROR(VALUE(TRIM(SUBSTITUTE(C32,CHAR(160),""))),0))=0,"",_xlfn.IFS(TRIM(SUBSTITUTE(AA32,CHAR(160),""))="Devis 1",IFERROR(VALUE(TRIM(SUBSTITUTE(N32,CHAR(160),""))),0),TRIM(SUBSTITUTE(AA32,CHAR(160),""))="Devis 2",IFERROR(VALUE(TRIM(SUBSTITUTE(S32,CHAR(160),""))),0),TRIM(SUBSTITUTE(AA32,CHAR(160),""))="Devis 3",IFERROR(VALUE(TRIM(SUBSTITUTE(X32,CHAR(160),""))),0),TRUE,0)*IFERROR(VALUE(TRIM(SUBSTITUTE(C32,CHAR(160),""))),0))</f>
        <v/>
      </c>
      <c r="AC32" s="177" t="str" cm="1">
        <f t="array" ref="AC32">IF(ROUND((_xlfn.IFS(TRIM(SUBSTITUTE(AA32,CHAR(160),""))="Devis 1",IFERROR(VALUE(TRIM(SUBSTITUTE(O32,CHAR(160),""))),0),TRIM(SUBSTITUTE(AA32,CHAR(160),""))="Devis 2",IFERROR(VALUE(TRIM(SUBSTITUTE(T32,CHAR(160),""))),0),TRIM(SUBSTITUTE(AA32,CHAR(160),""))="Devis 3",IFERROR(VALUE(TRIM(SUBSTITUTE(Y32,CHAR(160),""))),0),TRUE,0)*IFERROR(VALUE(TRIM(SUBSTITUTE(C32,CHAR(160),""))),0)),2)=0,IF(AB32&lt;&gt;"",0,""),ROUND((_xlfn.IFS(TRIM(SUBSTITUTE(AA32,CHAR(160),""))="Devis 1",IFERROR(VALUE(TRIM(SUBSTITUTE(O32,CHAR(160),""))),0),TRIM(SUBSTITUTE(AA32,CHAR(160),""))="Devis 2",IFERROR(VALUE(TRIM(SUBSTITUTE(T32,CHAR(160),""))),0),TRIM(SUBSTITUTE(AA32,CHAR(160),""))="Devis 3",IFERROR(VALUE(TRIM(SUBSTITUTE(Y32,CHAR(160),""))),0),TRUE,0)*IFERROR(VALUE(TRIM(SUBSTITUTE(C32,CHAR(160),""))),0)),2))</f>
        <v/>
      </c>
      <c r="AD32" s="252" t="str">
        <f t="shared" si="7"/>
        <v/>
      </c>
      <c r="AE32" s="25"/>
      <c r="AF32" s="253" t="str">
        <f>IF(B32="","",B32)</f>
        <v/>
      </c>
      <c r="AG32" s="254" t="str">
        <f>IF(C32="","",C32)</f>
        <v/>
      </c>
      <c r="AH32" s="255" t="str">
        <f>IF(D32="","",D32)</f>
        <v/>
      </c>
      <c r="AI32" s="78" t="str">
        <f>IF(E32="","",E32)</f>
        <v/>
      </c>
      <c r="AJ32" s="78" t="str">
        <f>IF(F32="","",F32)</f>
        <v/>
      </c>
      <c r="AK32" s="78" t="str">
        <f>IF(G32="","",G32)</f>
        <v/>
      </c>
      <c r="AL32" s="78" t="str">
        <f>IF(H32="","",H32)</f>
        <v/>
      </c>
      <c r="AM32" s="78" t="str">
        <f>IF(I32="","",I32)</f>
        <v/>
      </c>
      <c r="AN32" s="78" t="str">
        <f>IF(J32="","",J32)</f>
        <v/>
      </c>
      <c r="AO32" s="256" t="str">
        <f>IF(K32="","",K32)</f>
        <v/>
      </c>
      <c r="AP32" s="169"/>
      <c r="AQ32" s="169"/>
      <c r="AR32" s="170" t="str">
        <f>IF(N32="","",N32)</f>
        <v/>
      </c>
      <c r="AS32" s="79" t="str">
        <f>IF(O32="","",O32)</f>
        <v/>
      </c>
      <c r="AT32" s="165" t="str">
        <f t="shared" si="17"/>
        <v/>
      </c>
      <c r="AU32" s="169"/>
      <c r="AV32" s="169"/>
      <c r="AW32" s="171" t="str">
        <f>IF(S32="","",S32)</f>
        <v/>
      </c>
      <c r="AX32" s="79" t="str">
        <f>IF(T32="","",T32)</f>
        <v/>
      </c>
      <c r="AY32" s="165" t="str">
        <f t="shared" si="9"/>
        <v/>
      </c>
      <c r="AZ32" s="169"/>
      <c r="BA32" s="169"/>
      <c r="BB32" s="172" t="str">
        <f>IF(X32="","",X32)</f>
        <v/>
      </c>
      <c r="BC32" s="79" t="str">
        <f>IF(Y32="","",Y32)</f>
        <v/>
      </c>
      <c r="BD32" s="173" t="str">
        <f t="shared" si="10"/>
        <v/>
      </c>
      <c r="BE32" s="174" t="str">
        <f>IF(AA32="","",AA32)</f>
        <v/>
      </c>
      <c r="BF32" s="257"/>
      <c r="BG32" s="177" t="str">
        <f t="shared" si="11"/>
        <v/>
      </c>
      <c r="BH32" s="177" t="str">
        <f t="shared" si="12"/>
        <v/>
      </c>
      <c r="BI32" s="176" t="str">
        <f t="shared" si="13"/>
        <v/>
      </c>
      <c r="BJ32" s="940" t="str">
        <f t="shared" si="14"/>
        <v/>
      </c>
      <c r="BK32" s="940" t="str">
        <f t="shared" si="15"/>
        <v/>
      </c>
      <c r="BL32" s="176" t="str">
        <f t="shared" si="16"/>
        <v/>
      </c>
      <c r="BM32" s="258"/>
      <c r="BN32" s="411" t="str">
        <f t="shared" si="4"/>
        <v/>
      </c>
      <c r="BO32" s="411" t="str">
        <f>IF(OR(BL32="",AD32="",BJ32="",AB32="",BK32="",AC32=""),"",_xlfn.IFS(
ROUND(IFERROR(VALUE(TRIM(SUBSTITUTE(BL32,CHAR(160),""))),0),2)&gt;
ROUND(IFERROR(VALUE(TRIM(SUBSTITUTE(AD32,CHAR(160),""))),0),2),
"KO : Le montant retenu TTC est supérieur au montant présenté TTC. Merci de revoir la ligne de dépense ou plafonner son montant.",
ROUND(IFERROR(VALUE(TRIM(SUBSTITUTE(BJ32,CHAR(160),""))),0),2)&gt;
ROUND(IFERROR(VALUE(TRIM(SUBSTITUTE(AB32,CHAR(160),""))),0),2),
"Attention : Le montant retenu HT est supérieur au montant HT présenté. Merci de revoir la ligne de dépense, plafonner son montant, ou justifier la reventillation HT / TVA.",
ROUND(IFERROR(VALUE(TRIM(SUBSTITUTE(BK32,CHAR(160),""))),0),2)&gt;
ROUND(IFERROR(VALUE(TRIM(SUBSTITUTE(AC32,CHAR(160),""))),0),2),
"Attention : Le montant TVA retenu est supérieur au montant TVA présenté. Merci de revoir la ligne de dépense, plafonner son montant, ou justifier la reventillation HT / TVA.",
ROUND(IFERROR(VALUE(TRIM(SUBSTITUTE(AD32,CHAR(160),""))),0),2)=0,
"",
ROUND(IFERROR(VALUE(TRIM(SUBSTITUTE(BL32,CHAR(160),""))),0),2)=
ROUND(IFERROR(VALUE(TRIM(SUBSTITUTE(AD32,CHAR(160),""))),0),2),
"OK",
ROUND(IFERROR(VALUE(TRIM(SUBSTITUTE(BL32,CHAR(160),""))),0),2)=0,
"Attention : Montant présenté entièrement rejeté.",
ROUND(IFERROR(VALUE(TRIM(SUBSTITUTE(BL32,CHAR(160),""))),0),2)&lt;
ROUND(IFERROR(VALUE(TRIM(SUBSTITUTE(AD32,CHAR(160),""))),0),2),
"Attention : Montant présenté partiellement rejeté.",
TRUE,""
))</f>
        <v/>
      </c>
      <c r="BP32" s="176" t="str">
        <f>IF(OR(AB32="",BJ32=""),"",(IFERROR(VALUE(TRIM(SUBSTITUTE(AB32,CHAR(160),""))),0))-(IFERROR(VALUE(TRIM(SUBSTITUTE(BJ32,CHAR(160),""))),0)))</f>
        <v/>
      </c>
      <c r="BQ32" s="176" t="str">
        <f>IF(OR(AC32="",BK32=""),"",(IFERROR(VALUE(TRIM(SUBSTITUTE(AC32,CHAR(160),""))),0))-(IFERROR(VALUE(TRIM(SUBSTITUTE(BK32,CHAR(160),""))),0)))</f>
        <v/>
      </c>
      <c r="BR32" s="82" t="str">
        <f>IF(OR(AD32="",BL32=""),"",(IFERROR(VALUE(TRIM(SUBSTITUTE(AD32,CHAR(160),""))),0))-(IFERROR(VALUE(TRIM(SUBSTITUTE(BL32,CHAR(160),""))),0)))</f>
        <v/>
      </c>
    </row>
    <row r="33" spans="1:70" ht="20.25" customHeight="1">
      <c r="A33" s="250">
        <v>25</v>
      </c>
      <c r="B33" s="2"/>
      <c r="C33" s="356"/>
      <c r="D33" s="2"/>
      <c r="E33" s="2"/>
      <c r="F33" s="80"/>
      <c r="G33" s="17"/>
      <c r="H33" s="13"/>
      <c r="I33" s="30"/>
      <c r="J33" s="2"/>
      <c r="K33" s="12"/>
      <c r="L33" s="939"/>
      <c r="M33" s="2"/>
      <c r="N33" s="4"/>
      <c r="O33" s="3"/>
      <c r="P33" s="165" t="str">
        <f t="shared" si="19"/>
        <v/>
      </c>
      <c r="Q33" s="939"/>
      <c r="R33" s="2"/>
      <c r="S33" s="5"/>
      <c r="T33" s="362"/>
      <c r="U33" s="364" t="str">
        <f t="shared" si="6"/>
        <v/>
      </c>
      <c r="V33" s="939"/>
      <c r="W33" s="2"/>
      <c r="X33" s="6"/>
      <c r="Y33" s="362"/>
      <c r="Z33" s="364" t="str">
        <f t="shared" si="18"/>
        <v/>
      </c>
      <c r="AA33" s="366"/>
      <c r="AB33" s="251" t="str" cm="1">
        <f t="array" ref="AB33">IF((_xlfn.IFS(TRIM(SUBSTITUTE(AA33,CHAR(160),""))="Devis 1",IFERROR(VALUE(TRIM(SUBSTITUTE(N33,CHAR(160),""))),0),TRIM(SUBSTITUTE(AA33,CHAR(160),""))="Devis 2",IFERROR(VALUE(TRIM(SUBSTITUTE(S33,CHAR(160),""))),0),TRIM(SUBSTITUTE(AA33,CHAR(160),""))="Devis 3",IFERROR(VALUE(TRIM(SUBSTITUTE(X33,CHAR(160),""))),0),TRUE,0)*IFERROR(VALUE(TRIM(SUBSTITUTE(C33,CHAR(160),""))),0))=0,"",_xlfn.IFS(TRIM(SUBSTITUTE(AA33,CHAR(160),""))="Devis 1",IFERROR(VALUE(TRIM(SUBSTITUTE(N33,CHAR(160),""))),0),TRIM(SUBSTITUTE(AA33,CHAR(160),""))="Devis 2",IFERROR(VALUE(TRIM(SUBSTITUTE(S33,CHAR(160),""))),0),TRIM(SUBSTITUTE(AA33,CHAR(160),""))="Devis 3",IFERROR(VALUE(TRIM(SUBSTITUTE(X33,CHAR(160),""))),0),TRUE,0)*IFERROR(VALUE(TRIM(SUBSTITUTE(C33,CHAR(160),""))),0))</f>
        <v/>
      </c>
      <c r="AC33" s="177" t="str" cm="1">
        <f t="array" ref="AC33">IF(ROUND((_xlfn.IFS(TRIM(SUBSTITUTE(AA33,CHAR(160),""))="Devis 1",IFERROR(VALUE(TRIM(SUBSTITUTE(O33,CHAR(160),""))),0),TRIM(SUBSTITUTE(AA33,CHAR(160),""))="Devis 2",IFERROR(VALUE(TRIM(SUBSTITUTE(T33,CHAR(160),""))),0),TRIM(SUBSTITUTE(AA33,CHAR(160),""))="Devis 3",IFERROR(VALUE(TRIM(SUBSTITUTE(Y33,CHAR(160),""))),0),TRUE,0)*IFERROR(VALUE(TRIM(SUBSTITUTE(C33,CHAR(160),""))),0)),2)=0,IF(AB33&lt;&gt;"",0,""),ROUND((_xlfn.IFS(TRIM(SUBSTITUTE(AA33,CHAR(160),""))="Devis 1",IFERROR(VALUE(TRIM(SUBSTITUTE(O33,CHAR(160),""))),0),TRIM(SUBSTITUTE(AA33,CHAR(160),""))="Devis 2",IFERROR(VALUE(TRIM(SUBSTITUTE(T33,CHAR(160),""))),0),TRIM(SUBSTITUTE(AA33,CHAR(160),""))="Devis 3",IFERROR(VALUE(TRIM(SUBSTITUTE(Y33,CHAR(160),""))),0),TRUE,0)*IFERROR(VALUE(TRIM(SUBSTITUTE(C33,CHAR(160),""))),0)),2))</f>
        <v/>
      </c>
      <c r="AD33" s="252" t="str">
        <f t="shared" si="7"/>
        <v/>
      </c>
      <c r="AE33" s="25"/>
      <c r="AF33" s="253" t="str">
        <f>IF(B33="","",B33)</f>
        <v/>
      </c>
      <c r="AG33" s="254" t="str">
        <f>IF(C33="","",C33)</f>
        <v/>
      </c>
      <c r="AH33" s="255" t="str">
        <f>IF(D33="","",D33)</f>
        <v/>
      </c>
      <c r="AI33" s="78" t="str">
        <f>IF(E33="","",E33)</f>
        <v/>
      </c>
      <c r="AJ33" s="78" t="str">
        <f>IF(F33="","",F33)</f>
        <v/>
      </c>
      <c r="AK33" s="78" t="str">
        <f>IF(G33="","",G33)</f>
        <v/>
      </c>
      <c r="AL33" s="78" t="str">
        <f>IF(H33="","",H33)</f>
        <v/>
      </c>
      <c r="AM33" s="78" t="str">
        <f>IF(I33="","",I33)</f>
        <v/>
      </c>
      <c r="AN33" s="78" t="str">
        <f>IF(J33="","",J33)</f>
        <v/>
      </c>
      <c r="AO33" s="256" t="str">
        <f>IF(K33="","",K33)</f>
        <v/>
      </c>
      <c r="AP33" s="169"/>
      <c r="AQ33" s="169"/>
      <c r="AR33" s="170" t="str">
        <f>IF(N33="","",N33)</f>
        <v/>
      </c>
      <c r="AS33" s="79" t="str">
        <f>IF(O33="","",O33)</f>
        <v/>
      </c>
      <c r="AT33" s="165" t="str">
        <f t="shared" si="17"/>
        <v/>
      </c>
      <c r="AU33" s="169"/>
      <c r="AV33" s="169"/>
      <c r="AW33" s="171" t="str">
        <f>IF(S33="","",S33)</f>
        <v/>
      </c>
      <c r="AX33" s="79" t="str">
        <f>IF(T33="","",T33)</f>
        <v/>
      </c>
      <c r="AY33" s="165" t="str">
        <f t="shared" si="9"/>
        <v/>
      </c>
      <c r="AZ33" s="169"/>
      <c r="BA33" s="169"/>
      <c r="BB33" s="172" t="str">
        <f>IF(X33="","",X33)</f>
        <v/>
      </c>
      <c r="BC33" s="79" t="str">
        <f>IF(Y33="","",Y33)</f>
        <v/>
      </c>
      <c r="BD33" s="173" t="str">
        <f t="shared" si="10"/>
        <v/>
      </c>
      <c r="BE33" s="174" t="str">
        <f>IF(AA33="","",AA33)</f>
        <v/>
      </c>
      <c r="BF33" s="257"/>
      <c r="BG33" s="177" t="str">
        <f t="shared" si="11"/>
        <v/>
      </c>
      <c r="BH33" s="177" t="str">
        <f t="shared" si="12"/>
        <v/>
      </c>
      <c r="BI33" s="176" t="str">
        <f t="shared" si="13"/>
        <v/>
      </c>
      <c r="BJ33" s="940" t="str">
        <f t="shared" si="14"/>
        <v/>
      </c>
      <c r="BK33" s="940" t="str">
        <f t="shared" si="15"/>
        <v/>
      </c>
      <c r="BL33" s="176" t="str">
        <f t="shared" si="16"/>
        <v/>
      </c>
      <c r="BM33" s="258"/>
      <c r="BN33" s="411" t="str">
        <f t="shared" si="4"/>
        <v/>
      </c>
      <c r="BO33" s="411" t="str">
        <f>IF(OR(BL33="",AD33="",BJ33="",AB33="",BK33="",AC33=""),"",_xlfn.IFS(
ROUND(IFERROR(VALUE(TRIM(SUBSTITUTE(BL33,CHAR(160),""))),0),2)&gt;
ROUND(IFERROR(VALUE(TRIM(SUBSTITUTE(AD33,CHAR(160),""))),0),2),
"KO : Le montant retenu TTC est supérieur au montant présenté TTC. Merci de revoir la ligne de dépense ou plafonner son montant.",
ROUND(IFERROR(VALUE(TRIM(SUBSTITUTE(BJ33,CHAR(160),""))),0),2)&gt;
ROUND(IFERROR(VALUE(TRIM(SUBSTITUTE(AB33,CHAR(160),""))),0),2),
"Attention : Le montant retenu HT est supérieur au montant HT présenté. Merci de revoir la ligne de dépense, plafonner son montant, ou justifier la reventillation HT / TVA.",
ROUND(IFERROR(VALUE(TRIM(SUBSTITUTE(BK33,CHAR(160),""))),0),2)&gt;
ROUND(IFERROR(VALUE(TRIM(SUBSTITUTE(AC33,CHAR(160),""))),0),2),
"Attention : Le montant TVA retenu est supérieur au montant TVA présenté. Merci de revoir la ligne de dépense, plafonner son montant, ou justifier la reventillation HT / TVA.",
ROUND(IFERROR(VALUE(TRIM(SUBSTITUTE(AD33,CHAR(160),""))),0),2)=0,
"",
ROUND(IFERROR(VALUE(TRIM(SUBSTITUTE(BL33,CHAR(160),""))),0),2)=
ROUND(IFERROR(VALUE(TRIM(SUBSTITUTE(AD33,CHAR(160),""))),0),2),
"OK",
ROUND(IFERROR(VALUE(TRIM(SUBSTITUTE(BL33,CHAR(160),""))),0),2)=0,
"Attention : Montant présenté entièrement rejeté.",
ROUND(IFERROR(VALUE(TRIM(SUBSTITUTE(BL33,CHAR(160),""))),0),2)&lt;
ROUND(IFERROR(VALUE(TRIM(SUBSTITUTE(AD33,CHAR(160),""))),0),2),
"Attention : Montant présenté partiellement rejeté.",
TRUE,""
))</f>
        <v/>
      </c>
      <c r="BP33" s="176" t="str">
        <f>IF(OR(AB33="",BJ33=""),"",(IFERROR(VALUE(TRIM(SUBSTITUTE(AB33,CHAR(160),""))),0))-(IFERROR(VALUE(TRIM(SUBSTITUTE(BJ33,CHAR(160),""))),0)))</f>
        <v/>
      </c>
      <c r="BQ33" s="176" t="str">
        <f>IF(OR(AC33="",BK33=""),"",(IFERROR(VALUE(TRIM(SUBSTITUTE(AC33,CHAR(160),""))),0))-(IFERROR(VALUE(TRIM(SUBSTITUTE(BK33,CHAR(160),""))),0)))</f>
        <v/>
      </c>
      <c r="BR33" s="82" t="str">
        <f>IF(OR(AD33="",BL33=""),"",(IFERROR(VALUE(TRIM(SUBSTITUTE(AD33,CHAR(160),""))),0))-(IFERROR(VALUE(TRIM(SUBSTITUTE(BL33,CHAR(160),""))),0)))</f>
        <v/>
      </c>
    </row>
    <row r="34" spans="1:70" ht="20.25" customHeight="1">
      <c r="A34" s="250">
        <v>26</v>
      </c>
      <c r="B34" s="2"/>
      <c r="C34" s="356"/>
      <c r="D34" s="2"/>
      <c r="E34" s="2"/>
      <c r="F34" s="80"/>
      <c r="G34" s="17"/>
      <c r="H34" s="13"/>
      <c r="I34" s="30"/>
      <c r="J34" s="2"/>
      <c r="K34" s="12"/>
      <c r="L34" s="939"/>
      <c r="M34" s="2"/>
      <c r="N34" s="4"/>
      <c r="O34" s="3"/>
      <c r="P34" s="165" t="str">
        <f t="shared" si="19"/>
        <v/>
      </c>
      <c r="Q34" s="939"/>
      <c r="R34" s="2"/>
      <c r="S34" s="5"/>
      <c r="T34" s="362"/>
      <c r="U34" s="364" t="str">
        <f t="shared" si="6"/>
        <v/>
      </c>
      <c r="V34" s="939"/>
      <c r="W34" s="2"/>
      <c r="X34" s="6"/>
      <c r="Y34" s="362"/>
      <c r="Z34" s="364" t="str">
        <f t="shared" si="18"/>
        <v/>
      </c>
      <c r="AA34" s="366"/>
      <c r="AB34" s="251" t="str" cm="1">
        <f t="array" ref="AB34">IF((_xlfn.IFS(TRIM(SUBSTITUTE(AA34,CHAR(160),""))="Devis 1",IFERROR(VALUE(TRIM(SUBSTITUTE(N34,CHAR(160),""))),0),TRIM(SUBSTITUTE(AA34,CHAR(160),""))="Devis 2",IFERROR(VALUE(TRIM(SUBSTITUTE(S34,CHAR(160),""))),0),TRIM(SUBSTITUTE(AA34,CHAR(160),""))="Devis 3",IFERROR(VALUE(TRIM(SUBSTITUTE(X34,CHAR(160),""))),0),TRUE,0)*IFERROR(VALUE(TRIM(SUBSTITUTE(C34,CHAR(160),""))),0))=0,"",_xlfn.IFS(TRIM(SUBSTITUTE(AA34,CHAR(160),""))="Devis 1",IFERROR(VALUE(TRIM(SUBSTITUTE(N34,CHAR(160),""))),0),TRIM(SUBSTITUTE(AA34,CHAR(160),""))="Devis 2",IFERROR(VALUE(TRIM(SUBSTITUTE(S34,CHAR(160),""))),0),TRIM(SUBSTITUTE(AA34,CHAR(160),""))="Devis 3",IFERROR(VALUE(TRIM(SUBSTITUTE(X34,CHAR(160),""))),0),TRUE,0)*IFERROR(VALUE(TRIM(SUBSTITUTE(C34,CHAR(160),""))),0))</f>
        <v/>
      </c>
      <c r="AC34" s="177" t="str" cm="1">
        <f t="array" ref="AC34">IF(ROUND((_xlfn.IFS(TRIM(SUBSTITUTE(AA34,CHAR(160),""))="Devis 1",IFERROR(VALUE(TRIM(SUBSTITUTE(O34,CHAR(160),""))),0),TRIM(SUBSTITUTE(AA34,CHAR(160),""))="Devis 2",IFERROR(VALUE(TRIM(SUBSTITUTE(T34,CHAR(160),""))),0),TRIM(SUBSTITUTE(AA34,CHAR(160),""))="Devis 3",IFERROR(VALUE(TRIM(SUBSTITUTE(Y34,CHAR(160),""))),0),TRUE,0)*IFERROR(VALUE(TRIM(SUBSTITUTE(C34,CHAR(160),""))),0)),2)=0,IF(AB34&lt;&gt;"",0,""),ROUND((_xlfn.IFS(TRIM(SUBSTITUTE(AA34,CHAR(160),""))="Devis 1",IFERROR(VALUE(TRIM(SUBSTITUTE(O34,CHAR(160),""))),0),TRIM(SUBSTITUTE(AA34,CHAR(160),""))="Devis 2",IFERROR(VALUE(TRIM(SUBSTITUTE(T34,CHAR(160),""))),0),TRIM(SUBSTITUTE(AA34,CHAR(160),""))="Devis 3",IFERROR(VALUE(TRIM(SUBSTITUTE(Y34,CHAR(160),""))),0),TRUE,0)*IFERROR(VALUE(TRIM(SUBSTITUTE(C34,CHAR(160),""))),0)),2))</f>
        <v/>
      </c>
      <c r="AD34" s="252" t="str">
        <f t="shared" si="7"/>
        <v/>
      </c>
      <c r="AE34" s="25"/>
      <c r="AF34" s="253" t="str">
        <f>IF(B34="","",B34)</f>
        <v/>
      </c>
      <c r="AG34" s="254" t="str">
        <f>IF(C34="","",C34)</f>
        <v/>
      </c>
      <c r="AH34" s="255" t="str">
        <f>IF(D34="","",D34)</f>
        <v/>
      </c>
      <c r="AI34" s="78" t="str">
        <f>IF(E34="","",E34)</f>
        <v/>
      </c>
      <c r="AJ34" s="78" t="str">
        <f>IF(F34="","",F34)</f>
        <v/>
      </c>
      <c r="AK34" s="78" t="str">
        <f>IF(G34="","",G34)</f>
        <v/>
      </c>
      <c r="AL34" s="78" t="str">
        <f>IF(H34="","",H34)</f>
        <v/>
      </c>
      <c r="AM34" s="78" t="str">
        <f>IF(I34="","",I34)</f>
        <v/>
      </c>
      <c r="AN34" s="78" t="str">
        <f>IF(J34="","",J34)</f>
        <v/>
      </c>
      <c r="AO34" s="256" t="str">
        <f>IF(K34="","",K34)</f>
        <v/>
      </c>
      <c r="AP34" s="169"/>
      <c r="AQ34" s="169"/>
      <c r="AR34" s="170" t="str">
        <f>IF(N34="","",N34)</f>
        <v/>
      </c>
      <c r="AS34" s="79" t="str">
        <f>IF(O34="","",O34)</f>
        <v/>
      </c>
      <c r="AT34" s="165" t="str">
        <f t="shared" si="17"/>
        <v/>
      </c>
      <c r="AU34" s="169"/>
      <c r="AV34" s="169"/>
      <c r="AW34" s="171" t="str">
        <f>IF(S34="","",S34)</f>
        <v/>
      </c>
      <c r="AX34" s="79" t="str">
        <f>IF(T34="","",T34)</f>
        <v/>
      </c>
      <c r="AY34" s="165" t="str">
        <f t="shared" si="9"/>
        <v/>
      </c>
      <c r="AZ34" s="169"/>
      <c r="BA34" s="169"/>
      <c r="BB34" s="172" t="str">
        <f>IF(X34="","",X34)</f>
        <v/>
      </c>
      <c r="BC34" s="79" t="str">
        <f>IF(Y34="","",Y34)</f>
        <v/>
      </c>
      <c r="BD34" s="173" t="str">
        <f t="shared" si="10"/>
        <v/>
      </c>
      <c r="BE34" s="174" t="str">
        <f>IF(AA34="","",AA34)</f>
        <v/>
      </c>
      <c r="BF34" s="257"/>
      <c r="BG34" s="177" t="str">
        <f t="shared" si="11"/>
        <v/>
      </c>
      <c r="BH34" s="177" t="str">
        <f t="shared" si="12"/>
        <v/>
      </c>
      <c r="BI34" s="176" t="str">
        <f t="shared" si="13"/>
        <v/>
      </c>
      <c r="BJ34" s="940" t="str">
        <f t="shared" si="14"/>
        <v/>
      </c>
      <c r="BK34" s="940" t="str">
        <f t="shared" si="15"/>
        <v/>
      </c>
      <c r="BL34" s="176" t="str">
        <f t="shared" si="16"/>
        <v/>
      </c>
      <c r="BM34" s="258"/>
      <c r="BN34" s="411" t="str">
        <f t="shared" si="4"/>
        <v/>
      </c>
      <c r="BO34" s="411" t="str">
        <f>IF(OR(BL34="",AD34="",BJ34="",AB34="",BK34="",AC34=""),"",_xlfn.IFS(
ROUND(IFERROR(VALUE(TRIM(SUBSTITUTE(BL34,CHAR(160),""))),0),2)&gt;
ROUND(IFERROR(VALUE(TRIM(SUBSTITUTE(AD34,CHAR(160),""))),0),2),
"KO : Le montant retenu TTC est supérieur au montant présenté TTC. Merci de revoir la ligne de dépense ou plafonner son montant.",
ROUND(IFERROR(VALUE(TRIM(SUBSTITUTE(BJ34,CHAR(160),""))),0),2)&gt;
ROUND(IFERROR(VALUE(TRIM(SUBSTITUTE(AB34,CHAR(160),""))),0),2),
"Attention : Le montant retenu HT est supérieur au montant HT présenté. Merci de revoir la ligne de dépense, plafonner son montant, ou justifier la reventillation HT / TVA.",
ROUND(IFERROR(VALUE(TRIM(SUBSTITUTE(BK34,CHAR(160),""))),0),2)&gt;
ROUND(IFERROR(VALUE(TRIM(SUBSTITUTE(AC34,CHAR(160),""))),0),2),
"Attention : Le montant TVA retenu est supérieur au montant TVA présenté. Merci de revoir la ligne de dépense, plafonner son montant, ou justifier la reventillation HT / TVA.",
ROUND(IFERROR(VALUE(TRIM(SUBSTITUTE(AD34,CHAR(160),""))),0),2)=0,
"",
ROUND(IFERROR(VALUE(TRIM(SUBSTITUTE(BL34,CHAR(160),""))),0),2)=
ROUND(IFERROR(VALUE(TRIM(SUBSTITUTE(AD34,CHAR(160),""))),0),2),
"OK",
ROUND(IFERROR(VALUE(TRIM(SUBSTITUTE(BL34,CHAR(160),""))),0),2)=0,
"Attention : Montant présenté entièrement rejeté.",
ROUND(IFERROR(VALUE(TRIM(SUBSTITUTE(BL34,CHAR(160),""))),0),2)&lt;
ROUND(IFERROR(VALUE(TRIM(SUBSTITUTE(AD34,CHAR(160),""))),0),2),
"Attention : Montant présenté partiellement rejeté.",
TRUE,""
))</f>
        <v/>
      </c>
      <c r="BP34" s="176" t="str">
        <f>IF(OR(AB34="",BJ34=""),"",(IFERROR(VALUE(TRIM(SUBSTITUTE(AB34,CHAR(160),""))),0))-(IFERROR(VALUE(TRIM(SUBSTITUTE(BJ34,CHAR(160),""))),0)))</f>
        <v/>
      </c>
      <c r="BQ34" s="176" t="str">
        <f>IF(OR(AC34="",BK34=""),"",(IFERROR(VALUE(TRIM(SUBSTITUTE(AC34,CHAR(160),""))),0))-(IFERROR(VALUE(TRIM(SUBSTITUTE(BK34,CHAR(160),""))),0)))</f>
        <v/>
      </c>
      <c r="BR34" s="82" t="str">
        <f>IF(OR(AD34="",BL34=""),"",(IFERROR(VALUE(TRIM(SUBSTITUTE(AD34,CHAR(160),""))),0))-(IFERROR(VALUE(TRIM(SUBSTITUTE(BL34,CHAR(160),""))),0)))</f>
        <v/>
      </c>
    </row>
    <row r="35" spans="1:70" ht="20.25" customHeight="1">
      <c r="A35" s="250">
        <v>27</v>
      </c>
      <c r="B35" s="2"/>
      <c r="C35" s="356"/>
      <c r="D35" s="2"/>
      <c r="E35" s="2"/>
      <c r="F35" s="80"/>
      <c r="G35" s="17"/>
      <c r="H35" s="13"/>
      <c r="I35" s="30"/>
      <c r="J35" s="2"/>
      <c r="K35" s="12"/>
      <c r="L35" s="939"/>
      <c r="M35" s="2"/>
      <c r="N35" s="4"/>
      <c r="O35" s="3"/>
      <c r="P35" s="165" t="str">
        <f t="shared" si="19"/>
        <v/>
      </c>
      <c r="Q35" s="939"/>
      <c r="R35" s="2"/>
      <c r="S35" s="5"/>
      <c r="T35" s="362"/>
      <c r="U35" s="364" t="str">
        <f t="shared" si="6"/>
        <v/>
      </c>
      <c r="V35" s="939"/>
      <c r="W35" s="2"/>
      <c r="X35" s="6"/>
      <c r="Y35" s="362"/>
      <c r="Z35" s="364" t="str">
        <f t="shared" si="18"/>
        <v/>
      </c>
      <c r="AA35" s="366"/>
      <c r="AB35" s="251" t="str" cm="1">
        <f t="array" ref="AB35">IF((_xlfn.IFS(TRIM(SUBSTITUTE(AA35,CHAR(160),""))="Devis 1",IFERROR(VALUE(TRIM(SUBSTITUTE(N35,CHAR(160),""))),0),TRIM(SUBSTITUTE(AA35,CHAR(160),""))="Devis 2",IFERROR(VALUE(TRIM(SUBSTITUTE(S35,CHAR(160),""))),0),TRIM(SUBSTITUTE(AA35,CHAR(160),""))="Devis 3",IFERROR(VALUE(TRIM(SUBSTITUTE(X35,CHAR(160),""))),0),TRUE,0)*IFERROR(VALUE(TRIM(SUBSTITUTE(C35,CHAR(160),""))),0))=0,"",_xlfn.IFS(TRIM(SUBSTITUTE(AA35,CHAR(160),""))="Devis 1",IFERROR(VALUE(TRIM(SUBSTITUTE(N35,CHAR(160),""))),0),TRIM(SUBSTITUTE(AA35,CHAR(160),""))="Devis 2",IFERROR(VALUE(TRIM(SUBSTITUTE(S35,CHAR(160),""))),0),TRIM(SUBSTITUTE(AA35,CHAR(160),""))="Devis 3",IFERROR(VALUE(TRIM(SUBSTITUTE(X35,CHAR(160),""))),0),TRUE,0)*IFERROR(VALUE(TRIM(SUBSTITUTE(C35,CHAR(160),""))),0))</f>
        <v/>
      </c>
      <c r="AC35" s="177" t="str" cm="1">
        <f t="array" ref="AC35">IF(ROUND((_xlfn.IFS(TRIM(SUBSTITUTE(AA35,CHAR(160),""))="Devis 1",IFERROR(VALUE(TRIM(SUBSTITUTE(O35,CHAR(160),""))),0),TRIM(SUBSTITUTE(AA35,CHAR(160),""))="Devis 2",IFERROR(VALUE(TRIM(SUBSTITUTE(T35,CHAR(160),""))),0),TRIM(SUBSTITUTE(AA35,CHAR(160),""))="Devis 3",IFERROR(VALUE(TRIM(SUBSTITUTE(Y35,CHAR(160),""))),0),TRUE,0)*IFERROR(VALUE(TRIM(SUBSTITUTE(C35,CHAR(160),""))),0)),2)=0,IF(AB35&lt;&gt;"",0,""),ROUND((_xlfn.IFS(TRIM(SUBSTITUTE(AA35,CHAR(160),""))="Devis 1",IFERROR(VALUE(TRIM(SUBSTITUTE(O35,CHAR(160),""))),0),TRIM(SUBSTITUTE(AA35,CHAR(160),""))="Devis 2",IFERROR(VALUE(TRIM(SUBSTITUTE(T35,CHAR(160),""))),0),TRIM(SUBSTITUTE(AA35,CHAR(160),""))="Devis 3",IFERROR(VALUE(TRIM(SUBSTITUTE(Y35,CHAR(160),""))),0),TRUE,0)*IFERROR(VALUE(TRIM(SUBSTITUTE(C35,CHAR(160),""))),0)),2))</f>
        <v/>
      </c>
      <c r="AD35" s="252" t="str">
        <f t="shared" si="7"/>
        <v/>
      </c>
      <c r="AE35" s="25"/>
      <c r="AF35" s="253" t="str">
        <f>IF(B35="","",B35)</f>
        <v/>
      </c>
      <c r="AG35" s="254" t="str">
        <f>IF(C35="","",C35)</f>
        <v/>
      </c>
      <c r="AH35" s="255" t="str">
        <f>IF(D35="","",D35)</f>
        <v/>
      </c>
      <c r="AI35" s="78" t="str">
        <f>IF(E35="","",E35)</f>
        <v/>
      </c>
      <c r="AJ35" s="78" t="str">
        <f>IF(F35="","",F35)</f>
        <v/>
      </c>
      <c r="AK35" s="78" t="str">
        <f>IF(G35="","",G35)</f>
        <v/>
      </c>
      <c r="AL35" s="78" t="str">
        <f>IF(H35="","",H35)</f>
        <v/>
      </c>
      <c r="AM35" s="78" t="str">
        <f>IF(I35="","",I35)</f>
        <v/>
      </c>
      <c r="AN35" s="78" t="str">
        <f>IF(J35="","",J35)</f>
        <v/>
      </c>
      <c r="AO35" s="256" t="str">
        <f>IF(K35="","",K35)</f>
        <v/>
      </c>
      <c r="AP35" s="169"/>
      <c r="AQ35" s="169"/>
      <c r="AR35" s="170" t="str">
        <f>IF(N35="","",N35)</f>
        <v/>
      </c>
      <c r="AS35" s="79" t="str">
        <f>IF(O35="","",O35)</f>
        <v/>
      </c>
      <c r="AT35" s="165" t="str">
        <f t="shared" si="17"/>
        <v/>
      </c>
      <c r="AU35" s="169"/>
      <c r="AV35" s="169"/>
      <c r="AW35" s="171" t="str">
        <f>IF(S35="","",S35)</f>
        <v/>
      </c>
      <c r="AX35" s="79" t="str">
        <f>IF(T35="","",T35)</f>
        <v/>
      </c>
      <c r="AY35" s="165" t="str">
        <f t="shared" si="9"/>
        <v/>
      </c>
      <c r="AZ35" s="169"/>
      <c r="BA35" s="169"/>
      <c r="BB35" s="172" t="str">
        <f>IF(X35="","",X35)</f>
        <v/>
      </c>
      <c r="BC35" s="79" t="str">
        <f>IF(Y35="","",Y35)</f>
        <v/>
      </c>
      <c r="BD35" s="173" t="str">
        <f t="shared" si="10"/>
        <v/>
      </c>
      <c r="BE35" s="174" t="str">
        <f>IF(AA35="","",AA35)</f>
        <v/>
      </c>
      <c r="BF35" s="257"/>
      <c r="BG35" s="177" t="str">
        <f t="shared" si="11"/>
        <v/>
      </c>
      <c r="BH35" s="177" t="str">
        <f t="shared" si="12"/>
        <v/>
      </c>
      <c r="BI35" s="176" t="str">
        <f t="shared" si="13"/>
        <v/>
      </c>
      <c r="BJ35" s="940" t="str">
        <f t="shared" si="14"/>
        <v/>
      </c>
      <c r="BK35" s="940" t="str">
        <f t="shared" si="15"/>
        <v/>
      </c>
      <c r="BL35" s="176" t="str">
        <f t="shared" si="16"/>
        <v/>
      </c>
      <c r="BM35" s="258"/>
      <c r="BN35" s="411" t="str">
        <f t="shared" si="4"/>
        <v/>
      </c>
      <c r="BO35" s="411" t="str">
        <f>IF(OR(BL35="",AD35="",BJ35="",AB35="",BK35="",AC35=""),"",_xlfn.IFS(
ROUND(IFERROR(VALUE(TRIM(SUBSTITUTE(BL35,CHAR(160),""))),0),2)&gt;
ROUND(IFERROR(VALUE(TRIM(SUBSTITUTE(AD35,CHAR(160),""))),0),2),
"KO : Le montant retenu TTC est supérieur au montant présenté TTC. Merci de revoir la ligne de dépense ou plafonner son montant.",
ROUND(IFERROR(VALUE(TRIM(SUBSTITUTE(BJ35,CHAR(160),""))),0),2)&gt;
ROUND(IFERROR(VALUE(TRIM(SUBSTITUTE(AB35,CHAR(160),""))),0),2),
"Attention : Le montant retenu HT est supérieur au montant HT présenté. Merci de revoir la ligne de dépense, plafonner son montant, ou justifier la reventillation HT / TVA.",
ROUND(IFERROR(VALUE(TRIM(SUBSTITUTE(BK35,CHAR(160),""))),0),2)&gt;
ROUND(IFERROR(VALUE(TRIM(SUBSTITUTE(AC35,CHAR(160),""))),0),2),
"Attention : Le montant TVA retenu est supérieur au montant TVA présenté. Merci de revoir la ligne de dépense, plafonner son montant, ou justifier la reventillation HT / TVA.",
ROUND(IFERROR(VALUE(TRIM(SUBSTITUTE(AD35,CHAR(160),""))),0),2)=0,
"",
ROUND(IFERROR(VALUE(TRIM(SUBSTITUTE(BL35,CHAR(160),""))),0),2)=
ROUND(IFERROR(VALUE(TRIM(SUBSTITUTE(AD35,CHAR(160),""))),0),2),
"OK",
ROUND(IFERROR(VALUE(TRIM(SUBSTITUTE(BL35,CHAR(160),""))),0),2)=0,
"Attention : Montant présenté entièrement rejeté.",
ROUND(IFERROR(VALUE(TRIM(SUBSTITUTE(BL35,CHAR(160),""))),0),2)&lt;
ROUND(IFERROR(VALUE(TRIM(SUBSTITUTE(AD35,CHAR(160),""))),0),2),
"Attention : Montant présenté partiellement rejeté.",
TRUE,""
))</f>
        <v/>
      </c>
      <c r="BP35" s="176" t="str">
        <f>IF(OR(AB35="",BJ35=""),"",(IFERROR(VALUE(TRIM(SUBSTITUTE(AB35,CHAR(160),""))),0))-(IFERROR(VALUE(TRIM(SUBSTITUTE(BJ35,CHAR(160),""))),0)))</f>
        <v/>
      </c>
      <c r="BQ35" s="176" t="str">
        <f>IF(OR(AC35="",BK35=""),"",(IFERROR(VALUE(TRIM(SUBSTITUTE(AC35,CHAR(160),""))),0))-(IFERROR(VALUE(TRIM(SUBSTITUTE(BK35,CHAR(160),""))),0)))</f>
        <v/>
      </c>
      <c r="BR35" s="82" t="str">
        <f>IF(OR(AD35="",BL35=""),"",(IFERROR(VALUE(TRIM(SUBSTITUTE(AD35,CHAR(160),""))),0))-(IFERROR(VALUE(TRIM(SUBSTITUTE(BL35,CHAR(160),""))),0)))</f>
        <v/>
      </c>
    </row>
    <row r="36" spans="1:70" ht="20.25" customHeight="1">
      <c r="A36" s="250">
        <v>28</v>
      </c>
      <c r="B36" s="2"/>
      <c r="C36" s="356"/>
      <c r="D36" s="2"/>
      <c r="E36" s="2"/>
      <c r="F36" s="80"/>
      <c r="G36" s="17"/>
      <c r="H36" s="13"/>
      <c r="I36" s="30"/>
      <c r="J36" s="2"/>
      <c r="K36" s="12"/>
      <c r="L36" s="939"/>
      <c r="M36" s="2"/>
      <c r="N36" s="4"/>
      <c r="O36" s="3"/>
      <c r="P36" s="165" t="str">
        <f t="shared" si="19"/>
        <v/>
      </c>
      <c r="Q36" s="939"/>
      <c r="R36" s="2"/>
      <c r="S36" s="5"/>
      <c r="T36" s="362"/>
      <c r="U36" s="364" t="str">
        <f t="shared" si="6"/>
        <v/>
      </c>
      <c r="V36" s="939"/>
      <c r="W36" s="2"/>
      <c r="X36" s="6"/>
      <c r="Y36" s="362"/>
      <c r="Z36" s="364" t="str">
        <f>IF(OR(X36="", Y36=""), "", IFERROR(VALUE(TRIM(SUBSTITUTE(X36,CHAR(160),""))),0) + IFERROR(VALUE(TRIM(SUBSTITUTE(Y36,CHAR(160),""))),0))</f>
        <v/>
      </c>
      <c r="AA36" s="366"/>
      <c r="AB36" s="251" t="str" cm="1">
        <f t="array" ref="AB36">IF((_xlfn.IFS(TRIM(SUBSTITUTE(AA36,CHAR(160),""))="Devis 1",IFERROR(VALUE(TRIM(SUBSTITUTE(N36,CHAR(160),""))),0),TRIM(SUBSTITUTE(AA36,CHAR(160),""))="Devis 2",IFERROR(VALUE(TRIM(SUBSTITUTE(S36,CHAR(160),""))),0),TRIM(SUBSTITUTE(AA36,CHAR(160),""))="Devis 3",IFERROR(VALUE(TRIM(SUBSTITUTE(X36,CHAR(160),""))),0),TRUE,0)*IFERROR(VALUE(TRIM(SUBSTITUTE(C36,CHAR(160),""))),0))=0,"",_xlfn.IFS(TRIM(SUBSTITUTE(AA36,CHAR(160),""))="Devis 1",IFERROR(VALUE(TRIM(SUBSTITUTE(N36,CHAR(160),""))),0),TRIM(SUBSTITUTE(AA36,CHAR(160),""))="Devis 2",IFERROR(VALUE(TRIM(SUBSTITUTE(S36,CHAR(160),""))),0),TRIM(SUBSTITUTE(AA36,CHAR(160),""))="Devis 3",IFERROR(VALUE(TRIM(SUBSTITUTE(X36,CHAR(160),""))),0),TRUE,0)*IFERROR(VALUE(TRIM(SUBSTITUTE(C36,CHAR(160),""))),0))</f>
        <v/>
      </c>
      <c r="AC36" s="177" t="str" cm="1">
        <f t="array" ref="AC36">IF(ROUND((_xlfn.IFS(TRIM(SUBSTITUTE(AA36,CHAR(160),""))="Devis 1",IFERROR(VALUE(TRIM(SUBSTITUTE(O36,CHAR(160),""))),0),TRIM(SUBSTITUTE(AA36,CHAR(160),""))="Devis 2",IFERROR(VALUE(TRIM(SUBSTITUTE(T36,CHAR(160),""))),0),TRIM(SUBSTITUTE(AA36,CHAR(160),""))="Devis 3",IFERROR(VALUE(TRIM(SUBSTITUTE(Y36,CHAR(160),""))),0),TRUE,0)*IFERROR(VALUE(TRIM(SUBSTITUTE(C36,CHAR(160),""))),0)),2)=0,IF(AB36&lt;&gt;"",0,""),ROUND((_xlfn.IFS(TRIM(SUBSTITUTE(AA36,CHAR(160),""))="Devis 1",IFERROR(VALUE(TRIM(SUBSTITUTE(O36,CHAR(160),""))),0),TRIM(SUBSTITUTE(AA36,CHAR(160),""))="Devis 2",IFERROR(VALUE(TRIM(SUBSTITUTE(T36,CHAR(160),""))),0),TRIM(SUBSTITUTE(AA36,CHAR(160),""))="Devis 3",IFERROR(VALUE(TRIM(SUBSTITUTE(Y36,CHAR(160),""))),0),TRUE,0)*IFERROR(VALUE(TRIM(SUBSTITUTE(C36,CHAR(160),""))),0)),2))</f>
        <v/>
      </c>
      <c r="AD36" s="252" t="str">
        <f t="shared" si="7"/>
        <v/>
      </c>
      <c r="AE36" s="25"/>
      <c r="AF36" s="253" t="str">
        <f>IF(B36="","",B36)</f>
        <v/>
      </c>
      <c r="AG36" s="254" t="str">
        <f>IF(C36="","",C36)</f>
        <v/>
      </c>
      <c r="AH36" s="255" t="str">
        <f>IF(D36="","",D36)</f>
        <v/>
      </c>
      <c r="AI36" s="78" t="str">
        <f>IF(E36="","",E36)</f>
        <v/>
      </c>
      <c r="AJ36" s="78" t="str">
        <f>IF(F36="","",F36)</f>
        <v/>
      </c>
      <c r="AK36" s="78" t="str">
        <f>IF(G36="","",G36)</f>
        <v/>
      </c>
      <c r="AL36" s="78" t="str">
        <f>IF(H36="","",H36)</f>
        <v/>
      </c>
      <c r="AM36" s="78" t="str">
        <f>IF(I36="","",I36)</f>
        <v/>
      </c>
      <c r="AN36" s="78" t="str">
        <f>IF(J36="","",J36)</f>
        <v/>
      </c>
      <c r="AO36" s="256" t="str">
        <f>IF(K36="","",K36)</f>
        <v/>
      </c>
      <c r="AP36" s="169"/>
      <c r="AQ36" s="169"/>
      <c r="AR36" s="170" t="str">
        <f>IF(N36="","",N36)</f>
        <v/>
      </c>
      <c r="AS36" s="79" t="str">
        <f>IF(O36="","",O36)</f>
        <v/>
      </c>
      <c r="AT36" s="165" t="str">
        <f t="shared" si="17"/>
        <v/>
      </c>
      <c r="AU36" s="169"/>
      <c r="AV36" s="169"/>
      <c r="AW36" s="171" t="str">
        <f>IF(S36="","",S36)</f>
        <v/>
      </c>
      <c r="AX36" s="79" t="str">
        <f>IF(T36="","",T36)</f>
        <v/>
      </c>
      <c r="AY36" s="165" t="str">
        <f t="shared" si="9"/>
        <v/>
      </c>
      <c r="AZ36" s="169"/>
      <c r="BA36" s="169"/>
      <c r="BB36" s="172" t="str">
        <f>IF(X36="","",X36)</f>
        <v/>
      </c>
      <c r="BC36" s="79" t="str">
        <f>IF(Y36="","",Y36)</f>
        <v/>
      </c>
      <c r="BD36" s="173" t="str">
        <f t="shared" si="10"/>
        <v/>
      </c>
      <c r="BE36" s="174" t="str">
        <f>IF(AA36="","",AA36)</f>
        <v/>
      </c>
      <c r="BF36" s="257"/>
      <c r="BG36" s="177" t="str">
        <f t="shared" si="11"/>
        <v/>
      </c>
      <c r="BH36" s="177" t="str">
        <f t="shared" si="12"/>
        <v/>
      </c>
      <c r="BI36" s="176" t="str">
        <f t="shared" si="13"/>
        <v/>
      </c>
      <c r="BJ36" s="940" t="str">
        <f t="shared" si="14"/>
        <v/>
      </c>
      <c r="BK36" s="940" t="str">
        <f t="shared" si="15"/>
        <v/>
      </c>
      <c r="BL36" s="176" t="str">
        <f t="shared" si="16"/>
        <v/>
      </c>
      <c r="BM36" s="258"/>
      <c r="BN36" s="411" t="str">
        <f t="shared" si="4"/>
        <v/>
      </c>
      <c r="BO36" s="411" t="str">
        <f>IF(OR(BL36="",AD36="",BJ36="",AB36="",BK36="",AC36=""),"",_xlfn.IFS(
ROUND(IFERROR(VALUE(TRIM(SUBSTITUTE(BL36,CHAR(160),""))),0),2)&gt;
ROUND(IFERROR(VALUE(TRIM(SUBSTITUTE(AD36,CHAR(160),""))),0),2),
"KO : Le montant retenu TTC est supérieur au montant présenté TTC. Merci de revoir la ligne de dépense ou plafonner son montant.",
ROUND(IFERROR(VALUE(TRIM(SUBSTITUTE(BJ36,CHAR(160),""))),0),2)&gt;
ROUND(IFERROR(VALUE(TRIM(SUBSTITUTE(AB36,CHAR(160),""))),0),2),
"Attention : Le montant retenu HT est supérieur au montant HT présenté. Merci de revoir la ligne de dépense, plafonner son montant, ou justifier la reventillation HT / TVA.",
ROUND(IFERROR(VALUE(TRIM(SUBSTITUTE(BK36,CHAR(160),""))),0),2)&gt;
ROUND(IFERROR(VALUE(TRIM(SUBSTITUTE(AC36,CHAR(160),""))),0),2),
"Attention : Le montant TVA retenu est supérieur au montant TVA présenté. Merci de revoir la ligne de dépense, plafonner son montant, ou justifier la reventillation HT / TVA.",
ROUND(IFERROR(VALUE(TRIM(SUBSTITUTE(AD36,CHAR(160),""))),0),2)=0,
"",
ROUND(IFERROR(VALUE(TRIM(SUBSTITUTE(BL36,CHAR(160),""))),0),2)=
ROUND(IFERROR(VALUE(TRIM(SUBSTITUTE(AD36,CHAR(160),""))),0),2),
"OK",
ROUND(IFERROR(VALUE(TRIM(SUBSTITUTE(BL36,CHAR(160),""))),0),2)=0,
"Attention : Montant présenté entièrement rejeté.",
ROUND(IFERROR(VALUE(TRIM(SUBSTITUTE(BL36,CHAR(160),""))),0),2)&lt;
ROUND(IFERROR(VALUE(TRIM(SUBSTITUTE(AD36,CHAR(160),""))),0),2),
"Attention : Montant présenté partiellement rejeté.",
TRUE,""
))</f>
        <v/>
      </c>
      <c r="BP36" s="176" t="str">
        <f>IF(OR(AB36="",BJ36=""),"",(IFERROR(VALUE(TRIM(SUBSTITUTE(AB36,CHAR(160),""))),0))-(IFERROR(VALUE(TRIM(SUBSTITUTE(BJ36,CHAR(160),""))),0)))</f>
        <v/>
      </c>
      <c r="BQ36" s="176" t="str">
        <f>IF(OR(AC36="",BK36=""),"",(IFERROR(VALUE(TRIM(SUBSTITUTE(AC36,CHAR(160),""))),0))-(IFERROR(VALUE(TRIM(SUBSTITUTE(BK36,CHAR(160),""))),0)))</f>
        <v/>
      </c>
      <c r="BR36" s="82" t="str">
        <f>IF(OR(AD36="",BL36=""),"",(IFERROR(VALUE(TRIM(SUBSTITUTE(AD36,CHAR(160),""))),0))-(IFERROR(VALUE(TRIM(SUBSTITUTE(BL36,CHAR(160),""))),0)))</f>
        <v/>
      </c>
    </row>
    <row r="37" spans="1:70" ht="20.25" customHeight="1">
      <c r="A37" s="250">
        <v>29</v>
      </c>
      <c r="B37" s="2"/>
      <c r="C37" s="356"/>
      <c r="D37" s="2"/>
      <c r="E37" s="2"/>
      <c r="F37" s="80"/>
      <c r="G37" s="17"/>
      <c r="H37" s="13"/>
      <c r="I37" s="30"/>
      <c r="J37" s="2"/>
      <c r="K37" s="12"/>
      <c r="L37" s="939"/>
      <c r="M37" s="2"/>
      <c r="N37" s="4"/>
      <c r="O37" s="3"/>
      <c r="P37" s="165" t="str">
        <f t="shared" si="19"/>
        <v/>
      </c>
      <c r="Q37" s="939"/>
      <c r="R37" s="2"/>
      <c r="S37" s="5"/>
      <c r="T37" s="362"/>
      <c r="U37" s="364" t="str">
        <f t="shared" si="6"/>
        <v/>
      </c>
      <c r="V37" s="939"/>
      <c r="W37" s="2"/>
      <c r="X37" s="6"/>
      <c r="Y37" s="362"/>
      <c r="Z37" s="364" t="str">
        <f t="shared" ref="Z37:Z100" si="20">IF(OR(X37="", Y37=""), "", IFERROR(VALUE(TRIM(SUBSTITUTE(X37,CHAR(160),""))),0) + IFERROR(VALUE(TRIM(SUBSTITUTE(Y37,CHAR(160),""))),0))</f>
        <v/>
      </c>
      <c r="AA37" s="366"/>
      <c r="AB37" s="251" t="str" cm="1">
        <f t="array" ref="AB37">IF((_xlfn.IFS(TRIM(SUBSTITUTE(AA37,CHAR(160),""))="Devis 1",IFERROR(VALUE(TRIM(SUBSTITUTE(N37,CHAR(160),""))),0),TRIM(SUBSTITUTE(AA37,CHAR(160),""))="Devis 2",IFERROR(VALUE(TRIM(SUBSTITUTE(S37,CHAR(160),""))),0),TRIM(SUBSTITUTE(AA37,CHAR(160),""))="Devis 3",IFERROR(VALUE(TRIM(SUBSTITUTE(X37,CHAR(160),""))),0),TRUE,0)*IFERROR(VALUE(TRIM(SUBSTITUTE(C37,CHAR(160),""))),0))=0,"",_xlfn.IFS(TRIM(SUBSTITUTE(AA37,CHAR(160),""))="Devis 1",IFERROR(VALUE(TRIM(SUBSTITUTE(N37,CHAR(160),""))),0),TRIM(SUBSTITUTE(AA37,CHAR(160),""))="Devis 2",IFERROR(VALUE(TRIM(SUBSTITUTE(S37,CHAR(160),""))),0),TRIM(SUBSTITUTE(AA37,CHAR(160),""))="Devis 3",IFERROR(VALUE(TRIM(SUBSTITUTE(X37,CHAR(160),""))),0),TRUE,0)*IFERROR(VALUE(TRIM(SUBSTITUTE(C37,CHAR(160),""))),0))</f>
        <v/>
      </c>
      <c r="AC37" s="177" t="str" cm="1">
        <f t="array" ref="AC37">IF(ROUND((_xlfn.IFS(TRIM(SUBSTITUTE(AA37,CHAR(160),""))="Devis 1",IFERROR(VALUE(TRIM(SUBSTITUTE(O37,CHAR(160),""))),0),TRIM(SUBSTITUTE(AA37,CHAR(160),""))="Devis 2",IFERROR(VALUE(TRIM(SUBSTITUTE(T37,CHAR(160),""))),0),TRIM(SUBSTITUTE(AA37,CHAR(160),""))="Devis 3",IFERROR(VALUE(TRIM(SUBSTITUTE(Y37,CHAR(160),""))),0),TRUE,0)*IFERROR(VALUE(TRIM(SUBSTITUTE(C37,CHAR(160),""))),0)),2)=0,IF(AB37&lt;&gt;"",0,""),ROUND((_xlfn.IFS(TRIM(SUBSTITUTE(AA37,CHAR(160),""))="Devis 1",IFERROR(VALUE(TRIM(SUBSTITUTE(O37,CHAR(160),""))),0),TRIM(SUBSTITUTE(AA37,CHAR(160),""))="Devis 2",IFERROR(VALUE(TRIM(SUBSTITUTE(T37,CHAR(160),""))),0),TRIM(SUBSTITUTE(AA37,CHAR(160),""))="Devis 3",IFERROR(VALUE(TRIM(SUBSTITUTE(Y37,CHAR(160),""))),0),TRUE,0)*IFERROR(VALUE(TRIM(SUBSTITUTE(C37,CHAR(160),""))),0)),2))</f>
        <v/>
      </c>
      <c r="AD37" s="252" t="str">
        <f t="shared" si="7"/>
        <v/>
      </c>
      <c r="AE37" s="25"/>
      <c r="AF37" s="253" t="str">
        <f>IF(B37="","",B37)</f>
        <v/>
      </c>
      <c r="AG37" s="254" t="str">
        <f>IF(C37="","",C37)</f>
        <v/>
      </c>
      <c r="AH37" s="255" t="str">
        <f>IF(D37="","",D37)</f>
        <v/>
      </c>
      <c r="AI37" s="78" t="str">
        <f>IF(E37="","",E37)</f>
        <v/>
      </c>
      <c r="AJ37" s="78" t="str">
        <f>IF(F37="","",F37)</f>
        <v/>
      </c>
      <c r="AK37" s="78" t="str">
        <f>IF(G37="","",G37)</f>
        <v/>
      </c>
      <c r="AL37" s="78" t="str">
        <f>IF(H37="","",H37)</f>
        <v/>
      </c>
      <c r="AM37" s="78" t="str">
        <f>IF(I37="","",I37)</f>
        <v/>
      </c>
      <c r="AN37" s="78" t="str">
        <f>IF(J37="","",J37)</f>
        <v/>
      </c>
      <c r="AO37" s="256" t="str">
        <f>IF(K37="","",K37)</f>
        <v/>
      </c>
      <c r="AP37" s="169"/>
      <c r="AQ37" s="169"/>
      <c r="AR37" s="170" t="str">
        <f>IF(N37="","",N37)</f>
        <v/>
      </c>
      <c r="AS37" s="79" t="str">
        <f>IF(O37="","",O37)</f>
        <v/>
      </c>
      <c r="AT37" s="165" t="str">
        <f t="shared" si="17"/>
        <v/>
      </c>
      <c r="AU37" s="169"/>
      <c r="AV37" s="169"/>
      <c r="AW37" s="171" t="str">
        <f>IF(S37="","",S37)</f>
        <v/>
      </c>
      <c r="AX37" s="79" t="str">
        <f>IF(T37="","",T37)</f>
        <v/>
      </c>
      <c r="AY37" s="165" t="str">
        <f t="shared" si="9"/>
        <v/>
      </c>
      <c r="AZ37" s="169"/>
      <c r="BA37" s="169"/>
      <c r="BB37" s="172" t="str">
        <f>IF(X37="","",X37)</f>
        <v/>
      </c>
      <c r="BC37" s="79" t="str">
        <f>IF(Y37="","",Y37)</f>
        <v/>
      </c>
      <c r="BD37" s="173" t="str">
        <f t="shared" si="10"/>
        <v/>
      </c>
      <c r="BE37" s="174" t="str">
        <f>IF(AA37="","",AA37)</f>
        <v/>
      </c>
      <c r="BF37" s="257"/>
      <c r="BG37" s="177" t="str">
        <f t="shared" si="11"/>
        <v/>
      </c>
      <c r="BH37" s="177" t="str">
        <f t="shared" si="12"/>
        <v/>
      </c>
      <c r="BI37" s="176" t="str">
        <f t="shared" si="13"/>
        <v/>
      </c>
      <c r="BJ37" s="940" t="str">
        <f t="shared" si="14"/>
        <v/>
      </c>
      <c r="BK37" s="940" t="str">
        <f t="shared" si="15"/>
        <v/>
      </c>
      <c r="BL37" s="176" t="str">
        <f t="shared" si="16"/>
        <v/>
      </c>
      <c r="BM37" s="258"/>
      <c r="BN37" s="411" t="str">
        <f t="shared" si="4"/>
        <v/>
      </c>
      <c r="BO37" s="411" t="str">
        <f>IF(OR(BL37="",AD37="",BJ37="",AB37="",BK37="",AC37=""),"",_xlfn.IFS(
ROUND(IFERROR(VALUE(TRIM(SUBSTITUTE(BL37,CHAR(160),""))),0),2)&gt;
ROUND(IFERROR(VALUE(TRIM(SUBSTITUTE(AD37,CHAR(160),""))),0),2),
"KO : Le montant retenu TTC est supérieur au montant présenté TTC. Merci de revoir la ligne de dépense ou plafonner son montant.",
ROUND(IFERROR(VALUE(TRIM(SUBSTITUTE(BJ37,CHAR(160),""))),0),2)&gt;
ROUND(IFERROR(VALUE(TRIM(SUBSTITUTE(AB37,CHAR(160),""))),0),2),
"Attention : Le montant retenu HT est supérieur au montant HT présenté. Merci de revoir la ligne de dépense, plafonner son montant, ou justifier la reventillation HT / TVA.",
ROUND(IFERROR(VALUE(TRIM(SUBSTITUTE(BK37,CHAR(160),""))),0),2)&gt;
ROUND(IFERROR(VALUE(TRIM(SUBSTITUTE(AC37,CHAR(160),""))),0),2),
"Attention : Le montant TVA retenu est supérieur au montant TVA présenté. Merci de revoir la ligne de dépense, plafonner son montant, ou justifier la reventillation HT / TVA.",
ROUND(IFERROR(VALUE(TRIM(SUBSTITUTE(AD37,CHAR(160),""))),0),2)=0,
"",
ROUND(IFERROR(VALUE(TRIM(SUBSTITUTE(BL37,CHAR(160),""))),0),2)=
ROUND(IFERROR(VALUE(TRIM(SUBSTITUTE(AD37,CHAR(160),""))),0),2),
"OK",
ROUND(IFERROR(VALUE(TRIM(SUBSTITUTE(BL37,CHAR(160),""))),0),2)=0,
"Attention : Montant présenté entièrement rejeté.",
ROUND(IFERROR(VALUE(TRIM(SUBSTITUTE(BL37,CHAR(160),""))),0),2)&lt;
ROUND(IFERROR(VALUE(TRIM(SUBSTITUTE(AD37,CHAR(160),""))),0),2),
"Attention : Montant présenté partiellement rejeté.",
TRUE,""
))</f>
        <v/>
      </c>
      <c r="BP37" s="176" t="str">
        <f>IF(OR(AB37="",BJ37=""),"",(IFERROR(VALUE(TRIM(SUBSTITUTE(AB37,CHAR(160),""))),0))-(IFERROR(VALUE(TRIM(SUBSTITUTE(BJ37,CHAR(160),""))),0)))</f>
        <v/>
      </c>
      <c r="BQ37" s="176" t="str">
        <f>IF(OR(AC37="",BK37=""),"",(IFERROR(VALUE(TRIM(SUBSTITUTE(AC37,CHAR(160),""))),0))-(IFERROR(VALUE(TRIM(SUBSTITUTE(BK37,CHAR(160),""))),0)))</f>
        <v/>
      </c>
      <c r="BR37" s="82" t="str">
        <f>IF(OR(AD37="",BL37=""),"",(IFERROR(VALUE(TRIM(SUBSTITUTE(AD37,CHAR(160),""))),0))-(IFERROR(VALUE(TRIM(SUBSTITUTE(BL37,CHAR(160),""))),0)))</f>
        <v/>
      </c>
    </row>
    <row r="38" spans="1:70" ht="20.25" customHeight="1">
      <c r="A38" s="250">
        <v>30</v>
      </c>
      <c r="B38" s="2"/>
      <c r="C38" s="356"/>
      <c r="D38" s="2"/>
      <c r="E38" s="2"/>
      <c r="F38" s="80"/>
      <c r="G38" s="17"/>
      <c r="H38" s="13"/>
      <c r="I38" s="30"/>
      <c r="J38" s="2"/>
      <c r="K38" s="12"/>
      <c r="L38" s="939"/>
      <c r="M38" s="2"/>
      <c r="N38" s="4"/>
      <c r="O38" s="3"/>
      <c r="P38" s="165" t="str">
        <f t="shared" si="19"/>
        <v/>
      </c>
      <c r="Q38" s="939"/>
      <c r="R38" s="2"/>
      <c r="S38" s="5"/>
      <c r="T38" s="362"/>
      <c r="U38" s="364" t="str">
        <f t="shared" si="6"/>
        <v/>
      </c>
      <c r="V38" s="939"/>
      <c r="W38" s="2"/>
      <c r="X38" s="6"/>
      <c r="Y38" s="362"/>
      <c r="Z38" s="364" t="str">
        <f t="shared" si="20"/>
        <v/>
      </c>
      <c r="AA38" s="366"/>
      <c r="AB38" s="251" t="str" cm="1">
        <f t="array" ref="AB38">IF((_xlfn.IFS(TRIM(SUBSTITUTE(AA38,CHAR(160),""))="Devis 1",IFERROR(VALUE(TRIM(SUBSTITUTE(N38,CHAR(160),""))),0),TRIM(SUBSTITUTE(AA38,CHAR(160),""))="Devis 2",IFERROR(VALUE(TRIM(SUBSTITUTE(S38,CHAR(160),""))),0),TRIM(SUBSTITUTE(AA38,CHAR(160),""))="Devis 3",IFERROR(VALUE(TRIM(SUBSTITUTE(X38,CHAR(160),""))),0),TRUE,0)*IFERROR(VALUE(TRIM(SUBSTITUTE(C38,CHAR(160),""))),0))=0,"",_xlfn.IFS(TRIM(SUBSTITUTE(AA38,CHAR(160),""))="Devis 1",IFERROR(VALUE(TRIM(SUBSTITUTE(N38,CHAR(160),""))),0),TRIM(SUBSTITUTE(AA38,CHAR(160),""))="Devis 2",IFERROR(VALUE(TRIM(SUBSTITUTE(S38,CHAR(160),""))),0),TRIM(SUBSTITUTE(AA38,CHAR(160),""))="Devis 3",IFERROR(VALUE(TRIM(SUBSTITUTE(X38,CHAR(160),""))),0),TRUE,0)*IFERROR(VALUE(TRIM(SUBSTITUTE(C38,CHAR(160),""))),0))</f>
        <v/>
      </c>
      <c r="AC38" s="177" t="str" cm="1">
        <f t="array" ref="AC38">IF(ROUND((_xlfn.IFS(TRIM(SUBSTITUTE(AA38,CHAR(160),""))="Devis 1",IFERROR(VALUE(TRIM(SUBSTITUTE(O38,CHAR(160),""))),0),TRIM(SUBSTITUTE(AA38,CHAR(160),""))="Devis 2",IFERROR(VALUE(TRIM(SUBSTITUTE(T38,CHAR(160),""))),0),TRIM(SUBSTITUTE(AA38,CHAR(160),""))="Devis 3",IFERROR(VALUE(TRIM(SUBSTITUTE(Y38,CHAR(160),""))),0),TRUE,0)*IFERROR(VALUE(TRIM(SUBSTITUTE(C38,CHAR(160),""))),0)),2)=0,IF(AB38&lt;&gt;"",0,""),ROUND((_xlfn.IFS(TRIM(SUBSTITUTE(AA38,CHAR(160),""))="Devis 1",IFERROR(VALUE(TRIM(SUBSTITUTE(O38,CHAR(160),""))),0),TRIM(SUBSTITUTE(AA38,CHAR(160),""))="Devis 2",IFERROR(VALUE(TRIM(SUBSTITUTE(T38,CHAR(160),""))),0),TRIM(SUBSTITUTE(AA38,CHAR(160),""))="Devis 3",IFERROR(VALUE(TRIM(SUBSTITUTE(Y38,CHAR(160),""))),0),TRUE,0)*IFERROR(VALUE(TRIM(SUBSTITUTE(C38,CHAR(160),""))),0)),2))</f>
        <v/>
      </c>
      <c r="AD38" s="252" t="str">
        <f t="shared" si="7"/>
        <v/>
      </c>
      <c r="AE38" s="25"/>
      <c r="AF38" s="253" t="str">
        <f>IF(B38="","",B38)</f>
        <v/>
      </c>
      <c r="AG38" s="254" t="str">
        <f>IF(C38="","",C38)</f>
        <v/>
      </c>
      <c r="AH38" s="255" t="str">
        <f>IF(D38="","",D38)</f>
        <v/>
      </c>
      <c r="AI38" s="78" t="str">
        <f>IF(E38="","",E38)</f>
        <v/>
      </c>
      <c r="AJ38" s="78" t="str">
        <f>IF(F38="","",F38)</f>
        <v/>
      </c>
      <c r="AK38" s="78" t="str">
        <f>IF(G38="","",G38)</f>
        <v/>
      </c>
      <c r="AL38" s="78" t="str">
        <f>IF(H38="","",H38)</f>
        <v/>
      </c>
      <c r="AM38" s="78" t="str">
        <f>IF(I38="","",I38)</f>
        <v/>
      </c>
      <c r="AN38" s="78" t="str">
        <f>IF(J38="","",J38)</f>
        <v/>
      </c>
      <c r="AO38" s="256" t="str">
        <f>IF(K38="","",K38)</f>
        <v/>
      </c>
      <c r="AP38" s="169"/>
      <c r="AQ38" s="169"/>
      <c r="AR38" s="170" t="str">
        <f>IF(N38="","",N38)</f>
        <v/>
      </c>
      <c r="AS38" s="79" t="str">
        <f>IF(O38="","",O38)</f>
        <v/>
      </c>
      <c r="AT38" s="165" t="str">
        <f t="shared" si="17"/>
        <v/>
      </c>
      <c r="AU38" s="169"/>
      <c r="AV38" s="169"/>
      <c r="AW38" s="171" t="str">
        <f>IF(S38="","",S38)</f>
        <v/>
      </c>
      <c r="AX38" s="79" t="str">
        <f>IF(T38="","",T38)</f>
        <v/>
      </c>
      <c r="AY38" s="165" t="str">
        <f t="shared" si="9"/>
        <v/>
      </c>
      <c r="AZ38" s="169"/>
      <c r="BA38" s="169"/>
      <c r="BB38" s="172" t="str">
        <f>IF(X38="","",X38)</f>
        <v/>
      </c>
      <c r="BC38" s="79" t="str">
        <f>IF(Y38="","",Y38)</f>
        <v/>
      </c>
      <c r="BD38" s="173" t="str">
        <f t="shared" si="10"/>
        <v/>
      </c>
      <c r="BE38" s="174" t="str">
        <f>IF(AA38="","",AA38)</f>
        <v/>
      </c>
      <c r="BF38" s="257"/>
      <c r="BG38" s="177" t="str">
        <f t="shared" si="11"/>
        <v/>
      </c>
      <c r="BH38" s="177" t="str">
        <f t="shared" si="12"/>
        <v/>
      </c>
      <c r="BI38" s="176" t="str">
        <f t="shared" si="13"/>
        <v/>
      </c>
      <c r="BJ38" s="940" t="str">
        <f t="shared" si="14"/>
        <v/>
      </c>
      <c r="BK38" s="940" t="str">
        <f t="shared" si="15"/>
        <v/>
      </c>
      <c r="BL38" s="176" t="str">
        <f t="shared" si="16"/>
        <v/>
      </c>
      <c r="BM38" s="258"/>
      <c r="BN38" s="411" t="str">
        <f t="shared" si="4"/>
        <v/>
      </c>
      <c r="BO38" s="411" t="str">
        <f>IF(OR(BL38="",AD38="",BJ38="",AB38="",BK38="",AC38=""),"",_xlfn.IFS(
ROUND(IFERROR(VALUE(TRIM(SUBSTITUTE(BL38,CHAR(160),""))),0),2)&gt;
ROUND(IFERROR(VALUE(TRIM(SUBSTITUTE(AD38,CHAR(160),""))),0),2),
"KO : Le montant retenu TTC est supérieur au montant présenté TTC. Merci de revoir la ligne de dépense ou plafonner son montant.",
ROUND(IFERROR(VALUE(TRIM(SUBSTITUTE(BJ38,CHAR(160),""))),0),2)&gt;
ROUND(IFERROR(VALUE(TRIM(SUBSTITUTE(AB38,CHAR(160),""))),0),2),
"Attention : Le montant retenu HT est supérieur au montant HT présenté. Merci de revoir la ligne de dépense, plafonner son montant, ou justifier la reventillation HT / TVA.",
ROUND(IFERROR(VALUE(TRIM(SUBSTITUTE(BK38,CHAR(160),""))),0),2)&gt;
ROUND(IFERROR(VALUE(TRIM(SUBSTITUTE(AC38,CHAR(160),""))),0),2),
"Attention : Le montant TVA retenu est supérieur au montant TVA présenté. Merci de revoir la ligne de dépense, plafonner son montant, ou justifier la reventillation HT / TVA.",
ROUND(IFERROR(VALUE(TRIM(SUBSTITUTE(AD38,CHAR(160),""))),0),2)=0,
"",
ROUND(IFERROR(VALUE(TRIM(SUBSTITUTE(BL38,CHAR(160),""))),0),2)=
ROUND(IFERROR(VALUE(TRIM(SUBSTITUTE(AD38,CHAR(160),""))),0),2),
"OK",
ROUND(IFERROR(VALUE(TRIM(SUBSTITUTE(BL38,CHAR(160),""))),0),2)=0,
"Attention : Montant présenté entièrement rejeté.",
ROUND(IFERROR(VALUE(TRIM(SUBSTITUTE(BL38,CHAR(160),""))),0),2)&lt;
ROUND(IFERROR(VALUE(TRIM(SUBSTITUTE(AD38,CHAR(160),""))),0),2),
"Attention : Montant présenté partiellement rejeté.",
TRUE,""
))</f>
        <v/>
      </c>
      <c r="BP38" s="176" t="str">
        <f>IF(OR(AB38="",BJ38=""),"",(IFERROR(VALUE(TRIM(SUBSTITUTE(AB38,CHAR(160),""))),0))-(IFERROR(VALUE(TRIM(SUBSTITUTE(BJ38,CHAR(160),""))),0)))</f>
        <v/>
      </c>
      <c r="BQ38" s="176" t="str">
        <f>IF(OR(AC38="",BK38=""),"",(IFERROR(VALUE(TRIM(SUBSTITUTE(AC38,CHAR(160),""))),0))-(IFERROR(VALUE(TRIM(SUBSTITUTE(BK38,CHAR(160),""))),0)))</f>
        <v/>
      </c>
      <c r="BR38" s="82" t="str">
        <f>IF(OR(AD38="",BL38=""),"",(IFERROR(VALUE(TRIM(SUBSTITUTE(AD38,CHAR(160),""))),0))-(IFERROR(VALUE(TRIM(SUBSTITUTE(BL38,CHAR(160),""))),0)))</f>
        <v/>
      </c>
    </row>
    <row r="39" spans="1:70" ht="20.25" customHeight="1">
      <c r="A39" s="250">
        <v>31</v>
      </c>
      <c r="B39" s="2"/>
      <c r="C39" s="356"/>
      <c r="D39" s="2"/>
      <c r="E39" s="2"/>
      <c r="F39" s="80"/>
      <c r="G39" s="17"/>
      <c r="H39" s="13"/>
      <c r="I39" s="30"/>
      <c r="J39" s="2"/>
      <c r="K39" s="12"/>
      <c r="L39" s="939"/>
      <c r="M39" s="2"/>
      <c r="N39" s="4"/>
      <c r="O39" s="3"/>
      <c r="P39" s="165" t="str">
        <f t="shared" si="19"/>
        <v/>
      </c>
      <c r="Q39" s="939"/>
      <c r="R39" s="2"/>
      <c r="S39" s="5"/>
      <c r="T39" s="362"/>
      <c r="U39" s="364" t="str">
        <f t="shared" si="6"/>
        <v/>
      </c>
      <c r="V39" s="939"/>
      <c r="W39" s="2"/>
      <c r="X39" s="6"/>
      <c r="Y39" s="362"/>
      <c r="Z39" s="364" t="str">
        <f t="shared" si="20"/>
        <v/>
      </c>
      <c r="AA39" s="366"/>
      <c r="AB39" s="251" t="str" cm="1">
        <f t="array" ref="AB39">IF((_xlfn.IFS(TRIM(SUBSTITUTE(AA39,CHAR(160),""))="Devis 1",IFERROR(VALUE(TRIM(SUBSTITUTE(N39,CHAR(160),""))),0),TRIM(SUBSTITUTE(AA39,CHAR(160),""))="Devis 2",IFERROR(VALUE(TRIM(SUBSTITUTE(S39,CHAR(160),""))),0),TRIM(SUBSTITUTE(AA39,CHAR(160),""))="Devis 3",IFERROR(VALUE(TRIM(SUBSTITUTE(X39,CHAR(160),""))),0),TRUE,0)*IFERROR(VALUE(TRIM(SUBSTITUTE(C39,CHAR(160),""))),0))=0,"",_xlfn.IFS(TRIM(SUBSTITUTE(AA39,CHAR(160),""))="Devis 1",IFERROR(VALUE(TRIM(SUBSTITUTE(N39,CHAR(160),""))),0),TRIM(SUBSTITUTE(AA39,CHAR(160),""))="Devis 2",IFERROR(VALUE(TRIM(SUBSTITUTE(S39,CHAR(160),""))),0),TRIM(SUBSTITUTE(AA39,CHAR(160),""))="Devis 3",IFERROR(VALUE(TRIM(SUBSTITUTE(X39,CHAR(160),""))),0),TRUE,0)*IFERROR(VALUE(TRIM(SUBSTITUTE(C39,CHAR(160),""))),0))</f>
        <v/>
      </c>
      <c r="AC39" s="177" t="str" cm="1">
        <f t="array" ref="AC39">IF(ROUND((_xlfn.IFS(TRIM(SUBSTITUTE(AA39,CHAR(160),""))="Devis 1",IFERROR(VALUE(TRIM(SUBSTITUTE(O39,CHAR(160),""))),0),TRIM(SUBSTITUTE(AA39,CHAR(160),""))="Devis 2",IFERROR(VALUE(TRIM(SUBSTITUTE(T39,CHAR(160),""))),0),TRIM(SUBSTITUTE(AA39,CHAR(160),""))="Devis 3",IFERROR(VALUE(TRIM(SUBSTITUTE(Y39,CHAR(160),""))),0),TRUE,0)*IFERROR(VALUE(TRIM(SUBSTITUTE(C39,CHAR(160),""))),0)),2)=0,IF(AB39&lt;&gt;"",0,""),ROUND((_xlfn.IFS(TRIM(SUBSTITUTE(AA39,CHAR(160),""))="Devis 1",IFERROR(VALUE(TRIM(SUBSTITUTE(O39,CHAR(160),""))),0),TRIM(SUBSTITUTE(AA39,CHAR(160),""))="Devis 2",IFERROR(VALUE(TRIM(SUBSTITUTE(T39,CHAR(160),""))),0),TRIM(SUBSTITUTE(AA39,CHAR(160),""))="Devis 3",IFERROR(VALUE(TRIM(SUBSTITUTE(Y39,CHAR(160),""))),0),TRUE,0)*IFERROR(VALUE(TRIM(SUBSTITUTE(C39,CHAR(160),""))),0)),2))</f>
        <v/>
      </c>
      <c r="AD39" s="252" t="str">
        <f t="shared" si="7"/>
        <v/>
      </c>
      <c r="AE39" s="25"/>
      <c r="AF39" s="253" t="str">
        <f>IF(B39="","",B39)</f>
        <v/>
      </c>
      <c r="AG39" s="254" t="str">
        <f>IF(C39="","",C39)</f>
        <v/>
      </c>
      <c r="AH39" s="255" t="str">
        <f>IF(D39="","",D39)</f>
        <v/>
      </c>
      <c r="AI39" s="78" t="str">
        <f>IF(E39="","",E39)</f>
        <v/>
      </c>
      <c r="AJ39" s="78" t="str">
        <f>IF(F39="","",F39)</f>
        <v/>
      </c>
      <c r="AK39" s="78" t="str">
        <f>IF(G39="","",G39)</f>
        <v/>
      </c>
      <c r="AL39" s="78" t="str">
        <f>IF(H39="","",H39)</f>
        <v/>
      </c>
      <c r="AM39" s="78" t="str">
        <f>IF(I39="","",I39)</f>
        <v/>
      </c>
      <c r="AN39" s="78" t="str">
        <f>IF(J39="","",J39)</f>
        <v/>
      </c>
      <c r="AO39" s="256" t="str">
        <f>IF(K39="","",K39)</f>
        <v/>
      </c>
      <c r="AP39" s="169"/>
      <c r="AQ39" s="169"/>
      <c r="AR39" s="170" t="str">
        <f>IF(N39="","",N39)</f>
        <v/>
      </c>
      <c r="AS39" s="79" t="str">
        <f>IF(O39="","",O39)</f>
        <v/>
      </c>
      <c r="AT39" s="165" t="str">
        <f t="shared" si="17"/>
        <v/>
      </c>
      <c r="AU39" s="169"/>
      <c r="AV39" s="169"/>
      <c r="AW39" s="171" t="str">
        <f>IF(S39="","",S39)</f>
        <v/>
      </c>
      <c r="AX39" s="79" t="str">
        <f>IF(T39="","",T39)</f>
        <v/>
      </c>
      <c r="AY39" s="165" t="str">
        <f t="shared" si="9"/>
        <v/>
      </c>
      <c r="AZ39" s="169"/>
      <c r="BA39" s="169"/>
      <c r="BB39" s="172" t="str">
        <f>IF(X39="","",X39)</f>
        <v/>
      </c>
      <c r="BC39" s="79" t="str">
        <f>IF(Y39="","",Y39)</f>
        <v/>
      </c>
      <c r="BD39" s="173" t="str">
        <f t="shared" si="10"/>
        <v/>
      </c>
      <c r="BE39" s="174" t="str">
        <f>IF(AA39="","",AA39)</f>
        <v/>
      </c>
      <c r="BF39" s="257"/>
      <c r="BG39" s="177" t="str">
        <f t="shared" si="11"/>
        <v/>
      </c>
      <c r="BH39" s="177" t="str">
        <f t="shared" si="12"/>
        <v/>
      </c>
      <c r="BI39" s="176" t="str">
        <f t="shared" si="13"/>
        <v/>
      </c>
      <c r="BJ39" s="940" t="str">
        <f t="shared" si="14"/>
        <v/>
      </c>
      <c r="BK39" s="940" t="str">
        <f t="shared" si="15"/>
        <v/>
      </c>
      <c r="BL39" s="176" t="str">
        <f t="shared" si="16"/>
        <v/>
      </c>
      <c r="BM39" s="258"/>
      <c r="BN39" s="411" t="str">
        <f t="shared" si="4"/>
        <v/>
      </c>
      <c r="BO39" s="411" t="str">
        <f>IF(OR(BL39="",AD39="",BJ39="",AB39="",BK39="",AC39=""),"",_xlfn.IFS(
ROUND(IFERROR(VALUE(TRIM(SUBSTITUTE(BL39,CHAR(160),""))),0),2)&gt;
ROUND(IFERROR(VALUE(TRIM(SUBSTITUTE(AD39,CHAR(160),""))),0),2),
"KO : Le montant retenu TTC est supérieur au montant présenté TTC. Merci de revoir la ligne de dépense ou plafonner son montant.",
ROUND(IFERROR(VALUE(TRIM(SUBSTITUTE(BJ39,CHAR(160),""))),0),2)&gt;
ROUND(IFERROR(VALUE(TRIM(SUBSTITUTE(AB39,CHAR(160),""))),0),2),
"Attention : Le montant retenu HT est supérieur au montant HT présenté. Merci de revoir la ligne de dépense, plafonner son montant, ou justifier la reventillation HT / TVA.",
ROUND(IFERROR(VALUE(TRIM(SUBSTITUTE(BK39,CHAR(160),""))),0),2)&gt;
ROUND(IFERROR(VALUE(TRIM(SUBSTITUTE(AC39,CHAR(160),""))),0),2),
"Attention : Le montant TVA retenu est supérieur au montant TVA présenté. Merci de revoir la ligne de dépense, plafonner son montant, ou justifier la reventillation HT / TVA.",
ROUND(IFERROR(VALUE(TRIM(SUBSTITUTE(AD39,CHAR(160),""))),0),2)=0,
"",
ROUND(IFERROR(VALUE(TRIM(SUBSTITUTE(BL39,CHAR(160),""))),0),2)=
ROUND(IFERROR(VALUE(TRIM(SUBSTITUTE(AD39,CHAR(160),""))),0),2),
"OK",
ROUND(IFERROR(VALUE(TRIM(SUBSTITUTE(BL39,CHAR(160),""))),0),2)=0,
"Attention : Montant présenté entièrement rejeté.",
ROUND(IFERROR(VALUE(TRIM(SUBSTITUTE(BL39,CHAR(160),""))),0),2)&lt;
ROUND(IFERROR(VALUE(TRIM(SUBSTITUTE(AD39,CHAR(160),""))),0),2),
"Attention : Montant présenté partiellement rejeté.",
TRUE,""
))</f>
        <v/>
      </c>
      <c r="BP39" s="176" t="str">
        <f>IF(OR(AB39="",BJ39=""),"",(IFERROR(VALUE(TRIM(SUBSTITUTE(AB39,CHAR(160),""))),0))-(IFERROR(VALUE(TRIM(SUBSTITUTE(BJ39,CHAR(160),""))),0)))</f>
        <v/>
      </c>
      <c r="BQ39" s="176" t="str">
        <f>IF(OR(AC39="",BK39=""),"",(IFERROR(VALUE(TRIM(SUBSTITUTE(AC39,CHAR(160),""))),0))-(IFERROR(VALUE(TRIM(SUBSTITUTE(BK39,CHAR(160),""))),0)))</f>
        <v/>
      </c>
      <c r="BR39" s="82" t="str">
        <f>IF(OR(AD39="",BL39=""),"",(IFERROR(VALUE(TRIM(SUBSTITUTE(AD39,CHAR(160),""))),0))-(IFERROR(VALUE(TRIM(SUBSTITUTE(BL39,CHAR(160),""))),0)))</f>
        <v/>
      </c>
    </row>
    <row r="40" spans="1:70" ht="20.25" customHeight="1">
      <c r="A40" s="250">
        <v>32</v>
      </c>
      <c r="B40" s="2"/>
      <c r="C40" s="356"/>
      <c r="D40" s="2"/>
      <c r="E40" s="2"/>
      <c r="F40" s="80"/>
      <c r="G40" s="17"/>
      <c r="H40" s="13"/>
      <c r="I40" s="30"/>
      <c r="J40" s="2"/>
      <c r="K40" s="12"/>
      <c r="L40" s="939"/>
      <c r="M40" s="2"/>
      <c r="N40" s="4"/>
      <c r="O40" s="3"/>
      <c r="P40" s="165" t="str">
        <f t="shared" si="19"/>
        <v/>
      </c>
      <c r="Q40" s="939"/>
      <c r="R40" s="2"/>
      <c r="S40" s="5"/>
      <c r="T40" s="362"/>
      <c r="U40" s="364" t="str">
        <f t="shared" si="6"/>
        <v/>
      </c>
      <c r="V40" s="939"/>
      <c r="W40" s="2"/>
      <c r="X40" s="6"/>
      <c r="Y40" s="362"/>
      <c r="Z40" s="364" t="str">
        <f t="shared" si="20"/>
        <v/>
      </c>
      <c r="AA40" s="366"/>
      <c r="AB40" s="251" t="str" cm="1">
        <f t="array" ref="AB40">IF((_xlfn.IFS(TRIM(SUBSTITUTE(AA40,CHAR(160),""))="Devis 1",IFERROR(VALUE(TRIM(SUBSTITUTE(N40,CHAR(160),""))),0),TRIM(SUBSTITUTE(AA40,CHAR(160),""))="Devis 2",IFERROR(VALUE(TRIM(SUBSTITUTE(S40,CHAR(160),""))),0),TRIM(SUBSTITUTE(AA40,CHAR(160),""))="Devis 3",IFERROR(VALUE(TRIM(SUBSTITUTE(X40,CHAR(160),""))),0),TRUE,0)*IFERROR(VALUE(TRIM(SUBSTITUTE(C40,CHAR(160),""))),0))=0,"",_xlfn.IFS(TRIM(SUBSTITUTE(AA40,CHAR(160),""))="Devis 1",IFERROR(VALUE(TRIM(SUBSTITUTE(N40,CHAR(160),""))),0),TRIM(SUBSTITUTE(AA40,CHAR(160),""))="Devis 2",IFERROR(VALUE(TRIM(SUBSTITUTE(S40,CHAR(160),""))),0),TRIM(SUBSTITUTE(AA40,CHAR(160),""))="Devis 3",IFERROR(VALUE(TRIM(SUBSTITUTE(X40,CHAR(160),""))),0),TRUE,0)*IFERROR(VALUE(TRIM(SUBSTITUTE(C40,CHAR(160),""))),0))</f>
        <v/>
      </c>
      <c r="AC40" s="177" t="str" cm="1">
        <f t="array" ref="AC40">IF(ROUND((_xlfn.IFS(TRIM(SUBSTITUTE(AA40,CHAR(160),""))="Devis 1",IFERROR(VALUE(TRIM(SUBSTITUTE(O40,CHAR(160),""))),0),TRIM(SUBSTITUTE(AA40,CHAR(160),""))="Devis 2",IFERROR(VALUE(TRIM(SUBSTITUTE(T40,CHAR(160),""))),0),TRIM(SUBSTITUTE(AA40,CHAR(160),""))="Devis 3",IFERROR(VALUE(TRIM(SUBSTITUTE(Y40,CHAR(160),""))),0),TRUE,0)*IFERROR(VALUE(TRIM(SUBSTITUTE(C40,CHAR(160),""))),0)),2)=0,IF(AB40&lt;&gt;"",0,""),ROUND((_xlfn.IFS(TRIM(SUBSTITUTE(AA40,CHAR(160),""))="Devis 1",IFERROR(VALUE(TRIM(SUBSTITUTE(O40,CHAR(160),""))),0),TRIM(SUBSTITUTE(AA40,CHAR(160),""))="Devis 2",IFERROR(VALUE(TRIM(SUBSTITUTE(T40,CHAR(160),""))),0),TRIM(SUBSTITUTE(AA40,CHAR(160),""))="Devis 3",IFERROR(VALUE(TRIM(SUBSTITUTE(Y40,CHAR(160),""))),0),TRUE,0)*IFERROR(VALUE(TRIM(SUBSTITUTE(C40,CHAR(160),""))),0)),2))</f>
        <v/>
      </c>
      <c r="AD40" s="252" t="str">
        <f t="shared" si="7"/>
        <v/>
      </c>
      <c r="AE40" s="25"/>
      <c r="AF40" s="253" t="str">
        <f>IF(B40="","",B40)</f>
        <v/>
      </c>
      <c r="AG40" s="254" t="str">
        <f>IF(C40="","",C40)</f>
        <v/>
      </c>
      <c r="AH40" s="255" t="str">
        <f>IF(D40="","",D40)</f>
        <v/>
      </c>
      <c r="AI40" s="78" t="str">
        <f>IF(E40="","",E40)</f>
        <v/>
      </c>
      <c r="AJ40" s="78" t="str">
        <f>IF(F40="","",F40)</f>
        <v/>
      </c>
      <c r="AK40" s="78" t="str">
        <f>IF(G40="","",G40)</f>
        <v/>
      </c>
      <c r="AL40" s="78" t="str">
        <f>IF(H40="","",H40)</f>
        <v/>
      </c>
      <c r="AM40" s="78" t="str">
        <f>IF(I40="","",I40)</f>
        <v/>
      </c>
      <c r="AN40" s="78" t="str">
        <f>IF(J40="","",J40)</f>
        <v/>
      </c>
      <c r="AO40" s="256" t="str">
        <f>IF(K40="","",K40)</f>
        <v/>
      </c>
      <c r="AP40" s="169"/>
      <c r="AQ40" s="169"/>
      <c r="AR40" s="170" t="str">
        <f>IF(N40="","",N40)</f>
        <v/>
      </c>
      <c r="AS40" s="79" t="str">
        <f>IF(O40="","",O40)</f>
        <v/>
      </c>
      <c r="AT40" s="165" t="str">
        <f t="shared" si="17"/>
        <v/>
      </c>
      <c r="AU40" s="169"/>
      <c r="AV40" s="169"/>
      <c r="AW40" s="171" t="str">
        <f>IF(S40="","",S40)</f>
        <v/>
      </c>
      <c r="AX40" s="79" t="str">
        <f>IF(T40="","",T40)</f>
        <v/>
      </c>
      <c r="AY40" s="165" t="str">
        <f t="shared" si="9"/>
        <v/>
      </c>
      <c r="AZ40" s="169"/>
      <c r="BA40" s="169"/>
      <c r="BB40" s="172" t="str">
        <f>IF(X40="","",X40)</f>
        <v/>
      </c>
      <c r="BC40" s="79" t="str">
        <f>IF(Y40="","",Y40)</f>
        <v/>
      </c>
      <c r="BD40" s="173" t="str">
        <f t="shared" si="10"/>
        <v/>
      </c>
      <c r="BE40" s="174" t="str">
        <f>IF(AA40="","",AA40)</f>
        <v/>
      </c>
      <c r="BF40" s="257"/>
      <c r="BG40" s="177" t="str">
        <f t="shared" si="11"/>
        <v/>
      </c>
      <c r="BH40" s="177" t="str">
        <f t="shared" si="12"/>
        <v/>
      </c>
      <c r="BI40" s="176" t="str">
        <f t="shared" si="13"/>
        <v/>
      </c>
      <c r="BJ40" s="940" t="str">
        <f t="shared" si="14"/>
        <v/>
      </c>
      <c r="BK40" s="940" t="str">
        <f t="shared" si="15"/>
        <v/>
      </c>
      <c r="BL40" s="176" t="str">
        <f t="shared" si="16"/>
        <v/>
      </c>
      <c r="BM40" s="258"/>
      <c r="BN40" s="411" t="str">
        <f t="shared" si="4"/>
        <v/>
      </c>
      <c r="BO40" s="411" t="str">
        <f>IF(OR(BL40="",AD40="",BJ40="",AB40="",BK40="",AC40=""),"",_xlfn.IFS(
ROUND(IFERROR(VALUE(TRIM(SUBSTITUTE(BL40,CHAR(160),""))),0),2)&gt;
ROUND(IFERROR(VALUE(TRIM(SUBSTITUTE(AD40,CHAR(160),""))),0),2),
"KO : Le montant retenu TTC est supérieur au montant présenté TTC. Merci de revoir la ligne de dépense ou plafonner son montant.",
ROUND(IFERROR(VALUE(TRIM(SUBSTITUTE(BJ40,CHAR(160),""))),0),2)&gt;
ROUND(IFERROR(VALUE(TRIM(SUBSTITUTE(AB40,CHAR(160),""))),0),2),
"Attention : Le montant retenu HT est supérieur au montant HT présenté. Merci de revoir la ligne de dépense, plafonner son montant, ou justifier la reventillation HT / TVA.",
ROUND(IFERROR(VALUE(TRIM(SUBSTITUTE(BK40,CHAR(160),""))),0),2)&gt;
ROUND(IFERROR(VALUE(TRIM(SUBSTITUTE(AC40,CHAR(160),""))),0),2),
"Attention : Le montant TVA retenu est supérieur au montant TVA présenté. Merci de revoir la ligne de dépense, plafonner son montant, ou justifier la reventillation HT / TVA.",
ROUND(IFERROR(VALUE(TRIM(SUBSTITUTE(AD40,CHAR(160),""))),0),2)=0,
"",
ROUND(IFERROR(VALUE(TRIM(SUBSTITUTE(BL40,CHAR(160),""))),0),2)=
ROUND(IFERROR(VALUE(TRIM(SUBSTITUTE(AD40,CHAR(160),""))),0),2),
"OK",
ROUND(IFERROR(VALUE(TRIM(SUBSTITUTE(BL40,CHAR(160),""))),0),2)=0,
"Attention : Montant présenté entièrement rejeté.",
ROUND(IFERROR(VALUE(TRIM(SUBSTITUTE(BL40,CHAR(160),""))),0),2)&lt;
ROUND(IFERROR(VALUE(TRIM(SUBSTITUTE(AD40,CHAR(160),""))),0),2),
"Attention : Montant présenté partiellement rejeté.",
TRUE,""
))</f>
        <v/>
      </c>
      <c r="BP40" s="176" t="str">
        <f>IF(OR(AB40="",BJ40=""),"",(IFERROR(VALUE(TRIM(SUBSTITUTE(AB40,CHAR(160),""))),0))-(IFERROR(VALUE(TRIM(SUBSTITUTE(BJ40,CHAR(160),""))),0)))</f>
        <v/>
      </c>
      <c r="BQ40" s="176" t="str">
        <f>IF(OR(AC40="",BK40=""),"",(IFERROR(VALUE(TRIM(SUBSTITUTE(AC40,CHAR(160),""))),0))-(IFERROR(VALUE(TRIM(SUBSTITUTE(BK40,CHAR(160),""))),0)))</f>
        <v/>
      </c>
      <c r="BR40" s="82" t="str">
        <f>IF(OR(AD40="",BL40=""),"",(IFERROR(VALUE(TRIM(SUBSTITUTE(AD40,CHAR(160),""))),0))-(IFERROR(VALUE(TRIM(SUBSTITUTE(BL40,CHAR(160),""))),0)))</f>
        <v/>
      </c>
    </row>
    <row r="41" spans="1:70" ht="20.25" customHeight="1">
      <c r="A41" s="250">
        <v>33</v>
      </c>
      <c r="B41" s="2"/>
      <c r="C41" s="356"/>
      <c r="D41" s="2"/>
      <c r="E41" s="2"/>
      <c r="F41" s="80"/>
      <c r="G41" s="17"/>
      <c r="H41" s="13"/>
      <c r="I41" s="30"/>
      <c r="J41" s="2"/>
      <c r="K41" s="12"/>
      <c r="L41" s="939"/>
      <c r="M41" s="2"/>
      <c r="N41" s="4"/>
      <c r="O41" s="3"/>
      <c r="P41" s="165" t="str">
        <f t="shared" si="19"/>
        <v/>
      </c>
      <c r="Q41" s="939"/>
      <c r="R41" s="2"/>
      <c r="S41" s="5"/>
      <c r="T41" s="362"/>
      <c r="U41" s="364" t="str">
        <f t="shared" si="6"/>
        <v/>
      </c>
      <c r="V41" s="939"/>
      <c r="W41" s="2"/>
      <c r="X41" s="6"/>
      <c r="Y41" s="362"/>
      <c r="Z41" s="364" t="str">
        <f t="shared" si="20"/>
        <v/>
      </c>
      <c r="AA41" s="366"/>
      <c r="AB41" s="251" t="str" cm="1">
        <f t="array" ref="AB41">IF((_xlfn.IFS(TRIM(SUBSTITUTE(AA41,CHAR(160),""))="Devis 1",IFERROR(VALUE(TRIM(SUBSTITUTE(N41,CHAR(160),""))),0),TRIM(SUBSTITUTE(AA41,CHAR(160),""))="Devis 2",IFERROR(VALUE(TRIM(SUBSTITUTE(S41,CHAR(160),""))),0),TRIM(SUBSTITUTE(AA41,CHAR(160),""))="Devis 3",IFERROR(VALUE(TRIM(SUBSTITUTE(X41,CHAR(160),""))),0),TRUE,0)*IFERROR(VALUE(TRIM(SUBSTITUTE(C41,CHAR(160),""))),0))=0,"",_xlfn.IFS(TRIM(SUBSTITUTE(AA41,CHAR(160),""))="Devis 1",IFERROR(VALUE(TRIM(SUBSTITUTE(N41,CHAR(160),""))),0),TRIM(SUBSTITUTE(AA41,CHAR(160),""))="Devis 2",IFERROR(VALUE(TRIM(SUBSTITUTE(S41,CHAR(160),""))),0),TRIM(SUBSTITUTE(AA41,CHAR(160),""))="Devis 3",IFERROR(VALUE(TRIM(SUBSTITUTE(X41,CHAR(160),""))),0),TRUE,0)*IFERROR(VALUE(TRIM(SUBSTITUTE(C41,CHAR(160),""))),0))</f>
        <v/>
      </c>
      <c r="AC41" s="177" t="str" cm="1">
        <f t="array" ref="AC41">IF(ROUND((_xlfn.IFS(TRIM(SUBSTITUTE(AA41,CHAR(160),""))="Devis 1",IFERROR(VALUE(TRIM(SUBSTITUTE(O41,CHAR(160),""))),0),TRIM(SUBSTITUTE(AA41,CHAR(160),""))="Devis 2",IFERROR(VALUE(TRIM(SUBSTITUTE(T41,CHAR(160),""))),0),TRIM(SUBSTITUTE(AA41,CHAR(160),""))="Devis 3",IFERROR(VALUE(TRIM(SUBSTITUTE(Y41,CHAR(160),""))),0),TRUE,0)*IFERROR(VALUE(TRIM(SUBSTITUTE(C41,CHAR(160),""))),0)),2)=0,IF(AB41&lt;&gt;"",0,""),ROUND((_xlfn.IFS(TRIM(SUBSTITUTE(AA41,CHAR(160),""))="Devis 1",IFERROR(VALUE(TRIM(SUBSTITUTE(O41,CHAR(160),""))),0),TRIM(SUBSTITUTE(AA41,CHAR(160),""))="Devis 2",IFERROR(VALUE(TRIM(SUBSTITUTE(T41,CHAR(160),""))),0),TRIM(SUBSTITUTE(AA41,CHAR(160),""))="Devis 3",IFERROR(VALUE(TRIM(SUBSTITUTE(Y41,CHAR(160),""))),0),TRUE,0)*IFERROR(VALUE(TRIM(SUBSTITUTE(C41,CHAR(160),""))),0)),2))</f>
        <v/>
      </c>
      <c r="AD41" s="252" t="str">
        <f t="shared" si="7"/>
        <v/>
      </c>
      <c r="AE41" s="25"/>
      <c r="AF41" s="253" t="str">
        <f>IF(B41="","",B41)</f>
        <v/>
      </c>
      <c r="AG41" s="254" t="str">
        <f>IF(C41="","",C41)</f>
        <v/>
      </c>
      <c r="AH41" s="255" t="str">
        <f>IF(D41="","",D41)</f>
        <v/>
      </c>
      <c r="AI41" s="78" t="str">
        <f>IF(E41="","",E41)</f>
        <v/>
      </c>
      <c r="AJ41" s="78" t="str">
        <f>IF(F41="","",F41)</f>
        <v/>
      </c>
      <c r="AK41" s="78" t="str">
        <f>IF(G41="","",G41)</f>
        <v/>
      </c>
      <c r="AL41" s="78" t="str">
        <f>IF(H41="","",H41)</f>
        <v/>
      </c>
      <c r="AM41" s="78" t="str">
        <f>IF(I41="","",I41)</f>
        <v/>
      </c>
      <c r="AN41" s="78" t="str">
        <f>IF(J41="","",J41)</f>
        <v/>
      </c>
      <c r="AO41" s="256" t="str">
        <f>IF(K41="","",K41)</f>
        <v/>
      </c>
      <c r="AP41" s="169"/>
      <c r="AQ41" s="169"/>
      <c r="AR41" s="170" t="str">
        <f>IF(N41="","",N41)</f>
        <v/>
      </c>
      <c r="AS41" s="79" t="str">
        <f>IF(O41="","",O41)</f>
        <v/>
      </c>
      <c r="AT41" s="165" t="str">
        <f t="shared" si="17"/>
        <v/>
      </c>
      <c r="AU41" s="169"/>
      <c r="AV41" s="169"/>
      <c r="AW41" s="171" t="str">
        <f>IF(S41="","",S41)</f>
        <v/>
      </c>
      <c r="AX41" s="79" t="str">
        <f>IF(T41="","",T41)</f>
        <v/>
      </c>
      <c r="AY41" s="165" t="str">
        <f t="shared" si="9"/>
        <v/>
      </c>
      <c r="AZ41" s="169"/>
      <c r="BA41" s="169"/>
      <c r="BB41" s="172" t="str">
        <f>IF(X41="","",X41)</f>
        <v/>
      </c>
      <c r="BC41" s="79" t="str">
        <f>IF(Y41="","",Y41)</f>
        <v/>
      </c>
      <c r="BD41" s="173" t="str">
        <f t="shared" si="10"/>
        <v/>
      </c>
      <c r="BE41" s="174" t="str">
        <f>IF(AA41="","",AA41)</f>
        <v/>
      </c>
      <c r="BF41" s="257"/>
      <c r="BG41" s="177" t="str">
        <f t="shared" si="11"/>
        <v/>
      </c>
      <c r="BH41" s="177" t="str">
        <f t="shared" si="12"/>
        <v/>
      </c>
      <c r="BI41" s="176" t="str">
        <f t="shared" si="13"/>
        <v/>
      </c>
      <c r="BJ41" s="940" t="str">
        <f t="shared" si="14"/>
        <v/>
      </c>
      <c r="BK41" s="940" t="str">
        <f t="shared" si="15"/>
        <v/>
      </c>
      <c r="BL41" s="176" t="str">
        <f t="shared" si="16"/>
        <v/>
      </c>
      <c r="BM41" s="258"/>
      <c r="BN41" s="411" t="str">
        <f t="shared" si="4"/>
        <v/>
      </c>
      <c r="BO41" s="411" t="str">
        <f>IF(OR(BL41="",AD41="",BJ41="",AB41="",BK41="",AC41=""),"",_xlfn.IFS(
ROUND(IFERROR(VALUE(TRIM(SUBSTITUTE(BL41,CHAR(160),""))),0),2)&gt;
ROUND(IFERROR(VALUE(TRIM(SUBSTITUTE(AD41,CHAR(160),""))),0),2),
"KO : Le montant retenu TTC est supérieur au montant présenté TTC. Merci de revoir la ligne de dépense ou plafonner son montant.",
ROUND(IFERROR(VALUE(TRIM(SUBSTITUTE(BJ41,CHAR(160),""))),0),2)&gt;
ROUND(IFERROR(VALUE(TRIM(SUBSTITUTE(AB41,CHAR(160),""))),0),2),
"Attention : Le montant retenu HT est supérieur au montant HT présenté. Merci de revoir la ligne de dépense, plafonner son montant, ou justifier la reventillation HT / TVA.",
ROUND(IFERROR(VALUE(TRIM(SUBSTITUTE(BK41,CHAR(160),""))),0),2)&gt;
ROUND(IFERROR(VALUE(TRIM(SUBSTITUTE(AC41,CHAR(160),""))),0),2),
"Attention : Le montant TVA retenu est supérieur au montant TVA présenté. Merci de revoir la ligne de dépense, plafonner son montant, ou justifier la reventillation HT / TVA.",
ROUND(IFERROR(VALUE(TRIM(SUBSTITUTE(AD41,CHAR(160),""))),0),2)=0,
"",
ROUND(IFERROR(VALUE(TRIM(SUBSTITUTE(BL41,CHAR(160),""))),0),2)=
ROUND(IFERROR(VALUE(TRIM(SUBSTITUTE(AD41,CHAR(160),""))),0),2),
"OK",
ROUND(IFERROR(VALUE(TRIM(SUBSTITUTE(BL41,CHAR(160),""))),0),2)=0,
"Attention : Montant présenté entièrement rejeté.",
ROUND(IFERROR(VALUE(TRIM(SUBSTITUTE(BL41,CHAR(160),""))),0),2)&lt;
ROUND(IFERROR(VALUE(TRIM(SUBSTITUTE(AD41,CHAR(160),""))),0),2),
"Attention : Montant présenté partiellement rejeté.",
TRUE,""
))</f>
        <v/>
      </c>
      <c r="BP41" s="176" t="str">
        <f>IF(OR(AB41="",BJ41=""),"",(IFERROR(VALUE(TRIM(SUBSTITUTE(AB41,CHAR(160),""))),0))-(IFERROR(VALUE(TRIM(SUBSTITUTE(BJ41,CHAR(160),""))),0)))</f>
        <v/>
      </c>
      <c r="BQ41" s="176" t="str">
        <f>IF(OR(AC41="",BK41=""),"",(IFERROR(VALUE(TRIM(SUBSTITUTE(AC41,CHAR(160),""))),0))-(IFERROR(VALUE(TRIM(SUBSTITUTE(BK41,CHAR(160),""))),0)))</f>
        <v/>
      </c>
      <c r="BR41" s="82" t="str">
        <f>IF(OR(AD41="",BL41=""),"",(IFERROR(VALUE(TRIM(SUBSTITUTE(AD41,CHAR(160),""))),0))-(IFERROR(VALUE(TRIM(SUBSTITUTE(BL41,CHAR(160),""))),0)))</f>
        <v/>
      </c>
    </row>
    <row r="42" spans="1:70" ht="20.25" customHeight="1">
      <c r="A42" s="250">
        <v>34</v>
      </c>
      <c r="B42" s="2"/>
      <c r="C42" s="356"/>
      <c r="D42" s="2"/>
      <c r="E42" s="2"/>
      <c r="F42" s="80"/>
      <c r="G42" s="17"/>
      <c r="H42" s="13"/>
      <c r="I42" s="30"/>
      <c r="J42" s="2"/>
      <c r="K42" s="12"/>
      <c r="L42" s="939"/>
      <c r="M42" s="2"/>
      <c r="N42" s="4"/>
      <c r="O42" s="3"/>
      <c r="P42" s="165" t="str">
        <f t="shared" si="19"/>
        <v/>
      </c>
      <c r="Q42" s="939"/>
      <c r="R42" s="2"/>
      <c r="S42" s="5"/>
      <c r="T42" s="362"/>
      <c r="U42" s="364" t="str">
        <f t="shared" si="6"/>
        <v/>
      </c>
      <c r="V42" s="939"/>
      <c r="W42" s="2"/>
      <c r="X42" s="6"/>
      <c r="Y42" s="362"/>
      <c r="Z42" s="364" t="str">
        <f t="shared" si="20"/>
        <v/>
      </c>
      <c r="AA42" s="366"/>
      <c r="AB42" s="251" t="str" cm="1">
        <f t="array" ref="AB42">IF((_xlfn.IFS(TRIM(SUBSTITUTE(AA42,CHAR(160),""))="Devis 1",IFERROR(VALUE(TRIM(SUBSTITUTE(N42,CHAR(160),""))),0),TRIM(SUBSTITUTE(AA42,CHAR(160),""))="Devis 2",IFERROR(VALUE(TRIM(SUBSTITUTE(S42,CHAR(160),""))),0),TRIM(SUBSTITUTE(AA42,CHAR(160),""))="Devis 3",IFERROR(VALUE(TRIM(SUBSTITUTE(X42,CHAR(160),""))),0),TRUE,0)*IFERROR(VALUE(TRIM(SUBSTITUTE(C42,CHAR(160),""))),0))=0,"",_xlfn.IFS(TRIM(SUBSTITUTE(AA42,CHAR(160),""))="Devis 1",IFERROR(VALUE(TRIM(SUBSTITUTE(N42,CHAR(160),""))),0),TRIM(SUBSTITUTE(AA42,CHAR(160),""))="Devis 2",IFERROR(VALUE(TRIM(SUBSTITUTE(S42,CHAR(160),""))),0),TRIM(SUBSTITUTE(AA42,CHAR(160),""))="Devis 3",IFERROR(VALUE(TRIM(SUBSTITUTE(X42,CHAR(160),""))),0),TRUE,0)*IFERROR(VALUE(TRIM(SUBSTITUTE(C42,CHAR(160),""))),0))</f>
        <v/>
      </c>
      <c r="AC42" s="177" t="str" cm="1">
        <f t="array" ref="AC42">IF(ROUND((_xlfn.IFS(TRIM(SUBSTITUTE(AA42,CHAR(160),""))="Devis 1",IFERROR(VALUE(TRIM(SUBSTITUTE(O42,CHAR(160),""))),0),TRIM(SUBSTITUTE(AA42,CHAR(160),""))="Devis 2",IFERROR(VALUE(TRIM(SUBSTITUTE(T42,CHAR(160),""))),0),TRIM(SUBSTITUTE(AA42,CHAR(160),""))="Devis 3",IFERROR(VALUE(TRIM(SUBSTITUTE(Y42,CHAR(160),""))),0),TRUE,0)*IFERROR(VALUE(TRIM(SUBSTITUTE(C42,CHAR(160),""))),0)),2)=0,IF(AB42&lt;&gt;"",0,""),ROUND((_xlfn.IFS(TRIM(SUBSTITUTE(AA42,CHAR(160),""))="Devis 1",IFERROR(VALUE(TRIM(SUBSTITUTE(O42,CHAR(160),""))),0),TRIM(SUBSTITUTE(AA42,CHAR(160),""))="Devis 2",IFERROR(VALUE(TRIM(SUBSTITUTE(T42,CHAR(160),""))),0),TRIM(SUBSTITUTE(AA42,CHAR(160),""))="Devis 3",IFERROR(VALUE(TRIM(SUBSTITUTE(Y42,CHAR(160),""))),0),TRUE,0)*IFERROR(VALUE(TRIM(SUBSTITUTE(C42,CHAR(160),""))),0)),2))</f>
        <v/>
      </c>
      <c r="AD42" s="252" t="str">
        <f t="shared" si="7"/>
        <v/>
      </c>
      <c r="AE42" s="25"/>
      <c r="AF42" s="253" t="str">
        <f>IF(B42="","",B42)</f>
        <v/>
      </c>
      <c r="AG42" s="254" t="str">
        <f>IF(C42="","",C42)</f>
        <v/>
      </c>
      <c r="AH42" s="255" t="str">
        <f>IF(D42="","",D42)</f>
        <v/>
      </c>
      <c r="AI42" s="78" t="str">
        <f>IF(E42="","",E42)</f>
        <v/>
      </c>
      <c r="AJ42" s="78" t="str">
        <f>IF(F42="","",F42)</f>
        <v/>
      </c>
      <c r="AK42" s="78" t="str">
        <f>IF(G42="","",G42)</f>
        <v/>
      </c>
      <c r="AL42" s="78" t="str">
        <f>IF(H42="","",H42)</f>
        <v/>
      </c>
      <c r="AM42" s="78" t="str">
        <f>IF(I42="","",I42)</f>
        <v/>
      </c>
      <c r="AN42" s="78" t="str">
        <f>IF(J42="","",J42)</f>
        <v/>
      </c>
      <c r="AO42" s="256" t="str">
        <f>IF(K42="","",K42)</f>
        <v/>
      </c>
      <c r="AP42" s="169"/>
      <c r="AQ42" s="169"/>
      <c r="AR42" s="170" t="str">
        <f>IF(N42="","",N42)</f>
        <v/>
      </c>
      <c r="AS42" s="79" t="str">
        <f>IF(O42="","",O42)</f>
        <v/>
      </c>
      <c r="AT42" s="165" t="str">
        <f t="shared" si="17"/>
        <v/>
      </c>
      <c r="AU42" s="169"/>
      <c r="AV42" s="169"/>
      <c r="AW42" s="171" t="str">
        <f>IF(S42="","",S42)</f>
        <v/>
      </c>
      <c r="AX42" s="79" t="str">
        <f>IF(T42="","",T42)</f>
        <v/>
      </c>
      <c r="AY42" s="165" t="str">
        <f t="shared" si="9"/>
        <v/>
      </c>
      <c r="AZ42" s="169"/>
      <c r="BA42" s="169"/>
      <c r="BB42" s="172" t="str">
        <f>IF(X42="","",X42)</f>
        <v/>
      </c>
      <c r="BC42" s="79" t="str">
        <f>IF(Y42="","",Y42)</f>
        <v/>
      </c>
      <c r="BD42" s="173" t="str">
        <f t="shared" si="10"/>
        <v/>
      </c>
      <c r="BE42" s="174" t="str">
        <f>IF(AA42="","",AA42)</f>
        <v/>
      </c>
      <c r="BF42" s="257"/>
      <c r="BG42" s="177" t="str">
        <f t="shared" si="11"/>
        <v/>
      </c>
      <c r="BH42" s="177" t="str">
        <f t="shared" si="12"/>
        <v/>
      </c>
      <c r="BI42" s="176" t="str">
        <f t="shared" si="13"/>
        <v/>
      </c>
      <c r="BJ42" s="940" t="str">
        <f t="shared" si="14"/>
        <v/>
      </c>
      <c r="BK42" s="940" t="str">
        <f t="shared" si="15"/>
        <v/>
      </c>
      <c r="BL42" s="176" t="str">
        <f t="shared" si="16"/>
        <v/>
      </c>
      <c r="BM42" s="258"/>
      <c r="BN42" s="411" t="str">
        <f t="shared" si="4"/>
        <v/>
      </c>
      <c r="BO42" s="411" t="str">
        <f>IF(OR(BL42="",AD42="",BJ42="",AB42="",BK42="",AC42=""),"",_xlfn.IFS(
ROUND(IFERROR(VALUE(TRIM(SUBSTITUTE(BL42,CHAR(160),""))),0),2)&gt;
ROUND(IFERROR(VALUE(TRIM(SUBSTITUTE(AD42,CHAR(160),""))),0),2),
"KO : Le montant retenu TTC est supérieur au montant présenté TTC. Merci de revoir la ligne de dépense ou plafonner son montant.",
ROUND(IFERROR(VALUE(TRIM(SUBSTITUTE(BJ42,CHAR(160),""))),0),2)&gt;
ROUND(IFERROR(VALUE(TRIM(SUBSTITUTE(AB42,CHAR(160),""))),0),2),
"Attention : Le montant retenu HT est supérieur au montant HT présenté. Merci de revoir la ligne de dépense, plafonner son montant, ou justifier la reventillation HT / TVA.",
ROUND(IFERROR(VALUE(TRIM(SUBSTITUTE(BK42,CHAR(160),""))),0),2)&gt;
ROUND(IFERROR(VALUE(TRIM(SUBSTITUTE(AC42,CHAR(160),""))),0),2),
"Attention : Le montant TVA retenu est supérieur au montant TVA présenté. Merci de revoir la ligne de dépense, plafonner son montant, ou justifier la reventillation HT / TVA.",
ROUND(IFERROR(VALUE(TRIM(SUBSTITUTE(AD42,CHAR(160),""))),0),2)=0,
"",
ROUND(IFERROR(VALUE(TRIM(SUBSTITUTE(BL42,CHAR(160),""))),0),2)=
ROUND(IFERROR(VALUE(TRIM(SUBSTITUTE(AD42,CHAR(160),""))),0),2),
"OK",
ROUND(IFERROR(VALUE(TRIM(SUBSTITUTE(BL42,CHAR(160),""))),0),2)=0,
"Attention : Montant présenté entièrement rejeté.",
ROUND(IFERROR(VALUE(TRIM(SUBSTITUTE(BL42,CHAR(160),""))),0),2)&lt;
ROUND(IFERROR(VALUE(TRIM(SUBSTITUTE(AD42,CHAR(160),""))),0),2),
"Attention : Montant présenté partiellement rejeté.",
TRUE,""
))</f>
        <v/>
      </c>
      <c r="BP42" s="176" t="str">
        <f>IF(OR(AB42="",BJ42=""),"",(IFERROR(VALUE(TRIM(SUBSTITUTE(AB42,CHAR(160),""))),0))-(IFERROR(VALUE(TRIM(SUBSTITUTE(BJ42,CHAR(160),""))),0)))</f>
        <v/>
      </c>
      <c r="BQ42" s="176" t="str">
        <f>IF(OR(AC42="",BK42=""),"",(IFERROR(VALUE(TRIM(SUBSTITUTE(AC42,CHAR(160),""))),0))-(IFERROR(VALUE(TRIM(SUBSTITUTE(BK42,CHAR(160),""))),0)))</f>
        <v/>
      </c>
      <c r="BR42" s="82" t="str">
        <f>IF(OR(AD42="",BL42=""),"",(IFERROR(VALUE(TRIM(SUBSTITUTE(AD42,CHAR(160),""))),0))-(IFERROR(VALUE(TRIM(SUBSTITUTE(BL42,CHAR(160),""))),0)))</f>
        <v/>
      </c>
    </row>
    <row r="43" spans="1:70" ht="20.25" customHeight="1">
      <c r="A43" s="250">
        <v>35</v>
      </c>
      <c r="B43" s="2"/>
      <c r="C43" s="356"/>
      <c r="D43" s="2"/>
      <c r="E43" s="2"/>
      <c r="F43" s="80"/>
      <c r="G43" s="17"/>
      <c r="H43" s="13"/>
      <c r="I43" s="30"/>
      <c r="J43" s="2"/>
      <c r="K43" s="12"/>
      <c r="L43" s="939"/>
      <c r="M43" s="2"/>
      <c r="N43" s="4"/>
      <c r="O43" s="3"/>
      <c r="P43" s="165" t="str">
        <f t="shared" si="19"/>
        <v/>
      </c>
      <c r="Q43" s="939"/>
      <c r="R43" s="2"/>
      <c r="S43" s="5"/>
      <c r="T43" s="362"/>
      <c r="U43" s="364" t="str">
        <f t="shared" si="6"/>
        <v/>
      </c>
      <c r="V43" s="939"/>
      <c r="W43" s="2"/>
      <c r="X43" s="6"/>
      <c r="Y43" s="362"/>
      <c r="Z43" s="364" t="str">
        <f t="shared" si="20"/>
        <v/>
      </c>
      <c r="AA43" s="366"/>
      <c r="AB43" s="251" t="str" cm="1">
        <f t="array" ref="AB43">IF((_xlfn.IFS(TRIM(SUBSTITUTE(AA43,CHAR(160),""))="Devis 1",IFERROR(VALUE(TRIM(SUBSTITUTE(N43,CHAR(160),""))),0),TRIM(SUBSTITUTE(AA43,CHAR(160),""))="Devis 2",IFERROR(VALUE(TRIM(SUBSTITUTE(S43,CHAR(160),""))),0),TRIM(SUBSTITUTE(AA43,CHAR(160),""))="Devis 3",IFERROR(VALUE(TRIM(SUBSTITUTE(X43,CHAR(160),""))),0),TRUE,0)*IFERROR(VALUE(TRIM(SUBSTITUTE(C43,CHAR(160),""))),0))=0,"",_xlfn.IFS(TRIM(SUBSTITUTE(AA43,CHAR(160),""))="Devis 1",IFERROR(VALUE(TRIM(SUBSTITUTE(N43,CHAR(160),""))),0),TRIM(SUBSTITUTE(AA43,CHAR(160),""))="Devis 2",IFERROR(VALUE(TRIM(SUBSTITUTE(S43,CHAR(160),""))),0),TRIM(SUBSTITUTE(AA43,CHAR(160),""))="Devis 3",IFERROR(VALUE(TRIM(SUBSTITUTE(X43,CHAR(160),""))),0),TRUE,0)*IFERROR(VALUE(TRIM(SUBSTITUTE(C43,CHAR(160),""))),0))</f>
        <v/>
      </c>
      <c r="AC43" s="177" t="str" cm="1">
        <f t="array" ref="AC43">IF(ROUND((_xlfn.IFS(TRIM(SUBSTITUTE(AA43,CHAR(160),""))="Devis 1",IFERROR(VALUE(TRIM(SUBSTITUTE(O43,CHAR(160),""))),0),TRIM(SUBSTITUTE(AA43,CHAR(160),""))="Devis 2",IFERROR(VALUE(TRIM(SUBSTITUTE(T43,CHAR(160),""))),0),TRIM(SUBSTITUTE(AA43,CHAR(160),""))="Devis 3",IFERROR(VALUE(TRIM(SUBSTITUTE(Y43,CHAR(160),""))),0),TRUE,0)*IFERROR(VALUE(TRIM(SUBSTITUTE(C43,CHAR(160),""))),0)),2)=0,IF(AB43&lt;&gt;"",0,""),ROUND((_xlfn.IFS(TRIM(SUBSTITUTE(AA43,CHAR(160),""))="Devis 1",IFERROR(VALUE(TRIM(SUBSTITUTE(O43,CHAR(160),""))),0),TRIM(SUBSTITUTE(AA43,CHAR(160),""))="Devis 2",IFERROR(VALUE(TRIM(SUBSTITUTE(T43,CHAR(160),""))),0),TRIM(SUBSTITUTE(AA43,CHAR(160),""))="Devis 3",IFERROR(VALUE(TRIM(SUBSTITUTE(Y43,CHAR(160),""))),0),TRUE,0)*IFERROR(VALUE(TRIM(SUBSTITUTE(C43,CHAR(160),""))),0)),2))</f>
        <v/>
      </c>
      <c r="AD43" s="252" t="str">
        <f t="shared" si="7"/>
        <v/>
      </c>
      <c r="AE43" s="25"/>
      <c r="AF43" s="253" t="str">
        <f>IF(B43="","",B43)</f>
        <v/>
      </c>
      <c r="AG43" s="254" t="str">
        <f>IF(C43="","",C43)</f>
        <v/>
      </c>
      <c r="AH43" s="255" t="str">
        <f>IF(D43="","",D43)</f>
        <v/>
      </c>
      <c r="AI43" s="78" t="str">
        <f>IF(E43="","",E43)</f>
        <v/>
      </c>
      <c r="AJ43" s="78" t="str">
        <f>IF(F43="","",F43)</f>
        <v/>
      </c>
      <c r="AK43" s="78" t="str">
        <f>IF(G43="","",G43)</f>
        <v/>
      </c>
      <c r="AL43" s="78" t="str">
        <f>IF(H43="","",H43)</f>
        <v/>
      </c>
      <c r="AM43" s="78" t="str">
        <f>IF(I43="","",I43)</f>
        <v/>
      </c>
      <c r="AN43" s="78" t="str">
        <f>IF(J43="","",J43)</f>
        <v/>
      </c>
      <c r="AO43" s="256" t="str">
        <f>IF(K43="","",K43)</f>
        <v/>
      </c>
      <c r="AP43" s="169"/>
      <c r="AQ43" s="169"/>
      <c r="AR43" s="170" t="str">
        <f>IF(N43="","",N43)</f>
        <v/>
      </c>
      <c r="AS43" s="79" t="str">
        <f>IF(O43="","",O43)</f>
        <v/>
      </c>
      <c r="AT43" s="165" t="str">
        <f t="shared" si="17"/>
        <v/>
      </c>
      <c r="AU43" s="169"/>
      <c r="AV43" s="169"/>
      <c r="AW43" s="171" t="str">
        <f>IF(S43="","",S43)</f>
        <v/>
      </c>
      <c r="AX43" s="79" t="str">
        <f>IF(T43="","",T43)</f>
        <v/>
      </c>
      <c r="AY43" s="165" t="str">
        <f t="shared" si="9"/>
        <v/>
      </c>
      <c r="AZ43" s="169"/>
      <c r="BA43" s="169"/>
      <c r="BB43" s="172" t="str">
        <f>IF(X43="","",X43)</f>
        <v/>
      </c>
      <c r="BC43" s="79" t="str">
        <f>IF(Y43="","",Y43)</f>
        <v/>
      </c>
      <c r="BD43" s="173" t="str">
        <f t="shared" si="10"/>
        <v/>
      </c>
      <c r="BE43" s="174" t="str">
        <f>IF(AA43="","",AA43)</f>
        <v/>
      </c>
      <c r="BF43" s="257"/>
      <c r="BG43" s="177" t="str">
        <f t="shared" si="11"/>
        <v/>
      </c>
      <c r="BH43" s="177" t="str">
        <f t="shared" si="12"/>
        <v/>
      </c>
      <c r="BI43" s="176" t="str">
        <f t="shared" si="13"/>
        <v/>
      </c>
      <c r="BJ43" s="940" t="str">
        <f t="shared" si="14"/>
        <v/>
      </c>
      <c r="BK43" s="940" t="str">
        <f t="shared" si="15"/>
        <v/>
      </c>
      <c r="BL43" s="176" t="str">
        <f t="shared" si="16"/>
        <v/>
      </c>
      <c r="BM43" s="258"/>
      <c r="BN43" s="411" t="str">
        <f t="shared" si="4"/>
        <v/>
      </c>
      <c r="BO43" s="411" t="str">
        <f>IF(OR(BL43="",AD43="",BJ43="",AB43="",BK43="",AC43=""),"",_xlfn.IFS(
ROUND(IFERROR(VALUE(TRIM(SUBSTITUTE(BL43,CHAR(160),""))),0),2)&gt;
ROUND(IFERROR(VALUE(TRIM(SUBSTITUTE(AD43,CHAR(160),""))),0),2),
"KO : Le montant retenu TTC est supérieur au montant présenté TTC. Merci de revoir la ligne de dépense ou plafonner son montant.",
ROUND(IFERROR(VALUE(TRIM(SUBSTITUTE(BJ43,CHAR(160),""))),0),2)&gt;
ROUND(IFERROR(VALUE(TRIM(SUBSTITUTE(AB43,CHAR(160),""))),0),2),
"Attention : Le montant retenu HT est supérieur au montant HT présenté. Merci de revoir la ligne de dépense, plafonner son montant, ou justifier la reventillation HT / TVA.",
ROUND(IFERROR(VALUE(TRIM(SUBSTITUTE(BK43,CHAR(160),""))),0),2)&gt;
ROUND(IFERROR(VALUE(TRIM(SUBSTITUTE(AC43,CHAR(160),""))),0),2),
"Attention : Le montant TVA retenu est supérieur au montant TVA présenté. Merci de revoir la ligne de dépense, plafonner son montant, ou justifier la reventillation HT / TVA.",
ROUND(IFERROR(VALUE(TRIM(SUBSTITUTE(AD43,CHAR(160),""))),0),2)=0,
"",
ROUND(IFERROR(VALUE(TRIM(SUBSTITUTE(BL43,CHAR(160),""))),0),2)=
ROUND(IFERROR(VALUE(TRIM(SUBSTITUTE(AD43,CHAR(160),""))),0),2),
"OK",
ROUND(IFERROR(VALUE(TRIM(SUBSTITUTE(BL43,CHAR(160),""))),0),2)=0,
"Attention : Montant présenté entièrement rejeté.",
ROUND(IFERROR(VALUE(TRIM(SUBSTITUTE(BL43,CHAR(160),""))),0),2)&lt;
ROUND(IFERROR(VALUE(TRIM(SUBSTITUTE(AD43,CHAR(160),""))),0),2),
"Attention : Montant présenté partiellement rejeté.",
TRUE,""
))</f>
        <v/>
      </c>
      <c r="BP43" s="176" t="str">
        <f>IF(OR(AB43="",BJ43=""),"",(IFERROR(VALUE(TRIM(SUBSTITUTE(AB43,CHAR(160),""))),0))-(IFERROR(VALUE(TRIM(SUBSTITUTE(BJ43,CHAR(160),""))),0)))</f>
        <v/>
      </c>
      <c r="BQ43" s="176" t="str">
        <f>IF(OR(AC43="",BK43=""),"",(IFERROR(VALUE(TRIM(SUBSTITUTE(AC43,CHAR(160),""))),0))-(IFERROR(VALUE(TRIM(SUBSTITUTE(BK43,CHAR(160),""))),0)))</f>
        <v/>
      </c>
      <c r="BR43" s="82" t="str">
        <f>IF(OR(AD43="",BL43=""),"",(IFERROR(VALUE(TRIM(SUBSTITUTE(AD43,CHAR(160),""))),0))-(IFERROR(VALUE(TRIM(SUBSTITUTE(BL43,CHAR(160),""))),0)))</f>
        <v/>
      </c>
    </row>
    <row r="44" spans="1:70" ht="20.25" customHeight="1">
      <c r="A44" s="250">
        <v>36</v>
      </c>
      <c r="B44" s="2"/>
      <c r="C44" s="356"/>
      <c r="D44" s="2"/>
      <c r="E44" s="2"/>
      <c r="F44" s="80"/>
      <c r="G44" s="17"/>
      <c r="H44" s="13"/>
      <c r="I44" s="30"/>
      <c r="J44" s="2"/>
      <c r="K44" s="12"/>
      <c r="L44" s="939"/>
      <c r="M44" s="2"/>
      <c r="N44" s="4"/>
      <c r="O44" s="3"/>
      <c r="P44" s="165" t="str">
        <f t="shared" si="19"/>
        <v/>
      </c>
      <c r="Q44" s="939"/>
      <c r="R44" s="2"/>
      <c r="S44" s="5"/>
      <c r="T44" s="362"/>
      <c r="U44" s="364" t="str">
        <f t="shared" si="6"/>
        <v/>
      </c>
      <c r="V44" s="939"/>
      <c r="W44" s="2"/>
      <c r="X44" s="6"/>
      <c r="Y44" s="362"/>
      <c r="Z44" s="364" t="str">
        <f t="shared" si="20"/>
        <v/>
      </c>
      <c r="AA44" s="366"/>
      <c r="AB44" s="251" t="str" cm="1">
        <f t="array" ref="AB44">IF((_xlfn.IFS(TRIM(SUBSTITUTE(AA44,CHAR(160),""))="Devis 1",IFERROR(VALUE(TRIM(SUBSTITUTE(N44,CHAR(160),""))),0),TRIM(SUBSTITUTE(AA44,CHAR(160),""))="Devis 2",IFERROR(VALUE(TRIM(SUBSTITUTE(S44,CHAR(160),""))),0),TRIM(SUBSTITUTE(AA44,CHAR(160),""))="Devis 3",IFERROR(VALUE(TRIM(SUBSTITUTE(X44,CHAR(160),""))),0),TRUE,0)*IFERROR(VALUE(TRIM(SUBSTITUTE(C44,CHAR(160),""))),0))=0,"",_xlfn.IFS(TRIM(SUBSTITUTE(AA44,CHAR(160),""))="Devis 1",IFERROR(VALUE(TRIM(SUBSTITUTE(N44,CHAR(160),""))),0),TRIM(SUBSTITUTE(AA44,CHAR(160),""))="Devis 2",IFERROR(VALUE(TRIM(SUBSTITUTE(S44,CHAR(160),""))),0),TRIM(SUBSTITUTE(AA44,CHAR(160),""))="Devis 3",IFERROR(VALUE(TRIM(SUBSTITUTE(X44,CHAR(160),""))),0),TRUE,0)*IFERROR(VALUE(TRIM(SUBSTITUTE(C44,CHAR(160),""))),0))</f>
        <v/>
      </c>
      <c r="AC44" s="177" t="str" cm="1">
        <f t="array" ref="AC44">IF(ROUND((_xlfn.IFS(TRIM(SUBSTITUTE(AA44,CHAR(160),""))="Devis 1",IFERROR(VALUE(TRIM(SUBSTITUTE(O44,CHAR(160),""))),0),TRIM(SUBSTITUTE(AA44,CHAR(160),""))="Devis 2",IFERROR(VALUE(TRIM(SUBSTITUTE(T44,CHAR(160),""))),0),TRIM(SUBSTITUTE(AA44,CHAR(160),""))="Devis 3",IFERROR(VALUE(TRIM(SUBSTITUTE(Y44,CHAR(160),""))),0),TRUE,0)*IFERROR(VALUE(TRIM(SUBSTITUTE(C44,CHAR(160),""))),0)),2)=0,IF(AB44&lt;&gt;"",0,""),ROUND((_xlfn.IFS(TRIM(SUBSTITUTE(AA44,CHAR(160),""))="Devis 1",IFERROR(VALUE(TRIM(SUBSTITUTE(O44,CHAR(160),""))),0),TRIM(SUBSTITUTE(AA44,CHAR(160),""))="Devis 2",IFERROR(VALUE(TRIM(SUBSTITUTE(T44,CHAR(160),""))),0),TRIM(SUBSTITUTE(AA44,CHAR(160),""))="Devis 3",IFERROR(VALUE(TRIM(SUBSTITUTE(Y44,CHAR(160),""))),0),TRUE,0)*IFERROR(VALUE(TRIM(SUBSTITUTE(C44,CHAR(160),""))),0)),2))</f>
        <v/>
      </c>
      <c r="AD44" s="252" t="str">
        <f t="shared" si="7"/>
        <v/>
      </c>
      <c r="AE44" s="25"/>
      <c r="AF44" s="253" t="str">
        <f>IF(B44="","",B44)</f>
        <v/>
      </c>
      <c r="AG44" s="254" t="str">
        <f>IF(C44="","",C44)</f>
        <v/>
      </c>
      <c r="AH44" s="255" t="str">
        <f>IF(D44="","",D44)</f>
        <v/>
      </c>
      <c r="AI44" s="78" t="str">
        <f>IF(E44="","",E44)</f>
        <v/>
      </c>
      <c r="AJ44" s="78" t="str">
        <f>IF(F44="","",F44)</f>
        <v/>
      </c>
      <c r="AK44" s="78" t="str">
        <f>IF(G44="","",G44)</f>
        <v/>
      </c>
      <c r="AL44" s="78" t="str">
        <f>IF(H44="","",H44)</f>
        <v/>
      </c>
      <c r="AM44" s="78" t="str">
        <f>IF(I44="","",I44)</f>
        <v/>
      </c>
      <c r="AN44" s="78" t="str">
        <f>IF(J44="","",J44)</f>
        <v/>
      </c>
      <c r="AO44" s="256" t="str">
        <f>IF(K44="","",K44)</f>
        <v/>
      </c>
      <c r="AP44" s="169"/>
      <c r="AQ44" s="169"/>
      <c r="AR44" s="170" t="str">
        <f>IF(N44="","",N44)</f>
        <v/>
      </c>
      <c r="AS44" s="79" t="str">
        <f>IF(O44="","",O44)</f>
        <v/>
      </c>
      <c r="AT44" s="165" t="str">
        <f t="shared" si="17"/>
        <v/>
      </c>
      <c r="AU44" s="169"/>
      <c r="AV44" s="169"/>
      <c r="AW44" s="171" t="str">
        <f>IF(S44="","",S44)</f>
        <v/>
      </c>
      <c r="AX44" s="79" t="str">
        <f>IF(T44="","",T44)</f>
        <v/>
      </c>
      <c r="AY44" s="165" t="str">
        <f t="shared" si="9"/>
        <v/>
      </c>
      <c r="AZ44" s="169"/>
      <c r="BA44" s="169"/>
      <c r="BB44" s="172" t="str">
        <f>IF(X44="","",X44)</f>
        <v/>
      </c>
      <c r="BC44" s="79" t="str">
        <f>IF(Y44="","",Y44)</f>
        <v/>
      </c>
      <c r="BD44" s="173" t="str">
        <f t="shared" si="10"/>
        <v/>
      </c>
      <c r="BE44" s="174" t="str">
        <f>IF(AA44="","",AA44)</f>
        <v/>
      </c>
      <c r="BF44" s="257"/>
      <c r="BG44" s="177" t="str">
        <f t="shared" si="11"/>
        <v/>
      </c>
      <c r="BH44" s="177" t="str">
        <f t="shared" si="12"/>
        <v/>
      </c>
      <c r="BI44" s="176" t="str">
        <f t="shared" si="13"/>
        <v/>
      </c>
      <c r="BJ44" s="940" t="str">
        <f t="shared" si="14"/>
        <v/>
      </c>
      <c r="BK44" s="940" t="str">
        <f t="shared" si="15"/>
        <v/>
      </c>
      <c r="BL44" s="176" t="str">
        <f t="shared" si="16"/>
        <v/>
      </c>
      <c r="BM44" s="258"/>
      <c r="BN44" s="411" t="str">
        <f t="shared" si="4"/>
        <v/>
      </c>
      <c r="BO44" s="411" t="str">
        <f>IF(OR(BL44="",AD44="",BJ44="",AB44="",BK44="",AC44=""),"",_xlfn.IFS(
ROUND(IFERROR(VALUE(TRIM(SUBSTITUTE(BL44,CHAR(160),""))),0),2)&gt;
ROUND(IFERROR(VALUE(TRIM(SUBSTITUTE(AD44,CHAR(160),""))),0),2),
"KO : Le montant retenu TTC est supérieur au montant présenté TTC. Merci de revoir la ligne de dépense ou plafonner son montant.",
ROUND(IFERROR(VALUE(TRIM(SUBSTITUTE(BJ44,CHAR(160),""))),0),2)&gt;
ROUND(IFERROR(VALUE(TRIM(SUBSTITUTE(AB44,CHAR(160),""))),0),2),
"Attention : Le montant retenu HT est supérieur au montant HT présenté. Merci de revoir la ligne de dépense, plafonner son montant, ou justifier la reventillation HT / TVA.",
ROUND(IFERROR(VALUE(TRIM(SUBSTITUTE(BK44,CHAR(160),""))),0),2)&gt;
ROUND(IFERROR(VALUE(TRIM(SUBSTITUTE(AC44,CHAR(160),""))),0),2),
"Attention : Le montant TVA retenu est supérieur au montant TVA présenté. Merci de revoir la ligne de dépense, plafonner son montant, ou justifier la reventillation HT / TVA.",
ROUND(IFERROR(VALUE(TRIM(SUBSTITUTE(AD44,CHAR(160),""))),0),2)=0,
"",
ROUND(IFERROR(VALUE(TRIM(SUBSTITUTE(BL44,CHAR(160),""))),0),2)=
ROUND(IFERROR(VALUE(TRIM(SUBSTITUTE(AD44,CHAR(160),""))),0),2),
"OK",
ROUND(IFERROR(VALUE(TRIM(SUBSTITUTE(BL44,CHAR(160),""))),0),2)=0,
"Attention : Montant présenté entièrement rejeté.",
ROUND(IFERROR(VALUE(TRIM(SUBSTITUTE(BL44,CHAR(160),""))),0),2)&lt;
ROUND(IFERROR(VALUE(TRIM(SUBSTITUTE(AD44,CHAR(160),""))),0),2),
"Attention : Montant présenté partiellement rejeté.",
TRUE,""
))</f>
        <v/>
      </c>
      <c r="BP44" s="176" t="str">
        <f>IF(OR(AB44="",BJ44=""),"",(IFERROR(VALUE(TRIM(SUBSTITUTE(AB44,CHAR(160),""))),0))-(IFERROR(VALUE(TRIM(SUBSTITUTE(BJ44,CHAR(160),""))),0)))</f>
        <v/>
      </c>
      <c r="BQ44" s="176" t="str">
        <f>IF(OR(AC44="",BK44=""),"",(IFERROR(VALUE(TRIM(SUBSTITUTE(AC44,CHAR(160),""))),0))-(IFERROR(VALUE(TRIM(SUBSTITUTE(BK44,CHAR(160),""))),0)))</f>
        <v/>
      </c>
      <c r="BR44" s="82" t="str">
        <f>IF(OR(AD44="",BL44=""),"",(IFERROR(VALUE(TRIM(SUBSTITUTE(AD44,CHAR(160),""))),0))-(IFERROR(VALUE(TRIM(SUBSTITUTE(BL44,CHAR(160),""))),0)))</f>
        <v/>
      </c>
    </row>
    <row r="45" spans="1:70" ht="20.25" customHeight="1">
      <c r="A45" s="250">
        <v>37</v>
      </c>
      <c r="B45" s="2"/>
      <c r="C45" s="356"/>
      <c r="D45" s="2"/>
      <c r="E45" s="2"/>
      <c r="F45" s="80"/>
      <c r="G45" s="17"/>
      <c r="H45" s="13"/>
      <c r="I45" s="30"/>
      <c r="J45" s="2"/>
      <c r="K45" s="12"/>
      <c r="L45" s="939"/>
      <c r="M45" s="2"/>
      <c r="N45" s="4"/>
      <c r="O45" s="3"/>
      <c r="P45" s="165" t="str">
        <f t="shared" si="19"/>
        <v/>
      </c>
      <c r="Q45" s="939"/>
      <c r="R45" s="2"/>
      <c r="S45" s="5"/>
      <c r="T45" s="362"/>
      <c r="U45" s="364" t="str">
        <f t="shared" si="6"/>
        <v/>
      </c>
      <c r="V45" s="939"/>
      <c r="W45" s="2"/>
      <c r="X45" s="6"/>
      <c r="Y45" s="362"/>
      <c r="Z45" s="364" t="str">
        <f t="shared" si="20"/>
        <v/>
      </c>
      <c r="AA45" s="366"/>
      <c r="AB45" s="251" t="str" cm="1">
        <f t="array" ref="AB45">IF((_xlfn.IFS(TRIM(SUBSTITUTE(AA45,CHAR(160),""))="Devis 1",IFERROR(VALUE(TRIM(SUBSTITUTE(N45,CHAR(160),""))),0),TRIM(SUBSTITUTE(AA45,CHAR(160),""))="Devis 2",IFERROR(VALUE(TRIM(SUBSTITUTE(S45,CHAR(160),""))),0),TRIM(SUBSTITUTE(AA45,CHAR(160),""))="Devis 3",IFERROR(VALUE(TRIM(SUBSTITUTE(X45,CHAR(160),""))),0),TRUE,0)*IFERROR(VALUE(TRIM(SUBSTITUTE(C45,CHAR(160),""))),0))=0,"",_xlfn.IFS(TRIM(SUBSTITUTE(AA45,CHAR(160),""))="Devis 1",IFERROR(VALUE(TRIM(SUBSTITUTE(N45,CHAR(160),""))),0),TRIM(SUBSTITUTE(AA45,CHAR(160),""))="Devis 2",IFERROR(VALUE(TRIM(SUBSTITUTE(S45,CHAR(160),""))),0),TRIM(SUBSTITUTE(AA45,CHAR(160),""))="Devis 3",IFERROR(VALUE(TRIM(SUBSTITUTE(X45,CHAR(160),""))),0),TRUE,0)*IFERROR(VALUE(TRIM(SUBSTITUTE(C45,CHAR(160),""))),0))</f>
        <v/>
      </c>
      <c r="AC45" s="177" t="str" cm="1">
        <f t="array" ref="AC45">IF(ROUND((_xlfn.IFS(TRIM(SUBSTITUTE(AA45,CHAR(160),""))="Devis 1",IFERROR(VALUE(TRIM(SUBSTITUTE(O45,CHAR(160),""))),0),TRIM(SUBSTITUTE(AA45,CHAR(160),""))="Devis 2",IFERROR(VALUE(TRIM(SUBSTITUTE(T45,CHAR(160),""))),0),TRIM(SUBSTITUTE(AA45,CHAR(160),""))="Devis 3",IFERROR(VALUE(TRIM(SUBSTITUTE(Y45,CHAR(160),""))),0),TRUE,0)*IFERROR(VALUE(TRIM(SUBSTITUTE(C45,CHAR(160),""))),0)),2)=0,IF(AB45&lt;&gt;"",0,""),ROUND((_xlfn.IFS(TRIM(SUBSTITUTE(AA45,CHAR(160),""))="Devis 1",IFERROR(VALUE(TRIM(SUBSTITUTE(O45,CHAR(160),""))),0),TRIM(SUBSTITUTE(AA45,CHAR(160),""))="Devis 2",IFERROR(VALUE(TRIM(SUBSTITUTE(T45,CHAR(160),""))),0),TRIM(SUBSTITUTE(AA45,CHAR(160),""))="Devis 3",IFERROR(VALUE(TRIM(SUBSTITUTE(Y45,CHAR(160),""))),0),TRUE,0)*IFERROR(VALUE(TRIM(SUBSTITUTE(C45,CHAR(160),""))),0)),2))</f>
        <v/>
      </c>
      <c r="AD45" s="252" t="str">
        <f t="shared" si="7"/>
        <v/>
      </c>
      <c r="AE45" s="25"/>
      <c r="AF45" s="253" t="str">
        <f>IF(B45="","",B45)</f>
        <v/>
      </c>
      <c r="AG45" s="254" t="str">
        <f>IF(C45="","",C45)</f>
        <v/>
      </c>
      <c r="AH45" s="255" t="str">
        <f>IF(D45="","",D45)</f>
        <v/>
      </c>
      <c r="AI45" s="78" t="str">
        <f>IF(E45="","",E45)</f>
        <v/>
      </c>
      <c r="AJ45" s="78" t="str">
        <f>IF(F45="","",F45)</f>
        <v/>
      </c>
      <c r="AK45" s="78" t="str">
        <f>IF(G45="","",G45)</f>
        <v/>
      </c>
      <c r="AL45" s="78" t="str">
        <f>IF(H45="","",H45)</f>
        <v/>
      </c>
      <c r="AM45" s="78" t="str">
        <f>IF(I45="","",I45)</f>
        <v/>
      </c>
      <c r="AN45" s="78" t="str">
        <f>IF(J45="","",J45)</f>
        <v/>
      </c>
      <c r="AO45" s="256" t="str">
        <f>IF(K45="","",K45)</f>
        <v/>
      </c>
      <c r="AP45" s="169"/>
      <c r="AQ45" s="169"/>
      <c r="AR45" s="170" t="str">
        <f>IF(N45="","",N45)</f>
        <v/>
      </c>
      <c r="AS45" s="79" t="str">
        <f>IF(O45="","",O45)</f>
        <v/>
      </c>
      <c r="AT45" s="165" t="str">
        <f t="shared" si="17"/>
        <v/>
      </c>
      <c r="AU45" s="169"/>
      <c r="AV45" s="169"/>
      <c r="AW45" s="171" t="str">
        <f>IF(S45="","",S45)</f>
        <v/>
      </c>
      <c r="AX45" s="79" t="str">
        <f>IF(T45="","",T45)</f>
        <v/>
      </c>
      <c r="AY45" s="165" t="str">
        <f t="shared" si="9"/>
        <v/>
      </c>
      <c r="AZ45" s="169"/>
      <c r="BA45" s="169"/>
      <c r="BB45" s="172" t="str">
        <f>IF(X45="","",X45)</f>
        <v/>
      </c>
      <c r="BC45" s="79" t="str">
        <f>IF(Y45="","",Y45)</f>
        <v/>
      </c>
      <c r="BD45" s="173" t="str">
        <f t="shared" si="10"/>
        <v/>
      </c>
      <c r="BE45" s="174" t="str">
        <f>IF(AA45="","",AA45)</f>
        <v/>
      </c>
      <c r="BF45" s="257"/>
      <c r="BG45" s="177" t="str">
        <f t="shared" si="11"/>
        <v/>
      </c>
      <c r="BH45" s="177" t="str">
        <f t="shared" si="12"/>
        <v/>
      </c>
      <c r="BI45" s="176" t="str">
        <f t="shared" si="13"/>
        <v/>
      </c>
      <c r="BJ45" s="940" t="str">
        <f t="shared" si="14"/>
        <v/>
      </c>
      <c r="BK45" s="940" t="str">
        <f t="shared" si="15"/>
        <v/>
      </c>
      <c r="BL45" s="176" t="str">
        <f t="shared" si="16"/>
        <v/>
      </c>
      <c r="BM45" s="258"/>
      <c r="BN45" s="411" t="str">
        <f t="shared" si="4"/>
        <v/>
      </c>
      <c r="BO45" s="411" t="str">
        <f>IF(OR(BL45="",AD45="",BJ45="",AB45="",BK45="",AC45=""),"",_xlfn.IFS(
ROUND(IFERROR(VALUE(TRIM(SUBSTITUTE(BL45,CHAR(160),""))),0),2)&gt;
ROUND(IFERROR(VALUE(TRIM(SUBSTITUTE(AD45,CHAR(160),""))),0),2),
"KO : Le montant retenu TTC est supérieur au montant présenté TTC. Merci de revoir la ligne de dépense ou plafonner son montant.",
ROUND(IFERROR(VALUE(TRIM(SUBSTITUTE(BJ45,CHAR(160),""))),0),2)&gt;
ROUND(IFERROR(VALUE(TRIM(SUBSTITUTE(AB45,CHAR(160),""))),0),2),
"Attention : Le montant retenu HT est supérieur au montant HT présenté. Merci de revoir la ligne de dépense, plafonner son montant, ou justifier la reventillation HT / TVA.",
ROUND(IFERROR(VALUE(TRIM(SUBSTITUTE(BK45,CHAR(160),""))),0),2)&gt;
ROUND(IFERROR(VALUE(TRIM(SUBSTITUTE(AC45,CHAR(160),""))),0),2),
"Attention : Le montant TVA retenu est supérieur au montant TVA présenté. Merci de revoir la ligne de dépense, plafonner son montant, ou justifier la reventillation HT / TVA.",
ROUND(IFERROR(VALUE(TRIM(SUBSTITUTE(AD45,CHAR(160),""))),0),2)=0,
"",
ROUND(IFERROR(VALUE(TRIM(SUBSTITUTE(BL45,CHAR(160),""))),0),2)=
ROUND(IFERROR(VALUE(TRIM(SUBSTITUTE(AD45,CHAR(160),""))),0),2),
"OK",
ROUND(IFERROR(VALUE(TRIM(SUBSTITUTE(BL45,CHAR(160),""))),0),2)=0,
"Attention : Montant présenté entièrement rejeté.",
ROUND(IFERROR(VALUE(TRIM(SUBSTITUTE(BL45,CHAR(160),""))),0),2)&lt;
ROUND(IFERROR(VALUE(TRIM(SUBSTITUTE(AD45,CHAR(160),""))),0),2),
"Attention : Montant présenté partiellement rejeté.",
TRUE,""
))</f>
        <v/>
      </c>
      <c r="BP45" s="176" t="str">
        <f>IF(OR(AB45="",BJ45=""),"",(IFERROR(VALUE(TRIM(SUBSTITUTE(AB45,CHAR(160),""))),0))-(IFERROR(VALUE(TRIM(SUBSTITUTE(BJ45,CHAR(160),""))),0)))</f>
        <v/>
      </c>
      <c r="BQ45" s="176" t="str">
        <f>IF(OR(AC45="",BK45=""),"",(IFERROR(VALUE(TRIM(SUBSTITUTE(AC45,CHAR(160),""))),0))-(IFERROR(VALUE(TRIM(SUBSTITUTE(BK45,CHAR(160),""))),0)))</f>
        <v/>
      </c>
      <c r="BR45" s="82" t="str">
        <f>IF(OR(AD45="",BL45=""),"",(IFERROR(VALUE(TRIM(SUBSTITUTE(AD45,CHAR(160),""))),0))-(IFERROR(VALUE(TRIM(SUBSTITUTE(BL45,CHAR(160),""))),0)))</f>
        <v/>
      </c>
    </row>
    <row r="46" spans="1:70" ht="20.25" customHeight="1">
      <c r="A46" s="250">
        <v>38</v>
      </c>
      <c r="B46" s="2"/>
      <c r="C46" s="356"/>
      <c r="D46" s="2"/>
      <c r="E46" s="2"/>
      <c r="F46" s="80"/>
      <c r="G46" s="17"/>
      <c r="H46" s="13"/>
      <c r="I46" s="30"/>
      <c r="J46" s="2"/>
      <c r="K46" s="12"/>
      <c r="L46" s="939"/>
      <c r="M46" s="2"/>
      <c r="N46" s="4"/>
      <c r="O46" s="3"/>
      <c r="P46" s="165" t="str">
        <f t="shared" si="19"/>
        <v/>
      </c>
      <c r="Q46" s="939"/>
      <c r="R46" s="2"/>
      <c r="S46" s="5"/>
      <c r="T46" s="362"/>
      <c r="U46" s="364" t="str">
        <f t="shared" si="6"/>
        <v/>
      </c>
      <c r="V46" s="939"/>
      <c r="W46" s="2"/>
      <c r="X46" s="6"/>
      <c r="Y46" s="362"/>
      <c r="Z46" s="364" t="str">
        <f t="shared" si="20"/>
        <v/>
      </c>
      <c r="AA46" s="366"/>
      <c r="AB46" s="251" t="str" cm="1">
        <f t="array" ref="AB46">IF((_xlfn.IFS(TRIM(SUBSTITUTE(AA46,CHAR(160),""))="Devis 1",IFERROR(VALUE(TRIM(SUBSTITUTE(N46,CHAR(160),""))),0),TRIM(SUBSTITUTE(AA46,CHAR(160),""))="Devis 2",IFERROR(VALUE(TRIM(SUBSTITUTE(S46,CHAR(160),""))),0),TRIM(SUBSTITUTE(AA46,CHAR(160),""))="Devis 3",IFERROR(VALUE(TRIM(SUBSTITUTE(X46,CHAR(160),""))),0),TRUE,0)*IFERROR(VALUE(TRIM(SUBSTITUTE(C46,CHAR(160),""))),0))=0,"",_xlfn.IFS(TRIM(SUBSTITUTE(AA46,CHAR(160),""))="Devis 1",IFERROR(VALUE(TRIM(SUBSTITUTE(N46,CHAR(160),""))),0),TRIM(SUBSTITUTE(AA46,CHAR(160),""))="Devis 2",IFERROR(VALUE(TRIM(SUBSTITUTE(S46,CHAR(160),""))),0),TRIM(SUBSTITUTE(AA46,CHAR(160),""))="Devis 3",IFERROR(VALUE(TRIM(SUBSTITUTE(X46,CHAR(160),""))),0),TRUE,0)*IFERROR(VALUE(TRIM(SUBSTITUTE(C46,CHAR(160),""))),0))</f>
        <v/>
      </c>
      <c r="AC46" s="177" t="str" cm="1">
        <f t="array" ref="AC46">IF(ROUND((_xlfn.IFS(TRIM(SUBSTITUTE(AA46,CHAR(160),""))="Devis 1",IFERROR(VALUE(TRIM(SUBSTITUTE(O46,CHAR(160),""))),0),TRIM(SUBSTITUTE(AA46,CHAR(160),""))="Devis 2",IFERROR(VALUE(TRIM(SUBSTITUTE(T46,CHAR(160),""))),0),TRIM(SUBSTITUTE(AA46,CHAR(160),""))="Devis 3",IFERROR(VALUE(TRIM(SUBSTITUTE(Y46,CHAR(160),""))),0),TRUE,0)*IFERROR(VALUE(TRIM(SUBSTITUTE(C46,CHAR(160),""))),0)),2)=0,IF(AB46&lt;&gt;"",0,""),ROUND((_xlfn.IFS(TRIM(SUBSTITUTE(AA46,CHAR(160),""))="Devis 1",IFERROR(VALUE(TRIM(SUBSTITUTE(O46,CHAR(160),""))),0),TRIM(SUBSTITUTE(AA46,CHAR(160),""))="Devis 2",IFERROR(VALUE(TRIM(SUBSTITUTE(T46,CHAR(160),""))),0),TRIM(SUBSTITUTE(AA46,CHAR(160),""))="Devis 3",IFERROR(VALUE(TRIM(SUBSTITUTE(Y46,CHAR(160),""))),0),TRUE,0)*IFERROR(VALUE(TRIM(SUBSTITUTE(C46,CHAR(160),""))),0)),2))</f>
        <v/>
      </c>
      <c r="AD46" s="252" t="str">
        <f t="shared" si="7"/>
        <v/>
      </c>
      <c r="AE46" s="25"/>
      <c r="AF46" s="253" t="str">
        <f>IF(B46="","",B46)</f>
        <v/>
      </c>
      <c r="AG46" s="254" t="str">
        <f>IF(C46="","",C46)</f>
        <v/>
      </c>
      <c r="AH46" s="255" t="str">
        <f>IF(D46="","",D46)</f>
        <v/>
      </c>
      <c r="AI46" s="78" t="str">
        <f>IF(E46="","",E46)</f>
        <v/>
      </c>
      <c r="AJ46" s="78" t="str">
        <f>IF(F46="","",F46)</f>
        <v/>
      </c>
      <c r="AK46" s="78" t="str">
        <f>IF(G46="","",G46)</f>
        <v/>
      </c>
      <c r="AL46" s="78" t="str">
        <f>IF(H46="","",H46)</f>
        <v/>
      </c>
      <c r="AM46" s="78" t="str">
        <f>IF(I46="","",I46)</f>
        <v/>
      </c>
      <c r="AN46" s="78" t="str">
        <f>IF(J46="","",J46)</f>
        <v/>
      </c>
      <c r="AO46" s="256" t="str">
        <f>IF(K46="","",K46)</f>
        <v/>
      </c>
      <c r="AP46" s="169"/>
      <c r="AQ46" s="169"/>
      <c r="AR46" s="170" t="str">
        <f>IF(N46="","",N46)</f>
        <v/>
      </c>
      <c r="AS46" s="79" t="str">
        <f>IF(O46="","",O46)</f>
        <v/>
      </c>
      <c r="AT46" s="165" t="str">
        <f t="shared" si="17"/>
        <v/>
      </c>
      <c r="AU46" s="169"/>
      <c r="AV46" s="169"/>
      <c r="AW46" s="171" t="str">
        <f>IF(S46="","",S46)</f>
        <v/>
      </c>
      <c r="AX46" s="79" t="str">
        <f>IF(T46="","",T46)</f>
        <v/>
      </c>
      <c r="AY46" s="165" t="str">
        <f t="shared" si="9"/>
        <v/>
      </c>
      <c r="AZ46" s="169"/>
      <c r="BA46" s="169"/>
      <c r="BB46" s="172" t="str">
        <f>IF(X46="","",X46)</f>
        <v/>
      </c>
      <c r="BC46" s="79" t="str">
        <f>IF(Y46="","",Y46)</f>
        <v/>
      </c>
      <c r="BD46" s="173" t="str">
        <f t="shared" si="10"/>
        <v/>
      </c>
      <c r="BE46" s="174" t="str">
        <f>IF(AA46="","",AA46)</f>
        <v/>
      </c>
      <c r="BF46" s="257"/>
      <c r="BG46" s="177" t="str">
        <f t="shared" si="11"/>
        <v/>
      </c>
      <c r="BH46" s="177" t="str">
        <f t="shared" si="12"/>
        <v/>
      </c>
      <c r="BI46" s="176" t="str">
        <f t="shared" si="13"/>
        <v/>
      </c>
      <c r="BJ46" s="940" t="str">
        <f t="shared" si="14"/>
        <v/>
      </c>
      <c r="BK46" s="940" t="str">
        <f t="shared" si="15"/>
        <v/>
      </c>
      <c r="BL46" s="176" t="str">
        <f t="shared" si="16"/>
        <v/>
      </c>
      <c r="BM46" s="258"/>
      <c r="BN46" s="411" t="str">
        <f t="shared" si="4"/>
        <v/>
      </c>
      <c r="BO46" s="411" t="str">
        <f>IF(OR(BL46="",AD46="",BJ46="",AB46="",BK46="",AC46=""),"",_xlfn.IFS(
ROUND(IFERROR(VALUE(TRIM(SUBSTITUTE(BL46,CHAR(160),""))),0),2)&gt;
ROUND(IFERROR(VALUE(TRIM(SUBSTITUTE(AD46,CHAR(160),""))),0),2),
"KO : Le montant retenu TTC est supérieur au montant présenté TTC. Merci de revoir la ligne de dépense ou plafonner son montant.",
ROUND(IFERROR(VALUE(TRIM(SUBSTITUTE(BJ46,CHAR(160),""))),0),2)&gt;
ROUND(IFERROR(VALUE(TRIM(SUBSTITUTE(AB46,CHAR(160),""))),0),2),
"Attention : Le montant retenu HT est supérieur au montant HT présenté. Merci de revoir la ligne de dépense, plafonner son montant, ou justifier la reventillation HT / TVA.",
ROUND(IFERROR(VALUE(TRIM(SUBSTITUTE(BK46,CHAR(160),""))),0),2)&gt;
ROUND(IFERROR(VALUE(TRIM(SUBSTITUTE(AC46,CHAR(160),""))),0),2),
"Attention : Le montant TVA retenu est supérieur au montant TVA présenté. Merci de revoir la ligne de dépense, plafonner son montant, ou justifier la reventillation HT / TVA.",
ROUND(IFERROR(VALUE(TRIM(SUBSTITUTE(AD46,CHAR(160),""))),0),2)=0,
"",
ROUND(IFERROR(VALUE(TRIM(SUBSTITUTE(BL46,CHAR(160),""))),0),2)=
ROUND(IFERROR(VALUE(TRIM(SUBSTITUTE(AD46,CHAR(160),""))),0),2),
"OK",
ROUND(IFERROR(VALUE(TRIM(SUBSTITUTE(BL46,CHAR(160),""))),0),2)=0,
"Attention : Montant présenté entièrement rejeté.",
ROUND(IFERROR(VALUE(TRIM(SUBSTITUTE(BL46,CHAR(160),""))),0),2)&lt;
ROUND(IFERROR(VALUE(TRIM(SUBSTITUTE(AD46,CHAR(160),""))),0),2),
"Attention : Montant présenté partiellement rejeté.",
TRUE,""
))</f>
        <v/>
      </c>
      <c r="BP46" s="176" t="str">
        <f>IF(OR(AB46="",BJ46=""),"",(IFERROR(VALUE(TRIM(SUBSTITUTE(AB46,CHAR(160),""))),0))-(IFERROR(VALUE(TRIM(SUBSTITUTE(BJ46,CHAR(160),""))),0)))</f>
        <v/>
      </c>
      <c r="BQ46" s="176" t="str">
        <f>IF(OR(AC46="",BK46=""),"",(IFERROR(VALUE(TRIM(SUBSTITUTE(AC46,CHAR(160),""))),0))-(IFERROR(VALUE(TRIM(SUBSTITUTE(BK46,CHAR(160),""))),0)))</f>
        <v/>
      </c>
      <c r="BR46" s="82" t="str">
        <f>IF(OR(AD46="",BL46=""),"",(IFERROR(VALUE(TRIM(SUBSTITUTE(AD46,CHAR(160),""))),0))-(IFERROR(VALUE(TRIM(SUBSTITUTE(BL46,CHAR(160),""))),0)))</f>
        <v/>
      </c>
    </row>
    <row r="47" spans="1:70" ht="20.25" customHeight="1">
      <c r="A47" s="250">
        <v>39</v>
      </c>
      <c r="B47" s="2"/>
      <c r="C47" s="356"/>
      <c r="D47" s="2"/>
      <c r="E47" s="2"/>
      <c r="F47" s="80"/>
      <c r="G47" s="17"/>
      <c r="H47" s="13"/>
      <c r="I47" s="30"/>
      <c r="J47" s="2"/>
      <c r="K47" s="12"/>
      <c r="L47" s="939"/>
      <c r="M47" s="2"/>
      <c r="N47" s="4"/>
      <c r="O47" s="3"/>
      <c r="P47" s="165" t="str">
        <f t="shared" si="19"/>
        <v/>
      </c>
      <c r="Q47" s="939"/>
      <c r="R47" s="2"/>
      <c r="S47" s="5"/>
      <c r="T47" s="362"/>
      <c r="U47" s="364" t="str">
        <f t="shared" si="6"/>
        <v/>
      </c>
      <c r="V47" s="939"/>
      <c r="W47" s="2"/>
      <c r="X47" s="6"/>
      <c r="Y47" s="362"/>
      <c r="Z47" s="364" t="str">
        <f t="shared" si="20"/>
        <v/>
      </c>
      <c r="AA47" s="366"/>
      <c r="AB47" s="251" t="str" cm="1">
        <f t="array" ref="AB47">IF((_xlfn.IFS(TRIM(SUBSTITUTE(AA47,CHAR(160),""))="Devis 1",IFERROR(VALUE(TRIM(SUBSTITUTE(N47,CHAR(160),""))),0),TRIM(SUBSTITUTE(AA47,CHAR(160),""))="Devis 2",IFERROR(VALUE(TRIM(SUBSTITUTE(S47,CHAR(160),""))),0),TRIM(SUBSTITUTE(AA47,CHAR(160),""))="Devis 3",IFERROR(VALUE(TRIM(SUBSTITUTE(X47,CHAR(160),""))),0),TRUE,0)*IFERROR(VALUE(TRIM(SUBSTITUTE(C47,CHAR(160),""))),0))=0,"",_xlfn.IFS(TRIM(SUBSTITUTE(AA47,CHAR(160),""))="Devis 1",IFERROR(VALUE(TRIM(SUBSTITUTE(N47,CHAR(160),""))),0),TRIM(SUBSTITUTE(AA47,CHAR(160),""))="Devis 2",IFERROR(VALUE(TRIM(SUBSTITUTE(S47,CHAR(160),""))),0),TRIM(SUBSTITUTE(AA47,CHAR(160),""))="Devis 3",IFERROR(VALUE(TRIM(SUBSTITUTE(X47,CHAR(160),""))),0),TRUE,0)*IFERROR(VALUE(TRIM(SUBSTITUTE(C47,CHAR(160),""))),0))</f>
        <v/>
      </c>
      <c r="AC47" s="177" t="str" cm="1">
        <f t="array" ref="AC47">IF(ROUND((_xlfn.IFS(TRIM(SUBSTITUTE(AA47,CHAR(160),""))="Devis 1",IFERROR(VALUE(TRIM(SUBSTITUTE(O47,CHAR(160),""))),0),TRIM(SUBSTITUTE(AA47,CHAR(160),""))="Devis 2",IFERROR(VALUE(TRIM(SUBSTITUTE(T47,CHAR(160),""))),0),TRIM(SUBSTITUTE(AA47,CHAR(160),""))="Devis 3",IFERROR(VALUE(TRIM(SUBSTITUTE(Y47,CHAR(160),""))),0),TRUE,0)*IFERROR(VALUE(TRIM(SUBSTITUTE(C47,CHAR(160),""))),0)),2)=0,IF(AB47&lt;&gt;"",0,""),ROUND((_xlfn.IFS(TRIM(SUBSTITUTE(AA47,CHAR(160),""))="Devis 1",IFERROR(VALUE(TRIM(SUBSTITUTE(O47,CHAR(160),""))),0),TRIM(SUBSTITUTE(AA47,CHAR(160),""))="Devis 2",IFERROR(VALUE(TRIM(SUBSTITUTE(T47,CHAR(160),""))),0),TRIM(SUBSTITUTE(AA47,CHAR(160),""))="Devis 3",IFERROR(VALUE(TRIM(SUBSTITUTE(Y47,CHAR(160),""))),0),TRUE,0)*IFERROR(VALUE(TRIM(SUBSTITUTE(C47,CHAR(160),""))),0)),2))</f>
        <v/>
      </c>
      <c r="AD47" s="252" t="str">
        <f t="shared" si="7"/>
        <v/>
      </c>
      <c r="AE47" s="25"/>
      <c r="AF47" s="253" t="str">
        <f>IF(B47="","",B47)</f>
        <v/>
      </c>
      <c r="AG47" s="254" t="str">
        <f>IF(C47="","",C47)</f>
        <v/>
      </c>
      <c r="AH47" s="255" t="str">
        <f>IF(D47="","",D47)</f>
        <v/>
      </c>
      <c r="AI47" s="78" t="str">
        <f>IF(E47="","",E47)</f>
        <v/>
      </c>
      <c r="AJ47" s="78" t="str">
        <f>IF(F47="","",F47)</f>
        <v/>
      </c>
      <c r="AK47" s="78" t="str">
        <f>IF(G47="","",G47)</f>
        <v/>
      </c>
      <c r="AL47" s="78" t="str">
        <f>IF(H47="","",H47)</f>
        <v/>
      </c>
      <c r="AM47" s="78" t="str">
        <f>IF(I47="","",I47)</f>
        <v/>
      </c>
      <c r="AN47" s="78" t="str">
        <f>IF(J47="","",J47)</f>
        <v/>
      </c>
      <c r="AO47" s="256" t="str">
        <f>IF(K47="","",K47)</f>
        <v/>
      </c>
      <c r="AP47" s="169"/>
      <c r="AQ47" s="169"/>
      <c r="AR47" s="170" t="str">
        <f>IF(N47="","",N47)</f>
        <v/>
      </c>
      <c r="AS47" s="79" t="str">
        <f>IF(O47="","",O47)</f>
        <v/>
      </c>
      <c r="AT47" s="165" t="str">
        <f t="shared" si="17"/>
        <v/>
      </c>
      <c r="AU47" s="169"/>
      <c r="AV47" s="169"/>
      <c r="AW47" s="171" t="str">
        <f>IF(S47="","",S47)</f>
        <v/>
      </c>
      <c r="AX47" s="79" t="str">
        <f>IF(T47="","",T47)</f>
        <v/>
      </c>
      <c r="AY47" s="165" t="str">
        <f t="shared" si="9"/>
        <v/>
      </c>
      <c r="AZ47" s="169"/>
      <c r="BA47" s="169"/>
      <c r="BB47" s="172" t="str">
        <f>IF(X47="","",X47)</f>
        <v/>
      </c>
      <c r="BC47" s="79" t="str">
        <f>IF(Y47="","",Y47)</f>
        <v/>
      </c>
      <c r="BD47" s="173" t="str">
        <f t="shared" si="10"/>
        <v/>
      </c>
      <c r="BE47" s="174" t="str">
        <f>IF(AA47="","",AA47)</f>
        <v/>
      </c>
      <c r="BF47" s="257"/>
      <c r="BG47" s="177" t="str">
        <f t="shared" si="11"/>
        <v/>
      </c>
      <c r="BH47" s="177" t="str">
        <f t="shared" si="12"/>
        <v/>
      </c>
      <c r="BI47" s="176" t="str">
        <f t="shared" si="13"/>
        <v/>
      </c>
      <c r="BJ47" s="940" t="str">
        <f t="shared" si="14"/>
        <v/>
      </c>
      <c r="BK47" s="940" t="str">
        <f t="shared" si="15"/>
        <v/>
      </c>
      <c r="BL47" s="176" t="str">
        <f t="shared" si="16"/>
        <v/>
      </c>
      <c r="BM47" s="258"/>
      <c r="BN47" s="411" t="str">
        <f t="shared" si="4"/>
        <v/>
      </c>
      <c r="BO47" s="411" t="str">
        <f>IF(OR(BL47="",AD47="",BJ47="",AB47="",BK47="",AC47=""),"",_xlfn.IFS(
ROUND(IFERROR(VALUE(TRIM(SUBSTITUTE(BL47,CHAR(160),""))),0),2)&gt;
ROUND(IFERROR(VALUE(TRIM(SUBSTITUTE(AD47,CHAR(160),""))),0),2),
"KO : Le montant retenu TTC est supérieur au montant présenté TTC. Merci de revoir la ligne de dépense ou plafonner son montant.",
ROUND(IFERROR(VALUE(TRIM(SUBSTITUTE(BJ47,CHAR(160),""))),0),2)&gt;
ROUND(IFERROR(VALUE(TRIM(SUBSTITUTE(AB47,CHAR(160),""))),0),2),
"Attention : Le montant retenu HT est supérieur au montant HT présenté. Merci de revoir la ligne de dépense, plafonner son montant, ou justifier la reventillation HT / TVA.",
ROUND(IFERROR(VALUE(TRIM(SUBSTITUTE(BK47,CHAR(160),""))),0),2)&gt;
ROUND(IFERROR(VALUE(TRIM(SUBSTITUTE(AC47,CHAR(160),""))),0),2),
"Attention : Le montant TVA retenu est supérieur au montant TVA présenté. Merci de revoir la ligne de dépense, plafonner son montant, ou justifier la reventillation HT / TVA.",
ROUND(IFERROR(VALUE(TRIM(SUBSTITUTE(AD47,CHAR(160),""))),0),2)=0,
"",
ROUND(IFERROR(VALUE(TRIM(SUBSTITUTE(BL47,CHAR(160),""))),0),2)=
ROUND(IFERROR(VALUE(TRIM(SUBSTITUTE(AD47,CHAR(160),""))),0),2),
"OK",
ROUND(IFERROR(VALUE(TRIM(SUBSTITUTE(BL47,CHAR(160),""))),0),2)=0,
"Attention : Montant présenté entièrement rejeté.",
ROUND(IFERROR(VALUE(TRIM(SUBSTITUTE(BL47,CHAR(160),""))),0),2)&lt;
ROUND(IFERROR(VALUE(TRIM(SUBSTITUTE(AD47,CHAR(160),""))),0),2),
"Attention : Montant présenté partiellement rejeté.",
TRUE,""
))</f>
        <v/>
      </c>
      <c r="BP47" s="176" t="str">
        <f>IF(OR(AB47="",BJ47=""),"",(IFERROR(VALUE(TRIM(SUBSTITUTE(AB47,CHAR(160),""))),0))-(IFERROR(VALUE(TRIM(SUBSTITUTE(BJ47,CHAR(160),""))),0)))</f>
        <v/>
      </c>
      <c r="BQ47" s="176" t="str">
        <f>IF(OR(AC47="",BK47=""),"",(IFERROR(VALUE(TRIM(SUBSTITUTE(AC47,CHAR(160),""))),0))-(IFERROR(VALUE(TRIM(SUBSTITUTE(BK47,CHAR(160),""))),0)))</f>
        <v/>
      </c>
      <c r="BR47" s="82" t="str">
        <f>IF(OR(AD47="",BL47=""),"",(IFERROR(VALUE(TRIM(SUBSTITUTE(AD47,CHAR(160),""))),0))-(IFERROR(VALUE(TRIM(SUBSTITUTE(BL47,CHAR(160),""))),0)))</f>
        <v/>
      </c>
    </row>
    <row r="48" spans="1:70" ht="20.25" customHeight="1">
      <c r="A48" s="250">
        <v>40</v>
      </c>
      <c r="B48" s="2"/>
      <c r="C48" s="356"/>
      <c r="D48" s="2"/>
      <c r="E48" s="2"/>
      <c r="F48" s="80"/>
      <c r="G48" s="17"/>
      <c r="H48" s="13"/>
      <c r="I48" s="30"/>
      <c r="J48" s="2"/>
      <c r="K48" s="12"/>
      <c r="L48" s="939"/>
      <c r="M48" s="2"/>
      <c r="N48" s="4"/>
      <c r="O48" s="3"/>
      <c r="P48" s="165" t="str">
        <f t="shared" si="19"/>
        <v/>
      </c>
      <c r="Q48" s="939"/>
      <c r="R48" s="2"/>
      <c r="S48" s="5"/>
      <c r="T48" s="362"/>
      <c r="U48" s="364" t="str">
        <f t="shared" si="6"/>
        <v/>
      </c>
      <c r="V48" s="939"/>
      <c r="W48" s="2"/>
      <c r="X48" s="6"/>
      <c r="Y48" s="362"/>
      <c r="Z48" s="364" t="str">
        <f t="shared" si="20"/>
        <v/>
      </c>
      <c r="AA48" s="366"/>
      <c r="AB48" s="251" t="str" cm="1">
        <f t="array" ref="AB48">IF((_xlfn.IFS(TRIM(SUBSTITUTE(AA48,CHAR(160),""))="Devis 1",IFERROR(VALUE(TRIM(SUBSTITUTE(N48,CHAR(160),""))),0),TRIM(SUBSTITUTE(AA48,CHAR(160),""))="Devis 2",IFERROR(VALUE(TRIM(SUBSTITUTE(S48,CHAR(160),""))),0),TRIM(SUBSTITUTE(AA48,CHAR(160),""))="Devis 3",IFERROR(VALUE(TRIM(SUBSTITUTE(X48,CHAR(160),""))),0),TRUE,0)*IFERROR(VALUE(TRIM(SUBSTITUTE(C48,CHAR(160),""))),0))=0,"",_xlfn.IFS(TRIM(SUBSTITUTE(AA48,CHAR(160),""))="Devis 1",IFERROR(VALUE(TRIM(SUBSTITUTE(N48,CHAR(160),""))),0),TRIM(SUBSTITUTE(AA48,CHAR(160),""))="Devis 2",IFERROR(VALUE(TRIM(SUBSTITUTE(S48,CHAR(160),""))),0),TRIM(SUBSTITUTE(AA48,CHAR(160),""))="Devis 3",IFERROR(VALUE(TRIM(SUBSTITUTE(X48,CHAR(160),""))),0),TRUE,0)*IFERROR(VALUE(TRIM(SUBSTITUTE(C48,CHAR(160),""))),0))</f>
        <v/>
      </c>
      <c r="AC48" s="177" t="str" cm="1">
        <f t="array" ref="AC48">IF(ROUND((_xlfn.IFS(TRIM(SUBSTITUTE(AA48,CHAR(160),""))="Devis 1",IFERROR(VALUE(TRIM(SUBSTITUTE(O48,CHAR(160),""))),0),TRIM(SUBSTITUTE(AA48,CHAR(160),""))="Devis 2",IFERROR(VALUE(TRIM(SUBSTITUTE(T48,CHAR(160),""))),0),TRIM(SUBSTITUTE(AA48,CHAR(160),""))="Devis 3",IFERROR(VALUE(TRIM(SUBSTITUTE(Y48,CHAR(160),""))),0),TRUE,0)*IFERROR(VALUE(TRIM(SUBSTITUTE(C48,CHAR(160),""))),0)),2)=0,IF(AB48&lt;&gt;"",0,""),ROUND((_xlfn.IFS(TRIM(SUBSTITUTE(AA48,CHAR(160),""))="Devis 1",IFERROR(VALUE(TRIM(SUBSTITUTE(O48,CHAR(160),""))),0),TRIM(SUBSTITUTE(AA48,CHAR(160),""))="Devis 2",IFERROR(VALUE(TRIM(SUBSTITUTE(T48,CHAR(160),""))),0),TRIM(SUBSTITUTE(AA48,CHAR(160),""))="Devis 3",IFERROR(VALUE(TRIM(SUBSTITUTE(Y48,CHAR(160),""))),0),TRUE,0)*IFERROR(VALUE(TRIM(SUBSTITUTE(C48,CHAR(160),""))),0)),2))</f>
        <v/>
      </c>
      <c r="AD48" s="252" t="str">
        <f t="shared" si="7"/>
        <v/>
      </c>
      <c r="AE48" s="25"/>
      <c r="AF48" s="253" t="str">
        <f>IF(B48="","",B48)</f>
        <v/>
      </c>
      <c r="AG48" s="254" t="str">
        <f>IF(C48="","",C48)</f>
        <v/>
      </c>
      <c r="AH48" s="255" t="str">
        <f>IF(D48="","",D48)</f>
        <v/>
      </c>
      <c r="AI48" s="78" t="str">
        <f>IF(E48="","",E48)</f>
        <v/>
      </c>
      <c r="AJ48" s="78" t="str">
        <f>IF(F48="","",F48)</f>
        <v/>
      </c>
      <c r="AK48" s="78" t="str">
        <f>IF(G48="","",G48)</f>
        <v/>
      </c>
      <c r="AL48" s="78" t="str">
        <f>IF(H48="","",H48)</f>
        <v/>
      </c>
      <c r="AM48" s="78" t="str">
        <f>IF(I48="","",I48)</f>
        <v/>
      </c>
      <c r="AN48" s="78" t="str">
        <f>IF(J48="","",J48)</f>
        <v/>
      </c>
      <c r="AO48" s="256" t="str">
        <f>IF(K48="","",K48)</f>
        <v/>
      </c>
      <c r="AP48" s="169"/>
      <c r="AQ48" s="169"/>
      <c r="AR48" s="170" t="str">
        <f>IF(N48="","",N48)</f>
        <v/>
      </c>
      <c r="AS48" s="79" t="str">
        <f>IF(O48="","",O48)</f>
        <v/>
      </c>
      <c r="AT48" s="165" t="str">
        <f t="shared" si="17"/>
        <v/>
      </c>
      <c r="AU48" s="169"/>
      <c r="AV48" s="169"/>
      <c r="AW48" s="171" t="str">
        <f>IF(S48="","",S48)</f>
        <v/>
      </c>
      <c r="AX48" s="79" t="str">
        <f>IF(T48="","",T48)</f>
        <v/>
      </c>
      <c r="AY48" s="165" t="str">
        <f t="shared" si="9"/>
        <v/>
      </c>
      <c r="AZ48" s="169"/>
      <c r="BA48" s="169"/>
      <c r="BB48" s="172" t="str">
        <f>IF(X48="","",X48)</f>
        <v/>
      </c>
      <c r="BC48" s="79" t="str">
        <f>IF(Y48="","",Y48)</f>
        <v/>
      </c>
      <c r="BD48" s="173" t="str">
        <f t="shared" si="10"/>
        <v/>
      </c>
      <c r="BE48" s="174" t="str">
        <f>IF(AA48="","",AA48)</f>
        <v/>
      </c>
      <c r="BF48" s="257"/>
      <c r="BG48" s="177" t="str">
        <f t="shared" si="11"/>
        <v/>
      </c>
      <c r="BH48" s="177" t="str">
        <f t="shared" si="12"/>
        <v/>
      </c>
      <c r="BI48" s="176" t="str">
        <f t="shared" si="13"/>
        <v/>
      </c>
      <c r="BJ48" s="940" t="str">
        <f t="shared" si="14"/>
        <v/>
      </c>
      <c r="BK48" s="940" t="str">
        <f t="shared" si="15"/>
        <v/>
      </c>
      <c r="BL48" s="176" t="str">
        <f t="shared" si="16"/>
        <v/>
      </c>
      <c r="BM48" s="258"/>
      <c r="BN48" s="411" t="str">
        <f t="shared" si="4"/>
        <v/>
      </c>
      <c r="BO48" s="411" t="str">
        <f>IF(OR(BL48="",AD48="",BJ48="",AB48="",BK48="",AC48=""),"",_xlfn.IFS(
ROUND(IFERROR(VALUE(TRIM(SUBSTITUTE(BL48,CHAR(160),""))),0),2)&gt;
ROUND(IFERROR(VALUE(TRIM(SUBSTITUTE(AD48,CHAR(160),""))),0),2),
"KO : Le montant retenu TTC est supérieur au montant présenté TTC. Merci de revoir la ligne de dépense ou plafonner son montant.",
ROUND(IFERROR(VALUE(TRIM(SUBSTITUTE(BJ48,CHAR(160),""))),0),2)&gt;
ROUND(IFERROR(VALUE(TRIM(SUBSTITUTE(AB48,CHAR(160),""))),0),2),
"Attention : Le montant retenu HT est supérieur au montant HT présenté. Merci de revoir la ligne de dépense, plafonner son montant, ou justifier la reventillation HT / TVA.",
ROUND(IFERROR(VALUE(TRIM(SUBSTITUTE(BK48,CHAR(160),""))),0),2)&gt;
ROUND(IFERROR(VALUE(TRIM(SUBSTITUTE(AC48,CHAR(160),""))),0),2),
"Attention : Le montant TVA retenu est supérieur au montant TVA présenté. Merci de revoir la ligne de dépense, plafonner son montant, ou justifier la reventillation HT / TVA.",
ROUND(IFERROR(VALUE(TRIM(SUBSTITUTE(AD48,CHAR(160),""))),0),2)=0,
"",
ROUND(IFERROR(VALUE(TRIM(SUBSTITUTE(BL48,CHAR(160),""))),0),2)=
ROUND(IFERROR(VALUE(TRIM(SUBSTITUTE(AD48,CHAR(160),""))),0),2),
"OK",
ROUND(IFERROR(VALUE(TRIM(SUBSTITUTE(BL48,CHAR(160),""))),0),2)=0,
"Attention : Montant présenté entièrement rejeté.",
ROUND(IFERROR(VALUE(TRIM(SUBSTITUTE(BL48,CHAR(160),""))),0),2)&lt;
ROUND(IFERROR(VALUE(TRIM(SUBSTITUTE(AD48,CHAR(160),""))),0),2),
"Attention : Montant présenté partiellement rejeté.",
TRUE,""
))</f>
        <v/>
      </c>
      <c r="BP48" s="176" t="str">
        <f>IF(OR(AB48="",BJ48=""),"",(IFERROR(VALUE(TRIM(SUBSTITUTE(AB48,CHAR(160),""))),0))-(IFERROR(VALUE(TRIM(SUBSTITUTE(BJ48,CHAR(160),""))),0)))</f>
        <v/>
      </c>
      <c r="BQ48" s="176" t="str">
        <f>IF(OR(AC48="",BK48=""),"",(IFERROR(VALUE(TRIM(SUBSTITUTE(AC48,CHAR(160),""))),0))-(IFERROR(VALUE(TRIM(SUBSTITUTE(BK48,CHAR(160),""))),0)))</f>
        <v/>
      </c>
      <c r="BR48" s="82" t="str">
        <f>IF(OR(AD48="",BL48=""),"",(IFERROR(VALUE(TRIM(SUBSTITUTE(AD48,CHAR(160),""))),0))-(IFERROR(VALUE(TRIM(SUBSTITUTE(BL48,CHAR(160),""))),0)))</f>
        <v/>
      </c>
    </row>
    <row r="49" spans="1:70" ht="20.25" customHeight="1">
      <c r="A49" s="250">
        <v>41</v>
      </c>
      <c r="B49" s="2"/>
      <c r="C49" s="356"/>
      <c r="D49" s="2"/>
      <c r="E49" s="2"/>
      <c r="F49" s="80"/>
      <c r="G49" s="17"/>
      <c r="H49" s="13"/>
      <c r="I49" s="30"/>
      <c r="J49" s="2"/>
      <c r="K49" s="12"/>
      <c r="L49" s="939"/>
      <c r="M49" s="2"/>
      <c r="N49" s="4"/>
      <c r="O49" s="3"/>
      <c r="P49" s="165" t="str">
        <f t="shared" si="19"/>
        <v/>
      </c>
      <c r="Q49" s="939"/>
      <c r="R49" s="2"/>
      <c r="S49" s="5"/>
      <c r="T49" s="362"/>
      <c r="U49" s="364" t="str">
        <f t="shared" si="6"/>
        <v/>
      </c>
      <c r="V49" s="939"/>
      <c r="W49" s="2"/>
      <c r="X49" s="6"/>
      <c r="Y49" s="362"/>
      <c r="Z49" s="364" t="str">
        <f t="shared" si="20"/>
        <v/>
      </c>
      <c r="AA49" s="366"/>
      <c r="AB49" s="251" t="str" cm="1">
        <f t="array" ref="AB49">IF((_xlfn.IFS(TRIM(SUBSTITUTE(AA49,CHAR(160),""))="Devis 1",IFERROR(VALUE(TRIM(SUBSTITUTE(N49,CHAR(160),""))),0),TRIM(SUBSTITUTE(AA49,CHAR(160),""))="Devis 2",IFERROR(VALUE(TRIM(SUBSTITUTE(S49,CHAR(160),""))),0),TRIM(SUBSTITUTE(AA49,CHAR(160),""))="Devis 3",IFERROR(VALUE(TRIM(SUBSTITUTE(X49,CHAR(160),""))),0),TRUE,0)*IFERROR(VALUE(TRIM(SUBSTITUTE(C49,CHAR(160),""))),0))=0,"",_xlfn.IFS(TRIM(SUBSTITUTE(AA49,CHAR(160),""))="Devis 1",IFERROR(VALUE(TRIM(SUBSTITUTE(N49,CHAR(160),""))),0),TRIM(SUBSTITUTE(AA49,CHAR(160),""))="Devis 2",IFERROR(VALUE(TRIM(SUBSTITUTE(S49,CHAR(160),""))),0),TRIM(SUBSTITUTE(AA49,CHAR(160),""))="Devis 3",IFERROR(VALUE(TRIM(SUBSTITUTE(X49,CHAR(160),""))),0),TRUE,0)*IFERROR(VALUE(TRIM(SUBSTITUTE(C49,CHAR(160),""))),0))</f>
        <v/>
      </c>
      <c r="AC49" s="177" t="str" cm="1">
        <f t="array" ref="AC49">IF(ROUND((_xlfn.IFS(TRIM(SUBSTITUTE(AA49,CHAR(160),""))="Devis 1",IFERROR(VALUE(TRIM(SUBSTITUTE(O49,CHAR(160),""))),0),TRIM(SUBSTITUTE(AA49,CHAR(160),""))="Devis 2",IFERROR(VALUE(TRIM(SUBSTITUTE(T49,CHAR(160),""))),0),TRIM(SUBSTITUTE(AA49,CHAR(160),""))="Devis 3",IFERROR(VALUE(TRIM(SUBSTITUTE(Y49,CHAR(160),""))),0),TRUE,0)*IFERROR(VALUE(TRIM(SUBSTITUTE(C49,CHAR(160),""))),0)),2)=0,IF(AB49&lt;&gt;"",0,""),ROUND((_xlfn.IFS(TRIM(SUBSTITUTE(AA49,CHAR(160),""))="Devis 1",IFERROR(VALUE(TRIM(SUBSTITUTE(O49,CHAR(160),""))),0),TRIM(SUBSTITUTE(AA49,CHAR(160),""))="Devis 2",IFERROR(VALUE(TRIM(SUBSTITUTE(T49,CHAR(160),""))),0),TRIM(SUBSTITUTE(AA49,CHAR(160),""))="Devis 3",IFERROR(VALUE(TRIM(SUBSTITUTE(Y49,CHAR(160),""))),0),TRUE,0)*IFERROR(VALUE(TRIM(SUBSTITUTE(C49,CHAR(160),""))),0)),2))</f>
        <v/>
      </c>
      <c r="AD49" s="252" t="str">
        <f t="shared" si="7"/>
        <v/>
      </c>
      <c r="AE49" s="25"/>
      <c r="AF49" s="253" t="str">
        <f>IF(B49="","",B49)</f>
        <v/>
      </c>
      <c r="AG49" s="254" t="str">
        <f>IF(C49="","",C49)</f>
        <v/>
      </c>
      <c r="AH49" s="255" t="str">
        <f>IF(D49="","",D49)</f>
        <v/>
      </c>
      <c r="AI49" s="78" t="str">
        <f>IF(E49="","",E49)</f>
        <v/>
      </c>
      <c r="AJ49" s="78" t="str">
        <f>IF(F49="","",F49)</f>
        <v/>
      </c>
      <c r="AK49" s="78" t="str">
        <f>IF(G49="","",G49)</f>
        <v/>
      </c>
      <c r="AL49" s="78" t="str">
        <f>IF(H49="","",H49)</f>
        <v/>
      </c>
      <c r="AM49" s="78" t="str">
        <f>IF(I49="","",I49)</f>
        <v/>
      </c>
      <c r="AN49" s="78" t="str">
        <f>IF(J49="","",J49)</f>
        <v/>
      </c>
      <c r="AO49" s="256" t="str">
        <f>IF(K49="","",K49)</f>
        <v/>
      </c>
      <c r="AP49" s="169"/>
      <c r="AQ49" s="169"/>
      <c r="AR49" s="170" t="str">
        <f>IF(N49="","",N49)</f>
        <v/>
      </c>
      <c r="AS49" s="79" t="str">
        <f>IF(O49="","",O49)</f>
        <v/>
      </c>
      <c r="AT49" s="165" t="str">
        <f t="shared" si="17"/>
        <v/>
      </c>
      <c r="AU49" s="169"/>
      <c r="AV49" s="169"/>
      <c r="AW49" s="171" t="str">
        <f>IF(S49="","",S49)</f>
        <v/>
      </c>
      <c r="AX49" s="79" t="str">
        <f>IF(T49="","",T49)</f>
        <v/>
      </c>
      <c r="AY49" s="165" t="str">
        <f t="shared" si="9"/>
        <v/>
      </c>
      <c r="AZ49" s="169"/>
      <c r="BA49" s="169"/>
      <c r="BB49" s="172" t="str">
        <f>IF(X49="","",X49)</f>
        <v/>
      </c>
      <c r="BC49" s="79" t="str">
        <f>IF(Y49="","",Y49)</f>
        <v/>
      </c>
      <c r="BD49" s="173" t="str">
        <f t="shared" si="10"/>
        <v/>
      </c>
      <c r="BE49" s="174" t="str">
        <f>IF(AA49="","",AA49)</f>
        <v/>
      </c>
      <c r="BF49" s="257"/>
      <c r="BG49" s="177" t="str">
        <f t="shared" si="11"/>
        <v/>
      </c>
      <c r="BH49" s="177" t="str">
        <f t="shared" si="12"/>
        <v/>
      </c>
      <c r="BI49" s="176" t="str">
        <f t="shared" si="13"/>
        <v/>
      </c>
      <c r="BJ49" s="940" t="str">
        <f t="shared" si="14"/>
        <v/>
      </c>
      <c r="BK49" s="940" t="str">
        <f t="shared" si="15"/>
        <v/>
      </c>
      <c r="BL49" s="176" t="str">
        <f t="shared" si="16"/>
        <v/>
      </c>
      <c r="BM49" s="258"/>
      <c r="BN49" s="411" t="str">
        <f t="shared" si="4"/>
        <v/>
      </c>
      <c r="BO49" s="411" t="str">
        <f>IF(OR(BL49="",AD49="",BJ49="",AB49="",BK49="",AC49=""),"",_xlfn.IFS(
ROUND(IFERROR(VALUE(TRIM(SUBSTITUTE(BL49,CHAR(160),""))),0),2)&gt;
ROUND(IFERROR(VALUE(TRIM(SUBSTITUTE(AD49,CHAR(160),""))),0),2),
"KO : Le montant retenu TTC est supérieur au montant présenté TTC. Merci de revoir la ligne de dépense ou plafonner son montant.",
ROUND(IFERROR(VALUE(TRIM(SUBSTITUTE(BJ49,CHAR(160),""))),0),2)&gt;
ROUND(IFERROR(VALUE(TRIM(SUBSTITUTE(AB49,CHAR(160),""))),0),2),
"Attention : Le montant retenu HT est supérieur au montant HT présenté. Merci de revoir la ligne de dépense, plafonner son montant, ou justifier la reventillation HT / TVA.",
ROUND(IFERROR(VALUE(TRIM(SUBSTITUTE(BK49,CHAR(160),""))),0),2)&gt;
ROUND(IFERROR(VALUE(TRIM(SUBSTITUTE(AC49,CHAR(160),""))),0),2),
"Attention : Le montant TVA retenu est supérieur au montant TVA présenté. Merci de revoir la ligne de dépense, plafonner son montant, ou justifier la reventillation HT / TVA.",
ROUND(IFERROR(VALUE(TRIM(SUBSTITUTE(AD49,CHAR(160),""))),0),2)=0,
"",
ROUND(IFERROR(VALUE(TRIM(SUBSTITUTE(BL49,CHAR(160),""))),0),2)=
ROUND(IFERROR(VALUE(TRIM(SUBSTITUTE(AD49,CHAR(160),""))),0),2),
"OK",
ROUND(IFERROR(VALUE(TRIM(SUBSTITUTE(BL49,CHAR(160),""))),0),2)=0,
"Attention : Montant présenté entièrement rejeté.",
ROUND(IFERROR(VALUE(TRIM(SUBSTITUTE(BL49,CHAR(160),""))),0),2)&lt;
ROUND(IFERROR(VALUE(TRIM(SUBSTITUTE(AD49,CHAR(160),""))),0),2),
"Attention : Montant présenté partiellement rejeté.",
TRUE,""
))</f>
        <v/>
      </c>
      <c r="BP49" s="176" t="str">
        <f>IF(OR(AB49="",BJ49=""),"",(IFERROR(VALUE(TRIM(SUBSTITUTE(AB49,CHAR(160),""))),0))-(IFERROR(VALUE(TRIM(SUBSTITUTE(BJ49,CHAR(160),""))),0)))</f>
        <v/>
      </c>
      <c r="BQ49" s="176" t="str">
        <f>IF(OR(AC49="",BK49=""),"",(IFERROR(VALUE(TRIM(SUBSTITUTE(AC49,CHAR(160),""))),0))-(IFERROR(VALUE(TRIM(SUBSTITUTE(BK49,CHAR(160),""))),0)))</f>
        <v/>
      </c>
      <c r="BR49" s="82" t="str">
        <f>IF(OR(AD49="",BL49=""),"",(IFERROR(VALUE(TRIM(SUBSTITUTE(AD49,CHAR(160),""))),0))-(IFERROR(VALUE(TRIM(SUBSTITUTE(BL49,CHAR(160),""))),0)))</f>
        <v/>
      </c>
    </row>
    <row r="50" spans="1:70" ht="20.25" customHeight="1">
      <c r="A50" s="250">
        <v>42</v>
      </c>
      <c r="B50" s="2"/>
      <c r="C50" s="356"/>
      <c r="D50" s="2"/>
      <c r="E50" s="2"/>
      <c r="F50" s="80"/>
      <c r="G50" s="17"/>
      <c r="H50" s="13"/>
      <c r="I50" s="30"/>
      <c r="J50" s="2"/>
      <c r="K50" s="12"/>
      <c r="L50" s="939"/>
      <c r="M50" s="2"/>
      <c r="N50" s="4"/>
      <c r="O50" s="3"/>
      <c r="P50" s="165" t="str">
        <f t="shared" si="19"/>
        <v/>
      </c>
      <c r="Q50" s="939"/>
      <c r="R50" s="2"/>
      <c r="S50" s="5"/>
      <c r="T50" s="362"/>
      <c r="U50" s="364" t="str">
        <f t="shared" si="6"/>
        <v/>
      </c>
      <c r="V50" s="939"/>
      <c r="W50" s="2"/>
      <c r="X50" s="6"/>
      <c r="Y50" s="362"/>
      <c r="Z50" s="364" t="str">
        <f t="shared" si="20"/>
        <v/>
      </c>
      <c r="AA50" s="366"/>
      <c r="AB50" s="251" t="str" cm="1">
        <f t="array" ref="AB50">IF((_xlfn.IFS(TRIM(SUBSTITUTE(AA50,CHAR(160),""))="Devis 1",IFERROR(VALUE(TRIM(SUBSTITUTE(N50,CHAR(160),""))),0),TRIM(SUBSTITUTE(AA50,CHAR(160),""))="Devis 2",IFERROR(VALUE(TRIM(SUBSTITUTE(S50,CHAR(160),""))),0),TRIM(SUBSTITUTE(AA50,CHAR(160),""))="Devis 3",IFERROR(VALUE(TRIM(SUBSTITUTE(X50,CHAR(160),""))),0),TRUE,0)*IFERROR(VALUE(TRIM(SUBSTITUTE(C50,CHAR(160),""))),0))=0,"",_xlfn.IFS(TRIM(SUBSTITUTE(AA50,CHAR(160),""))="Devis 1",IFERROR(VALUE(TRIM(SUBSTITUTE(N50,CHAR(160),""))),0),TRIM(SUBSTITUTE(AA50,CHAR(160),""))="Devis 2",IFERROR(VALUE(TRIM(SUBSTITUTE(S50,CHAR(160),""))),0),TRIM(SUBSTITUTE(AA50,CHAR(160),""))="Devis 3",IFERROR(VALUE(TRIM(SUBSTITUTE(X50,CHAR(160),""))),0),TRUE,0)*IFERROR(VALUE(TRIM(SUBSTITUTE(C50,CHAR(160),""))),0))</f>
        <v/>
      </c>
      <c r="AC50" s="177" t="str" cm="1">
        <f t="array" ref="AC50">IF(ROUND((_xlfn.IFS(TRIM(SUBSTITUTE(AA50,CHAR(160),""))="Devis 1",IFERROR(VALUE(TRIM(SUBSTITUTE(O50,CHAR(160),""))),0),TRIM(SUBSTITUTE(AA50,CHAR(160),""))="Devis 2",IFERROR(VALUE(TRIM(SUBSTITUTE(T50,CHAR(160),""))),0),TRIM(SUBSTITUTE(AA50,CHAR(160),""))="Devis 3",IFERROR(VALUE(TRIM(SUBSTITUTE(Y50,CHAR(160),""))),0),TRUE,0)*IFERROR(VALUE(TRIM(SUBSTITUTE(C50,CHAR(160),""))),0)),2)=0,IF(AB50&lt;&gt;"",0,""),ROUND((_xlfn.IFS(TRIM(SUBSTITUTE(AA50,CHAR(160),""))="Devis 1",IFERROR(VALUE(TRIM(SUBSTITUTE(O50,CHAR(160),""))),0),TRIM(SUBSTITUTE(AA50,CHAR(160),""))="Devis 2",IFERROR(VALUE(TRIM(SUBSTITUTE(T50,CHAR(160),""))),0),TRIM(SUBSTITUTE(AA50,CHAR(160),""))="Devis 3",IFERROR(VALUE(TRIM(SUBSTITUTE(Y50,CHAR(160),""))),0),TRUE,0)*IFERROR(VALUE(TRIM(SUBSTITUTE(C50,CHAR(160),""))),0)),2))</f>
        <v/>
      </c>
      <c r="AD50" s="252" t="str">
        <f t="shared" si="7"/>
        <v/>
      </c>
      <c r="AE50" s="25"/>
      <c r="AF50" s="253" t="str">
        <f>IF(B50="","",B50)</f>
        <v/>
      </c>
      <c r="AG50" s="254" t="str">
        <f>IF(C50="","",C50)</f>
        <v/>
      </c>
      <c r="AH50" s="255" t="str">
        <f>IF(D50="","",D50)</f>
        <v/>
      </c>
      <c r="AI50" s="78" t="str">
        <f>IF(E50="","",E50)</f>
        <v/>
      </c>
      <c r="AJ50" s="78" t="str">
        <f>IF(F50="","",F50)</f>
        <v/>
      </c>
      <c r="AK50" s="78" t="str">
        <f>IF(G50="","",G50)</f>
        <v/>
      </c>
      <c r="AL50" s="78" t="str">
        <f>IF(H50="","",H50)</f>
        <v/>
      </c>
      <c r="AM50" s="78" t="str">
        <f>IF(I50="","",I50)</f>
        <v/>
      </c>
      <c r="AN50" s="78" t="str">
        <f>IF(J50="","",J50)</f>
        <v/>
      </c>
      <c r="AO50" s="256" t="str">
        <f>IF(K50="","",K50)</f>
        <v/>
      </c>
      <c r="AP50" s="169"/>
      <c r="AQ50" s="169"/>
      <c r="AR50" s="170" t="str">
        <f>IF(N50="","",N50)</f>
        <v/>
      </c>
      <c r="AS50" s="79" t="str">
        <f>IF(O50="","",O50)</f>
        <v/>
      </c>
      <c r="AT50" s="165" t="str">
        <f t="shared" si="17"/>
        <v/>
      </c>
      <c r="AU50" s="169"/>
      <c r="AV50" s="169"/>
      <c r="AW50" s="171" t="str">
        <f>IF(S50="","",S50)</f>
        <v/>
      </c>
      <c r="AX50" s="79" t="str">
        <f>IF(T50="","",T50)</f>
        <v/>
      </c>
      <c r="AY50" s="165" t="str">
        <f t="shared" si="9"/>
        <v/>
      </c>
      <c r="AZ50" s="169"/>
      <c r="BA50" s="169"/>
      <c r="BB50" s="172" t="str">
        <f>IF(X50="","",X50)</f>
        <v/>
      </c>
      <c r="BC50" s="79" t="str">
        <f>IF(Y50="","",Y50)</f>
        <v/>
      </c>
      <c r="BD50" s="173" t="str">
        <f t="shared" si="10"/>
        <v/>
      </c>
      <c r="BE50" s="174" t="str">
        <f>IF(AA50="","",AA50)</f>
        <v/>
      </c>
      <c r="BF50" s="257"/>
      <c r="BG50" s="177" t="str">
        <f t="shared" si="11"/>
        <v/>
      </c>
      <c r="BH50" s="177" t="str">
        <f t="shared" si="12"/>
        <v/>
      </c>
      <c r="BI50" s="176" t="str">
        <f t="shared" si="13"/>
        <v/>
      </c>
      <c r="BJ50" s="940" t="str">
        <f t="shared" si="14"/>
        <v/>
      </c>
      <c r="BK50" s="940" t="str">
        <f t="shared" si="15"/>
        <v/>
      </c>
      <c r="BL50" s="176" t="str">
        <f t="shared" si="16"/>
        <v/>
      </c>
      <c r="BM50" s="258"/>
      <c r="BN50" s="411" t="str">
        <f t="shared" si="4"/>
        <v/>
      </c>
      <c r="BO50" s="411" t="str">
        <f>IF(OR(BL50="",AD50="",BJ50="",AB50="",BK50="",AC50=""),"",_xlfn.IFS(
ROUND(IFERROR(VALUE(TRIM(SUBSTITUTE(BL50,CHAR(160),""))),0),2)&gt;
ROUND(IFERROR(VALUE(TRIM(SUBSTITUTE(AD50,CHAR(160),""))),0),2),
"KO : Le montant retenu TTC est supérieur au montant présenté TTC. Merci de revoir la ligne de dépense ou plafonner son montant.",
ROUND(IFERROR(VALUE(TRIM(SUBSTITUTE(BJ50,CHAR(160),""))),0),2)&gt;
ROUND(IFERROR(VALUE(TRIM(SUBSTITUTE(AB50,CHAR(160),""))),0),2),
"Attention : Le montant retenu HT est supérieur au montant HT présenté. Merci de revoir la ligne de dépense, plafonner son montant, ou justifier la reventillation HT / TVA.",
ROUND(IFERROR(VALUE(TRIM(SUBSTITUTE(BK50,CHAR(160),""))),0),2)&gt;
ROUND(IFERROR(VALUE(TRIM(SUBSTITUTE(AC50,CHAR(160),""))),0),2),
"Attention : Le montant TVA retenu est supérieur au montant TVA présenté. Merci de revoir la ligne de dépense, plafonner son montant, ou justifier la reventillation HT / TVA.",
ROUND(IFERROR(VALUE(TRIM(SUBSTITUTE(AD50,CHAR(160),""))),0),2)=0,
"",
ROUND(IFERROR(VALUE(TRIM(SUBSTITUTE(BL50,CHAR(160),""))),0),2)=
ROUND(IFERROR(VALUE(TRIM(SUBSTITUTE(AD50,CHAR(160),""))),0),2),
"OK",
ROUND(IFERROR(VALUE(TRIM(SUBSTITUTE(BL50,CHAR(160),""))),0),2)=0,
"Attention : Montant présenté entièrement rejeté.",
ROUND(IFERROR(VALUE(TRIM(SUBSTITUTE(BL50,CHAR(160),""))),0),2)&lt;
ROUND(IFERROR(VALUE(TRIM(SUBSTITUTE(AD50,CHAR(160),""))),0),2),
"Attention : Montant présenté partiellement rejeté.",
TRUE,""
))</f>
        <v/>
      </c>
      <c r="BP50" s="176" t="str">
        <f>IF(OR(AB50="",BJ50=""),"",(IFERROR(VALUE(TRIM(SUBSTITUTE(AB50,CHAR(160),""))),0))-(IFERROR(VALUE(TRIM(SUBSTITUTE(BJ50,CHAR(160),""))),0)))</f>
        <v/>
      </c>
      <c r="BQ50" s="176" t="str">
        <f>IF(OR(AC50="",BK50=""),"",(IFERROR(VALUE(TRIM(SUBSTITUTE(AC50,CHAR(160),""))),0))-(IFERROR(VALUE(TRIM(SUBSTITUTE(BK50,CHAR(160),""))),0)))</f>
        <v/>
      </c>
      <c r="BR50" s="82" t="str">
        <f>IF(OR(AD50="",BL50=""),"",(IFERROR(VALUE(TRIM(SUBSTITUTE(AD50,CHAR(160),""))),0))-(IFERROR(VALUE(TRIM(SUBSTITUTE(BL50,CHAR(160),""))),0)))</f>
        <v/>
      </c>
    </row>
    <row r="51" spans="1:70" ht="20.25" customHeight="1">
      <c r="A51" s="250">
        <v>43</v>
      </c>
      <c r="B51" s="2"/>
      <c r="C51" s="356"/>
      <c r="D51" s="2"/>
      <c r="E51" s="2"/>
      <c r="F51" s="80"/>
      <c r="G51" s="17"/>
      <c r="H51" s="13"/>
      <c r="I51" s="30"/>
      <c r="J51" s="2"/>
      <c r="K51" s="12"/>
      <c r="L51" s="939"/>
      <c r="M51" s="2"/>
      <c r="N51" s="4"/>
      <c r="O51" s="3"/>
      <c r="P51" s="165" t="str">
        <f t="shared" si="19"/>
        <v/>
      </c>
      <c r="Q51" s="939"/>
      <c r="R51" s="2"/>
      <c r="S51" s="5"/>
      <c r="T51" s="362"/>
      <c r="U51" s="364" t="str">
        <f t="shared" si="6"/>
        <v/>
      </c>
      <c r="V51" s="939"/>
      <c r="W51" s="2"/>
      <c r="X51" s="6"/>
      <c r="Y51" s="362"/>
      <c r="Z51" s="364" t="str">
        <f t="shared" si="20"/>
        <v/>
      </c>
      <c r="AA51" s="366"/>
      <c r="AB51" s="251" t="str" cm="1">
        <f t="array" ref="AB51">IF((_xlfn.IFS(TRIM(SUBSTITUTE(AA51,CHAR(160),""))="Devis 1",IFERROR(VALUE(TRIM(SUBSTITUTE(N51,CHAR(160),""))),0),TRIM(SUBSTITUTE(AA51,CHAR(160),""))="Devis 2",IFERROR(VALUE(TRIM(SUBSTITUTE(S51,CHAR(160),""))),0),TRIM(SUBSTITUTE(AA51,CHAR(160),""))="Devis 3",IFERROR(VALUE(TRIM(SUBSTITUTE(X51,CHAR(160),""))),0),TRUE,0)*IFERROR(VALUE(TRIM(SUBSTITUTE(C51,CHAR(160),""))),0))=0,"",_xlfn.IFS(TRIM(SUBSTITUTE(AA51,CHAR(160),""))="Devis 1",IFERROR(VALUE(TRIM(SUBSTITUTE(N51,CHAR(160),""))),0),TRIM(SUBSTITUTE(AA51,CHAR(160),""))="Devis 2",IFERROR(VALUE(TRIM(SUBSTITUTE(S51,CHAR(160),""))),0),TRIM(SUBSTITUTE(AA51,CHAR(160),""))="Devis 3",IFERROR(VALUE(TRIM(SUBSTITUTE(X51,CHAR(160),""))),0),TRUE,0)*IFERROR(VALUE(TRIM(SUBSTITUTE(C51,CHAR(160),""))),0))</f>
        <v/>
      </c>
      <c r="AC51" s="177" t="str" cm="1">
        <f t="array" ref="AC51">IF(ROUND((_xlfn.IFS(TRIM(SUBSTITUTE(AA51,CHAR(160),""))="Devis 1",IFERROR(VALUE(TRIM(SUBSTITUTE(O51,CHAR(160),""))),0),TRIM(SUBSTITUTE(AA51,CHAR(160),""))="Devis 2",IFERROR(VALUE(TRIM(SUBSTITUTE(T51,CHAR(160),""))),0),TRIM(SUBSTITUTE(AA51,CHAR(160),""))="Devis 3",IFERROR(VALUE(TRIM(SUBSTITUTE(Y51,CHAR(160),""))),0),TRUE,0)*IFERROR(VALUE(TRIM(SUBSTITUTE(C51,CHAR(160),""))),0)),2)=0,IF(AB51&lt;&gt;"",0,""),ROUND((_xlfn.IFS(TRIM(SUBSTITUTE(AA51,CHAR(160),""))="Devis 1",IFERROR(VALUE(TRIM(SUBSTITUTE(O51,CHAR(160),""))),0),TRIM(SUBSTITUTE(AA51,CHAR(160),""))="Devis 2",IFERROR(VALUE(TRIM(SUBSTITUTE(T51,CHAR(160),""))),0),TRIM(SUBSTITUTE(AA51,CHAR(160),""))="Devis 3",IFERROR(VALUE(TRIM(SUBSTITUTE(Y51,CHAR(160),""))),0),TRUE,0)*IFERROR(VALUE(TRIM(SUBSTITUTE(C51,CHAR(160),""))),0)),2))</f>
        <v/>
      </c>
      <c r="AD51" s="252" t="str">
        <f t="shared" si="7"/>
        <v/>
      </c>
      <c r="AE51" s="25"/>
      <c r="AF51" s="253" t="str">
        <f>IF(B51="","",B51)</f>
        <v/>
      </c>
      <c r="AG51" s="254" t="str">
        <f>IF(C51="","",C51)</f>
        <v/>
      </c>
      <c r="AH51" s="255" t="str">
        <f>IF(D51="","",D51)</f>
        <v/>
      </c>
      <c r="AI51" s="78" t="str">
        <f>IF(E51="","",E51)</f>
        <v/>
      </c>
      <c r="AJ51" s="78" t="str">
        <f>IF(F51="","",F51)</f>
        <v/>
      </c>
      <c r="AK51" s="78" t="str">
        <f>IF(G51="","",G51)</f>
        <v/>
      </c>
      <c r="AL51" s="78" t="str">
        <f>IF(H51="","",H51)</f>
        <v/>
      </c>
      <c r="AM51" s="78" t="str">
        <f>IF(I51="","",I51)</f>
        <v/>
      </c>
      <c r="AN51" s="78" t="str">
        <f>IF(J51="","",J51)</f>
        <v/>
      </c>
      <c r="AO51" s="256" t="str">
        <f>IF(K51="","",K51)</f>
        <v/>
      </c>
      <c r="AP51" s="169"/>
      <c r="AQ51" s="169"/>
      <c r="AR51" s="170" t="str">
        <f>IF(N51="","",N51)</f>
        <v/>
      </c>
      <c r="AS51" s="79" t="str">
        <f>IF(O51="","",O51)</f>
        <v/>
      </c>
      <c r="AT51" s="165" t="str">
        <f t="shared" si="17"/>
        <v/>
      </c>
      <c r="AU51" s="169"/>
      <c r="AV51" s="169"/>
      <c r="AW51" s="171" t="str">
        <f>IF(S51="","",S51)</f>
        <v/>
      </c>
      <c r="AX51" s="79" t="str">
        <f>IF(T51="","",T51)</f>
        <v/>
      </c>
      <c r="AY51" s="165" t="str">
        <f t="shared" si="9"/>
        <v/>
      </c>
      <c r="AZ51" s="169"/>
      <c r="BA51" s="169"/>
      <c r="BB51" s="172" t="str">
        <f>IF(X51="","",X51)</f>
        <v/>
      </c>
      <c r="BC51" s="79" t="str">
        <f>IF(Y51="","",Y51)</f>
        <v/>
      </c>
      <c r="BD51" s="173" t="str">
        <f t="shared" si="10"/>
        <v/>
      </c>
      <c r="BE51" s="174" t="str">
        <f>IF(AA51="","",AA51)</f>
        <v/>
      </c>
      <c r="BF51" s="257"/>
      <c r="BG51" s="177" t="str">
        <f t="shared" si="11"/>
        <v/>
      </c>
      <c r="BH51" s="177" t="str">
        <f t="shared" si="12"/>
        <v/>
      </c>
      <c r="BI51" s="176" t="str">
        <f t="shared" si="13"/>
        <v/>
      </c>
      <c r="BJ51" s="940" t="str">
        <f t="shared" si="14"/>
        <v/>
      </c>
      <c r="BK51" s="940" t="str">
        <f t="shared" si="15"/>
        <v/>
      </c>
      <c r="BL51" s="176" t="str">
        <f t="shared" si="16"/>
        <v/>
      </c>
      <c r="BM51" s="258"/>
      <c r="BN51" s="411" t="str">
        <f t="shared" si="4"/>
        <v/>
      </c>
      <c r="BO51" s="411" t="str">
        <f>IF(OR(BL51="",AD51="",BJ51="",AB51="",BK51="",AC51=""),"",_xlfn.IFS(
ROUND(IFERROR(VALUE(TRIM(SUBSTITUTE(BL51,CHAR(160),""))),0),2)&gt;
ROUND(IFERROR(VALUE(TRIM(SUBSTITUTE(AD51,CHAR(160),""))),0),2),
"KO : Le montant retenu TTC est supérieur au montant présenté TTC. Merci de revoir la ligne de dépense ou plafonner son montant.",
ROUND(IFERROR(VALUE(TRIM(SUBSTITUTE(BJ51,CHAR(160),""))),0),2)&gt;
ROUND(IFERROR(VALUE(TRIM(SUBSTITUTE(AB51,CHAR(160),""))),0),2),
"Attention : Le montant retenu HT est supérieur au montant HT présenté. Merci de revoir la ligne de dépense, plafonner son montant, ou justifier la reventillation HT / TVA.",
ROUND(IFERROR(VALUE(TRIM(SUBSTITUTE(BK51,CHAR(160),""))),0),2)&gt;
ROUND(IFERROR(VALUE(TRIM(SUBSTITUTE(AC51,CHAR(160),""))),0),2),
"Attention : Le montant TVA retenu est supérieur au montant TVA présenté. Merci de revoir la ligne de dépense, plafonner son montant, ou justifier la reventillation HT / TVA.",
ROUND(IFERROR(VALUE(TRIM(SUBSTITUTE(AD51,CHAR(160),""))),0),2)=0,
"",
ROUND(IFERROR(VALUE(TRIM(SUBSTITUTE(BL51,CHAR(160),""))),0),2)=
ROUND(IFERROR(VALUE(TRIM(SUBSTITUTE(AD51,CHAR(160),""))),0),2),
"OK",
ROUND(IFERROR(VALUE(TRIM(SUBSTITUTE(BL51,CHAR(160),""))),0),2)=0,
"Attention : Montant présenté entièrement rejeté.",
ROUND(IFERROR(VALUE(TRIM(SUBSTITUTE(BL51,CHAR(160),""))),0),2)&lt;
ROUND(IFERROR(VALUE(TRIM(SUBSTITUTE(AD51,CHAR(160),""))),0),2),
"Attention : Montant présenté partiellement rejeté.",
TRUE,""
))</f>
        <v/>
      </c>
      <c r="BP51" s="176" t="str">
        <f>IF(OR(AB51="",BJ51=""),"",(IFERROR(VALUE(TRIM(SUBSTITUTE(AB51,CHAR(160),""))),0))-(IFERROR(VALUE(TRIM(SUBSTITUTE(BJ51,CHAR(160),""))),0)))</f>
        <v/>
      </c>
      <c r="BQ51" s="176" t="str">
        <f>IF(OR(AC51="",BK51=""),"",(IFERROR(VALUE(TRIM(SUBSTITUTE(AC51,CHAR(160),""))),0))-(IFERROR(VALUE(TRIM(SUBSTITUTE(BK51,CHAR(160),""))),0)))</f>
        <v/>
      </c>
      <c r="BR51" s="82" t="str">
        <f>IF(OR(AD51="",BL51=""),"",(IFERROR(VALUE(TRIM(SUBSTITUTE(AD51,CHAR(160),""))),0))-(IFERROR(VALUE(TRIM(SUBSTITUTE(BL51,CHAR(160),""))),0)))</f>
        <v/>
      </c>
    </row>
    <row r="52" spans="1:70" ht="20.25" customHeight="1">
      <c r="A52" s="250">
        <v>44</v>
      </c>
      <c r="B52" s="2"/>
      <c r="C52" s="356"/>
      <c r="D52" s="2"/>
      <c r="E52" s="2"/>
      <c r="F52" s="80"/>
      <c r="G52" s="17"/>
      <c r="H52" s="13"/>
      <c r="I52" s="30"/>
      <c r="J52" s="2"/>
      <c r="K52" s="12"/>
      <c r="L52" s="939"/>
      <c r="M52" s="2"/>
      <c r="N52" s="4"/>
      <c r="O52" s="3"/>
      <c r="P52" s="165" t="str">
        <f t="shared" si="19"/>
        <v/>
      </c>
      <c r="Q52" s="939"/>
      <c r="R52" s="2"/>
      <c r="S52" s="5"/>
      <c r="T52" s="362"/>
      <c r="U52" s="364" t="str">
        <f t="shared" si="6"/>
        <v/>
      </c>
      <c r="V52" s="939"/>
      <c r="W52" s="2"/>
      <c r="X52" s="6"/>
      <c r="Y52" s="362"/>
      <c r="Z52" s="364" t="str">
        <f t="shared" si="20"/>
        <v/>
      </c>
      <c r="AA52" s="366"/>
      <c r="AB52" s="251" t="str" cm="1">
        <f t="array" ref="AB52">IF((_xlfn.IFS(TRIM(SUBSTITUTE(AA52,CHAR(160),""))="Devis 1",IFERROR(VALUE(TRIM(SUBSTITUTE(N52,CHAR(160),""))),0),TRIM(SUBSTITUTE(AA52,CHAR(160),""))="Devis 2",IFERROR(VALUE(TRIM(SUBSTITUTE(S52,CHAR(160),""))),0),TRIM(SUBSTITUTE(AA52,CHAR(160),""))="Devis 3",IFERROR(VALUE(TRIM(SUBSTITUTE(X52,CHAR(160),""))),0),TRUE,0)*IFERROR(VALUE(TRIM(SUBSTITUTE(C52,CHAR(160),""))),0))=0,"",_xlfn.IFS(TRIM(SUBSTITUTE(AA52,CHAR(160),""))="Devis 1",IFERROR(VALUE(TRIM(SUBSTITUTE(N52,CHAR(160),""))),0),TRIM(SUBSTITUTE(AA52,CHAR(160),""))="Devis 2",IFERROR(VALUE(TRIM(SUBSTITUTE(S52,CHAR(160),""))),0),TRIM(SUBSTITUTE(AA52,CHAR(160),""))="Devis 3",IFERROR(VALUE(TRIM(SUBSTITUTE(X52,CHAR(160),""))),0),TRUE,0)*IFERROR(VALUE(TRIM(SUBSTITUTE(C52,CHAR(160),""))),0))</f>
        <v/>
      </c>
      <c r="AC52" s="177" t="str" cm="1">
        <f t="array" ref="AC52">IF(ROUND((_xlfn.IFS(TRIM(SUBSTITUTE(AA52,CHAR(160),""))="Devis 1",IFERROR(VALUE(TRIM(SUBSTITUTE(O52,CHAR(160),""))),0),TRIM(SUBSTITUTE(AA52,CHAR(160),""))="Devis 2",IFERROR(VALUE(TRIM(SUBSTITUTE(T52,CHAR(160),""))),0),TRIM(SUBSTITUTE(AA52,CHAR(160),""))="Devis 3",IFERROR(VALUE(TRIM(SUBSTITUTE(Y52,CHAR(160),""))),0),TRUE,0)*IFERROR(VALUE(TRIM(SUBSTITUTE(C52,CHAR(160),""))),0)),2)=0,IF(AB52&lt;&gt;"",0,""),ROUND((_xlfn.IFS(TRIM(SUBSTITUTE(AA52,CHAR(160),""))="Devis 1",IFERROR(VALUE(TRIM(SUBSTITUTE(O52,CHAR(160),""))),0),TRIM(SUBSTITUTE(AA52,CHAR(160),""))="Devis 2",IFERROR(VALUE(TRIM(SUBSTITUTE(T52,CHAR(160),""))),0),TRIM(SUBSTITUTE(AA52,CHAR(160),""))="Devis 3",IFERROR(VALUE(TRIM(SUBSTITUTE(Y52,CHAR(160),""))),0),TRUE,0)*IFERROR(VALUE(TRIM(SUBSTITUTE(C52,CHAR(160),""))),0)),2))</f>
        <v/>
      </c>
      <c r="AD52" s="252" t="str">
        <f t="shared" si="7"/>
        <v/>
      </c>
      <c r="AE52" s="25"/>
      <c r="AF52" s="253" t="str">
        <f>IF(B52="","",B52)</f>
        <v/>
      </c>
      <c r="AG52" s="254" t="str">
        <f>IF(C52="","",C52)</f>
        <v/>
      </c>
      <c r="AH52" s="255" t="str">
        <f>IF(D52="","",D52)</f>
        <v/>
      </c>
      <c r="AI52" s="78" t="str">
        <f>IF(E52="","",E52)</f>
        <v/>
      </c>
      <c r="AJ52" s="78" t="str">
        <f>IF(F52="","",F52)</f>
        <v/>
      </c>
      <c r="AK52" s="78" t="str">
        <f>IF(G52="","",G52)</f>
        <v/>
      </c>
      <c r="AL52" s="78" t="str">
        <f>IF(H52="","",H52)</f>
        <v/>
      </c>
      <c r="AM52" s="78" t="str">
        <f>IF(I52="","",I52)</f>
        <v/>
      </c>
      <c r="AN52" s="78" t="str">
        <f>IF(J52="","",J52)</f>
        <v/>
      </c>
      <c r="AO52" s="256" t="str">
        <f>IF(K52="","",K52)</f>
        <v/>
      </c>
      <c r="AP52" s="169"/>
      <c r="AQ52" s="169"/>
      <c r="AR52" s="170" t="str">
        <f>IF(N52="","",N52)</f>
        <v/>
      </c>
      <c r="AS52" s="79" t="str">
        <f>IF(O52="","",O52)</f>
        <v/>
      </c>
      <c r="AT52" s="165" t="str">
        <f t="shared" si="17"/>
        <v/>
      </c>
      <c r="AU52" s="169"/>
      <c r="AV52" s="169"/>
      <c r="AW52" s="171" t="str">
        <f>IF(S52="","",S52)</f>
        <v/>
      </c>
      <c r="AX52" s="79" t="str">
        <f>IF(T52="","",T52)</f>
        <v/>
      </c>
      <c r="AY52" s="165" t="str">
        <f t="shared" si="9"/>
        <v/>
      </c>
      <c r="AZ52" s="169"/>
      <c r="BA52" s="169"/>
      <c r="BB52" s="172" t="str">
        <f>IF(X52="","",X52)</f>
        <v/>
      </c>
      <c r="BC52" s="79" t="str">
        <f>IF(Y52="","",Y52)</f>
        <v/>
      </c>
      <c r="BD52" s="173" t="str">
        <f t="shared" si="10"/>
        <v/>
      </c>
      <c r="BE52" s="174" t="str">
        <f>IF(AA52="","",AA52)</f>
        <v/>
      </c>
      <c r="BF52" s="257"/>
      <c r="BG52" s="177" t="str">
        <f t="shared" si="11"/>
        <v/>
      </c>
      <c r="BH52" s="177" t="str">
        <f t="shared" si="12"/>
        <v/>
      </c>
      <c r="BI52" s="176" t="str">
        <f t="shared" si="13"/>
        <v/>
      </c>
      <c r="BJ52" s="940" t="str">
        <f t="shared" si="14"/>
        <v/>
      </c>
      <c r="BK52" s="940" t="str">
        <f t="shared" si="15"/>
        <v/>
      </c>
      <c r="BL52" s="176" t="str">
        <f t="shared" si="16"/>
        <v/>
      </c>
      <c r="BM52" s="258"/>
      <c r="BN52" s="411" t="str">
        <f t="shared" si="4"/>
        <v/>
      </c>
      <c r="BO52" s="411" t="str">
        <f>IF(OR(BL52="",AD52="",BJ52="",AB52="",BK52="",AC52=""),"",_xlfn.IFS(
ROUND(IFERROR(VALUE(TRIM(SUBSTITUTE(BL52,CHAR(160),""))),0),2)&gt;
ROUND(IFERROR(VALUE(TRIM(SUBSTITUTE(AD52,CHAR(160),""))),0),2),
"KO : Le montant retenu TTC est supérieur au montant présenté TTC. Merci de revoir la ligne de dépense ou plafonner son montant.",
ROUND(IFERROR(VALUE(TRIM(SUBSTITUTE(BJ52,CHAR(160),""))),0),2)&gt;
ROUND(IFERROR(VALUE(TRIM(SUBSTITUTE(AB52,CHAR(160),""))),0),2),
"Attention : Le montant retenu HT est supérieur au montant HT présenté. Merci de revoir la ligne de dépense, plafonner son montant, ou justifier la reventillation HT / TVA.",
ROUND(IFERROR(VALUE(TRIM(SUBSTITUTE(BK52,CHAR(160),""))),0),2)&gt;
ROUND(IFERROR(VALUE(TRIM(SUBSTITUTE(AC52,CHAR(160),""))),0),2),
"Attention : Le montant TVA retenu est supérieur au montant TVA présenté. Merci de revoir la ligne de dépense, plafonner son montant, ou justifier la reventillation HT / TVA.",
ROUND(IFERROR(VALUE(TRIM(SUBSTITUTE(AD52,CHAR(160),""))),0),2)=0,
"",
ROUND(IFERROR(VALUE(TRIM(SUBSTITUTE(BL52,CHAR(160),""))),0),2)=
ROUND(IFERROR(VALUE(TRIM(SUBSTITUTE(AD52,CHAR(160),""))),0),2),
"OK",
ROUND(IFERROR(VALUE(TRIM(SUBSTITUTE(BL52,CHAR(160),""))),0),2)=0,
"Attention : Montant présenté entièrement rejeté.",
ROUND(IFERROR(VALUE(TRIM(SUBSTITUTE(BL52,CHAR(160),""))),0),2)&lt;
ROUND(IFERROR(VALUE(TRIM(SUBSTITUTE(AD52,CHAR(160),""))),0),2),
"Attention : Montant présenté partiellement rejeté.",
TRUE,""
))</f>
        <v/>
      </c>
      <c r="BP52" s="176" t="str">
        <f>IF(OR(AB52="",BJ52=""),"",(IFERROR(VALUE(TRIM(SUBSTITUTE(AB52,CHAR(160),""))),0))-(IFERROR(VALUE(TRIM(SUBSTITUTE(BJ52,CHAR(160),""))),0)))</f>
        <v/>
      </c>
      <c r="BQ52" s="176" t="str">
        <f>IF(OR(AC52="",BK52=""),"",(IFERROR(VALUE(TRIM(SUBSTITUTE(AC52,CHAR(160),""))),0))-(IFERROR(VALUE(TRIM(SUBSTITUTE(BK52,CHAR(160),""))),0)))</f>
        <v/>
      </c>
      <c r="BR52" s="82" t="str">
        <f>IF(OR(AD52="",BL52=""),"",(IFERROR(VALUE(TRIM(SUBSTITUTE(AD52,CHAR(160),""))),0))-(IFERROR(VALUE(TRIM(SUBSTITUTE(BL52,CHAR(160),""))),0)))</f>
        <v/>
      </c>
    </row>
    <row r="53" spans="1:70" ht="20.25" customHeight="1">
      <c r="A53" s="250">
        <v>45</v>
      </c>
      <c r="B53" s="2"/>
      <c r="C53" s="356"/>
      <c r="D53" s="2"/>
      <c r="E53" s="2"/>
      <c r="F53" s="80"/>
      <c r="G53" s="17"/>
      <c r="H53" s="13"/>
      <c r="I53" s="30"/>
      <c r="J53" s="2"/>
      <c r="K53" s="12"/>
      <c r="L53" s="939"/>
      <c r="M53" s="2"/>
      <c r="N53" s="4"/>
      <c r="O53" s="3"/>
      <c r="P53" s="165" t="str">
        <f t="shared" si="19"/>
        <v/>
      </c>
      <c r="Q53" s="939"/>
      <c r="R53" s="2"/>
      <c r="S53" s="5"/>
      <c r="T53" s="362"/>
      <c r="U53" s="364" t="str">
        <f t="shared" si="6"/>
        <v/>
      </c>
      <c r="V53" s="939"/>
      <c r="W53" s="2"/>
      <c r="X53" s="6"/>
      <c r="Y53" s="362"/>
      <c r="Z53" s="364" t="str">
        <f t="shared" si="20"/>
        <v/>
      </c>
      <c r="AA53" s="366"/>
      <c r="AB53" s="251" t="str" cm="1">
        <f t="array" ref="AB53">IF((_xlfn.IFS(TRIM(SUBSTITUTE(AA53,CHAR(160),""))="Devis 1",IFERROR(VALUE(TRIM(SUBSTITUTE(N53,CHAR(160),""))),0),TRIM(SUBSTITUTE(AA53,CHAR(160),""))="Devis 2",IFERROR(VALUE(TRIM(SUBSTITUTE(S53,CHAR(160),""))),0),TRIM(SUBSTITUTE(AA53,CHAR(160),""))="Devis 3",IFERROR(VALUE(TRIM(SUBSTITUTE(X53,CHAR(160),""))),0),TRUE,0)*IFERROR(VALUE(TRIM(SUBSTITUTE(C53,CHAR(160),""))),0))=0,"",_xlfn.IFS(TRIM(SUBSTITUTE(AA53,CHAR(160),""))="Devis 1",IFERROR(VALUE(TRIM(SUBSTITUTE(N53,CHAR(160),""))),0),TRIM(SUBSTITUTE(AA53,CHAR(160),""))="Devis 2",IFERROR(VALUE(TRIM(SUBSTITUTE(S53,CHAR(160),""))),0),TRIM(SUBSTITUTE(AA53,CHAR(160),""))="Devis 3",IFERROR(VALUE(TRIM(SUBSTITUTE(X53,CHAR(160),""))),0),TRUE,0)*IFERROR(VALUE(TRIM(SUBSTITUTE(C53,CHAR(160),""))),0))</f>
        <v/>
      </c>
      <c r="AC53" s="177" t="str" cm="1">
        <f t="array" ref="AC53">IF(ROUND((_xlfn.IFS(TRIM(SUBSTITUTE(AA53,CHAR(160),""))="Devis 1",IFERROR(VALUE(TRIM(SUBSTITUTE(O53,CHAR(160),""))),0),TRIM(SUBSTITUTE(AA53,CHAR(160),""))="Devis 2",IFERROR(VALUE(TRIM(SUBSTITUTE(T53,CHAR(160),""))),0),TRIM(SUBSTITUTE(AA53,CHAR(160),""))="Devis 3",IFERROR(VALUE(TRIM(SUBSTITUTE(Y53,CHAR(160),""))),0),TRUE,0)*IFERROR(VALUE(TRIM(SUBSTITUTE(C53,CHAR(160),""))),0)),2)=0,IF(AB53&lt;&gt;"",0,""),ROUND((_xlfn.IFS(TRIM(SUBSTITUTE(AA53,CHAR(160),""))="Devis 1",IFERROR(VALUE(TRIM(SUBSTITUTE(O53,CHAR(160),""))),0),TRIM(SUBSTITUTE(AA53,CHAR(160),""))="Devis 2",IFERROR(VALUE(TRIM(SUBSTITUTE(T53,CHAR(160),""))),0),TRIM(SUBSTITUTE(AA53,CHAR(160),""))="Devis 3",IFERROR(VALUE(TRIM(SUBSTITUTE(Y53,CHAR(160),""))),0),TRUE,0)*IFERROR(VALUE(TRIM(SUBSTITUTE(C53,CHAR(160),""))),0)),2))</f>
        <v/>
      </c>
      <c r="AD53" s="252" t="str">
        <f t="shared" si="7"/>
        <v/>
      </c>
      <c r="AE53" s="25"/>
      <c r="AF53" s="253" t="str">
        <f>IF(B53="","",B53)</f>
        <v/>
      </c>
      <c r="AG53" s="254" t="str">
        <f>IF(C53="","",C53)</f>
        <v/>
      </c>
      <c r="AH53" s="255" t="str">
        <f>IF(D53="","",D53)</f>
        <v/>
      </c>
      <c r="AI53" s="78" t="str">
        <f>IF(E53="","",E53)</f>
        <v/>
      </c>
      <c r="AJ53" s="78" t="str">
        <f>IF(F53="","",F53)</f>
        <v/>
      </c>
      <c r="AK53" s="78" t="str">
        <f>IF(G53="","",G53)</f>
        <v/>
      </c>
      <c r="AL53" s="78" t="str">
        <f>IF(H53="","",H53)</f>
        <v/>
      </c>
      <c r="AM53" s="78" t="str">
        <f>IF(I53="","",I53)</f>
        <v/>
      </c>
      <c r="AN53" s="78" t="str">
        <f>IF(J53="","",J53)</f>
        <v/>
      </c>
      <c r="AO53" s="256" t="str">
        <f>IF(K53="","",K53)</f>
        <v/>
      </c>
      <c r="AP53" s="169"/>
      <c r="AQ53" s="169"/>
      <c r="AR53" s="170" t="str">
        <f>IF(N53="","",N53)</f>
        <v/>
      </c>
      <c r="AS53" s="79" t="str">
        <f>IF(O53="","",O53)</f>
        <v/>
      </c>
      <c r="AT53" s="165" t="str">
        <f t="shared" si="17"/>
        <v/>
      </c>
      <c r="AU53" s="169"/>
      <c r="AV53" s="169"/>
      <c r="AW53" s="171" t="str">
        <f>IF(S53="","",S53)</f>
        <v/>
      </c>
      <c r="AX53" s="79" t="str">
        <f>IF(T53="","",T53)</f>
        <v/>
      </c>
      <c r="AY53" s="165" t="str">
        <f t="shared" si="9"/>
        <v/>
      </c>
      <c r="AZ53" s="169"/>
      <c r="BA53" s="169"/>
      <c r="BB53" s="172" t="str">
        <f>IF(X53="","",X53)</f>
        <v/>
      </c>
      <c r="BC53" s="79" t="str">
        <f>IF(Y53="","",Y53)</f>
        <v/>
      </c>
      <c r="BD53" s="173" t="str">
        <f t="shared" si="10"/>
        <v/>
      </c>
      <c r="BE53" s="174" t="str">
        <f>IF(AA53="","",AA53)</f>
        <v/>
      </c>
      <c r="BF53" s="257"/>
      <c r="BG53" s="177" t="str">
        <f t="shared" si="11"/>
        <v/>
      </c>
      <c r="BH53" s="177" t="str">
        <f t="shared" si="12"/>
        <v/>
      </c>
      <c r="BI53" s="176" t="str">
        <f t="shared" si="13"/>
        <v/>
      </c>
      <c r="BJ53" s="940" t="str">
        <f t="shared" si="14"/>
        <v/>
      </c>
      <c r="BK53" s="940" t="str">
        <f t="shared" si="15"/>
        <v/>
      </c>
      <c r="BL53" s="176" t="str">
        <f t="shared" si="16"/>
        <v/>
      </c>
      <c r="BM53" s="258"/>
      <c r="BN53" s="411" t="str">
        <f t="shared" si="4"/>
        <v/>
      </c>
      <c r="BO53" s="411" t="str">
        <f>IF(OR(BL53="",AD53="",BJ53="",AB53="",BK53="",AC53=""),"",_xlfn.IFS(
ROUND(IFERROR(VALUE(TRIM(SUBSTITUTE(BL53,CHAR(160),""))),0),2)&gt;
ROUND(IFERROR(VALUE(TRIM(SUBSTITUTE(AD53,CHAR(160),""))),0),2),
"KO : Le montant retenu TTC est supérieur au montant présenté TTC. Merci de revoir la ligne de dépense ou plafonner son montant.",
ROUND(IFERROR(VALUE(TRIM(SUBSTITUTE(BJ53,CHAR(160),""))),0),2)&gt;
ROUND(IFERROR(VALUE(TRIM(SUBSTITUTE(AB53,CHAR(160),""))),0),2),
"Attention : Le montant retenu HT est supérieur au montant HT présenté. Merci de revoir la ligne de dépense, plafonner son montant, ou justifier la reventillation HT / TVA.",
ROUND(IFERROR(VALUE(TRIM(SUBSTITUTE(BK53,CHAR(160),""))),0),2)&gt;
ROUND(IFERROR(VALUE(TRIM(SUBSTITUTE(AC53,CHAR(160),""))),0),2),
"Attention : Le montant TVA retenu est supérieur au montant TVA présenté. Merci de revoir la ligne de dépense, plafonner son montant, ou justifier la reventillation HT / TVA.",
ROUND(IFERROR(VALUE(TRIM(SUBSTITUTE(AD53,CHAR(160),""))),0),2)=0,
"",
ROUND(IFERROR(VALUE(TRIM(SUBSTITUTE(BL53,CHAR(160),""))),0),2)=
ROUND(IFERROR(VALUE(TRIM(SUBSTITUTE(AD53,CHAR(160),""))),0),2),
"OK",
ROUND(IFERROR(VALUE(TRIM(SUBSTITUTE(BL53,CHAR(160),""))),0),2)=0,
"Attention : Montant présenté entièrement rejeté.",
ROUND(IFERROR(VALUE(TRIM(SUBSTITUTE(BL53,CHAR(160),""))),0),2)&lt;
ROUND(IFERROR(VALUE(TRIM(SUBSTITUTE(AD53,CHAR(160),""))),0),2),
"Attention : Montant présenté partiellement rejeté.",
TRUE,""
))</f>
        <v/>
      </c>
      <c r="BP53" s="176" t="str">
        <f>IF(OR(AB53="",BJ53=""),"",(IFERROR(VALUE(TRIM(SUBSTITUTE(AB53,CHAR(160),""))),0))-(IFERROR(VALUE(TRIM(SUBSTITUTE(BJ53,CHAR(160),""))),0)))</f>
        <v/>
      </c>
      <c r="BQ53" s="176" t="str">
        <f>IF(OR(AC53="",BK53=""),"",(IFERROR(VALUE(TRIM(SUBSTITUTE(AC53,CHAR(160),""))),0))-(IFERROR(VALUE(TRIM(SUBSTITUTE(BK53,CHAR(160),""))),0)))</f>
        <v/>
      </c>
      <c r="BR53" s="82" t="str">
        <f>IF(OR(AD53="",BL53=""),"",(IFERROR(VALUE(TRIM(SUBSTITUTE(AD53,CHAR(160),""))),0))-(IFERROR(VALUE(TRIM(SUBSTITUTE(BL53,CHAR(160),""))),0)))</f>
        <v/>
      </c>
    </row>
    <row r="54" spans="1:70" ht="20.25" customHeight="1">
      <c r="A54" s="250">
        <v>46</v>
      </c>
      <c r="B54" s="2"/>
      <c r="C54" s="356"/>
      <c r="D54" s="2"/>
      <c r="E54" s="2"/>
      <c r="F54" s="80"/>
      <c r="G54" s="17"/>
      <c r="H54" s="13"/>
      <c r="I54" s="30"/>
      <c r="J54" s="2"/>
      <c r="K54" s="12"/>
      <c r="L54" s="939"/>
      <c r="M54" s="2"/>
      <c r="N54" s="4"/>
      <c r="O54" s="3"/>
      <c r="P54" s="165" t="str">
        <f t="shared" si="19"/>
        <v/>
      </c>
      <c r="Q54" s="939"/>
      <c r="R54" s="2"/>
      <c r="S54" s="5"/>
      <c r="T54" s="362"/>
      <c r="U54" s="364" t="str">
        <f t="shared" si="6"/>
        <v/>
      </c>
      <c r="V54" s="939"/>
      <c r="W54" s="2"/>
      <c r="X54" s="6"/>
      <c r="Y54" s="362"/>
      <c r="Z54" s="364" t="str">
        <f t="shared" si="20"/>
        <v/>
      </c>
      <c r="AA54" s="366"/>
      <c r="AB54" s="251" t="str" cm="1">
        <f t="array" ref="AB54">IF((_xlfn.IFS(TRIM(SUBSTITUTE(AA54,CHAR(160),""))="Devis 1",IFERROR(VALUE(TRIM(SUBSTITUTE(N54,CHAR(160),""))),0),TRIM(SUBSTITUTE(AA54,CHAR(160),""))="Devis 2",IFERROR(VALUE(TRIM(SUBSTITUTE(S54,CHAR(160),""))),0),TRIM(SUBSTITUTE(AA54,CHAR(160),""))="Devis 3",IFERROR(VALUE(TRIM(SUBSTITUTE(X54,CHAR(160),""))),0),TRUE,0)*IFERROR(VALUE(TRIM(SUBSTITUTE(C54,CHAR(160),""))),0))=0,"",_xlfn.IFS(TRIM(SUBSTITUTE(AA54,CHAR(160),""))="Devis 1",IFERROR(VALUE(TRIM(SUBSTITUTE(N54,CHAR(160),""))),0),TRIM(SUBSTITUTE(AA54,CHAR(160),""))="Devis 2",IFERROR(VALUE(TRIM(SUBSTITUTE(S54,CHAR(160),""))),0),TRIM(SUBSTITUTE(AA54,CHAR(160),""))="Devis 3",IFERROR(VALUE(TRIM(SUBSTITUTE(X54,CHAR(160),""))),0),TRUE,0)*IFERROR(VALUE(TRIM(SUBSTITUTE(C54,CHAR(160),""))),0))</f>
        <v/>
      </c>
      <c r="AC54" s="177" t="str" cm="1">
        <f t="array" ref="AC54">IF(ROUND((_xlfn.IFS(TRIM(SUBSTITUTE(AA54,CHAR(160),""))="Devis 1",IFERROR(VALUE(TRIM(SUBSTITUTE(O54,CHAR(160),""))),0),TRIM(SUBSTITUTE(AA54,CHAR(160),""))="Devis 2",IFERROR(VALUE(TRIM(SUBSTITUTE(T54,CHAR(160),""))),0),TRIM(SUBSTITUTE(AA54,CHAR(160),""))="Devis 3",IFERROR(VALUE(TRIM(SUBSTITUTE(Y54,CHAR(160),""))),0),TRUE,0)*IFERROR(VALUE(TRIM(SUBSTITUTE(C54,CHAR(160),""))),0)),2)=0,IF(AB54&lt;&gt;"",0,""),ROUND((_xlfn.IFS(TRIM(SUBSTITUTE(AA54,CHAR(160),""))="Devis 1",IFERROR(VALUE(TRIM(SUBSTITUTE(O54,CHAR(160),""))),0),TRIM(SUBSTITUTE(AA54,CHAR(160),""))="Devis 2",IFERROR(VALUE(TRIM(SUBSTITUTE(T54,CHAR(160),""))),0),TRIM(SUBSTITUTE(AA54,CHAR(160),""))="Devis 3",IFERROR(VALUE(TRIM(SUBSTITUTE(Y54,CHAR(160),""))),0),TRUE,0)*IFERROR(VALUE(TRIM(SUBSTITUTE(C54,CHAR(160),""))),0)),2))</f>
        <v/>
      </c>
      <c r="AD54" s="252" t="str">
        <f t="shared" si="7"/>
        <v/>
      </c>
      <c r="AE54" s="25"/>
      <c r="AF54" s="253" t="str">
        <f>IF(B54="","",B54)</f>
        <v/>
      </c>
      <c r="AG54" s="254" t="str">
        <f>IF(C54="","",C54)</f>
        <v/>
      </c>
      <c r="AH54" s="255" t="str">
        <f>IF(D54="","",D54)</f>
        <v/>
      </c>
      <c r="AI54" s="78" t="str">
        <f>IF(E54="","",E54)</f>
        <v/>
      </c>
      <c r="AJ54" s="78" t="str">
        <f>IF(F54="","",F54)</f>
        <v/>
      </c>
      <c r="AK54" s="78" t="str">
        <f>IF(G54="","",G54)</f>
        <v/>
      </c>
      <c r="AL54" s="78" t="str">
        <f>IF(H54="","",H54)</f>
        <v/>
      </c>
      <c r="AM54" s="78" t="str">
        <f>IF(I54="","",I54)</f>
        <v/>
      </c>
      <c r="AN54" s="78" t="str">
        <f>IF(J54="","",J54)</f>
        <v/>
      </c>
      <c r="AO54" s="256" t="str">
        <f>IF(K54="","",K54)</f>
        <v/>
      </c>
      <c r="AP54" s="169"/>
      <c r="AQ54" s="169"/>
      <c r="AR54" s="170" t="str">
        <f>IF(N54="","",N54)</f>
        <v/>
      </c>
      <c r="AS54" s="79" t="str">
        <f>IF(O54="","",O54)</f>
        <v/>
      </c>
      <c r="AT54" s="165" t="str">
        <f t="shared" si="17"/>
        <v/>
      </c>
      <c r="AU54" s="169"/>
      <c r="AV54" s="169"/>
      <c r="AW54" s="171" t="str">
        <f>IF(S54="","",S54)</f>
        <v/>
      </c>
      <c r="AX54" s="79" t="str">
        <f>IF(T54="","",T54)</f>
        <v/>
      </c>
      <c r="AY54" s="165" t="str">
        <f t="shared" si="9"/>
        <v/>
      </c>
      <c r="AZ54" s="169"/>
      <c r="BA54" s="169"/>
      <c r="BB54" s="172" t="str">
        <f>IF(X54="","",X54)</f>
        <v/>
      </c>
      <c r="BC54" s="79" t="str">
        <f>IF(Y54="","",Y54)</f>
        <v/>
      </c>
      <c r="BD54" s="173" t="str">
        <f t="shared" si="10"/>
        <v/>
      </c>
      <c r="BE54" s="174" t="str">
        <f>IF(AA54="","",AA54)</f>
        <v/>
      </c>
      <c r="BF54" s="257"/>
      <c r="BG54" s="177" t="str">
        <f t="shared" si="11"/>
        <v/>
      </c>
      <c r="BH54" s="177" t="str">
        <f t="shared" si="12"/>
        <v/>
      </c>
      <c r="BI54" s="176" t="str">
        <f t="shared" si="13"/>
        <v/>
      </c>
      <c r="BJ54" s="940" t="str">
        <f t="shared" si="14"/>
        <v/>
      </c>
      <c r="BK54" s="940" t="str">
        <f t="shared" si="15"/>
        <v/>
      </c>
      <c r="BL54" s="176" t="str">
        <f t="shared" si="16"/>
        <v/>
      </c>
      <c r="BM54" s="258"/>
      <c r="BN54" s="411" t="str">
        <f t="shared" si="4"/>
        <v/>
      </c>
      <c r="BO54" s="411" t="str">
        <f>IF(OR(BL54="",AD54="",BJ54="",AB54="",BK54="",AC54=""),"",_xlfn.IFS(
ROUND(IFERROR(VALUE(TRIM(SUBSTITUTE(BL54,CHAR(160),""))),0),2)&gt;
ROUND(IFERROR(VALUE(TRIM(SUBSTITUTE(AD54,CHAR(160),""))),0),2),
"KO : Le montant retenu TTC est supérieur au montant présenté TTC. Merci de revoir la ligne de dépense ou plafonner son montant.",
ROUND(IFERROR(VALUE(TRIM(SUBSTITUTE(BJ54,CHAR(160),""))),0),2)&gt;
ROUND(IFERROR(VALUE(TRIM(SUBSTITUTE(AB54,CHAR(160),""))),0),2),
"Attention : Le montant retenu HT est supérieur au montant HT présenté. Merci de revoir la ligne de dépense, plafonner son montant, ou justifier la reventillation HT / TVA.",
ROUND(IFERROR(VALUE(TRIM(SUBSTITUTE(BK54,CHAR(160),""))),0),2)&gt;
ROUND(IFERROR(VALUE(TRIM(SUBSTITUTE(AC54,CHAR(160),""))),0),2),
"Attention : Le montant TVA retenu est supérieur au montant TVA présenté. Merci de revoir la ligne de dépense, plafonner son montant, ou justifier la reventillation HT / TVA.",
ROUND(IFERROR(VALUE(TRIM(SUBSTITUTE(AD54,CHAR(160),""))),0),2)=0,
"",
ROUND(IFERROR(VALUE(TRIM(SUBSTITUTE(BL54,CHAR(160),""))),0),2)=
ROUND(IFERROR(VALUE(TRIM(SUBSTITUTE(AD54,CHAR(160),""))),0),2),
"OK",
ROUND(IFERROR(VALUE(TRIM(SUBSTITUTE(BL54,CHAR(160),""))),0),2)=0,
"Attention : Montant présenté entièrement rejeté.",
ROUND(IFERROR(VALUE(TRIM(SUBSTITUTE(BL54,CHAR(160),""))),0),2)&lt;
ROUND(IFERROR(VALUE(TRIM(SUBSTITUTE(AD54,CHAR(160),""))),0),2),
"Attention : Montant présenté partiellement rejeté.",
TRUE,""
))</f>
        <v/>
      </c>
      <c r="BP54" s="176" t="str">
        <f>IF(OR(AB54="",BJ54=""),"",(IFERROR(VALUE(TRIM(SUBSTITUTE(AB54,CHAR(160),""))),0))-(IFERROR(VALUE(TRIM(SUBSTITUTE(BJ54,CHAR(160),""))),0)))</f>
        <v/>
      </c>
      <c r="BQ54" s="176" t="str">
        <f>IF(OR(AC54="",BK54=""),"",(IFERROR(VALUE(TRIM(SUBSTITUTE(AC54,CHAR(160),""))),0))-(IFERROR(VALUE(TRIM(SUBSTITUTE(BK54,CHAR(160),""))),0)))</f>
        <v/>
      </c>
      <c r="BR54" s="82" t="str">
        <f>IF(OR(AD54="",BL54=""),"",(IFERROR(VALUE(TRIM(SUBSTITUTE(AD54,CHAR(160),""))),0))-(IFERROR(VALUE(TRIM(SUBSTITUTE(BL54,CHAR(160),""))),0)))</f>
        <v/>
      </c>
    </row>
    <row r="55" spans="1:70" ht="20.25" customHeight="1">
      <c r="A55" s="250">
        <v>47</v>
      </c>
      <c r="B55" s="2"/>
      <c r="C55" s="356"/>
      <c r="D55" s="2"/>
      <c r="E55" s="2"/>
      <c r="F55" s="80"/>
      <c r="G55" s="17"/>
      <c r="H55" s="13"/>
      <c r="I55" s="30"/>
      <c r="J55" s="2"/>
      <c r="K55" s="12"/>
      <c r="L55" s="939"/>
      <c r="M55" s="2"/>
      <c r="N55" s="4"/>
      <c r="O55" s="3"/>
      <c r="P55" s="165" t="str">
        <f t="shared" si="19"/>
        <v/>
      </c>
      <c r="Q55" s="939"/>
      <c r="R55" s="2"/>
      <c r="S55" s="5"/>
      <c r="T55" s="362"/>
      <c r="U55" s="364" t="str">
        <f t="shared" si="6"/>
        <v/>
      </c>
      <c r="V55" s="939"/>
      <c r="W55" s="2"/>
      <c r="X55" s="6"/>
      <c r="Y55" s="362"/>
      <c r="Z55" s="364" t="str">
        <f t="shared" si="20"/>
        <v/>
      </c>
      <c r="AA55" s="366"/>
      <c r="AB55" s="251" t="str" cm="1">
        <f t="array" ref="AB55">IF((_xlfn.IFS(TRIM(SUBSTITUTE(AA55,CHAR(160),""))="Devis 1",IFERROR(VALUE(TRIM(SUBSTITUTE(N55,CHAR(160),""))),0),TRIM(SUBSTITUTE(AA55,CHAR(160),""))="Devis 2",IFERROR(VALUE(TRIM(SUBSTITUTE(S55,CHAR(160),""))),0),TRIM(SUBSTITUTE(AA55,CHAR(160),""))="Devis 3",IFERROR(VALUE(TRIM(SUBSTITUTE(X55,CHAR(160),""))),0),TRUE,0)*IFERROR(VALUE(TRIM(SUBSTITUTE(C55,CHAR(160),""))),0))=0,"",_xlfn.IFS(TRIM(SUBSTITUTE(AA55,CHAR(160),""))="Devis 1",IFERROR(VALUE(TRIM(SUBSTITUTE(N55,CHAR(160),""))),0),TRIM(SUBSTITUTE(AA55,CHAR(160),""))="Devis 2",IFERROR(VALUE(TRIM(SUBSTITUTE(S55,CHAR(160),""))),0),TRIM(SUBSTITUTE(AA55,CHAR(160),""))="Devis 3",IFERROR(VALUE(TRIM(SUBSTITUTE(X55,CHAR(160),""))),0),TRUE,0)*IFERROR(VALUE(TRIM(SUBSTITUTE(C55,CHAR(160),""))),0))</f>
        <v/>
      </c>
      <c r="AC55" s="177" t="str" cm="1">
        <f t="array" ref="AC55">IF(ROUND((_xlfn.IFS(TRIM(SUBSTITUTE(AA55,CHAR(160),""))="Devis 1",IFERROR(VALUE(TRIM(SUBSTITUTE(O55,CHAR(160),""))),0),TRIM(SUBSTITUTE(AA55,CHAR(160),""))="Devis 2",IFERROR(VALUE(TRIM(SUBSTITUTE(T55,CHAR(160),""))),0),TRIM(SUBSTITUTE(AA55,CHAR(160),""))="Devis 3",IFERROR(VALUE(TRIM(SUBSTITUTE(Y55,CHAR(160),""))),0),TRUE,0)*IFERROR(VALUE(TRIM(SUBSTITUTE(C55,CHAR(160),""))),0)),2)=0,IF(AB55&lt;&gt;"",0,""),ROUND((_xlfn.IFS(TRIM(SUBSTITUTE(AA55,CHAR(160),""))="Devis 1",IFERROR(VALUE(TRIM(SUBSTITUTE(O55,CHAR(160),""))),0),TRIM(SUBSTITUTE(AA55,CHAR(160),""))="Devis 2",IFERROR(VALUE(TRIM(SUBSTITUTE(T55,CHAR(160),""))),0),TRIM(SUBSTITUTE(AA55,CHAR(160),""))="Devis 3",IFERROR(VALUE(TRIM(SUBSTITUTE(Y55,CHAR(160),""))),0),TRUE,0)*IFERROR(VALUE(TRIM(SUBSTITUTE(C55,CHAR(160),""))),0)),2))</f>
        <v/>
      </c>
      <c r="AD55" s="252" t="str">
        <f t="shared" si="7"/>
        <v/>
      </c>
      <c r="AE55" s="25"/>
      <c r="AF55" s="253" t="str">
        <f>IF(B55="","",B55)</f>
        <v/>
      </c>
      <c r="AG55" s="254" t="str">
        <f>IF(C55="","",C55)</f>
        <v/>
      </c>
      <c r="AH55" s="255" t="str">
        <f>IF(D55="","",D55)</f>
        <v/>
      </c>
      <c r="AI55" s="78" t="str">
        <f>IF(E55="","",E55)</f>
        <v/>
      </c>
      <c r="AJ55" s="78" t="str">
        <f>IF(F55="","",F55)</f>
        <v/>
      </c>
      <c r="AK55" s="78" t="str">
        <f>IF(G55="","",G55)</f>
        <v/>
      </c>
      <c r="AL55" s="78" t="str">
        <f>IF(H55="","",H55)</f>
        <v/>
      </c>
      <c r="AM55" s="78" t="str">
        <f>IF(I55="","",I55)</f>
        <v/>
      </c>
      <c r="AN55" s="78" t="str">
        <f>IF(J55="","",J55)</f>
        <v/>
      </c>
      <c r="AO55" s="256" t="str">
        <f>IF(K55="","",K55)</f>
        <v/>
      </c>
      <c r="AP55" s="169"/>
      <c r="AQ55" s="169"/>
      <c r="AR55" s="170" t="str">
        <f>IF(N55="","",N55)</f>
        <v/>
      </c>
      <c r="AS55" s="79" t="str">
        <f>IF(O55="","",O55)</f>
        <v/>
      </c>
      <c r="AT55" s="165" t="str">
        <f t="shared" si="17"/>
        <v/>
      </c>
      <c r="AU55" s="169"/>
      <c r="AV55" s="169"/>
      <c r="AW55" s="171" t="str">
        <f>IF(S55="","",S55)</f>
        <v/>
      </c>
      <c r="AX55" s="79" t="str">
        <f>IF(T55="","",T55)</f>
        <v/>
      </c>
      <c r="AY55" s="165" t="str">
        <f t="shared" si="9"/>
        <v/>
      </c>
      <c r="AZ55" s="169"/>
      <c r="BA55" s="169"/>
      <c r="BB55" s="172" t="str">
        <f>IF(X55="","",X55)</f>
        <v/>
      </c>
      <c r="BC55" s="79" t="str">
        <f>IF(Y55="","",Y55)</f>
        <v/>
      </c>
      <c r="BD55" s="173" t="str">
        <f t="shared" si="10"/>
        <v/>
      </c>
      <c r="BE55" s="174" t="str">
        <f>IF(AA55="","",AA55)</f>
        <v/>
      </c>
      <c r="BF55" s="257"/>
      <c r="BG55" s="177" t="str">
        <f t="shared" si="11"/>
        <v/>
      </c>
      <c r="BH55" s="177" t="str">
        <f t="shared" si="12"/>
        <v/>
      </c>
      <c r="BI55" s="176" t="str">
        <f t="shared" si="13"/>
        <v/>
      </c>
      <c r="BJ55" s="940" t="str">
        <f t="shared" si="14"/>
        <v/>
      </c>
      <c r="BK55" s="940" t="str">
        <f t="shared" si="15"/>
        <v/>
      </c>
      <c r="BL55" s="176" t="str">
        <f t="shared" si="16"/>
        <v/>
      </c>
      <c r="BM55" s="258"/>
      <c r="BN55" s="411" t="str">
        <f t="shared" si="4"/>
        <v/>
      </c>
      <c r="BO55" s="411" t="str">
        <f>IF(OR(BL55="",AD55="",BJ55="",AB55="",BK55="",AC55=""),"",_xlfn.IFS(
ROUND(IFERROR(VALUE(TRIM(SUBSTITUTE(BL55,CHAR(160),""))),0),2)&gt;
ROUND(IFERROR(VALUE(TRIM(SUBSTITUTE(AD55,CHAR(160),""))),0),2),
"KO : Le montant retenu TTC est supérieur au montant présenté TTC. Merci de revoir la ligne de dépense ou plafonner son montant.",
ROUND(IFERROR(VALUE(TRIM(SUBSTITUTE(BJ55,CHAR(160),""))),0),2)&gt;
ROUND(IFERROR(VALUE(TRIM(SUBSTITUTE(AB55,CHAR(160),""))),0),2),
"Attention : Le montant retenu HT est supérieur au montant HT présenté. Merci de revoir la ligne de dépense, plafonner son montant, ou justifier la reventillation HT / TVA.",
ROUND(IFERROR(VALUE(TRIM(SUBSTITUTE(BK55,CHAR(160),""))),0),2)&gt;
ROUND(IFERROR(VALUE(TRIM(SUBSTITUTE(AC55,CHAR(160),""))),0),2),
"Attention : Le montant TVA retenu est supérieur au montant TVA présenté. Merci de revoir la ligne de dépense, plafonner son montant, ou justifier la reventillation HT / TVA.",
ROUND(IFERROR(VALUE(TRIM(SUBSTITUTE(AD55,CHAR(160),""))),0),2)=0,
"",
ROUND(IFERROR(VALUE(TRIM(SUBSTITUTE(BL55,CHAR(160),""))),0),2)=
ROUND(IFERROR(VALUE(TRIM(SUBSTITUTE(AD55,CHAR(160),""))),0),2),
"OK",
ROUND(IFERROR(VALUE(TRIM(SUBSTITUTE(BL55,CHAR(160),""))),0),2)=0,
"Attention : Montant présenté entièrement rejeté.",
ROUND(IFERROR(VALUE(TRIM(SUBSTITUTE(BL55,CHAR(160),""))),0),2)&lt;
ROUND(IFERROR(VALUE(TRIM(SUBSTITUTE(AD55,CHAR(160),""))),0),2),
"Attention : Montant présenté partiellement rejeté.",
TRUE,""
))</f>
        <v/>
      </c>
      <c r="BP55" s="176" t="str">
        <f>IF(OR(AB55="",BJ55=""),"",(IFERROR(VALUE(TRIM(SUBSTITUTE(AB55,CHAR(160),""))),0))-(IFERROR(VALUE(TRIM(SUBSTITUTE(BJ55,CHAR(160),""))),0)))</f>
        <v/>
      </c>
      <c r="BQ55" s="176" t="str">
        <f>IF(OR(AC55="",BK55=""),"",(IFERROR(VALUE(TRIM(SUBSTITUTE(AC55,CHAR(160),""))),0))-(IFERROR(VALUE(TRIM(SUBSTITUTE(BK55,CHAR(160),""))),0)))</f>
        <v/>
      </c>
      <c r="BR55" s="82" t="str">
        <f>IF(OR(AD55="",BL55=""),"",(IFERROR(VALUE(TRIM(SUBSTITUTE(AD55,CHAR(160),""))),0))-(IFERROR(VALUE(TRIM(SUBSTITUTE(BL55,CHAR(160),""))),0)))</f>
        <v/>
      </c>
    </row>
    <row r="56" spans="1:70" ht="20.25" customHeight="1">
      <c r="A56" s="250">
        <v>48</v>
      </c>
      <c r="B56" s="2"/>
      <c r="C56" s="356"/>
      <c r="D56" s="2"/>
      <c r="E56" s="2"/>
      <c r="F56" s="80"/>
      <c r="G56" s="17"/>
      <c r="H56" s="13"/>
      <c r="I56" s="30"/>
      <c r="J56" s="2"/>
      <c r="K56" s="12"/>
      <c r="L56" s="939"/>
      <c r="M56" s="2"/>
      <c r="N56" s="4"/>
      <c r="O56" s="3"/>
      <c r="P56" s="165" t="str">
        <f t="shared" si="19"/>
        <v/>
      </c>
      <c r="Q56" s="939"/>
      <c r="R56" s="2"/>
      <c r="S56" s="5"/>
      <c r="T56" s="362"/>
      <c r="U56" s="364" t="str">
        <f t="shared" si="6"/>
        <v/>
      </c>
      <c r="V56" s="939"/>
      <c r="W56" s="2"/>
      <c r="X56" s="6"/>
      <c r="Y56" s="362"/>
      <c r="Z56" s="364" t="str">
        <f t="shared" si="20"/>
        <v/>
      </c>
      <c r="AA56" s="366"/>
      <c r="AB56" s="251" t="str" cm="1">
        <f t="array" ref="AB56">IF((_xlfn.IFS(TRIM(SUBSTITUTE(AA56,CHAR(160),""))="Devis 1",IFERROR(VALUE(TRIM(SUBSTITUTE(N56,CHAR(160),""))),0),TRIM(SUBSTITUTE(AA56,CHAR(160),""))="Devis 2",IFERROR(VALUE(TRIM(SUBSTITUTE(S56,CHAR(160),""))),0),TRIM(SUBSTITUTE(AA56,CHAR(160),""))="Devis 3",IFERROR(VALUE(TRIM(SUBSTITUTE(X56,CHAR(160),""))),0),TRUE,0)*IFERROR(VALUE(TRIM(SUBSTITUTE(C56,CHAR(160),""))),0))=0,"",_xlfn.IFS(TRIM(SUBSTITUTE(AA56,CHAR(160),""))="Devis 1",IFERROR(VALUE(TRIM(SUBSTITUTE(N56,CHAR(160),""))),0),TRIM(SUBSTITUTE(AA56,CHAR(160),""))="Devis 2",IFERROR(VALUE(TRIM(SUBSTITUTE(S56,CHAR(160),""))),0),TRIM(SUBSTITUTE(AA56,CHAR(160),""))="Devis 3",IFERROR(VALUE(TRIM(SUBSTITUTE(X56,CHAR(160),""))),0),TRUE,0)*IFERROR(VALUE(TRIM(SUBSTITUTE(C56,CHAR(160),""))),0))</f>
        <v/>
      </c>
      <c r="AC56" s="177" t="str" cm="1">
        <f t="array" ref="AC56">IF(ROUND((_xlfn.IFS(TRIM(SUBSTITUTE(AA56,CHAR(160),""))="Devis 1",IFERROR(VALUE(TRIM(SUBSTITUTE(O56,CHAR(160),""))),0),TRIM(SUBSTITUTE(AA56,CHAR(160),""))="Devis 2",IFERROR(VALUE(TRIM(SUBSTITUTE(T56,CHAR(160),""))),0),TRIM(SUBSTITUTE(AA56,CHAR(160),""))="Devis 3",IFERROR(VALUE(TRIM(SUBSTITUTE(Y56,CHAR(160),""))),0),TRUE,0)*IFERROR(VALUE(TRIM(SUBSTITUTE(C56,CHAR(160),""))),0)),2)=0,IF(AB56&lt;&gt;"",0,""),ROUND((_xlfn.IFS(TRIM(SUBSTITUTE(AA56,CHAR(160),""))="Devis 1",IFERROR(VALUE(TRIM(SUBSTITUTE(O56,CHAR(160),""))),0),TRIM(SUBSTITUTE(AA56,CHAR(160),""))="Devis 2",IFERROR(VALUE(TRIM(SUBSTITUTE(T56,CHAR(160),""))),0),TRIM(SUBSTITUTE(AA56,CHAR(160),""))="Devis 3",IFERROR(VALUE(TRIM(SUBSTITUTE(Y56,CHAR(160),""))),0),TRUE,0)*IFERROR(VALUE(TRIM(SUBSTITUTE(C56,CHAR(160),""))),0)),2))</f>
        <v/>
      </c>
      <c r="AD56" s="252" t="str">
        <f t="shared" si="7"/>
        <v/>
      </c>
      <c r="AE56" s="25"/>
      <c r="AF56" s="253" t="str">
        <f>IF(B56="","",B56)</f>
        <v/>
      </c>
      <c r="AG56" s="254" t="str">
        <f>IF(C56="","",C56)</f>
        <v/>
      </c>
      <c r="AH56" s="255" t="str">
        <f>IF(D56="","",D56)</f>
        <v/>
      </c>
      <c r="AI56" s="78" t="str">
        <f>IF(E56="","",E56)</f>
        <v/>
      </c>
      <c r="AJ56" s="78" t="str">
        <f>IF(F56="","",F56)</f>
        <v/>
      </c>
      <c r="AK56" s="78" t="str">
        <f>IF(G56="","",G56)</f>
        <v/>
      </c>
      <c r="AL56" s="78" t="str">
        <f>IF(H56="","",H56)</f>
        <v/>
      </c>
      <c r="AM56" s="78" t="str">
        <f>IF(I56="","",I56)</f>
        <v/>
      </c>
      <c r="AN56" s="78" t="str">
        <f>IF(J56="","",J56)</f>
        <v/>
      </c>
      <c r="AO56" s="256" t="str">
        <f>IF(K56="","",K56)</f>
        <v/>
      </c>
      <c r="AP56" s="169"/>
      <c r="AQ56" s="169"/>
      <c r="AR56" s="170" t="str">
        <f>IF(N56="","",N56)</f>
        <v/>
      </c>
      <c r="AS56" s="79" t="str">
        <f>IF(O56="","",O56)</f>
        <v/>
      </c>
      <c r="AT56" s="165" t="str">
        <f t="shared" si="17"/>
        <v/>
      </c>
      <c r="AU56" s="169"/>
      <c r="AV56" s="169"/>
      <c r="AW56" s="171" t="str">
        <f>IF(S56="","",S56)</f>
        <v/>
      </c>
      <c r="AX56" s="79" t="str">
        <f>IF(T56="","",T56)</f>
        <v/>
      </c>
      <c r="AY56" s="165" t="str">
        <f t="shared" si="9"/>
        <v/>
      </c>
      <c r="AZ56" s="169"/>
      <c r="BA56" s="169"/>
      <c r="BB56" s="172" t="str">
        <f>IF(X56="","",X56)</f>
        <v/>
      </c>
      <c r="BC56" s="79" t="str">
        <f>IF(Y56="","",Y56)</f>
        <v/>
      </c>
      <c r="BD56" s="173" t="str">
        <f t="shared" si="10"/>
        <v/>
      </c>
      <c r="BE56" s="174" t="str">
        <f>IF(AA56="","",AA56)</f>
        <v/>
      </c>
      <c r="BF56" s="257"/>
      <c r="BG56" s="177" t="str">
        <f t="shared" si="11"/>
        <v/>
      </c>
      <c r="BH56" s="177" t="str">
        <f t="shared" si="12"/>
        <v/>
      </c>
      <c r="BI56" s="176" t="str">
        <f t="shared" si="13"/>
        <v/>
      </c>
      <c r="BJ56" s="940" t="str">
        <f t="shared" si="14"/>
        <v/>
      </c>
      <c r="BK56" s="940" t="str">
        <f t="shared" si="15"/>
        <v/>
      </c>
      <c r="BL56" s="176" t="str">
        <f t="shared" si="16"/>
        <v/>
      </c>
      <c r="BM56" s="258"/>
      <c r="BN56" s="411" t="str">
        <f t="shared" si="4"/>
        <v/>
      </c>
      <c r="BO56" s="411" t="str">
        <f>IF(OR(BL56="",AD56="",BJ56="",AB56="",BK56="",AC56=""),"",_xlfn.IFS(
ROUND(IFERROR(VALUE(TRIM(SUBSTITUTE(BL56,CHAR(160),""))),0),2)&gt;
ROUND(IFERROR(VALUE(TRIM(SUBSTITUTE(AD56,CHAR(160),""))),0),2),
"KO : Le montant retenu TTC est supérieur au montant présenté TTC. Merci de revoir la ligne de dépense ou plafonner son montant.",
ROUND(IFERROR(VALUE(TRIM(SUBSTITUTE(BJ56,CHAR(160),""))),0),2)&gt;
ROUND(IFERROR(VALUE(TRIM(SUBSTITUTE(AB56,CHAR(160),""))),0),2),
"Attention : Le montant retenu HT est supérieur au montant HT présenté. Merci de revoir la ligne de dépense, plafonner son montant, ou justifier la reventillation HT / TVA.",
ROUND(IFERROR(VALUE(TRIM(SUBSTITUTE(BK56,CHAR(160),""))),0),2)&gt;
ROUND(IFERROR(VALUE(TRIM(SUBSTITUTE(AC56,CHAR(160),""))),0),2),
"Attention : Le montant TVA retenu est supérieur au montant TVA présenté. Merci de revoir la ligne de dépense, plafonner son montant, ou justifier la reventillation HT / TVA.",
ROUND(IFERROR(VALUE(TRIM(SUBSTITUTE(AD56,CHAR(160),""))),0),2)=0,
"",
ROUND(IFERROR(VALUE(TRIM(SUBSTITUTE(BL56,CHAR(160),""))),0),2)=
ROUND(IFERROR(VALUE(TRIM(SUBSTITUTE(AD56,CHAR(160),""))),0),2),
"OK",
ROUND(IFERROR(VALUE(TRIM(SUBSTITUTE(BL56,CHAR(160),""))),0),2)=0,
"Attention : Montant présenté entièrement rejeté.",
ROUND(IFERROR(VALUE(TRIM(SUBSTITUTE(BL56,CHAR(160),""))),0),2)&lt;
ROUND(IFERROR(VALUE(TRIM(SUBSTITUTE(AD56,CHAR(160),""))),0),2),
"Attention : Montant présenté partiellement rejeté.",
TRUE,""
))</f>
        <v/>
      </c>
      <c r="BP56" s="176" t="str">
        <f>IF(OR(AB56="",BJ56=""),"",(IFERROR(VALUE(TRIM(SUBSTITUTE(AB56,CHAR(160),""))),0))-(IFERROR(VALUE(TRIM(SUBSTITUTE(BJ56,CHAR(160),""))),0)))</f>
        <v/>
      </c>
      <c r="BQ56" s="176" t="str">
        <f>IF(OR(AC56="",BK56=""),"",(IFERROR(VALUE(TRIM(SUBSTITUTE(AC56,CHAR(160),""))),0))-(IFERROR(VALUE(TRIM(SUBSTITUTE(BK56,CHAR(160),""))),0)))</f>
        <v/>
      </c>
      <c r="BR56" s="82" t="str">
        <f>IF(OR(AD56="",BL56=""),"",(IFERROR(VALUE(TRIM(SUBSTITUTE(AD56,CHAR(160),""))),0))-(IFERROR(VALUE(TRIM(SUBSTITUTE(BL56,CHAR(160),""))),0)))</f>
        <v/>
      </c>
    </row>
    <row r="57" spans="1:70" ht="20.25" customHeight="1">
      <c r="A57" s="250">
        <v>49</v>
      </c>
      <c r="B57" s="2"/>
      <c r="C57" s="356"/>
      <c r="D57" s="2"/>
      <c r="E57" s="2"/>
      <c r="F57" s="80"/>
      <c r="G57" s="17"/>
      <c r="H57" s="13"/>
      <c r="I57" s="30"/>
      <c r="J57" s="2"/>
      <c r="K57" s="12"/>
      <c r="L57" s="939"/>
      <c r="M57" s="2"/>
      <c r="N57" s="4"/>
      <c r="O57" s="3"/>
      <c r="P57" s="165" t="str">
        <f t="shared" si="19"/>
        <v/>
      </c>
      <c r="Q57" s="939"/>
      <c r="R57" s="2"/>
      <c r="S57" s="5"/>
      <c r="T57" s="362"/>
      <c r="U57" s="364" t="str">
        <f t="shared" si="6"/>
        <v/>
      </c>
      <c r="V57" s="939"/>
      <c r="W57" s="2"/>
      <c r="X57" s="6"/>
      <c r="Y57" s="362"/>
      <c r="Z57" s="364" t="str">
        <f t="shared" si="20"/>
        <v/>
      </c>
      <c r="AA57" s="366"/>
      <c r="AB57" s="251" t="str" cm="1">
        <f t="array" ref="AB57">IF((_xlfn.IFS(TRIM(SUBSTITUTE(AA57,CHAR(160),""))="Devis 1",IFERROR(VALUE(TRIM(SUBSTITUTE(N57,CHAR(160),""))),0),TRIM(SUBSTITUTE(AA57,CHAR(160),""))="Devis 2",IFERROR(VALUE(TRIM(SUBSTITUTE(S57,CHAR(160),""))),0),TRIM(SUBSTITUTE(AA57,CHAR(160),""))="Devis 3",IFERROR(VALUE(TRIM(SUBSTITUTE(X57,CHAR(160),""))),0),TRUE,0)*IFERROR(VALUE(TRIM(SUBSTITUTE(C57,CHAR(160),""))),0))=0,"",_xlfn.IFS(TRIM(SUBSTITUTE(AA57,CHAR(160),""))="Devis 1",IFERROR(VALUE(TRIM(SUBSTITUTE(N57,CHAR(160),""))),0),TRIM(SUBSTITUTE(AA57,CHAR(160),""))="Devis 2",IFERROR(VALUE(TRIM(SUBSTITUTE(S57,CHAR(160),""))),0),TRIM(SUBSTITUTE(AA57,CHAR(160),""))="Devis 3",IFERROR(VALUE(TRIM(SUBSTITUTE(X57,CHAR(160),""))),0),TRUE,0)*IFERROR(VALUE(TRIM(SUBSTITUTE(C57,CHAR(160),""))),0))</f>
        <v/>
      </c>
      <c r="AC57" s="177" t="str" cm="1">
        <f t="array" ref="AC57">IF(ROUND((_xlfn.IFS(TRIM(SUBSTITUTE(AA57,CHAR(160),""))="Devis 1",IFERROR(VALUE(TRIM(SUBSTITUTE(O57,CHAR(160),""))),0),TRIM(SUBSTITUTE(AA57,CHAR(160),""))="Devis 2",IFERROR(VALUE(TRIM(SUBSTITUTE(T57,CHAR(160),""))),0),TRIM(SUBSTITUTE(AA57,CHAR(160),""))="Devis 3",IFERROR(VALUE(TRIM(SUBSTITUTE(Y57,CHAR(160),""))),0),TRUE,0)*IFERROR(VALUE(TRIM(SUBSTITUTE(C57,CHAR(160),""))),0)),2)=0,IF(AB57&lt;&gt;"",0,""),ROUND((_xlfn.IFS(TRIM(SUBSTITUTE(AA57,CHAR(160),""))="Devis 1",IFERROR(VALUE(TRIM(SUBSTITUTE(O57,CHAR(160),""))),0),TRIM(SUBSTITUTE(AA57,CHAR(160),""))="Devis 2",IFERROR(VALUE(TRIM(SUBSTITUTE(T57,CHAR(160),""))),0),TRIM(SUBSTITUTE(AA57,CHAR(160),""))="Devis 3",IFERROR(VALUE(TRIM(SUBSTITUTE(Y57,CHAR(160),""))),0),TRUE,0)*IFERROR(VALUE(TRIM(SUBSTITUTE(C57,CHAR(160),""))),0)),2))</f>
        <v/>
      </c>
      <c r="AD57" s="252" t="str">
        <f t="shared" si="7"/>
        <v/>
      </c>
      <c r="AE57" s="25"/>
      <c r="AF57" s="253" t="str">
        <f>IF(B57="","",B57)</f>
        <v/>
      </c>
      <c r="AG57" s="254" t="str">
        <f>IF(C57="","",C57)</f>
        <v/>
      </c>
      <c r="AH57" s="255" t="str">
        <f>IF(D57="","",D57)</f>
        <v/>
      </c>
      <c r="AI57" s="78" t="str">
        <f>IF(E57="","",E57)</f>
        <v/>
      </c>
      <c r="AJ57" s="78" t="str">
        <f>IF(F57="","",F57)</f>
        <v/>
      </c>
      <c r="AK57" s="78" t="str">
        <f>IF(G57="","",G57)</f>
        <v/>
      </c>
      <c r="AL57" s="78" t="str">
        <f>IF(H57="","",H57)</f>
        <v/>
      </c>
      <c r="AM57" s="78" t="str">
        <f>IF(I57="","",I57)</f>
        <v/>
      </c>
      <c r="AN57" s="78" t="str">
        <f>IF(J57="","",J57)</f>
        <v/>
      </c>
      <c r="AO57" s="256" t="str">
        <f>IF(K57="","",K57)</f>
        <v/>
      </c>
      <c r="AP57" s="169"/>
      <c r="AQ57" s="169"/>
      <c r="AR57" s="170" t="str">
        <f>IF(N57="","",N57)</f>
        <v/>
      </c>
      <c r="AS57" s="79" t="str">
        <f>IF(O57="","",O57)</f>
        <v/>
      </c>
      <c r="AT57" s="165" t="str">
        <f t="shared" si="17"/>
        <v/>
      </c>
      <c r="AU57" s="169"/>
      <c r="AV57" s="169"/>
      <c r="AW57" s="171" t="str">
        <f>IF(S57="","",S57)</f>
        <v/>
      </c>
      <c r="AX57" s="79" t="str">
        <f>IF(T57="","",T57)</f>
        <v/>
      </c>
      <c r="AY57" s="165" t="str">
        <f t="shared" si="9"/>
        <v/>
      </c>
      <c r="AZ57" s="169"/>
      <c r="BA57" s="169"/>
      <c r="BB57" s="172" t="str">
        <f>IF(X57="","",X57)</f>
        <v/>
      </c>
      <c r="BC57" s="79" t="str">
        <f>IF(Y57="","",Y57)</f>
        <v/>
      </c>
      <c r="BD57" s="173" t="str">
        <f t="shared" si="10"/>
        <v/>
      </c>
      <c r="BE57" s="174" t="str">
        <f>IF(AA57="","",AA57)</f>
        <v/>
      </c>
      <c r="BF57" s="257"/>
      <c r="BG57" s="177" t="str">
        <f t="shared" si="11"/>
        <v/>
      </c>
      <c r="BH57" s="177" t="str">
        <f t="shared" si="12"/>
        <v/>
      </c>
      <c r="BI57" s="176" t="str">
        <f t="shared" si="13"/>
        <v/>
      </c>
      <c r="BJ57" s="940" t="str">
        <f t="shared" si="14"/>
        <v/>
      </c>
      <c r="BK57" s="940" t="str">
        <f t="shared" si="15"/>
        <v/>
      </c>
      <c r="BL57" s="176" t="str">
        <f t="shared" si="16"/>
        <v/>
      </c>
      <c r="BM57" s="258"/>
      <c r="BN57" s="411" t="str">
        <f t="shared" si="4"/>
        <v/>
      </c>
      <c r="BO57" s="411" t="str">
        <f>IF(OR(BL57="",AD57="",BJ57="",AB57="",BK57="",AC57=""),"",_xlfn.IFS(
ROUND(IFERROR(VALUE(TRIM(SUBSTITUTE(BL57,CHAR(160),""))),0),2)&gt;
ROUND(IFERROR(VALUE(TRIM(SUBSTITUTE(AD57,CHAR(160),""))),0),2),
"KO : Le montant retenu TTC est supérieur au montant présenté TTC. Merci de revoir la ligne de dépense ou plafonner son montant.",
ROUND(IFERROR(VALUE(TRIM(SUBSTITUTE(BJ57,CHAR(160),""))),0),2)&gt;
ROUND(IFERROR(VALUE(TRIM(SUBSTITUTE(AB57,CHAR(160),""))),0),2),
"Attention : Le montant retenu HT est supérieur au montant HT présenté. Merci de revoir la ligne de dépense, plafonner son montant, ou justifier la reventillation HT / TVA.",
ROUND(IFERROR(VALUE(TRIM(SUBSTITUTE(BK57,CHAR(160),""))),0),2)&gt;
ROUND(IFERROR(VALUE(TRIM(SUBSTITUTE(AC57,CHAR(160),""))),0),2),
"Attention : Le montant TVA retenu est supérieur au montant TVA présenté. Merci de revoir la ligne de dépense, plafonner son montant, ou justifier la reventillation HT / TVA.",
ROUND(IFERROR(VALUE(TRIM(SUBSTITUTE(AD57,CHAR(160),""))),0),2)=0,
"",
ROUND(IFERROR(VALUE(TRIM(SUBSTITUTE(BL57,CHAR(160),""))),0),2)=
ROUND(IFERROR(VALUE(TRIM(SUBSTITUTE(AD57,CHAR(160),""))),0),2),
"OK",
ROUND(IFERROR(VALUE(TRIM(SUBSTITUTE(BL57,CHAR(160),""))),0),2)=0,
"Attention : Montant présenté entièrement rejeté.",
ROUND(IFERROR(VALUE(TRIM(SUBSTITUTE(BL57,CHAR(160),""))),0),2)&lt;
ROUND(IFERROR(VALUE(TRIM(SUBSTITUTE(AD57,CHAR(160),""))),0),2),
"Attention : Montant présenté partiellement rejeté.",
TRUE,""
))</f>
        <v/>
      </c>
      <c r="BP57" s="176" t="str">
        <f>IF(OR(AB57="",BJ57=""),"",(IFERROR(VALUE(TRIM(SUBSTITUTE(AB57,CHAR(160),""))),0))-(IFERROR(VALUE(TRIM(SUBSTITUTE(BJ57,CHAR(160),""))),0)))</f>
        <v/>
      </c>
      <c r="BQ57" s="176" t="str">
        <f>IF(OR(AC57="",BK57=""),"",(IFERROR(VALUE(TRIM(SUBSTITUTE(AC57,CHAR(160),""))),0))-(IFERROR(VALUE(TRIM(SUBSTITUTE(BK57,CHAR(160),""))),0)))</f>
        <v/>
      </c>
      <c r="BR57" s="82" t="str">
        <f>IF(OR(AD57="",BL57=""),"",(IFERROR(VALUE(TRIM(SUBSTITUTE(AD57,CHAR(160),""))),0))-(IFERROR(VALUE(TRIM(SUBSTITUTE(BL57,CHAR(160),""))),0)))</f>
        <v/>
      </c>
    </row>
    <row r="58" spans="1:70" ht="20.25" customHeight="1">
      <c r="A58" s="250">
        <v>50</v>
      </c>
      <c r="B58" s="2"/>
      <c r="C58" s="356"/>
      <c r="D58" s="2"/>
      <c r="E58" s="2"/>
      <c r="F58" s="80"/>
      <c r="G58" s="17"/>
      <c r="H58" s="13"/>
      <c r="I58" s="30"/>
      <c r="J58" s="2"/>
      <c r="K58" s="12"/>
      <c r="L58" s="939"/>
      <c r="M58" s="2"/>
      <c r="N58" s="4"/>
      <c r="O58" s="3"/>
      <c r="P58" s="165" t="str">
        <f t="shared" si="19"/>
        <v/>
      </c>
      <c r="Q58" s="939"/>
      <c r="R58" s="2"/>
      <c r="S58" s="5"/>
      <c r="T58" s="362"/>
      <c r="U58" s="364" t="str">
        <f t="shared" si="6"/>
        <v/>
      </c>
      <c r="V58" s="939"/>
      <c r="W58" s="2"/>
      <c r="X58" s="6"/>
      <c r="Y58" s="362"/>
      <c r="Z58" s="364" t="str">
        <f t="shared" si="20"/>
        <v/>
      </c>
      <c r="AA58" s="366"/>
      <c r="AB58" s="251" t="str" cm="1">
        <f t="array" ref="AB58">IF((_xlfn.IFS(TRIM(SUBSTITUTE(AA58,CHAR(160),""))="Devis 1",IFERROR(VALUE(TRIM(SUBSTITUTE(N58,CHAR(160),""))),0),TRIM(SUBSTITUTE(AA58,CHAR(160),""))="Devis 2",IFERROR(VALUE(TRIM(SUBSTITUTE(S58,CHAR(160),""))),0),TRIM(SUBSTITUTE(AA58,CHAR(160),""))="Devis 3",IFERROR(VALUE(TRIM(SUBSTITUTE(X58,CHAR(160),""))),0),TRUE,0)*IFERROR(VALUE(TRIM(SUBSTITUTE(C58,CHAR(160),""))),0))=0,"",_xlfn.IFS(TRIM(SUBSTITUTE(AA58,CHAR(160),""))="Devis 1",IFERROR(VALUE(TRIM(SUBSTITUTE(N58,CHAR(160),""))),0),TRIM(SUBSTITUTE(AA58,CHAR(160),""))="Devis 2",IFERROR(VALUE(TRIM(SUBSTITUTE(S58,CHAR(160),""))),0),TRIM(SUBSTITUTE(AA58,CHAR(160),""))="Devis 3",IFERROR(VALUE(TRIM(SUBSTITUTE(X58,CHAR(160),""))),0),TRUE,0)*IFERROR(VALUE(TRIM(SUBSTITUTE(C58,CHAR(160),""))),0))</f>
        <v/>
      </c>
      <c r="AC58" s="177" t="str" cm="1">
        <f t="array" ref="AC58">IF(ROUND((_xlfn.IFS(TRIM(SUBSTITUTE(AA58,CHAR(160),""))="Devis 1",IFERROR(VALUE(TRIM(SUBSTITUTE(O58,CHAR(160),""))),0),TRIM(SUBSTITUTE(AA58,CHAR(160),""))="Devis 2",IFERROR(VALUE(TRIM(SUBSTITUTE(T58,CHAR(160),""))),0),TRIM(SUBSTITUTE(AA58,CHAR(160),""))="Devis 3",IFERROR(VALUE(TRIM(SUBSTITUTE(Y58,CHAR(160),""))),0),TRUE,0)*IFERROR(VALUE(TRIM(SUBSTITUTE(C58,CHAR(160),""))),0)),2)=0,IF(AB58&lt;&gt;"",0,""),ROUND((_xlfn.IFS(TRIM(SUBSTITUTE(AA58,CHAR(160),""))="Devis 1",IFERROR(VALUE(TRIM(SUBSTITUTE(O58,CHAR(160),""))),0),TRIM(SUBSTITUTE(AA58,CHAR(160),""))="Devis 2",IFERROR(VALUE(TRIM(SUBSTITUTE(T58,CHAR(160),""))),0),TRIM(SUBSTITUTE(AA58,CHAR(160),""))="Devis 3",IFERROR(VALUE(TRIM(SUBSTITUTE(Y58,CHAR(160),""))),0),TRUE,0)*IFERROR(VALUE(TRIM(SUBSTITUTE(C58,CHAR(160),""))),0)),2))</f>
        <v/>
      </c>
      <c r="AD58" s="252" t="str">
        <f t="shared" si="7"/>
        <v/>
      </c>
      <c r="AE58" s="25"/>
      <c r="AF58" s="253" t="str">
        <f>IF(B58="","",B58)</f>
        <v/>
      </c>
      <c r="AG58" s="254" t="str">
        <f>IF(C58="","",C58)</f>
        <v/>
      </c>
      <c r="AH58" s="255" t="str">
        <f>IF(D58="","",D58)</f>
        <v/>
      </c>
      <c r="AI58" s="78" t="str">
        <f>IF(E58="","",E58)</f>
        <v/>
      </c>
      <c r="AJ58" s="78" t="str">
        <f>IF(F58="","",F58)</f>
        <v/>
      </c>
      <c r="AK58" s="78" t="str">
        <f>IF(G58="","",G58)</f>
        <v/>
      </c>
      <c r="AL58" s="78" t="str">
        <f>IF(H58="","",H58)</f>
        <v/>
      </c>
      <c r="AM58" s="78" t="str">
        <f>IF(I58="","",I58)</f>
        <v/>
      </c>
      <c r="AN58" s="78" t="str">
        <f>IF(J58="","",J58)</f>
        <v/>
      </c>
      <c r="AO58" s="256" t="str">
        <f>IF(K58="","",K58)</f>
        <v/>
      </c>
      <c r="AP58" s="169"/>
      <c r="AQ58" s="169"/>
      <c r="AR58" s="170" t="str">
        <f>IF(N58="","",N58)</f>
        <v/>
      </c>
      <c r="AS58" s="79" t="str">
        <f>IF(O58="","",O58)</f>
        <v/>
      </c>
      <c r="AT58" s="165" t="str">
        <f t="shared" si="17"/>
        <v/>
      </c>
      <c r="AU58" s="169"/>
      <c r="AV58" s="169"/>
      <c r="AW58" s="171" t="str">
        <f>IF(S58="","",S58)</f>
        <v/>
      </c>
      <c r="AX58" s="79" t="str">
        <f>IF(T58="","",T58)</f>
        <v/>
      </c>
      <c r="AY58" s="165" t="str">
        <f t="shared" si="9"/>
        <v/>
      </c>
      <c r="AZ58" s="169"/>
      <c r="BA58" s="169"/>
      <c r="BB58" s="172" t="str">
        <f>IF(X58="","",X58)</f>
        <v/>
      </c>
      <c r="BC58" s="79" t="str">
        <f>IF(Y58="","",Y58)</f>
        <v/>
      </c>
      <c r="BD58" s="173" t="str">
        <f t="shared" si="10"/>
        <v/>
      </c>
      <c r="BE58" s="174" t="str">
        <f>IF(AA58="","",AA58)</f>
        <v/>
      </c>
      <c r="BF58" s="257"/>
      <c r="BG58" s="177" t="str">
        <f t="shared" si="11"/>
        <v/>
      </c>
      <c r="BH58" s="177" t="str">
        <f t="shared" si="12"/>
        <v/>
      </c>
      <c r="BI58" s="176" t="str">
        <f t="shared" si="13"/>
        <v/>
      </c>
      <c r="BJ58" s="940" t="str">
        <f t="shared" si="14"/>
        <v/>
      </c>
      <c r="BK58" s="940" t="str">
        <f t="shared" si="15"/>
        <v/>
      </c>
      <c r="BL58" s="176" t="str">
        <f t="shared" si="16"/>
        <v/>
      </c>
      <c r="BM58" s="258"/>
      <c r="BN58" s="411" t="str">
        <f t="shared" si="4"/>
        <v/>
      </c>
      <c r="BO58" s="411" t="str">
        <f>IF(OR(BL58="",AD58="",BJ58="",AB58="",BK58="",AC58=""),"",_xlfn.IFS(
ROUND(IFERROR(VALUE(TRIM(SUBSTITUTE(BL58,CHAR(160),""))),0),2)&gt;
ROUND(IFERROR(VALUE(TRIM(SUBSTITUTE(AD58,CHAR(160),""))),0),2),
"KO : Le montant retenu TTC est supérieur au montant présenté TTC. Merci de revoir la ligne de dépense ou plafonner son montant.",
ROUND(IFERROR(VALUE(TRIM(SUBSTITUTE(BJ58,CHAR(160),""))),0),2)&gt;
ROUND(IFERROR(VALUE(TRIM(SUBSTITUTE(AB58,CHAR(160),""))),0),2),
"Attention : Le montant retenu HT est supérieur au montant HT présenté. Merci de revoir la ligne de dépense, plafonner son montant, ou justifier la reventillation HT / TVA.",
ROUND(IFERROR(VALUE(TRIM(SUBSTITUTE(BK58,CHAR(160),""))),0),2)&gt;
ROUND(IFERROR(VALUE(TRIM(SUBSTITUTE(AC58,CHAR(160),""))),0),2),
"Attention : Le montant TVA retenu est supérieur au montant TVA présenté. Merci de revoir la ligne de dépense, plafonner son montant, ou justifier la reventillation HT / TVA.",
ROUND(IFERROR(VALUE(TRIM(SUBSTITUTE(AD58,CHAR(160),""))),0),2)=0,
"",
ROUND(IFERROR(VALUE(TRIM(SUBSTITUTE(BL58,CHAR(160),""))),0),2)=
ROUND(IFERROR(VALUE(TRIM(SUBSTITUTE(AD58,CHAR(160),""))),0),2),
"OK",
ROUND(IFERROR(VALUE(TRIM(SUBSTITUTE(BL58,CHAR(160),""))),0),2)=0,
"Attention : Montant présenté entièrement rejeté.",
ROUND(IFERROR(VALUE(TRIM(SUBSTITUTE(BL58,CHAR(160),""))),0),2)&lt;
ROUND(IFERROR(VALUE(TRIM(SUBSTITUTE(AD58,CHAR(160),""))),0),2),
"Attention : Montant présenté partiellement rejeté.",
TRUE,""
))</f>
        <v/>
      </c>
      <c r="BP58" s="176" t="str">
        <f>IF(OR(AB58="",BJ58=""),"",(IFERROR(VALUE(TRIM(SUBSTITUTE(AB58,CHAR(160),""))),0))-(IFERROR(VALUE(TRIM(SUBSTITUTE(BJ58,CHAR(160),""))),0)))</f>
        <v/>
      </c>
      <c r="BQ58" s="176" t="str">
        <f>IF(OR(AC58="",BK58=""),"",(IFERROR(VALUE(TRIM(SUBSTITUTE(AC58,CHAR(160),""))),0))-(IFERROR(VALUE(TRIM(SUBSTITUTE(BK58,CHAR(160),""))),0)))</f>
        <v/>
      </c>
      <c r="BR58" s="82" t="str">
        <f>IF(OR(AD58="",BL58=""),"",(IFERROR(VALUE(TRIM(SUBSTITUTE(AD58,CHAR(160),""))),0))-(IFERROR(VALUE(TRIM(SUBSTITUTE(BL58,CHAR(160),""))),0)))</f>
        <v/>
      </c>
    </row>
    <row r="59" spans="1:70" ht="20.25" customHeight="1">
      <c r="A59" s="250">
        <v>51</v>
      </c>
      <c r="B59" s="2"/>
      <c r="C59" s="356"/>
      <c r="D59" s="2"/>
      <c r="E59" s="2"/>
      <c r="F59" s="80"/>
      <c r="G59" s="17"/>
      <c r="H59" s="13"/>
      <c r="I59" s="30"/>
      <c r="J59" s="2"/>
      <c r="K59" s="12"/>
      <c r="L59" s="939"/>
      <c r="M59" s="2"/>
      <c r="N59" s="4"/>
      <c r="O59" s="3"/>
      <c r="P59" s="165" t="str">
        <f t="shared" si="19"/>
        <v/>
      </c>
      <c r="Q59" s="939"/>
      <c r="R59" s="2"/>
      <c r="S59" s="5"/>
      <c r="T59" s="362"/>
      <c r="U59" s="364" t="str">
        <f t="shared" si="6"/>
        <v/>
      </c>
      <c r="V59" s="939"/>
      <c r="W59" s="2"/>
      <c r="X59" s="6"/>
      <c r="Y59" s="362"/>
      <c r="Z59" s="364" t="str">
        <f t="shared" si="20"/>
        <v/>
      </c>
      <c r="AA59" s="366"/>
      <c r="AB59" s="251" t="str" cm="1">
        <f t="array" ref="AB59">IF((_xlfn.IFS(TRIM(SUBSTITUTE(AA59,CHAR(160),""))="Devis 1",IFERROR(VALUE(TRIM(SUBSTITUTE(N59,CHAR(160),""))),0),TRIM(SUBSTITUTE(AA59,CHAR(160),""))="Devis 2",IFERROR(VALUE(TRIM(SUBSTITUTE(S59,CHAR(160),""))),0),TRIM(SUBSTITUTE(AA59,CHAR(160),""))="Devis 3",IFERROR(VALUE(TRIM(SUBSTITUTE(X59,CHAR(160),""))),0),TRUE,0)*IFERROR(VALUE(TRIM(SUBSTITUTE(C59,CHAR(160),""))),0))=0,"",_xlfn.IFS(TRIM(SUBSTITUTE(AA59,CHAR(160),""))="Devis 1",IFERROR(VALUE(TRIM(SUBSTITUTE(N59,CHAR(160),""))),0),TRIM(SUBSTITUTE(AA59,CHAR(160),""))="Devis 2",IFERROR(VALUE(TRIM(SUBSTITUTE(S59,CHAR(160),""))),0),TRIM(SUBSTITUTE(AA59,CHAR(160),""))="Devis 3",IFERROR(VALUE(TRIM(SUBSTITUTE(X59,CHAR(160),""))),0),TRUE,0)*IFERROR(VALUE(TRIM(SUBSTITUTE(C59,CHAR(160),""))),0))</f>
        <v/>
      </c>
      <c r="AC59" s="177" t="str" cm="1">
        <f t="array" ref="AC59">IF(ROUND((_xlfn.IFS(TRIM(SUBSTITUTE(AA59,CHAR(160),""))="Devis 1",IFERROR(VALUE(TRIM(SUBSTITUTE(O59,CHAR(160),""))),0),TRIM(SUBSTITUTE(AA59,CHAR(160),""))="Devis 2",IFERROR(VALUE(TRIM(SUBSTITUTE(T59,CHAR(160),""))),0),TRIM(SUBSTITUTE(AA59,CHAR(160),""))="Devis 3",IFERROR(VALUE(TRIM(SUBSTITUTE(Y59,CHAR(160),""))),0),TRUE,0)*IFERROR(VALUE(TRIM(SUBSTITUTE(C59,CHAR(160),""))),0)),2)=0,IF(AB59&lt;&gt;"",0,""),ROUND((_xlfn.IFS(TRIM(SUBSTITUTE(AA59,CHAR(160),""))="Devis 1",IFERROR(VALUE(TRIM(SUBSTITUTE(O59,CHAR(160),""))),0),TRIM(SUBSTITUTE(AA59,CHAR(160),""))="Devis 2",IFERROR(VALUE(TRIM(SUBSTITUTE(T59,CHAR(160),""))),0),TRIM(SUBSTITUTE(AA59,CHAR(160),""))="Devis 3",IFERROR(VALUE(TRIM(SUBSTITUTE(Y59,CHAR(160),""))),0),TRUE,0)*IFERROR(VALUE(TRIM(SUBSTITUTE(C59,CHAR(160),""))),0)),2))</f>
        <v/>
      </c>
      <c r="AD59" s="252" t="str">
        <f t="shared" si="7"/>
        <v/>
      </c>
      <c r="AE59" s="25"/>
      <c r="AF59" s="253" t="str">
        <f>IF(B59="","",B59)</f>
        <v/>
      </c>
      <c r="AG59" s="254" t="str">
        <f>IF(C59="","",C59)</f>
        <v/>
      </c>
      <c r="AH59" s="255" t="str">
        <f>IF(D59="","",D59)</f>
        <v/>
      </c>
      <c r="AI59" s="78" t="str">
        <f>IF(E59="","",E59)</f>
        <v/>
      </c>
      <c r="AJ59" s="78" t="str">
        <f>IF(F59="","",F59)</f>
        <v/>
      </c>
      <c r="AK59" s="78" t="str">
        <f>IF(G59="","",G59)</f>
        <v/>
      </c>
      <c r="AL59" s="78" t="str">
        <f>IF(H59="","",H59)</f>
        <v/>
      </c>
      <c r="AM59" s="78" t="str">
        <f>IF(I59="","",I59)</f>
        <v/>
      </c>
      <c r="AN59" s="78" t="str">
        <f>IF(J59="","",J59)</f>
        <v/>
      </c>
      <c r="AO59" s="256" t="str">
        <f>IF(K59="","",K59)</f>
        <v/>
      </c>
      <c r="AP59" s="169"/>
      <c r="AQ59" s="169"/>
      <c r="AR59" s="170" t="str">
        <f>IF(N59="","",N59)</f>
        <v/>
      </c>
      <c r="AS59" s="79" t="str">
        <f>IF(O59="","",O59)</f>
        <v/>
      </c>
      <c r="AT59" s="165" t="str">
        <f t="shared" si="17"/>
        <v/>
      </c>
      <c r="AU59" s="169"/>
      <c r="AV59" s="169"/>
      <c r="AW59" s="171" t="str">
        <f>IF(S59="","",S59)</f>
        <v/>
      </c>
      <c r="AX59" s="79" t="str">
        <f>IF(T59="","",T59)</f>
        <v/>
      </c>
      <c r="AY59" s="165" t="str">
        <f t="shared" si="9"/>
        <v/>
      </c>
      <c r="AZ59" s="169"/>
      <c r="BA59" s="169"/>
      <c r="BB59" s="172" t="str">
        <f>IF(X59="","",X59)</f>
        <v/>
      </c>
      <c r="BC59" s="79" t="str">
        <f>IF(Y59="","",Y59)</f>
        <v/>
      </c>
      <c r="BD59" s="173" t="str">
        <f t="shared" si="10"/>
        <v/>
      </c>
      <c r="BE59" s="174" t="str">
        <f>IF(AA59="","",AA59)</f>
        <v/>
      </c>
      <c r="BF59" s="257"/>
      <c r="BG59" s="177" t="str">
        <f t="shared" si="11"/>
        <v/>
      </c>
      <c r="BH59" s="177" t="str">
        <f t="shared" si="12"/>
        <v/>
      </c>
      <c r="BI59" s="176" t="str">
        <f t="shared" si="13"/>
        <v/>
      </c>
      <c r="BJ59" s="940" t="str">
        <f t="shared" si="14"/>
        <v/>
      </c>
      <c r="BK59" s="940" t="str">
        <f t="shared" si="15"/>
        <v/>
      </c>
      <c r="BL59" s="176" t="str">
        <f t="shared" si="16"/>
        <v/>
      </c>
      <c r="BM59" s="258"/>
      <c r="BN59" s="411" t="str">
        <f t="shared" si="4"/>
        <v/>
      </c>
      <c r="BO59" s="411" t="str">
        <f>IF(OR(BL59="",AD59="",BJ59="",AB59="",BK59="",AC59=""),"",_xlfn.IFS(
ROUND(IFERROR(VALUE(TRIM(SUBSTITUTE(BL59,CHAR(160),""))),0),2)&gt;
ROUND(IFERROR(VALUE(TRIM(SUBSTITUTE(AD59,CHAR(160),""))),0),2),
"KO : Le montant retenu TTC est supérieur au montant présenté TTC. Merci de revoir la ligne de dépense ou plafonner son montant.",
ROUND(IFERROR(VALUE(TRIM(SUBSTITUTE(BJ59,CHAR(160),""))),0),2)&gt;
ROUND(IFERROR(VALUE(TRIM(SUBSTITUTE(AB59,CHAR(160),""))),0),2),
"Attention : Le montant retenu HT est supérieur au montant HT présenté. Merci de revoir la ligne de dépense, plafonner son montant, ou justifier la reventillation HT / TVA.",
ROUND(IFERROR(VALUE(TRIM(SUBSTITUTE(BK59,CHAR(160),""))),0),2)&gt;
ROUND(IFERROR(VALUE(TRIM(SUBSTITUTE(AC59,CHAR(160),""))),0),2),
"Attention : Le montant TVA retenu est supérieur au montant TVA présenté. Merci de revoir la ligne de dépense, plafonner son montant, ou justifier la reventillation HT / TVA.",
ROUND(IFERROR(VALUE(TRIM(SUBSTITUTE(AD59,CHAR(160),""))),0),2)=0,
"",
ROUND(IFERROR(VALUE(TRIM(SUBSTITUTE(BL59,CHAR(160),""))),0),2)=
ROUND(IFERROR(VALUE(TRIM(SUBSTITUTE(AD59,CHAR(160),""))),0),2),
"OK",
ROUND(IFERROR(VALUE(TRIM(SUBSTITUTE(BL59,CHAR(160),""))),0),2)=0,
"Attention : Montant présenté entièrement rejeté.",
ROUND(IFERROR(VALUE(TRIM(SUBSTITUTE(BL59,CHAR(160),""))),0),2)&lt;
ROUND(IFERROR(VALUE(TRIM(SUBSTITUTE(AD59,CHAR(160),""))),0),2),
"Attention : Montant présenté partiellement rejeté.",
TRUE,""
))</f>
        <v/>
      </c>
      <c r="BP59" s="176" t="str">
        <f>IF(OR(AB59="",BJ59=""),"",(IFERROR(VALUE(TRIM(SUBSTITUTE(AB59,CHAR(160),""))),0))-(IFERROR(VALUE(TRIM(SUBSTITUTE(BJ59,CHAR(160),""))),0)))</f>
        <v/>
      </c>
      <c r="BQ59" s="176" t="str">
        <f>IF(OR(AC59="",BK59=""),"",(IFERROR(VALUE(TRIM(SUBSTITUTE(AC59,CHAR(160),""))),0))-(IFERROR(VALUE(TRIM(SUBSTITUTE(BK59,CHAR(160),""))),0)))</f>
        <v/>
      </c>
      <c r="BR59" s="82" t="str">
        <f>IF(OR(AD59="",BL59=""),"",(IFERROR(VALUE(TRIM(SUBSTITUTE(AD59,CHAR(160),""))),0))-(IFERROR(VALUE(TRIM(SUBSTITUTE(BL59,CHAR(160),""))),0)))</f>
        <v/>
      </c>
    </row>
    <row r="60" spans="1:70" ht="20.25" customHeight="1">
      <c r="A60" s="250">
        <v>52</v>
      </c>
      <c r="B60" s="2"/>
      <c r="C60" s="356"/>
      <c r="D60" s="2"/>
      <c r="E60" s="2"/>
      <c r="F60" s="80"/>
      <c r="G60" s="17"/>
      <c r="H60" s="13"/>
      <c r="I60" s="30"/>
      <c r="J60" s="2"/>
      <c r="K60" s="12"/>
      <c r="L60" s="939"/>
      <c r="M60" s="2"/>
      <c r="N60" s="4"/>
      <c r="O60" s="3"/>
      <c r="P60" s="165" t="str">
        <f t="shared" si="19"/>
        <v/>
      </c>
      <c r="Q60" s="939"/>
      <c r="R60" s="2"/>
      <c r="S60" s="5"/>
      <c r="T60" s="362"/>
      <c r="U60" s="364" t="str">
        <f t="shared" si="6"/>
        <v/>
      </c>
      <c r="V60" s="939"/>
      <c r="W60" s="2"/>
      <c r="X60" s="6"/>
      <c r="Y60" s="362"/>
      <c r="Z60" s="364" t="str">
        <f t="shared" si="20"/>
        <v/>
      </c>
      <c r="AA60" s="366"/>
      <c r="AB60" s="251" t="str" cm="1">
        <f t="array" ref="AB60">IF((_xlfn.IFS(TRIM(SUBSTITUTE(AA60,CHAR(160),""))="Devis 1",IFERROR(VALUE(TRIM(SUBSTITUTE(N60,CHAR(160),""))),0),TRIM(SUBSTITUTE(AA60,CHAR(160),""))="Devis 2",IFERROR(VALUE(TRIM(SUBSTITUTE(S60,CHAR(160),""))),0),TRIM(SUBSTITUTE(AA60,CHAR(160),""))="Devis 3",IFERROR(VALUE(TRIM(SUBSTITUTE(X60,CHAR(160),""))),0),TRUE,0)*IFERROR(VALUE(TRIM(SUBSTITUTE(C60,CHAR(160),""))),0))=0,"",_xlfn.IFS(TRIM(SUBSTITUTE(AA60,CHAR(160),""))="Devis 1",IFERROR(VALUE(TRIM(SUBSTITUTE(N60,CHAR(160),""))),0),TRIM(SUBSTITUTE(AA60,CHAR(160),""))="Devis 2",IFERROR(VALUE(TRIM(SUBSTITUTE(S60,CHAR(160),""))),0),TRIM(SUBSTITUTE(AA60,CHAR(160),""))="Devis 3",IFERROR(VALUE(TRIM(SUBSTITUTE(X60,CHAR(160),""))),0),TRUE,0)*IFERROR(VALUE(TRIM(SUBSTITUTE(C60,CHAR(160),""))),0))</f>
        <v/>
      </c>
      <c r="AC60" s="177" t="str" cm="1">
        <f t="array" ref="AC60">IF(ROUND((_xlfn.IFS(TRIM(SUBSTITUTE(AA60,CHAR(160),""))="Devis 1",IFERROR(VALUE(TRIM(SUBSTITUTE(O60,CHAR(160),""))),0),TRIM(SUBSTITUTE(AA60,CHAR(160),""))="Devis 2",IFERROR(VALUE(TRIM(SUBSTITUTE(T60,CHAR(160),""))),0),TRIM(SUBSTITUTE(AA60,CHAR(160),""))="Devis 3",IFERROR(VALUE(TRIM(SUBSTITUTE(Y60,CHAR(160),""))),0),TRUE,0)*IFERROR(VALUE(TRIM(SUBSTITUTE(C60,CHAR(160),""))),0)),2)=0,IF(AB60&lt;&gt;"",0,""),ROUND((_xlfn.IFS(TRIM(SUBSTITUTE(AA60,CHAR(160),""))="Devis 1",IFERROR(VALUE(TRIM(SUBSTITUTE(O60,CHAR(160),""))),0),TRIM(SUBSTITUTE(AA60,CHAR(160),""))="Devis 2",IFERROR(VALUE(TRIM(SUBSTITUTE(T60,CHAR(160),""))),0),TRIM(SUBSTITUTE(AA60,CHAR(160),""))="Devis 3",IFERROR(VALUE(TRIM(SUBSTITUTE(Y60,CHAR(160),""))),0),TRUE,0)*IFERROR(VALUE(TRIM(SUBSTITUTE(C60,CHAR(160),""))),0)),2))</f>
        <v/>
      </c>
      <c r="AD60" s="252" t="str">
        <f t="shared" si="7"/>
        <v/>
      </c>
      <c r="AE60" s="25"/>
      <c r="AF60" s="253" t="str">
        <f>IF(B60="","",B60)</f>
        <v/>
      </c>
      <c r="AG60" s="254" t="str">
        <f>IF(C60="","",C60)</f>
        <v/>
      </c>
      <c r="AH60" s="255" t="str">
        <f>IF(D60="","",D60)</f>
        <v/>
      </c>
      <c r="AI60" s="78" t="str">
        <f>IF(E60="","",E60)</f>
        <v/>
      </c>
      <c r="AJ60" s="78" t="str">
        <f>IF(F60="","",F60)</f>
        <v/>
      </c>
      <c r="AK60" s="78" t="str">
        <f>IF(G60="","",G60)</f>
        <v/>
      </c>
      <c r="AL60" s="78" t="str">
        <f>IF(H60="","",H60)</f>
        <v/>
      </c>
      <c r="AM60" s="78" t="str">
        <f>IF(I60="","",I60)</f>
        <v/>
      </c>
      <c r="AN60" s="78" t="str">
        <f>IF(J60="","",J60)</f>
        <v/>
      </c>
      <c r="AO60" s="256" t="str">
        <f>IF(K60="","",K60)</f>
        <v/>
      </c>
      <c r="AP60" s="169"/>
      <c r="AQ60" s="169"/>
      <c r="AR60" s="170" t="str">
        <f>IF(N60="","",N60)</f>
        <v/>
      </c>
      <c r="AS60" s="79" t="str">
        <f>IF(O60="","",O60)</f>
        <v/>
      </c>
      <c r="AT60" s="165" t="str">
        <f t="shared" si="17"/>
        <v/>
      </c>
      <c r="AU60" s="169"/>
      <c r="AV60" s="169"/>
      <c r="AW60" s="171" t="str">
        <f>IF(S60="","",S60)</f>
        <v/>
      </c>
      <c r="AX60" s="79" t="str">
        <f>IF(T60="","",T60)</f>
        <v/>
      </c>
      <c r="AY60" s="165" t="str">
        <f t="shared" si="9"/>
        <v/>
      </c>
      <c r="AZ60" s="169"/>
      <c r="BA60" s="169"/>
      <c r="BB60" s="172" t="str">
        <f>IF(X60="","",X60)</f>
        <v/>
      </c>
      <c r="BC60" s="79" t="str">
        <f>IF(Y60="","",Y60)</f>
        <v/>
      </c>
      <c r="BD60" s="173" t="str">
        <f t="shared" si="10"/>
        <v/>
      </c>
      <c r="BE60" s="174" t="str">
        <f>IF(AA60="","",AA60)</f>
        <v/>
      </c>
      <c r="BF60" s="257"/>
      <c r="BG60" s="177" t="str">
        <f t="shared" si="11"/>
        <v/>
      </c>
      <c r="BH60" s="177" t="str">
        <f t="shared" si="12"/>
        <v/>
      </c>
      <c r="BI60" s="176" t="str">
        <f t="shared" si="13"/>
        <v/>
      </c>
      <c r="BJ60" s="940" t="str">
        <f t="shared" si="14"/>
        <v/>
      </c>
      <c r="BK60" s="940" t="str">
        <f t="shared" si="15"/>
        <v/>
      </c>
      <c r="BL60" s="176" t="str">
        <f t="shared" si="16"/>
        <v/>
      </c>
      <c r="BM60" s="258"/>
      <c r="BN60" s="411" t="str">
        <f t="shared" si="4"/>
        <v/>
      </c>
      <c r="BO60" s="411" t="str">
        <f>IF(OR(BL60="",AD60="",BJ60="",AB60="",BK60="",AC60=""),"",_xlfn.IFS(
ROUND(IFERROR(VALUE(TRIM(SUBSTITUTE(BL60,CHAR(160),""))),0),2)&gt;
ROUND(IFERROR(VALUE(TRIM(SUBSTITUTE(AD60,CHAR(160),""))),0),2),
"KO : Le montant retenu TTC est supérieur au montant présenté TTC. Merci de revoir la ligne de dépense ou plafonner son montant.",
ROUND(IFERROR(VALUE(TRIM(SUBSTITUTE(BJ60,CHAR(160),""))),0),2)&gt;
ROUND(IFERROR(VALUE(TRIM(SUBSTITUTE(AB60,CHAR(160),""))),0),2),
"Attention : Le montant retenu HT est supérieur au montant HT présenté. Merci de revoir la ligne de dépense, plafonner son montant, ou justifier la reventillation HT / TVA.",
ROUND(IFERROR(VALUE(TRIM(SUBSTITUTE(BK60,CHAR(160),""))),0),2)&gt;
ROUND(IFERROR(VALUE(TRIM(SUBSTITUTE(AC60,CHAR(160),""))),0),2),
"Attention : Le montant TVA retenu est supérieur au montant TVA présenté. Merci de revoir la ligne de dépense, plafonner son montant, ou justifier la reventillation HT / TVA.",
ROUND(IFERROR(VALUE(TRIM(SUBSTITUTE(AD60,CHAR(160),""))),0),2)=0,
"",
ROUND(IFERROR(VALUE(TRIM(SUBSTITUTE(BL60,CHAR(160),""))),0),2)=
ROUND(IFERROR(VALUE(TRIM(SUBSTITUTE(AD60,CHAR(160),""))),0),2),
"OK",
ROUND(IFERROR(VALUE(TRIM(SUBSTITUTE(BL60,CHAR(160),""))),0),2)=0,
"Attention : Montant présenté entièrement rejeté.",
ROUND(IFERROR(VALUE(TRIM(SUBSTITUTE(BL60,CHAR(160),""))),0),2)&lt;
ROUND(IFERROR(VALUE(TRIM(SUBSTITUTE(AD60,CHAR(160),""))),0),2),
"Attention : Montant présenté partiellement rejeté.",
TRUE,""
))</f>
        <v/>
      </c>
      <c r="BP60" s="176" t="str">
        <f>IF(OR(AB60="",BJ60=""),"",(IFERROR(VALUE(TRIM(SUBSTITUTE(AB60,CHAR(160),""))),0))-(IFERROR(VALUE(TRIM(SUBSTITUTE(BJ60,CHAR(160),""))),0)))</f>
        <v/>
      </c>
      <c r="BQ60" s="176" t="str">
        <f>IF(OR(AC60="",BK60=""),"",(IFERROR(VALUE(TRIM(SUBSTITUTE(AC60,CHAR(160),""))),0))-(IFERROR(VALUE(TRIM(SUBSTITUTE(BK60,CHAR(160),""))),0)))</f>
        <v/>
      </c>
      <c r="BR60" s="82" t="str">
        <f>IF(OR(AD60="",BL60=""),"",(IFERROR(VALUE(TRIM(SUBSTITUTE(AD60,CHAR(160),""))),0))-(IFERROR(VALUE(TRIM(SUBSTITUTE(BL60,CHAR(160),""))),0)))</f>
        <v/>
      </c>
    </row>
    <row r="61" spans="1:70" ht="20.25" customHeight="1">
      <c r="A61" s="250">
        <v>53</v>
      </c>
      <c r="B61" s="2"/>
      <c r="C61" s="356"/>
      <c r="D61" s="2"/>
      <c r="E61" s="2"/>
      <c r="F61" s="80"/>
      <c r="G61" s="17"/>
      <c r="H61" s="13"/>
      <c r="I61" s="30"/>
      <c r="J61" s="2"/>
      <c r="K61" s="12"/>
      <c r="L61" s="939"/>
      <c r="M61" s="2"/>
      <c r="N61" s="4"/>
      <c r="O61" s="3"/>
      <c r="P61" s="165" t="str">
        <f t="shared" si="19"/>
        <v/>
      </c>
      <c r="Q61" s="939"/>
      <c r="R61" s="2"/>
      <c r="S61" s="5"/>
      <c r="T61" s="362"/>
      <c r="U61" s="364" t="str">
        <f t="shared" si="6"/>
        <v/>
      </c>
      <c r="V61" s="939"/>
      <c r="W61" s="2"/>
      <c r="X61" s="6"/>
      <c r="Y61" s="362"/>
      <c r="Z61" s="364" t="str">
        <f t="shared" si="20"/>
        <v/>
      </c>
      <c r="AA61" s="366"/>
      <c r="AB61" s="251" t="str" cm="1">
        <f t="array" ref="AB61">IF((_xlfn.IFS(TRIM(SUBSTITUTE(AA61,CHAR(160),""))="Devis 1",IFERROR(VALUE(TRIM(SUBSTITUTE(N61,CHAR(160),""))),0),TRIM(SUBSTITUTE(AA61,CHAR(160),""))="Devis 2",IFERROR(VALUE(TRIM(SUBSTITUTE(S61,CHAR(160),""))),0),TRIM(SUBSTITUTE(AA61,CHAR(160),""))="Devis 3",IFERROR(VALUE(TRIM(SUBSTITUTE(X61,CHAR(160),""))),0),TRUE,0)*IFERROR(VALUE(TRIM(SUBSTITUTE(C61,CHAR(160),""))),0))=0,"",_xlfn.IFS(TRIM(SUBSTITUTE(AA61,CHAR(160),""))="Devis 1",IFERROR(VALUE(TRIM(SUBSTITUTE(N61,CHAR(160),""))),0),TRIM(SUBSTITUTE(AA61,CHAR(160),""))="Devis 2",IFERROR(VALUE(TRIM(SUBSTITUTE(S61,CHAR(160),""))),0),TRIM(SUBSTITUTE(AA61,CHAR(160),""))="Devis 3",IFERROR(VALUE(TRIM(SUBSTITUTE(X61,CHAR(160),""))),0),TRUE,0)*IFERROR(VALUE(TRIM(SUBSTITUTE(C61,CHAR(160),""))),0))</f>
        <v/>
      </c>
      <c r="AC61" s="177" t="str" cm="1">
        <f t="array" ref="AC61">IF(ROUND((_xlfn.IFS(TRIM(SUBSTITUTE(AA61,CHAR(160),""))="Devis 1",IFERROR(VALUE(TRIM(SUBSTITUTE(O61,CHAR(160),""))),0),TRIM(SUBSTITUTE(AA61,CHAR(160),""))="Devis 2",IFERROR(VALUE(TRIM(SUBSTITUTE(T61,CHAR(160),""))),0),TRIM(SUBSTITUTE(AA61,CHAR(160),""))="Devis 3",IFERROR(VALUE(TRIM(SUBSTITUTE(Y61,CHAR(160),""))),0),TRUE,0)*IFERROR(VALUE(TRIM(SUBSTITUTE(C61,CHAR(160),""))),0)),2)=0,IF(AB61&lt;&gt;"",0,""),ROUND((_xlfn.IFS(TRIM(SUBSTITUTE(AA61,CHAR(160),""))="Devis 1",IFERROR(VALUE(TRIM(SUBSTITUTE(O61,CHAR(160),""))),0),TRIM(SUBSTITUTE(AA61,CHAR(160),""))="Devis 2",IFERROR(VALUE(TRIM(SUBSTITUTE(T61,CHAR(160),""))),0),TRIM(SUBSTITUTE(AA61,CHAR(160),""))="Devis 3",IFERROR(VALUE(TRIM(SUBSTITUTE(Y61,CHAR(160),""))),0),TRUE,0)*IFERROR(VALUE(TRIM(SUBSTITUTE(C61,CHAR(160),""))),0)),2))</f>
        <v/>
      </c>
      <c r="AD61" s="252" t="str">
        <f t="shared" si="7"/>
        <v/>
      </c>
      <c r="AE61" s="25"/>
      <c r="AF61" s="253" t="str">
        <f>IF(B61="","",B61)</f>
        <v/>
      </c>
      <c r="AG61" s="254" t="str">
        <f>IF(C61="","",C61)</f>
        <v/>
      </c>
      <c r="AH61" s="255" t="str">
        <f>IF(D61="","",D61)</f>
        <v/>
      </c>
      <c r="AI61" s="78" t="str">
        <f>IF(E61="","",E61)</f>
        <v/>
      </c>
      <c r="AJ61" s="78" t="str">
        <f>IF(F61="","",F61)</f>
        <v/>
      </c>
      <c r="AK61" s="78" t="str">
        <f>IF(G61="","",G61)</f>
        <v/>
      </c>
      <c r="AL61" s="78" t="str">
        <f>IF(H61="","",H61)</f>
        <v/>
      </c>
      <c r="AM61" s="78" t="str">
        <f>IF(I61="","",I61)</f>
        <v/>
      </c>
      <c r="AN61" s="78" t="str">
        <f>IF(J61="","",J61)</f>
        <v/>
      </c>
      <c r="AO61" s="256" t="str">
        <f>IF(K61="","",K61)</f>
        <v/>
      </c>
      <c r="AP61" s="169"/>
      <c r="AQ61" s="169"/>
      <c r="AR61" s="170" t="str">
        <f>IF(N61="","",N61)</f>
        <v/>
      </c>
      <c r="AS61" s="79" t="str">
        <f>IF(O61="","",O61)</f>
        <v/>
      </c>
      <c r="AT61" s="165" t="str">
        <f t="shared" si="17"/>
        <v/>
      </c>
      <c r="AU61" s="169"/>
      <c r="AV61" s="169"/>
      <c r="AW61" s="171" t="str">
        <f>IF(S61="","",S61)</f>
        <v/>
      </c>
      <c r="AX61" s="79" t="str">
        <f>IF(T61="","",T61)</f>
        <v/>
      </c>
      <c r="AY61" s="165" t="str">
        <f t="shared" si="9"/>
        <v/>
      </c>
      <c r="AZ61" s="169"/>
      <c r="BA61" s="169"/>
      <c r="BB61" s="172" t="str">
        <f>IF(X61="","",X61)</f>
        <v/>
      </c>
      <c r="BC61" s="79" t="str">
        <f>IF(Y61="","",Y61)</f>
        <v/>
      </c>
      <c r="BD61" s="173" t="str">
        <f t="shared" si="10"/>
        <v/>
      </c>
      <c r="BE61" s="174" t="str">
        <f>IF(AA61="","",AA61)</f>
        <v/>
      </c>
      <c r="BF61" s="257"/>
      <c r="BG61" s="177" t="str">
        <f t="shared" si="11"/>
        <v/>
      </c>
      <c r="BH61" s="177" t="str">
        <f t="shared" si="12"/>
        <v/>
      </c>
      <c r="BI61" s="176" t="str">
        <f t="shared" si="13"/>
        <v/>
      </c>
      <c r="BJ61" s="940" t="str">
        <f t="shared" si="14"/>
        <v/>
      </c>
      <c r="BK61" s="940" t="str">
        <f t="shared" si="15"/>
        <v/>
      </c>
      <c r="BL61" s="176" t="str">
        <f t="shared" si="16"/>
        <v/>
      </c>
      <c r="BM61" s="258"/>
      <c r="BN61" s="411" t="str">
        <f t="shared" si="4"/>
        <v/>
      </c>
      <c r="BO61" s="411" t="str">
        <f>IF(OR(BL61="",AD61="",BJ61="",AB61="",BK61="",AC61=""),"",_xlfn.IFS(
ROUND(IFERROR(VALUE(TRIM(SUBSTITUTE(BL61,CHAR(160),""))),0),2)&gt;
ROUND(IFERROR(VALUE(TRIM(SUBSTITUTE(AD61,CHAR(160),""))),0),2),
"KO : Le montant retenu TTC est supérieur au montant présenté TTC. Merci de revoir la ligne de dépense ou plafonner son montant.",
ROUND(IFERROR(VALUE(TRIM(SUBSTITUTE(BJ61,CHAR(160),""))),0),2)&gt;
ROUND(IFERROR(VALUE(TRIM(SUBSTITUTE(AB61,CHAR(160),""))),0),2),
"Attention : Le montant retenu HT est supérieur au montant HT présenté. Merci de revoir la ligne de dépense, plafonner son montant, ou justifier la reventillation HT / TVA.",
ROUND(IFERROR(VALUE(TRIM(SUBSTITUTE(BK61,CHAR(160),""))),0),2)&gt;
ROUND(IFERROR(VALUE(TRIM(SUBSTITUTE(AC61,CHAR(160),""))),0),2),
"Attention : Le montant TVA retenu est supérieur au montant TVA présenté. Merci de revoir la ligne de dépense, plafonner son montant, ou justifier la reventillation HT / TVA.",
ROUND(IFERROR(VALUE(TRIM(SUBSTITUTE(AD61,CHAR(160),""))),0),2)=0,
"",
ROUND(IFERROR(VALUE(TRIM(SUBSTITUTE(BL61,CHAR(160),""))),0),2)=
ROUND(IFERROR(VALUE(TRIM(SUBSTITUTE(AD61,CHAR(160),""))),0),2),
"OK",
ROUND(IFERROR(VALUE(TRIM(SUBSTITUTE(BL61,CHAR(160),""))),0),2)=0,
"Attention : Montant présenté entièrement rejeté.",
ROUND(IFERROR(VALUE(TRIM(SUBSTITUTE(BL61,CHAR(160),""))),0),2)&lt;
ROUND(IFERROR(VALUE(TRIM(SUBSTITUTE(AD61,CHAR(160),""))),0),2),
"Attention : Montant présenté partiellement rejeté.",
TRUE,""
))</f>
        <v/>
      </c>
      <c r="BP61" s="176" t="str">
        <f>IF(OR(AB61="",BJ61=""),"",(IFERROR(VALUE(TRIM(SUBSTITUTE(AB61,CHAR(160),""))),0))-(IFERROR(VALUE(TRIM(SUBSTITUTE(BJ61,CHAR(160),""))),0)))</f>
        <v/>
      </c>
      <c r="BQ61" s="176" t="str">
        <f>IF(OR(AC61="",BK61=""),"",(IFERROR(VALUE(TRIM(SUBSTITUTE(AC61,CHAR(160),""))),0))-(IFERROR(VALUE(TRIM(SUBSTITUTE(BK61,CHAR(160),""))),0)))</f>
        <v/>
      </c>
      <c r="BR61" s="82" t="str">
        <f>IF(OR(AD61="",BL61=""),"",(IFERROR(VALUE(TRIM(SUBSTITUTE(AD61,CHAR(160),""))),0))-(IFERROR(VALUE(TRIM(SUBSTITUTE(BL61,CHAR(160),""))),0)))</f>
        <v/>
      </c>
    </row>
    <row r="62" spans="1:70" ht="20.25" customHeight="1">
      <c r="A62" s="250">
        <v>54</v>
      </c>
      <c r="B62" s="2"/>
      <c r="C62" s="356"/>
      <c r="D62" s="2"/>
      <c r="E62" s="2"/>
      <c r="F62" s="80"/>
      <c r="G62" s="17"/>
      <c r="H62" s="13"/>
      <c r="I62" s="30"/>
      <c r="J62" s="2"/>
      <c r="K62" s="12"/>
      <c r="L62" s="939"/>
      <c r="M62" s="2"/>
      <c r="N62" s="4"/>
      <c r="O62" s="3"/>
      <c r="P62" s="165" t="str">
        <f t="shared" si="19"/>
        <v/>
      </c>
      <c r="Q62" s="939"/>
      <c r="R62" s="2"/>
      <c r="S62" s="5"/>
      <c r="T62" s="362"/>
      <c r="U62" s="364" t="str">
        <f t="shared" si="6"/>
        <v/>
      </c>
      <c r="V62" s="939"/>
      <c r="W62" s="2"/>
      <c r="X62" s="6"/>
      <c r="Y62" s="362"/>
      <c r="Z62" s="364" t="str">
        <f t="shared" si="20"/>
        <v/>
      </c>
      <c r="AA62" s="366"/>
      <c r="AB62" s="251" t="str" cm="1">
        <f t="array" ref="AB62">IF((_xlfn.IFS(TRIM(SUBSTITUTE(AA62,CHAR(160),""))="Devis 1",IFERROR(VALUE(TRIM(SUBSTITUTE(N62,CHAR(160),""))),0),TRIM(SUBSTITUTE(AA62,CHAR(160),""))="Devis 2",IFERROR(VALUE(TRIM(SUBSTITUTE(S62,CHAR(160),""))),0),TRIM(SUBSTITUTE(AA62,CHAR(160),""))="Devis 3",IFERROR(VALUE(TRIM(SUBSTITUTE(X62,CHAR(160),""))),0),TRUE,0)*IFERROR(VALUE(TRIM(SUBSTITUTE(C62,CHAR(160),""))),0))=0,"",_xlfn.IFS(TRIM(SUBSTITUTE(AA62,CHAR(160),""))="Devis 1",IFERROR(VALUE(TRIM(SUBSTITUTE(N62,CHAR(160),""))),0),TRIM(SUBSTITUTE(AA62,CHAR(160),""))="Devis 2",IFERROR(VALUE(TRIM(SUBSTITUTE(S62,CHAR(160),""))),0),TRIM(SUBSTITUTE(AA62,CHAR(160),""))="Devis 3",IFERROR(VALUE(TRIM(SUBSTITUTE(X62,CHAR(160),""))),0),TRUE,0)*IFERROR(VALUE(TRIM(SUBSTITUTE(C62,CHAR(160),""))),0))</f>
        <v/>
      </c>
      <c r="AC62" s="177" t="str" cm="1">
        <f t="array" ref="AC62">IF(ROUND((_xlfn.IFS(TRIM(SUBSTITUTE(AA62,CHAR(160),""))="Devis 1",IFERROR(VALUE(TRIM(SUBSTITUTE(O62,CHAR(160),""))),0),TRIM(SUBSTITUTE(AA62,CHAR(160),""))="Devis 2",IFERROR(VALUE(TRIM(SUBSTITUTE(T62,CHAR(160),""))),0),TRIM(SUBSTITUTE(AA62,CHAR(160),""))="Devis 3",IFERROR(VALUE(TRIM(SUBSTITUTE(Y62,CHAR(160),""))),0),TRUE,0)*IFERROR(VALUE(TRIM(SUBSTITUTE(C62,CHAR(160),""))),0)),2)=0,IF(AB62&lt;&gt;"",0,""),ROUND((_xlfn.IFS(TRIM(SUBSTITUTE(AA62,CHAR(160),""))="Devis 1",IFERROR(VALUE(TRIM(SUBSTITUTE(O62,CHAR(160),""))),0),TRIM(SUBSTITUTE(AA62,CHAR(160),""))="Devis 2",IFERROR(VALUE(TRIM(SUBSTITUTE(T62,CHAR(160),""))),0),TRIM(SUBSTITUTE(AA62,CHAR(160),""))="Devis 3",IFERROR(VALUE(TRIM(SUBSTITUTE(Y62,CHAR(160),""))),0),TRUE,0)*IFERROR(VALUE(TRIM(SUBSTITUTE(C62,CHAR(160),""))),0)),2))</f>
        <v/>
      </c>
      <c r="AD62" s="252" t="str">
        <f t="shared" si="7"/>
        <v/>
      </c>
      <c r="AE62" s="25"/>
      <c r="AF62" s="253" t="str">
        <f>IF(B62="","",B62)</f>
        <v/>
      </c>
      <c r="AG62" s="254" t="str">
        <f>IF(C62="","",C62)</f>
        <v/>
      </c>
      <c r="AH62" s="255" t="str">
        <f>IF(D62="","",D62)</f>
        <v/>
      </c>
      <c r="AI62" s="78" t="str">
        <f>IF(E62="","",E62)</f>
        <v/>
      </c>
      <c r="AJ62" s="78" t="str">
        <f>IF(F62="","",F62)</f>
        <v/>
      </c>
      <c r="AK62" s="78" t="str">
        <f>IF(G62="","",G62)</f>
        <v/>
      </c>
      <c r="AL62" s="78" t="str">
        <f>IF(H62="","",H62)</f>
        <v/>
      </c>
      <c r="AM62" s="78" t="str">
        <f>IF(I62="","",I62)</f>
        <v/>
      </c>
      <c r="AN62" s="78" t="str">
        <f>IF(J62="","",J62)</f>
        <v/>
      </c>
      <c r="AO62" s="256" t="str">
        <f>IF(K62="","",K62)</f>
        <v/>
      </c>
      <c r="AP62" s="169"/>
      <c r="AQ62" s="169"/>
      <c r="AR62" s="170" t="str">
        <f>IF(N62="","",N62)</f>
        <v/>
      </c>
      <c r="AS62" s="79" t="str">
        <f>IF(O62="","",O62)</f>
        <v/>
      </c>
      <c r="AT62" s="165" t="str">
        <f t="shared" si="17"/>
        <v/>
      </c>
      <c r="AU62" s="169"/>
      <c r="AV62" s="169"/>
      <c r="AW62" s="171" t="str">
        <f>IF(S62="","",S62)</f>
        <v/>
      </c>
      <c r="AX62" s="79" t="str">
        <f>IF(T62="","",T62)</f>
        <v/>
      </c>
      <c r="AY62" s="165" t="str">
        <f t="shared" si="9"/>
        <v/>
      </c>
      <c r="AZ62" s="169"/>
      <c r="BA62" s="169"/>
      <c r="BB62" s="172" t="str">
        <f>IF(X62="","",X62)</f>
        <v/>
      </c>
      <c r="BC62" s="79" t="str">
        <f>IF(Y62="","",Y62)</f>
        <v/>
      </c>
      <c r="BD62" s="173" t="str">
        <f t="shared" si="10"/>
        <v/>
      </c>
      <c r="BE62" s="174" t="str">
        <f>IF(AA62="","",AA62)</f>
        <v/>
      </c>
      <c r="BF62" s="257"/>
      <c r="BG62" s="177" t="str">
        <f t="shared" si="11"/>
        <v/>
      </c>
      <c r="BH62" s="177" t="str">
        <f t="shared" si="12"/>
        <v/>
      </c>
      <c r="BI62" s="176" t="str">
        <f t="shared" si="13"/>
        <v/>
      </c>
      <c r="BJ62" s="940" t="str">
        <f t="shared" si="14"/>
        <v/>
      </c>
      <c r="BK62" s="940" t="str">
        <f t="shared" si="15"/>
        <v/>
      </c>
      <c r="BL62" s="176" t="str">
        <f t="shared" si="16"/>
        <v/>
      </c>
      <c r="BM62" s="258"/>
      <c r="BN62" s="411" t="str">
        <f t="shared" si="4"/>
        <v/>
      </c>
      <c r="BO62" s="411" t="str">
        <f>IF(OR(BL62="",AD62="",BJ62="",AB62="",BK62="",AC62=""),"",_xlfn.IFS(
ROUND(IFERROR(VALUE(TRIM(SUBSTITUTE(BL62,CHAR(160),""))),0),2)&gt;
ROUND(IFERROR(VALUE(TRIM(SUBSTITUTE(AD62,CHAR(160),""))),0),2),
"KO : Le montant retenu TTC est supérieur au montant présenté TTC. Merci de revoir la ligne de dépense ou plafonner son montant.",
ROUND(IFERROR(VALUE(TRIM(SUBSTITUTE(BJ62,CHAR(160),""))),0),2)&gt;
ROUND(IFERROR(VALUE(TRIM(SUBSTITUTE(AB62,CHAR(160),""))),0),2),
"Attention : Le montant retenu HT est supérieur au montant HT présenté. Merci de revoir la ligne de dépense, plafonner son montant, ou justifier la reventillation HT / TVA.",
ROUND(IFERROR(VALUE(TRIM(SUBSTITUTE(BK62,CHAR(160),""))),0),2)&gt;
ROUND(IFERROR(VALUE(TRIM(SUBSTITUTE(AC62,CHAR(160),""))),0),2),
"Attention : Le montant TVA retenu est supérieur au montant TVA présenté. Merci de revoir la ligne de dépense, plafonner son montant, ou justifier la reventillation HT / TVA.",
ROUND(IFERROR(VALUE(TRIM(SUBSTITUTE(AD62,CHAR(160),""))),0),2)=0,
"",
ROUND(IFERROR(VALUE(TRIM(SUBSTITUTE(BL62,CHAR(160),""))),0),2)=
ROUND(IFERROR(VALUE(TRIM(SUBSTITUTE(AD62,CHAR(160),""))),0),2),
"OK",
ROUND(IFERROR(VALUE(TRIM(SUBSTITUTE(BL62,CHAR(160),""))),0),2)=0,
"Attention : Montant présenté entièrement rejeté.",
ROUND(IFERROR(VALUE(TRIM(SUBSTITUTE(BL62,CHAR(160),""))),0),2)&lt;
ROUND(IFERROR(VALUE(TRIM(SUBSTITUTE(AD62,CHAR(160),""))),0),2),
"Attention : Montant présenté partiellement rejeté.",
TRUE,""
))</f>
        <v/>
      </c>
      <c r="BP62" s="176" t="str">
        <f>IF(OR(AB62="",BJ62=""),"",(IFERROR(VALUE(TRIM(SUBSTITUTE(AB62,CHAR(160),""))),0))-(IFERROR(VALUE(TRIM(SUBSTITUTE(BJ62,CHAR(160),""))),0)))</f>
        <v/>
      </c>
      <c r="BQ62" s="176" t="str">
        <f>IF(OR(AC62="",BK62=""),"",(IFERROR(VALUE(TRIM(SUBSTITUTE(AC62,CHAR(160),""))),0))-(IFERROR(VALUE(TRIM(SUBSTITUTE(BK62,CHAR(160),""))),0)))</f>
        <v/>
      </c>
      <c r="BR62" s="82" t="str">
        <f>IF(OR(AD62="",BL62=""),"",(IFERROR(VALUE(TRIM(SUBSTITUTE(AD62,CHAR(160),""))),0))-(IFERROR(VALUE(TRIM(SUBSTITUTE(BL62,CHAR(160),""))),0)))</f>
        <v/>
      </c>
    </row>
    <row r="63" spans="1:70" ht="20.25" customHeight="1">
      <c r="A63" s="250">
        <v>55</v>
      </c>
      <c r="B63" s="2"/>
      <c r="C63" s="356"/>
      <c r="D63" s="2"/>
      <c r="E63" s="2"/>
      <c r="F63" s="80"/>
      <c r="G63" s="17"/>
      <c r="H63" s="13"/>
      <c r="I63" s="30"/>
      <c r="J63" s="2"/>
      <c r="K63" s="12"/>
      <c r="L63" s="939"/>
      <c r="M63" s="2"/>
      <c r="N63" s="4"/>
      <c r="O63" s="3"/>
      <c r="P63" s="165" t="str">
        <f t="shared" si="19"/>
        <v/>
      </c>
      <c r="Q63" s="939"/>
      <c r="R63" s="2"/>
      <c r="S63" s="5"/>
      <c r="T63" s="362"/>
      <c r="U63" s="364" t="str">
        <f t="shared" si="6"/>
        <v/>
      </c>
      <c r="V63" s="939"/>
      <c r="W63" s="2"/>
      <c r="X63" s="6"/>
      <c r="Y63" s="362"/>
      <c r="Z63" s="364" t="str">
        <f t="shared" si="20"/>
        <v/>
      </c>
      <c r="AA63" s="366"/>
      <c r="AB63" s="251" t="str" cm="1">
        <f t="array" ref="AB63">IF((_xlfn.IFS(TRIM(SUBSTITUTE(AA63,CHAR(160),""))="Devis 1",IFERROR(VALUE(TRIM(SUBSTITUTE(N63,CHAR(160),""))),0),TRIM(SUBSTITUTE(AA63,CHAR(160),""))="Devis 2",IFERROR(VALUE(TRIM(SUBSTITUTE(S63,CHAR(160),""))),0),TRIM(SUBSTITUTE(AA63,CHAR(160),""))="Devis 3",IFERROR(VALUE(TRIM(SUBSTITUTE(X63,CHAR(160),""))),0),TRUE,0)*IFERROR(VALUE(TRIM(SUBSTITUTE(C63,CHAR(160),""))),0))=0,"",_xlfn.IFS(TRIM(SUBSTITUTE(AA63,CHAR(160),""))="Devis 1",IFERROR(VALUE(TRIM(SUBSTITUTE(N63,CHAR(160),""))),0),TRIM(SUBSTITUTE(AA63,CHAR(160),""))="Devis 2",IFERROR(VALUE(TRIM(SUBSTITUTE(S63,CHAR(160),""))),0),TRIM(SUBSTITUTE(AA63,CHAR(160),""))="Devis 3",IFERROR(VALUE(TRIM(SUBSTITUTE(X63,CHAR(160),""))),0),TRUE,0)*IFERROR(VALUE(TRIM(SUBSTITUTE(C63,CHAR(160),""))),0))</f>
        <v/>
      </c>
      <c r="AC63" s="177" t="str" cm="1">
        <f t="array" ref="AC63">IF(ROUND((_xlfn.IFS(TRIM(SUBSTITUTE(AA63,CHAR(160),""))="Devis 1",IFERROR(VALUE(TRIM(SUBSTITUTE(O63,CHAR(160),""))),0),TRIM(SUBSTITUTE(AA63,CHAR(160),""))="Devis 2",IFERROR(VALUE(TRIM(SUBSTITUTE(T63,CHAR(160),""))),0),TRIM(SUBSTITUTE(AA63,CHAR(160),""))="Devis 3",IFERROR(VALUE(TRIM(SUBSTITUTE(Y63,CHAR(160),""))),0),TRUE,0)*IFERROR(VALUE(TRIM(SUBSTITUTE(C63,CHAR(160),""))),0)),2)=0,IF(AB63&lt;&gt;"",0,""),ROUND((_xlfn.IFS(TRIM(SUBSTITUTE(AA63,CHAR(160),""))="Devis 1",IFERROR(VALUE(TRIM(SUBSTITUTE(O63,CHAR(160),""))),0),TRIM(SUBSTITUTE(AA63,CHAR(160),""))="Devis 2",IFERROR(VALUE(TRIM(SUBSTITUTE(T63,CHAR(160),""))),0),TRIM(SUBSTITUTE(AA63,CHAR(160),""))="Devis 3",IFERROR(VALUE(TRIM(SUBSTITUTE(Y63,CHAR(160),""))),0),TRUE,0)*IFERROR(VALUE(TRIM(SUBSTITUTE(C63,CHAR(160),""))),0)),2))</f>
        <v/>
      </c>
      <c r="AD63" s="252" t="str">
        <f t="shared" si="7"/>
        <v/>
      </c>
      <c r="AE63" s="25"/>
      <c r="AF63" s="253" t="str">
        <f>IF(B63="","",B63)</f>
        <v/>
      </c>
      <c r="AG63" s="254" t="str">
        <f>IF(C63="","",C63)</f>
        <v/>
      </c>
      <c r="AH63" s="255" t="str">
        <f>IF(D63="","",D63)</f>
        <v/>
      </c>
      <c r="AI63" s="78" t="str">
        <f>IF(E63="","",E63)</f>
        <v/>
      </c>
      <c r="AJ63" s="78" t="str">
        <f>IF(F63="","",F63)</f>
        <v/>
      </c>
      <c r="AK63" s="78" t="str">
        <f>IF(G63="","",G63)</f>
        <v/>
      </c>
      <c r="AL63" s="78" t="str">
        <f>IF(H63="","",H63)</f>
        <v/>
      </c>
      <c r="AM63" s="78" t="str">
        <f>IF(I63="","",I63)</f>
        <v/>
      </c>
      <c r="AN63" s="78" t="str">
        <f>IF(J63="","",J63)</f>
        <v/>
      </c>
      <c r="AO63" s="256" t="str">
        <f>IF(K63="","",K63)</f>
        <v/>
      </c>
      <c r="AP63" s="169"/>
      <c r="AQ63" s="169"/>
      <c r="AR63" s="170" t="str">
        <f>IF(N63="","",N63)</f>
        <v/>
      </c>
      <c r="AS63" s="79" t="str">
        <f>IF(O63="","",O63)</f>
        <v/>
      </c>
      <c r="AT63" s="165" t="str">
        <f t="shared" si="17"/>
        <v/>
      </c>
      <c r="AU63" s="169"/>
      <c r="AV63" s="169"/>
      <c r="AW63" s="171" t="str">
        <f>IF(S63="","",S63)</f>
        <v/>
      </c>
      <c r="AX63" s="79" t="str">
        <f>IF(T63="","",T63)</f>
        <v/>
      </c>
      <c r="AY63" s="165" t="str">
        <f t="shared" si="9"/>
        <v/>
      </c>
      <c r="AZ63" s="169"/>
      <c r="BA63" s="169"/>
      <c r="BB63" s="172" t="str">
        <f>IF(X63="","",X63)</f>
        <v/>
      </c>
      <c r="BC63" s="79" t="str">
        <f>IF(Y63="","",Y63)</f>
        <v/>
      </c>
      <c r="BD63" s="173" t="str">
        <f t="shared" si="10"/>
        <v/>
      </c>
      <c r="BE63" s="174" t="str">
        <f>IF(AA63="","",AA63)</f>
        <v/>
      </c>
      <c r="BF63" s="257"/>
      <c r="BG63" s="177" t="str">
        <f t="shared" si="11"/>
        <v/>
      </c>
      <c r="BH63" s="177" t="str">
        <f t="shared" si="12"/>
        <v/>
      </c>
      <c r="BI63" s="176" t="str">
        <f t="shared" si="13"/>
        <v/>
      </c>
      <c r="BJ63" s="940" t="str">
        <f t="shared" si="14"/>
        <v/>
      </c>
      <c r="BK63" s="940" t="str">
        <f t="shared" si="15"/>
        <v/>
      </c>
      <c r="BL63" s="176" t="str">
        <f t="shared" si="16"/>
        <v/>
      </c>
      <c r="BM63" s="258"/>
      <c r="BN63" s="411" t="str">
        <f t="shared" si="4"/>
        <v/>
      </c>
      <c r="BO63" s="411" t="str">
        <f>IF(OR(BL63="",AD63="",BJ63="",AB63="",BK63="",AC63=""),"",_xlfn.IFS(
ROUND(IFERROR(VALUE(TRIM(SUBSTITUTE(BL63,CHAR(160),""))),0),2)&gt;
ROUND(IFERROR(VALUE(TRIM(SUBSTITUTE(AD63,CHAR(160),""))),0),2),
"KO : Le montant retenu TTC est supérieur au montant présenté TTC. Merci de revoir la ligne de dépense ou plafonner son montant.",
ROUND(IFERROR(VALUE(TRIM(SUBSTITUTE(BJ63,CHAR(160),""))),0),2)&gt;
ROUND(IFERROR(VALUE(TRIM(SUBSTITUTE(AB63,CHAR(160),""))),0),2),
"Attention : Le montant retenu HT est supérieur au montant HT présenté. Merci de revoir la ligne de dépense, plafonner son montant, ou justifier la reventillation HT / TVA.",
ROUND(IFERROR(VALUE(TRIM(SUBSTITUTE(BK63,CHAR(160),""))),0),2)&gt;
ROUND(IFERROR(VALUE(TRIM(SUBSTITUTE(AC63,CHAR(160),""))),0),2),
"Attention : Le montant TVA retenu est supérieur au montant TVA présenté. Merci de revoir la ligne de dépense, plafonner son montant, ou justifier la reventillation HT / TVA.",
ROUND(IFERROR(VALUE(TRIM(SUBSTITUTE(AD63,CHAR(160),""))),0),2)=0,
"",
ROUND(IFERROR(VALUE(TRIM(SUBSTITUTE(BL63,CHAR(160),""))),0),2)=
ROUND(IFERROR(VALUE(TRIM(SUBSTITUTE(AD63,CHAR(160),""))),0),2),
"OK",
ROUND(IFERROR(VALUE(TRIM(SUBSTITUTE(BL63,CHAR(160),""))),0),2)=0,
"Attention : Montant présenté entièrement rejeté.",
ROUND(IFERROR(VALUE(TRIM(SUBSTITUTE(BL63,CHAR(160),""))),0),2)&lt;
ROUND(IFERROR(VALUE(TRIM(SUBSTITUTE(AD63,CHAR(160),""))),0),2),
"Attention : Montant présenté partiellement rejeté.",
TRUE,""
))</f>
        <v/>
      </c>
      <c r="BP63" s="176" t="str">
        <f>IF(OR(AB63="",BJ63=""),"",(IFERROR(VALUE(TRIM(SUBSTITUTE(AB63,CHAR(160),""))),0))-(IFERROR(VALUE(TRIM(SUBSTITUTE(BJ63,CHAR(160),""))),0)))</f>
        <v/>
      </c>
      <c r="BQ63" s="176" t="str">
        <f>IF(OR(AC63="",BK63=""),"",(IFERROR(VALUE(TRIM(SUBSTITUTE(AC63,CHAR(160),""))),0))-(IFERROR(VALUE(TRIM(SUBSTITUTE(BK63,CHAR(160),""))),0)))</f>
        <v/>
      </c>
      <c r="BR63" s="82" t="str">
        <f>IF(OR(AD63="",BL63=""),"",(IFERROR(VALUE(TRIM(SUBSTITUTE(AD63,CHAR(160),""))),0))-(IFERROR(VALUE(TRIM(SUBSTITUTE(BL63,CHAR(160),""))),0)))</f>
        <v/>
      </c>
    </row>
    <row r="64" spans="1:70" ht="20.25" customHeight="1">
      <c r="A64" s="250">
        <v>56</v>
      </c>
      <c r="B64" s="2"/>
      <c r="C64" s="356"/>
      <c r="D64" s="2"/>
      <c r="E64" s="2"/>
      <c r="F64" s="80"/>
      <c r="G64" s="17"/>
      <c r="H64" s="13"/>
      <c r="I64" s="30"/>
      <c r="J64" s="2"/>
      <c r="K64" s="12"/>
      <c r="L64" s="939"/>
      <c r="M64" s="2"/>
      <c r="N64" s="4"/>
      <c r="O64" s="3"/>
      <c r="P64" s="165" t="str">
        <f t="shared" si="19"/>
        <v/>
      </c>
      <c r="Q64" s="939"/>
      <c r="R64" s="2"/>
      <c r="S64" s="5"/>
      <c r="T64" s="362"/>
      <c r="U64" s="364" t="str">
        <f t="shared" si="6"/>
        <v/>
      </c>
      <c r="V64" s="939"/>
      <c r="W64" s="2"/>
      <c r="X64" s="6"/>
      <c r="Y64" s="362"/>
      <c r="Z64" s="364" t="str">
        <f t="shared" si="20"/>
        <v/>
      </c>
      <c r="AA64" s="366"/>
      <c r="AB64" s="251" t="str" cm="1">
        <f t="array" ref="AB64">IF((_xlfn.IFS(TRIM(SUBSTITUTE(AA64,CHAR(160),""))="Devis 1",IFERROR(VALUE(TRIM(SUBSTITUTE(N64,CHAR(160),""))),0),TRIM(SUBSTITUTE(AA64,CHAR(160),""))="Devis 2",IFERROR(VALUE(TRIM(SUBSTITUTE(S64,CHAR(160),""))),0),TRIM(SUBSTITUTE(AA64,CHAR(160),""))="Devis 3",IFERROR(VALUE(TRIM(SUBSTITUTE(X64,CHAR(160),""))),0),TRUE,0)*IFERROR(VALUE(TRIM(SUBSTITUTE(C64,CHAR(160),""))),0))=0,"",_xlfn.IFS(TRIM(SUBSTITUTE(AA64,CHAR(160),""))="Devis 1",IFERROR(VALUE(TRIM(SUBSTITUTE(N64,CHAR(160),""))),0),TRIM(SUBSTITUTE(AA64,CHAR(160),""))="Devis 2",IFERROR(VALUE(TRIM(SUBSTITUTE(S64,CHAR(160),""))),0),TRIM(SUBSTITUTE(AA64,CHAR(160),""))="Devis 3",IFERROR(VALUE(TRIM(SUBSTITUTE(X64,CHAR(160),""))),0),TRUE,0)*IFERROR(VALUE(TRIM(SUBSTITUTE(C64,CHAR(160),""))),0))</f>
        <v/>
      </c>
      <c r="AC64" s="177" t="str" cm="1">
        <f t="array" ref="AC64">IF(ROUND((_xlfn.IFS(TRIM(SUBSTITUTE(AA64,CHAR(160),""))="Devis 1",IFERROR(VALUE(TRIM(SUBSTITUTE(O64,CHAR(160),""))),0),TRIM(SUBSTITUTE(AA64,CHAR(160),""))="Devis 2",IFERROR(VALUE(TRIM(SUBSTITUTE(T64,CHAR(160),""))),0),TRIM(SUBSTITUTE(AA64,CHAR(160),""))="Devis 3",IFERROR(VALUE(TRIM(SUBSTITUTE(Y64,CHAR(160),""))),0),TRUE,0)*IFERROR(VALUE(TRIM(SUBSTITUTE(C64,CHAR(160),""))),0)),2)=0,IF(AB64&lt;&gt;"",0,""),ROUND((_xlfn.IFS(TRIM(SUBSTITUTE(AA64,CHAR(160),""))="Devis 1",IFERROR(VALUE(TRIM(SUBSTITUTE(O64,CHAR(160),""))),0),TRIM(SUBSTITUTE(AA64,CHAR(160),""))="Devis 2",IFERROR(VALUE(TRIM(SUBSTITUTE(T64,CHAR(160),""))),0),TRIM(SUBSTITUTE(AA64,CHAR(160),""))="Devis 3",IFERROR(VALUE(TRIM(SUBSTITUTE(Y64,CHAR(160),""))),0),TRUE,0)*IFERROR(VALUE(TRIM(SUBSTITUTE(C64,CHAR(160),""))),0)),2))</f>
        <v/>
      </c>
      <c r="AD64" s="252" t="str">
        <f t="shared" si="7"/>
        <v/>
      </c>
      <c r="AE64" s="25"/>
      <c r="AF64" s="253" t="str">
        <f>IF(B64="","",B64)</f>
        <v/>
      </c>
      <c r="AG64" s="254" t="str">
        <f>IF(C64="","",C64)</f>
        <v/>
      </c>
      <c r="AH64" s="255" t="str">
        <f>IF(D64="","",D64)</f>
        <v/>
      </c>
      <c r="AI64" s="78" t="str">
        <f>IF(E64="","",E64)</f>
        <v/>
      </c>
      <c r="AJ64" s="78" t="str">
        <f>IF(F64="","",F64)</f>
        <v/>
      </c>
      <c r="AK64" s="78" t="str">
        <f>IF(G64="","",G64)</f>
        <v/>
      </c>
      <c r="AL64" s="78" t="str">
        <f>IF(H64="","",H64)</f>
        <v/>
      </c>
      <c r="AM64" s="78" t="str">
        <f>IF(I64="","",I64)</f>
        <v/>
      </c>
      <c r="AN64" s="78" t="str">
        <f>IF(J64="","",J64)</f>
        <v/>
      </c>
      <c r="AO64" s="256" t="str">
        <f>IF(K64="","",K64)</f>
        <v/>
      </c>
      <c r="AP64" s="169"/>
      <c r="AQ64" s="169"/>
      <c r="AR64" s="170" t="str">
        <f>IF(N64="","",N64)</f>
        <v/>
      </c>
      <c r="AS64" s="79" t="str">
        <f>IF(O64="","",O64)</f>
        <v/>
      </c>
      <c r="AT64" s="165" t="str">
        <f t="shared" si="17"/>
        <v/>
      </c>
      <c r="AU64" s="169"/>
      <c r="AV64" s="169"/>
      <c r="AW64" s="171" t="str">
        <f>IF(S64="","",S64)</f>
        <v/>
      </c>
      <c r="AX64" s="79" t="str">
        <f>IF(T64="","",T64)</f>
        <v/>
      </c>
      <c r="AY64" s="165" t="str">
        <f t="shared" si="9"/>
        <v/>
      </c>
      <c r="AZ64" s="169"/>
      <c r="BA64" s="169"/>
      <c r="BB64" s="172" t="str">
        <f>IF(X64="","",X64)</f>
        <v/>
      </c>
      <c r="BC64" s="79" t="str">
        <f>IF(Y64="","",Y64)</f>
        <v/>
      </c>
      <c r="BD64" s="173" t="str">
        <f t="shared" si="10"/>
        <v/>
      </c>
      <c r="BE64" s="174" t="str">
        <f>IF(AA64="","",AA64)</f>
        <v/>
      </c>
      <c r="BF64" s="257"/>
      <c r="BG64" s="177" t="str">
        <f t="shared" si="11"/>
        <v/>
      </c>
      <c r="BH64" s="177" t="str">
        <f t="shared" si="12"/>
        <v/>
      </c>
      <c r="BI64" s="176" t="str">
        <f t="shared" si="13"/>
        <v/>
      </c>
      <c r="BJ64" s="940" t="str">
        <f t="shared" si="14"/>
        <v/>
      </c>
      <c r="BK64" s="940" t="str">
        <f t="shared" si="15"/>
        <v/>
      </c>
      <c r="BL64" s="176" t="str">
        <f t="shared" si="16"/>
        <v/>
      </c>
      <c r="BM64" s="258"/>
      <c r="BN64" s="411" t="str">
        <f t="shared" si="4"/>
        <v/>
      </c>
      <c r="BO64" s="411" t="str">
        <f>IF(OR(BL64="",AD64="",BJ64="",AB64="",BK64="",AC64=""),"",_xlfn.IFS(
ROUND(IFERROR(VALUE(TRIM(SUBSTITUTE(BL64,CHAR(160),""))),0),2)&gt;
ROUND(IFERROR(VALUE(TRIM(SUBSTITUTE(AD64,CHAR(160),""))),0),2),
"KO : Le montant retenu TTC est supérieur au montant présenté TTC. Merci de revoir la ligne de dépense ou plafonner son montant.",
ROUND(IFERROR(VALUE(TRIM(SUBSTITUTE(BJ64,CHAR(160),""))),0),2)&gt;
ROUND(IFERROR(VALUE(TRIM(SUBSTITUTE(AB64,CHAR(160),""))),0),2),
"Attention : Le montant retenu HT est supérieur au montant HT présenté. Merci de revoir la ligne de dépense, plafonner son montant, ou justifier la reventillation HT / TVA.",
ROUND(IFERROR(VALUE(TRIM(SUBSTITUTE(BK64,CHAR(160),""))),0),2)&gt;
ROUND(IFERROR(VALUE(TRIM(SUBSTITUTE(AC64,CHAR(160),""))),0),2),
"Attention : Le montant TVA retenu est supérieur au montant TVA présenté. Merci de revoir la ligne de dépense, plafonner son montant, ou justifier la reventillation HT / TVA.",
ROUND(IFERROR(VALUE(TRIM(SUBSTITUTE(AD64,CHAR(160),""))),0),2)=0,
"",
ROUND(IFERROR(VALUE(TRIM(SUBSTITUTE(BL64,CHAR(160),""))),0),2)=
ROUND(IFERROR(VALUE(TRIM(SUBSTITUTE(AD64,CHAR(160),""))),0),2),
"OK",
ROUND(IFERROR(VALUE(TRIM(SUBSTITUTE(BL64,CHAR(160),""))),0),2)=0,
"Attention : Montant présenté entièrement rejeté.",
ROUND(IFERROR(VALUE(TRIM(SUBSTITUTE(BL64,CHAR(160),""))),0),2)&lt;
ROUND(IFERROR(VALUE(TRIM(SUBSTITUTE(AD64,CHAR(160),""))),0),2),
"Attention : Montant présenté partiellement rejeté.",
TRUE,""
))</f>
        <v/>
      </c>
      <c r="BP64" s="176" t="str">
        <f>IF(OR(AB64="",BJ64=""),"",(IFERROR(VALUE(TRIM(SUBSTITUTE(AB64,CHAR(160),""))),0))-(IFERROR(VALUE(TRIM(SUBSTITUTE(BJ64,CHAR(160),""))),0)))</f>
        <v/>
      </c>
      <c r="BQ64" s="176" t="str">
        <f>IF(OR(AC64="",BK64=""),"",(IFERROR(VALUE(TRIM(SUBSTITUTE(AC64,CHAR(160),""))),0))-(IFERROR(VALUE(TRIM(SUBSTITUTE(BK64,CHAR(160),""))),0)))</f>
        <v/>
      </c>
      <c r="BR64" s="82" t="str">
        <f>IF(OR(AD64="",BL64=""),"",(IFERROR(VALUE(TRIM(SUBSTITUTE(AD64,CHAR(160),""))),0))-(IFERROR(VALUE(TRIM(SUBSTITUTE(BL64,CHAR(160),""))),0)))</f>
        <v/>
      </c>
    </row>
    <row r="65" spans="1:70" ht="20.25" customHeight="1">
      <c r="A65" s="250">
        <v>57</v>
      </c>
      <c r="B65" s="2"/>
      <c r="C65" s="356"/>
      <c r="D65" s="2"/>
      <c r="E65" s="2"/>
      <c r="F65" s="80"/>
      <c r="G65" s="17"/>
      <c r="H65" s="13"/>
      <c r="I65" s="30"/>
      <c r="J65" s="2"/>
      <c r="K65" s="12"/>
      <c r="L65" s="939"/>
      <c r="M65" s="2"/>
      <c r="N65" s="4"/>
      <c r="O65" s="3"/>
      <c r="P65" s="165" t="str">
        <f t="shared" si="19"/>
        <v/>
      </c>
      <c r="Q65" s="939"/>
      <c r="R65" s="2"/>
      <c r="S65" s="5"/>
      <c r="T65" s="362"/>
      <c r="U65" s="364" t="str">
        <f t="shared" si="6"/>
        <v/>
      </c>
      <c r="V65" s="939"/>
      <c r="W65" s="2"/>
      <c r="X65" s="6"/>
      <c r="Y65" s="362"/>
      <c r="Z65" s="364" t="str">
        <f t="shared" si="20"/>
        <v/>
      </c>
      <c r="AA65" s="366"/>
      <c r="AB65" s="251" t="str" cm="1">
        <f t="array" ref="AB65">IF((_xlfn.IFS(TRIM(SUBSTITUTE(AA65,CHAR(160),""))="Devis 1",IFERROR(VALUE(TRIM(SUBSTITUTE(N65,CHAR(160),""))),0),TRIM(SUBSTITUTE(AA65,CHAR(160),""))="Devis 2",IFERROR(VALUE(TRIM(SUBSTITUTE(S65,CHAR(160),""))),0),TRIM(SUBSTITUTE(AA65,CHAR(160),""))="Devis 3",IFERROR(VALUE(TRIM(SUBSTITUTE(X65,CHAR(160),""))),0),TRUE,0)*IFERROR(VALUE(TRIM(SUBSTITUTE(C65,CHAR(160),""))),0))=0,"",_xlfn.IFS(TRIM(SUBSTITUTE(AA65,CHAR(160),""))="Devis 1",IFERROR(VALUE(TRIM(SUBSTITUTE(N65,CHAR(160),""))),0),TRIM(SUBSTITUTE(AA65,CHAR(160),""))="Devis 2",IFERROR(VALUE(TRIM(SUBSTITUTE(S65,CHAR(160),""))),0),TRIM(SUBSTITUTE(AA65,CHAR(160),""))="Devis 3",IFERROR(VALUE(TRIM(SUBSTITUTE(X65,CHAR(160),""))),0),TRUE,0)*IFERROR(VALUE(TRIM(SUBSTITUTE(C65,CHAR(160),""))),0))</f>
        <v/>
      </c>
      <c r="AC65" s="177" t="str" cm="1">
        <f t="array" ref="AC65">IF(ROUND((_xlfn.IFS(TRIM(SUBSTITUTE(AA65,CHAR(160),""))="Devis 1",IFERROR(VALUE(TRIM(SUBSTITUTE(O65,CHAR(160),""))),0),TRIM(SUBSTITUTE(AA65,CHAR(160),""))="Devis 2",IFERROR(VALUE(TRIM(SUBSTITUTE(T65,CHAR(160),""))),0),TRIM(SUBSTITUTE(AA65,CHAR(160),""))="Devis 3",IFERROR(VALUE(TRIM(SUBSTITUTE(Y65,CHAR(160),""))),0),TRUE,0)*IFERROR(VALUE(TRIM(SUBSTITUTE(C65,CHAR(160),""))),0)),2)=0,IF(AB65&lt;&gt;"",0,""),ROUND((_xlfn.IFS(TRIM(SUBSTITUTE(AA65,CHAR(160),""))="Devis 1",IFERROR(VALUE(TRIM(SUBSTITUTE(O65,CHAR(160),""))),0),TRIM(SUBSTITUTE(AA65,CHAR(160),""))="Devis 2",IFERROR(VALUE(TRIM(SUBSTITUTE(T65,CHAR(160),""))),0),TRIM(SUBSTITUTE(AA65,CHAR(160),""))="Devis 3",IFERROR(VALUE(TRIM(SUBSTITUTE(Y65,CHAR(160),""))),0),TRUE,0)*IFERROR(VALUE(TRIM(SUBSTITUTE(C65,CHAR(160),""))),0)),2))</f>
        <v/>
      </c>
      <c r="AD65" s="252" t="str">
        <f t="shared" si="7"/>
        <v/>
      </c>
      <c r="AE65" s="25"/>
      <c r="AF65" s="253" t="str">
        <f>IF(B65="","",B65)</f>
        <v/>
      </c>
      <c r="AG65" s="254" t="str">
        <f>IF(C65="","",C65)</f>
        <v/>
      </c>
      <c r="AH65" s="255" t="str">
        <f>IF(D65="","",D65)</f>
        <v/>
      </c>
      <c r="AI65" s="78" t="str">
        <f>IF(E65="","",E65)</f>
        <v/>
      </c>
      <c r="AJ65" s="78" t="str">
        <f>IF(F65="","",F65)</f>
        <v/>
      </c>
      <c r="AK65" s="78" t="str">
        <f>IF(G65="","",G65)</f>
        <v/>
      </c>
      <c r="AL65" s="78" t="str">
        <f>IF(H65="","",H65)</f>
        <v/>
      </c>
      <c r="AM65" s="78" t="str">
        <f>IF(I65="","",I65)</f>
        <v/>
      </c>
      <c r="AN65" s="78" t="str">
        <f>IF(J65="","",J65)</f>
        <v/>
      </c>
      <c r="AO65" s="256" t="str">
        <f>IF(K65="","",K65)</f>
        <v/>
      </c>
      <c r="AP65" s="169"/>
      <c r="AQ65" s="169"/>
      <c r="AR65" s="170" t="str">
        <f>IF(N65="","",N65)</f>
        <v/>
      </c>
      <c r="AS65" s="79" t="str">
        <f>IF(O65="","",O65)</f>
        <v/>
      </c>
      <c r="AT65" s="165" t="str">
        <f t="shared" si="17"/>
        <v/>
      </c>
      <c r="AU65" s="169"/>
      <c r="AV65" s="169"/>
      <c r="AW65" s="171" t="str">
        <f>IF(S65="","",S65)</f>
        <v/>
      </c>
      <c r="AX65" s="79" t="str">
        <f>IF(T65="","",T65)</f>
        <v/>
      </c>
      <c r="AY65" s="165" t="str">
        <f t="shared" si="9"/>
        <v/>
      </c>
      <c r="AZ65" s="169"/>
      <c r="BA65" s="169"/>
      <c r="BB65" s="172" t="str">
        <f>IF(X65="","",X65)</f>
        <v/>
      </c>
      <c r="BC65" s="79" t="str">
        <f>IF(Y65="","",Y65)</f>
        <v/>
      </c>
      <c r="BD65" s="173" t="str">
        <f t="shared" si="10"/>
        <v/>
      </c>
      <c r="BE65" s="174" t="str">
        <f>IF(AA65="","",AA65)</f>
        <v/>
      </c>
      <c r="BF65" s="257"/>
      <c r="BG65" s="177" t="str">
        <f t="shared" si="11"/>
        <v/>
      </c>
      <c r="BH65" s="177" t="str">
        <f t="shared" si="12"/>
        <v/>
      </c>
      <c r="BI65" s="176" t="str">
        <f t="shared" si="13"/>
        <v/>
      </c>
      <c r="BJ65" s="940" t="str">
        <f t="shared" si="14"/>
        <v/>
      </c>
      <c r="BK65" s="940" t="str">
        <f t="shared" si="15"/>
        <v/>
      </c>
      <c r="BL65" s="176" t="str">
        <f t="shared" si="16"/>
        <v/>
      </c>
      <c r="BM65" s="258"/>
      <c r="BN65" s="411" t="str">
        <f t="shared" si="4"/>
        <v/>
      </c>
      <c r="BO65" s="411" t="str">
        <f>IF(OR(BL65="",AD65="",BJ65="",AB65="",BK65="",AC65=""),"",_xlfn.IFS(
ROUND(IFERROR(VALUE(TRIM(SUBSTITUTE(BL65,CHAR(160),""))),0),2)&gt;
ROUND(IFERROR(VALUE(TRIM(SUBSTITUTE(AD65,CHAR(160),""))),0),2),
"KO : Le montant retenu TTC est supérieur au montant présenté TTC. Merci de revoir la ligne de dépense ou plafonner son montant.",
ROUND(IFERROR(VALUE(TRIM(SUBSTITUTE(BJ65,CHAR(160),""))),0),2)&gt;
ROUND(IFERROR(VALUE(TRIM(SUBSTITUTE(AB65,CHAR(160),""))),0),2),
"Attention : Le montant retenu HT est supérieur au montant HT présenté. Merci de revoir la ligne de dépense, plafonner son montant, ou justifier la reventillation HT / TVA.",
ROUND(IFERROR(VALUE(TRIM(SUBSTITUTE(BK65,CHAR(160),""))),0),2)&gt;
ROUND(IFERROR(VALUE(TRIM(SUBSTITUTE(AC65,CHAR(160),""))),0),2),
"Attention : Le montant TVA retenu est supérieur au montant TVA présenté. Merci de revoir la ligne de dépense, plafonner son montant, ou justifier la reventillation HT / TVA.",
ROUND(IFERROR(VALUE(TRIM(SUBSTITUTE(AD65,CHAR(160),""))),0),2)=0,
"",
ROUND(IFERROR(VALUE(TRIM(SUBSTITUTE(BL65,CHAR(160),""))),0),2)=
ROUND(IFERROR(VALUE(TRIM(SUBSTITUTE(AD65,CHAR(160),""))),0),2),
"OK",
ROUND(IFERROR(VALUE(TRIM(SUBSTITUTE(BL65,CHAR(160),""))),0),2)=0,
"Attention : Montant présenté entièrement rejeté.",
ROUND(IFERROR(VALUE(TRIM(SUBSTITUTE(BL65,CHAR(160),""))),0),2)&lt;
ROUND(IFERROR(VALUE(TRIM(SUBSTITUTE(AD65,CHAR(160),""))),0),2),
"Attention : Montant présenté partiellement rejeté.",
TRUE,""
))</f>
        <v/>
      </c>
      <c r="BP65" s="176" t="str">
        <f>IF(OR(AB65="",BJ65=""),"",(IFERROR(VALUE(TRIM(SUBSTITUTE(AB65,CHAR(160),""))),0))-(IFERROR(VALUE(TRIM(SUBSTITUTE(BJ65,CHAR(160),""))),0)))</f>
        <v/>
      </c>
      <c r="BQ65" s="176" t="str">
        <f>IF(OR(AC65="",BK65=""),"",(IFERROR(VALUE(TRIM(SUBSTITUTE(AC65,CHAR(160),""))),0))-(IFERROR(VALUE(TRIM(SUBSTITUTE(BK65,CHAR(160),""))),0)))</f>
        <v/>
      </c>
      <c r="BR65" s="82" t="str">
        <f>IF(OR(AD65="",BL65=""),"",(IFERROR(VALUE(TRIM(SUBSTITUTE(AD65,CHAR(160),""))),0))-(IFERROR(VALUE(TRIM(SUBSTITUTE(BL65,CHAR(160),""))),0)))</f>
        <v/>
      </c>
    </row>
    <row r="66" spans="1:70" ht="20.25" customHeight="1">
      <c r="A66" s="250">
        <v>58</v>
      </c>
      <c r="B66" s="2"/>
      <c r="C66" s="356"/>
      <c r="D66" s="2"/>
      <c r="E66" s="2"/>
      <c r="F66" s="80"/>
      <c r="G66" s="17"/>
      <c r="H66" s="13"/>
      <c r="I66" s="30"/>
      <c r="J66" s="2"/>
      <c r="K66" s="12"/>
      <c r="L66" s="939"/>
      <c r="M66" s="2"/>
      <c r="N66" s="4"/>
      <c r="O66" s="3"/>
      <c r="P66" s="165" t="str">
        <f t="shared" si="19"/>
        <v/>
      </c>
      <c r="Q66" s="939"/>
      <c r="R66" s="2"/>
      <c r="S66" s="5"/>
      <c r="T66" s="362"/>
      <c r="U66" s="364" t="str">
        <f t="shared" si="6"/>
        <v/>
      </c>
      <c r="V66" s="939"/>
      <c r="W66" s="2"/>
      <c r="X66" s="6"/>
      <c r="Y66" s="362"/>
      <c r="Z66" s="364" t="str">
        <f t="shared" si="20"/>
        <v/>
      </c>
      <c r="AA66" s="366"/>
      <c r="AB66" s="251" t="str" cm="1">
        <f t="array" ref="AB66">IF((_xlfn.IFS(TRIM(SUBSTITUTE(AA66,CHAR(160),""))="Devis 1",IFERROR(VALUE(TRIM(SUBSTITUTE(N66,CHAR(160),""))),0),TRIM(SUBSTITUTE(AA66,CHAR(160),""))="Devis 2",IFERROR(VALUE(TRIM(SUBSTITUTE(S66,CHAR(160),""))),0),TRIM(SUBSTITUTE(AA66,CHAR(160),""))="Devis 3",IFERROR(VALUE(TRIM(SUBSTITUTE(X66,CHAR(160),""))),0),TRUE,0)*IFERROR(VALUE(TRIM(SUBSTITUTE(C66,CHAR(160),""))),0))=0,"",_xlfn.IFS(TRIM(SUBSTITUTE(AA66,CHAR(160),""))="Devis 1",IFERROR(VALUE(TRIM(SUBSTITUTE(N66,CHAR(160),""))),0),TRIM(SUBSTITUTE(AA66,CHAR(160),""))="Devis 2",IFERROR(VALUE(TRIM(SUBSTITUTE(S66,CHAR(160),""))),0),TRIM(SUBSTITUTE(AA66,CHAR(160),""))="Devis 3",IFERROR(VALUE(TRIM(SUBSTITUTE(X66,CHAR(160),""))),0),TRUE,0)*IFERROR(VALUE(TRIM(SUBSTITUTE(C66,CHAR(160),""))),0))</f>
        <v/>
      </c>
      <c r="AC66" s="177" t="str" cm="1">
        <f t="array" ref="AC66">IF(ROUND((_xlfn.IFS(TRIM(SUBSTITUTE(AA66,CHAR(160),""))="Devis 1",IFERROR(VALUE(TRIM(SUBSTITUTE(O66,CHAR(160),""))),0),TRIM(SUBSTITUTE(AA66,CHAR(160),""))="Devis 2",IFERROR(VALUE(TRIM(SUBSTITUTE(T66,CHAR(160),""))),0),TRIM(SUBSTITUTE(AA66,CHAR(160),""))="Devis 3",IFERROR(VALUE(TRIM(SUBSTITUTE(Y66,CHAR(160),""))),0),TRUE,0)*IFERROR(VALUE(TRIM(SUBSTITUTE(C66,CHAR(160),""))),0)),2)=0,IF(AB66&lt;&gt;"",0,""),ROUND((_xlfn.IFS(TRIM(SUBSTITUTE(AA66,CHAR(160),""))="Devis 1",IFERROR(VALUE(TRIM(SUBSTITUTE(O66,CHAR(160),""))),0),TRIM(SUBSTITUTE(AA66,CHAR(160),""))="Devis 2",IFERROR(VALUE(TRIM(SUBSTITUTE(T66,CHAR(160),""))),0),TRIM(SUBSTITUTE(AA66,CHAR(160),""))="Devis 3",IFERROR(VALUE(TRIM(SUBSTITUTE(Y66,CHAR(160),""))),0),TRUE,0)*IFERROR(VALUE(TRIM(SUBSTITUTE(C66,CHAR(160),""))),0)),2))</f>
        <v/>
      </c>
      <c r="AD66" s="252" t="str">
        <f t="shared" si="7"/>
        <v/>
      </c>
      <c r="AE66" s="25"/>
      <c r="AF66" s="253" t="str">
        <f>IF(B66="","",B66)</f>
        <v/>
      </c>
      <c r="AG66" s="254" t="str">
        <f>IF(C66="","",C66)</f>
        <v/>
      </c>
      <c r="AH66" s="255" t="str">
        <f>IF(D66="","",D66)</f>
        <v/>
      </c>
      <c r="AI66" s="78" t="str">
        <f>IF(E66="","",E66)</f>
        <v/>
      </c>
      <c r="AJ66" s="78" t="str">
        <f>IF(F66="","",F66)</f>
        <v/>
      </c>
      <c r="AK66" s="78" t="str">
        <f>IF(G66="","",G66)</f>
        <v/>
      </c>
      <c r="AL66" s="78" t="str">
        <f>IF(H66="","",H66)</f>
        <v/>
      </c>
      <c r="AM66" s="78" t="str">
        <f>IF(I66="","",I66)</f>
        <v/>
      </c>
      <c r="AN66" s="78" t="str">
        <f>IF(J66="","",J66)</f>
        <v/>
      </c>
      <c r="AO66" s="256" t="str">
        <f>IF(K66="","",K66)</f>
        <v/>
      </c>
      <c r="AP66" s="169"/>
      <c r="AQ66" s="169"/>
      <c r="AR66" s="170" t="str">
        <f>IF(N66="","",N66)</f>
        <v/>
      </c>
      <c r="AS66" s="79" t="str">
        <f>IF(O66="","",O66)</f>
        <v/>
      </c>
      <c r="AT66" s="165" t="str">
        <f t="shared" si="17"/>
        <v/>
      </c>
      <c r="AU66" s="169"/>
      <c r="AV66" s="169"/>
      <c r="AW66" s="171" t="str">
        <f>IF(S66="","",S66)</f>
        <v/>
      </c>
      <c r="AX66" s="79" t="str">
        <f>IF(T66="","",T66)</f>
        <v/>
      </c>
      <c r="AY66" s="165" t="str">
        <f t="shared" si="9"/>
        <v/>
      </c>
      <c r="AZ66" s="169"/>
      <c r="BA66" s="169"/>
      <c r="BB66" s="172" t="str">
        <f>IF(X66="","",X66)</f>
        <v/>
      </c>
      <c r="BC66" s="79" t="str">
        <f>IF(Y66="","",Y66)</f>
        <v/>
      </c>
      <c r="BD66" s="173" t="str">
        <f t="shared" si="10"/>
        <v/>
      </c>
      <c r="BE66" s="174" t="str">
        <f>IF(AA66="","",AA66)</f>
        <v/>
      </c>
      <c r="BF66" s="257"/>
      <c r="BG66" s="177" t="str">
        <f t="shared" si="11"/>
        <v/>
      </c>
      <c r="BH66" s="177" t="str">
        <f t="shared" si="12"/>
        <v/>
      </c>
      <c r="BI66" s="176" t="str">
        <f t="shared" si="13"/>
        <v/>
      </c>
      <c r="BJ66" s="940" t="str">
        <f t="shared" si="14"/>
        <v/>
      </c>
      <c r="BK66" s="940" t="str">
        <f t="shared" si="15"/>
        <v/>
      </c>
      <c r="BL66" s="176" t="str">
        <f t="shared" si="16"/>
        <v/>
      </c>
      <c r="BM66" s="258"/>
      <c r="BN66" s="411" t="str">
        <f t="shared" si="4"/>
        <v/>
      </c>
      <c r="BO66" s="411" t="str">
        <f>IF(OR(BL66="",AD66="",BJ66="",AB66="",BK66="",AC66=""),"",_xlfn.IFS(
ROUND(IFERROR(VALUE(TRIM(SUBSTITUTE(BL66,CHAR(160),""))),0),2)&gt;
ROUND(IFERROR(VALUE(TRIM(SUBSTITUTE(AD66,CHAR(160),""))),0),2),
"KO : Le montant retenu TTC est supérieur au montant présenté TTC. Merci de revoir la ligne de dépense ou plafonner son montant.",
ROUND(IFERROR(VALUE(TRIM(SUBSTITUTE(BJ66,CHAR(160),""))),0),2)&gt;
ROUND(IFERROR(VALUE(TRIM(SUBSTITUTE(AB66,CHAR(160),""))),0),2),
"Attention : Le montant retenu HT est supérieur au montant HT présenté. Merci de revoir la ligne de dépense, plafonner son montant, ou justifier la reventillation HT / TVA.",
ROUND(IFERROR(VALUE(TRIM(SUBSTITUTE(BK66,CHAR(160),""))),0),2)&gt;
ROUND(IFERROR(VALUE(TRIM(SUBSTITUTE(AC66,CHAR(160),""))),0),2),
"Attention : Le montant TVA retenu est supérieur au montant TVA présenté. Merci de revoir la ligne de dépense, plafonner son montant, ou justifier la reventillation HT / TVA.",
ROUND(IFERROR(VALUE(TRIM(SUBSTITUTE(AD66,CHAR(160),""))),0),2)=0,
"",
ROUND(IFERROR(VALUE(TRIM(SUBSTITUTE(BL66,CHAR(160),""))),0),2)=
ROUND(IFERROR(VALUE(TRIM(SUBSTITUTE(AD66,CHAR(160),""))),0),2),
"OK",
ROUND(IFERROR(VALUE(TRIM(SUBSTITUTE(BL66,CHAR(160),""))),0),2)=0,
"Attention : Montant présenté entièrement rejeté.",
ROUND(IFERROR(VALUE(TRIM(SUBSTITUTE(BL66,CHAR(160),""))),0),2)&lt;
ROUND(IFERROR(VALUE(TRIM(SUBSTITUTE(AD66,CHAR(160),""))),0),2),
"Attention : Montant présenté partiellement rejeté.",
TRUE,""
))</f>
        <v/>
      </c>
      <c r="BP66" s="176" t="str">
        <f>IF(OR(AB66="",BJ66=""),"",(IFERROR(VALUE(TRIM(SUBSTITUTE(AB66,CHAR(160),""))),0))-(IFERROR(VALUE(TRIM(SUBSTITUTE(BJ66,CHAR(160),""))),0)))</f>
        <v/>
      </c>
      <c r="BQ66" s="176" t="str">
        <f>IF(OR(AC66="",BK66=""),"",(IFERROR(VALUE(TRIM(SUBSTITUTE(AC66,CHAR(160),""))),0))-(IFERROR(VALUE(TRIM(SUBSTITUTE(BK66,CHAR(160),""))),0)))</f>
        <v/>
      </c>
      <c r="BR66" s="82" t="str">
        <f>IF(OR(AD66="",BL66=""),"",(IFERROR(VALUE(TRIM(SUBSTITUTE(AD66,CHAR(160),""))),0))-(IFERROR(VALUE(TRIM(SUBSTITUTE(BL66,CHAR(160),""))),0)))</f>
        <v/>
      </c>
    </row>
    <row r="67" spans="1:70" ht="20.25" customHeight="1">
      <c r="A67" s="250">
        <v>59</v>
      </c>
      <c r="B67" s="2"/>
      <c r="C67" s="356"/>
      <c r="D67" s="2"/>
      <c r="E67" s="2"/>
      <c r="F67" s="80"/>
      <c r="G67" s="17"/>
      <c r="H67" s="13"/>
      <c r="I67" s="30"/>
      <c r="J67" s="2"/>
      <c r="K67" s="12"/>
      <c r="L67" s="939"/>
      <c r="M67" s="2"/>
      <c r="N67" s="4"/>
      <c r="O67" s="3"/>
      <c r="P67" s="165" t="str">
        <f t="shared" si="19"/>
        <v/>
      </c>
      <c r="Q67" s="939"/>
      <c r="R67" s="2"/>
      <c r="S67" s="5"/>
      <c r="T67" s="362"/>
      <c r="U67" s="364" t="str">
        <f t="shared" si="6"/>
        <v/>
      </c>
      <c r="V67" s="939"/>
      <c r="W67" s="2"/>
      <c r="X67" s="6"/>
      <c r="Y67" s="362"/>
      <c r="Z67" s="364" t="str">
        <f t="shared" si="20"/>
        <v/>
      </c>
      <c r="AA67" s="366"/>
      <c r="AB67" s="251" t="str" cm="1">
        <f t="array" ref="AB67">IF((_xlfn.IFS(TRIM(SUBSTITUTE(AA67,CHAR(160),""))="Devis 1",IFERROR(VALUE(TRIM(SUBSTITUTE(N67,CHAR(160),""))),0),TRIM(SUBSTITUTE(AA67,CHAR(160),""))="Devis 2",IFERROR(VALUE(TRIM(SUBSTITUTE(S67,CHAR(160),""))),0),TRIM(SUBSTITUTE(AA67,CHAR(160),""))="Devis 3",IFERROR(VALUE(TRIM(SUBSTITUTE(X67,CHAR(160),""))),0),TRUE,0)*IFERROR(VALUE(TRIM(SUBSTITUTE(C67,CHAR(160),""))),0))=0,"",_xlfn.IFS(TRIM(SUBSTITUTE(AA67,CHAR(160),""))="Devis 1",IFERROR(VALUE(TRIM(SUBSTITUTE(N67,CHAR(160),""))),0),TRIM(SUBSTITUTE(AA67,CHAR(160),""))="Devis 2",IFERROR(VALUE(TRIM(SUBSTITUTE(S67,CHAR(160),""))),0),TRIM(SUBSTITUTE(AA67,CHAR(160),""))="Devis 3",IFERROR(VALUE(TRIM(SUBSTITUTE(X67,CHAR(160),""))),0),TRUE,0)*IFERROR(VALUE(TRIM(SUBSTITUTE(C67,CHAR(160),""))),0))</f>
        <v/>
      </c>
      <c r="AC67" s="177" t="str" cm="1">
        <f t="array" ref="AC67">IF(ROUND((_xlfn.IFS(TRIM(SUBSTITUTE(AA67,CHAR(160),""))="Devis 1",IFERROR(VALUE(TRIM(SUBSTITUTE(O67,CHAR(160),""))),0),TRIM(SUBSTITUTE(AA67,CHAR(160),""))="Devis 2",IFERROR(VALUE(TRIM(SUBSTITUTE(T67,CHAR(160),""))),0),TRIM(SUBSTITUTE(AA67,CHAR(160),""))="Devis 3",IFERROR(VALUE(TRIM(SUBSTITUTE(Y67,CHAR(160),""))),0),TRUE,0)*IFERROR(VALUE(TRIM(SUBSTITUTE(C67,CHAR(160),""))),0)),2)=0,IF(AB67&lt;&gt;"",0,""),ROUND((_xlfn.IFS(TRIM(SUBSTITUTE(AA67,CHAR(160),""))="Devis 1",IFERROR(VALUE(TRIM(SUBSTITUTE(O67,CHAR(160),""))),0),TRIM(SUBSTITUTE(AA67,CHAR(160),""))="Devis 2",IFERROR(VALUE(TRIM(SUBSTITUTE(T67,CHAR(160),""))),0),TRIM(SUBSTITUTE(AA67,CHAR(160),""))="Devis 3",IFERROR(VALUE(TRIM(SUBSTITUTE(Y67,CHAR(160),""))),0),TRUE,0)*IFERROR(VALUE(TRIM(SUBSTITUTE(C67,CHAR(160),""))),0)),2))</f>
        <v/>
      </c>
      <c r="AD67" s="252" t="str">
        <f t="shared" si="7"/>
        <v/>
      </c>
      <c r="AE67" s="25"/>
      <c r="AF67" s="253" t="str">
        <f>IF(B67="","",B67)</f>
        <v/>
      </c>
      <c r="AG67" s="254" t="str">
        <f>IF(C67="","",C67)</f>
        <v/>
      </c>
      <c r="AH67" s="255" t="str">
        <f>IF(D67="","",D67)</f>
        <v/>
      </c>
      <c r="AI67" s="78" t="str">
        <f>IF(E67="","",E67)</f>
        <v/>
      </c>
      <c r="AJ67" s="78" t="str">
        <f>IF(F67="","",F67)</f>
        <v/>
      </c>
      <c r="AK67" s="78" t="str">
        <f>IF(G67="","",G67)</f>
        <v/>
      </c>
      <c r="AL67" s="78" t="str">
        <f>IF(H67="","",H67)</f>
        <v/>
      </c>
      <c r="AM67" s="78" t="str">
        <f>IF(I67="","",I67)</f>
        <v/>
      </c>
      <c r="AN67" s="78" t="str">
        <f>IF(J67="","",J67)</f>
        <v/>
      </c>
      <c r="AO67" s="256" t="str">
        <f>IF(K67="","",K67)</f>
        <v/>
      </c>
      <c r="AP67" s="169"/>
      <c r="AQ67" s="169"/>
      <c r="AR67" s="170" t="str">
        <f>IF(N67="","",N67)</f>
        <v/>
      </c>
      <c r="AS67" s="79" t="str">
        <f>IF(O67="","",O67)</f>
        <v/>
      </c>
      <c r="AT67" s="165" t="str">
        <f t="shared" si="17"/>
        <v/>
      </c>
      <c r="AU67" s="169"/>
      <c r="AV67" s="169"/>
      <c r="AW67" s="171" t="str">
        <f>IF(S67="","",S67)</f>
        <v/>
      </c>
      <c r="AX67" s="79" t="str">
        <f>IF(T67="","",T67)</f>
        <v/>
      </c>
      <c r="AY67" s="165" t="str">
        <f t="shared" si="9"/>
        <v/>
      </c>
      <c r="AZ67" s="169"/>
      <c r="BA67" s="169"/>
      <c r="BB67" s="172" t="str">
        <f>IF(X67="","",X67)</f>
        <v/>
      </c>
      <c r="BC67" s="79" t="str">
        <f>IF(Y67="","",Y67)</f>
        <v/>
      </c>
      <c r="BD67" s="173" t="str">
        <f t="shared" si="10"/>
        <v/>
      </c>
      <c r="BE67" s="174" t="str">
        <f>IF(AA67="","",AA67)</f>
        <v/>
      </c>
      <c r="BF67" s="257"/>
      <c r="BG67" s="177" t="str">
        <f t="shared" si="11"/>
        <v/>
      </c>
      <c r="BH67" s="177" t="str">
        <f t="shared" si="12"/>
        <v/>
      </c>
      <c r="BI67" s="176" t="str">
        <f t="shared" si="13"/>
        <v/>
      </c>
      <c r="BJ67" s="940" t="str">
        <f t="shared" si="14"/>
        <v/>
      </c>
      <c r="BK67" s="940" t="str">
        <f t="shared" si="15"/>
        <v/>
      </c>
      <c r="BL67" s="176" t="str">
        <f t="shared" si="16"/>
        <v/>
      </c>
      <c r="BM67" s="258"/>
      <c r="BN67" s="411" t="str">
        <f t="shared" si="4"/>
        <v/>
      </c>
      <c r="BO67" s="411" t="str">
        <f>IF(OR(BL67="",AD67="",BJ67="",AB67="",BK67="",AC67=""),"",_xlfn.IFS(
ROUND(IFERROR(VALUE(TRIM(SUBSTITUTE(BL67,CHAR(160),""))),0),2)&gt;
ROUND(IFERROR(VALUE(TRIM(SUBSTITUTE(AD67,CHAR(160),""))),0),2),
"KO : Le montant retenu TTC est supérieur au montant présenté TTC. Merci de revoir la ligne de dépense ou plafonner son montant.",
ROUND(IFERROR(VALUE(TRIM(SUBSTITUTE(BJ67,CHAR(160),""))),0),2)&gt;
ROUND(IFERROR(VALUE(TRIM(SUBSTITUTE(AB67,CHAR(160),""))),0),2),
"Attention : Le montant retenu HT est supérieur au montant HT présenté. Merci de revoir la ligne de dépense, plafonner son montant, ou justifier la reventillation HT / TVA.",
ROUND(IFERROR(VALUE(TRIM(SUBSTITUTE(BK67,CHAR(160),""))),0),2)&gt;
ROUND(IFERROR(VALUE(TRIM(SUBSTITUTE(AC67,CHAR(160),""))),0),2),
"Attention : Le montant TVA retenu est supérieur au montant TVA présenté. Merci de revoir la ligne de dépense, plafonner son montant, ou justifier la reventillation HT / TVA.",
ROUND(IFERROR(VALUE(TRIM(SUBSTITUTE(AD67,CHAR(160),""))),0),2)=0,
"",
ROUND(IFERROR(VALUE(TRIM(SUBSTITUTE(BL67,CHAR(160),""))),0),2)=
ROUND(IFERROR(VALUE(TRIM(SUBSTITUTE(AD67,CHAR(160),""))),0),2),
"OK",
ROUND(IFERROR(VALUE(TRIM(SUBSTITUTE(BL67,CHAR(160),""))),0),2)=0,
"Attention : Montant présenté entièrement rejeté.",
ROUND(IFERROR(VALUE(TRIM(SUBSTITUTE(BL67,CHAR(160),""))),0),2)&lt;
ROUND(IFERROR(VALUE(TRIM(SUBSTITUTE(AD67,CHAR(160),""))),0),2),
"Attention : Montant présenté partiellement rejeté.",
TRUE,""
))</f>
        <v/>
      </c>
      <c r="BP67" s="176" t="str">
        <f>IF(OR(AB67="",BJ67=""),"",(IFERROR(VALUE(TRIM(SUBSTITUTE(AB67,CHAR(160),""))),0))-(IFERROR(VALUE(TRIM(SUBSTITUTE(BJ67,CHAR(160),""))),0)))</f>
        <v/>
      </c>
      <c r="BQ67" s="176" t="str">
        <f>IF(OR(AC67="",BK67=""),"",(IFERROR(VALUE(TRIM(SUBSTITUTE(AC67,CHAR(160),""))),0))-(IFERROR(VALUE(TRIM(SUBSTITUTE(BK67,CHAR(160),""))),0)))</f>
        <v/>
      </c>
      <c r="BR67" s="82" t="str">
        <f>IF(OR(AD67="",BL67=""),"",(IFERROR(VALUE(TRIM(SUBSTITUTE(AD67,CHAR(160),""))),0))-(IFERROR(VALUE(TRIM(SUBSTITUTE(BL67,CHAR(160),""))),0)))</f>
        <v/>
      </c>
    </row>
    <row r="68" spans="1:70" ht="20.25" customHeight="1">
      <c r="A68" s="250">
        <v>60</v>
      </c>
      <c r="B68" s="2"/>
      <c r="C68" s="356"/>
      <c r="D68" s="2"/>
      <c r="E68" s="2"/>
      <c r="F68" s="80"/>
      <c r="G68" s="17"/>
      <c r="H68" s="13"/>
      <c r="I68" s="30"/>
      <c r="J68" s="2"/>
      <c r="K68" s="12"/>
      <c r="L68" s="939"/>
      <c r="M68" s="2"/>
      <c r="N68" s="4"/>
      <c r="O68" s="3"/>
      <c r="P68" s="165" t="str">
        <f t="shared" si="19"/>
        <v/>
      </c>
      <c r="Q68" s="939"/>
      <c r="R68" s="2"/>
      <c r="S68" s="5"/>
      <c r="T68" s="362"/>
      <c r="U68" s="364" t="str">
        <f t="shared" si="6"/>
        <v/>
      </c>
      <c r="V68" s="939"/>
      <c r="W68" s="2"/>
      <c r="X68" s="6"/>
      <c r="Y68" s="362"/>
      <c r="Z68" s="364" t="str">
        <f t="shared" si="20"/>
        <v/>
      </c>
      <c r="AA68" s="366"/>
      <c r="AB68" s="251" t="str" cm="1">
        <f t="array" ref="AB68">IF((_xlfn.IFS(TRIM(SUBSTITUTE(AA68,CHAR(160),""))="Devis 1",IFERROR(VALUE(TRIM(SUBSTITUTE(N68,CHAR(160),""))),0),TRIM(SUBSTITUTE(AA68,CHAR(160),""))="Devis 2",IFERROR(VALUE(TRIM(SUBSTITUTE(S68,CHAR(160),""))),0),TRIM(SUBSTITUTE(AA68,CHAR(160),""))="Devis 3",IFERROR(VALUE(TRIM(SUBSTITUTE(X68,CHAR(160),""))),0),TRUE,0)*IFERROR(VALUE(TRIM(SUBSTITUTE(C68,CHAR(160),""))),0))=0,"",_xlfn.IFS(TRIM(SUBSTITUTE(AA68,CHAR(160),""))="Devis 1",IFERROR(VALUE(TRIM(SUBSTITUTE(N68,CHAR(160),""))),0),TRIM(SUBSTITUTE(AA68,CHAR(160),""))="Devis 2",IFERROR(VALUE(TRIM(SUBSTITUTE(S68,CHAR(160),""))),0),TRIM(SUBSTITUTE(AA68,CHAR(160),""))="Devis 3",IFERROR(VALUE(TRIM(SUBSTITUTE(X68,CHAR(160),""))),0),TRUE,0)*IFERROR(VALUE(TRIM(SUBSTITUTE(C68,CHAR(160),""))),0))</f>
        <v/>
      </c>
      <c r="AC68" s="177" t="str" cm="1">
        <f t="array" ref="AC68">IF(ROUND((_xlfn.IFS(TRIM(SUBSTITUTE(AA68,CHAR(160),""))="Devis 1",IFERROR(VALUE(TRIM(SUBSTITUTE(O68,CHAR(160),""))),0),TRIM(SUBSTITUTE(AA68,CHAR(160),""))="Devis 2",IFERROR(VALUE(TRIM(SUBSTITUTE(T68,CHAR(160),""))),0),TRIM(SUBSTITUTE(AA68,CHAR(160),""))="Devis 3",IFERROR(VALUE(TRIM(SUBSTITUTE(Y68,CHAR(160),""))),0),TRUE,0)*IFERROR(VALUE(TRIM(SUBSTITUTE(C68,CHAR(160),""))),0)),2)=0,IF(AB68&lt;&gt;"",0,""),ROUND((_xlfn.IFS(TRIM(SUBSTITUTE(AA68,CHAR(160),""))="Devis 1",IFERROR(VALUE(TRIM(SUBSTITUTE(O68,CHAR(160),""))),0),TRIM(SUBSTITUTE(AA68,CHAR(160),""))="Devis 2",IFERROR(VALUE(TRIM(SUBSTITUTE(T68,CHAR(160),""))),0),TRIM(SUBSTITUTE(AA68,CHAR(160),""))="Devis 3",IFERROR(VALUE(TRIM(SUBSTITUTE(Y68,CHAR(160),""))),0),TRUE,0)*IFERROR(VALUE(TRIM(SUBSTITUTE(C68,CHAR(160),""))),0)),2))</f>
        <v/>
      </c>
      <c r="AD68" s="252" t="str">
        <f t="shared" si="7"/>
        <v/>
      </c>
      <c r="AE68" s="25"/>
      <c r="AF68" s="253" t="str">
        <f>IF(B68="","",B68)</f>
        <v/>
      </c>
      <c r="AG68" s="254" t="str">
        <f>IF(C68="","",C68)</f>
        <v/>
      </c>
      <c r="AH68" s="255" t="str">
        <f>IF(D68="","",D68)</f>
        <v/>
      </c>
      <c r="AI68" s="78" t="str">
        <f>IF(E68="","",E68)</f>
        <v/>
      </c>
      <c r="AJ68" s="78" t="str">
        <f>IF(F68="","",F68)</f>
        <v/>
      </c>
      <c r="AK68" s="78" t="str">
        <f>IF(G68="","",G68)</f>
        <v/>
      </c>
      <c r="AL68" s="78" t="str">
        <f>IF(H68="","",H68)</f>
        <v/>
      </c>
      <c r="AM68" s="78" t="str">
        <f>IF(I68="","",I68)</f>
        <v/>
      </c>
      <c r="AN68" s="78" t="str">
        <f>IF(J68="","",J68)</f>
        <v/>
      </c>
      <c r="AO68" s="256" t="str">
        <f>IF(K68="","",K68)</f>
        <v/>
      </c>
      <c r="AP68" s="169"/>
      <c r="AQ68" s="169"/>
      <c r="AR68" s="170" t="str">
        <f>IF(N68="","",N68)</f>
        <v/>
      </c>
      <c r="AS68" s="79" t="str">
        <f>IF(O68="","",O68)</f>
        <v/>
      </c>
      <c r="AT68" s="165" t="str">
        <f t="shared" si="17"/>
        <v/>
      </c>
      <c r="AU68" s="169"/>
      <c r="AV68" s="169"/>
      <c r="AW68" s="171" t="str">
        <f>IF(S68="","",S68)</f>
        <v/>
      </c>
      <c r="AX68" s="79" t="str">
        <f>IF(T68="","",T68)</f>
        <v/>
      </c>
      <c r="AY68" s="165" t="str">
        <f t="shared" si="9"/>
        <v/>
      </c>
      <c r="AZ68" s="169"/>
      <c r="BA68" s="169"/>
      <c r="BB68" s="172" t="str">
        <f>IF(X68="","",X68)</f>
        <v/>
      </c>
      <c r="BC68" s="79" t="str">
        <f>IF(Y68="","",Y68)</f>
        <v/>
      </c>
      <c r="BD68" s="173" t="str">
        <f t="shared" si="10"/>
        <v/>
      </c>
      <c r="BE68" s="174" t="str">
        <f>IF(AA68="","",AA68)</f>
        <v/>
      </c>
      <c r="BF68" s="257"/>
      <c r="BG68" s="177" t="str">
        <f t="shared" si="11"/>
        <v/>
      </c>
      <c r="BH68" s="177" t="str">
        <f t="shared" si="12"/>
        <v/>
      </c>
      <c r="BI68" s="176" t="str">
        <f t="shared" si="13"/>
        <v/>
      </c>
      <c r="BJ68" s="940" t="str">
        <f t="shared" si="14"/>
        <v/>
      </c>
      <c r="BK68" s="940" t="str">
        <f t="shared" si="15"/>
        <v/>
      </c>
      <c r="BL68" s="176" t="str">
        <f t="shared" si="16"/>
        <v/>
      </c>
      <c r="BM68" s="258"/>
      <c r="BN68" s="411" t="str">
        <f t="shared" si="4"/>
        <v/>
      </c>
      <c r="BO68" s="411" t="str">
        <f>IF(OR(BL68="",AD68="",BJ68="",AB68="",BK68="",AC68=""),"",_xlfn.IFS(
ROUND(IFERROR(VALUE(TRIM(SUBSTITUTE(BL68,CHAR(160),""))),0),2)&gt;
ROUND(IFERROR(VALUE(TRIM(SUBSTITUTE(AD68,CHAR(160),""))),0),2),
"KO : Le montant retenu TTC est supérieur au montant présenté TTC. Merci de revoir la ligne de dépense ou plafonner son montant.",
ROUND(IFERROR(VALUE(TRIM(SUBSTITUTE(BJ68,CHAR(160),""))),0),2)&gt;
ROUND(IFERROR(VALUE(TRIM(SUBSTITUTE(AB68,CHAR(160),""))),0),2),
"Attention : Le montant retenu HT est supérieur au montant HT présenté. Merci de revoir la ligne de dépense, plafonner son montant, ou justifier la reventillation HT / TVA.",
ROUND(IFERROR(VALUE(TRIM(SUBSTITUTE(BK68,CHAR(160),""))),0),2)&gt;
ROUND(IFERROR(VALUE(TRIM(SUBSTITUTE(AC68,CHAR(160),""))),0),2),
"Attention : Le montant TVA retenu est supérieur au montant TVA présenté. Merci de revoir la ligne de dépense, plafonner son montant, ou justifier la reventillation HT / TVA.",
ROUND(IFERROR(VALUE(TRIM(SUBSTITUTE(AD68,CHAR(160),""))),0),2)=0,
"",
ROUND(IFERROR(VALUE(TRIM(SUBSTITUTE(BL68,CHAR(160),""))),0),2)=
ROUND(IFERROR(VALUE(TRIM(SUBSTITUTE(AD68,CHAR(160),""))),0),2),
"OK",
ROUND(IFERROR(VALUE(TRIM(SUBSTITUTE(BL68,CHAR(160),""))),0),2)=0,
"Attention : Montant présenté entièrement rejeté.",
ROUND(IFERROR(VALUE(TRIM(SUBSTITUTE(BL68,CHAR(160),""))),0),2)&lt;
ROUND(IFERROR(VALUE(TRIM(SUBSTITUTE(AD68,CHAR(160),""))),0),2),
"Attention : Montant présenté partiellement rejeté.",
TRUE,""
))</f>
        <v/>
      </c>
      <c r="BP68" s="176" t="str">
        <f>IF(OR(AB68="",BJ68=""),"",(IFERROR(VALUE(TRIM(SUBSTITUTE(AB68,CHAR(160),""))),0))-(IFERROR(VALUE(TRIM(SUBSTITUTE(BJ68,CHAR(160),""))),0)))</f>
        <v/>
      </c>
      <c r="BQ68" s="176" t="str">
        <f>IF(OR(AC68="",BK68=""),"",(IFERROR(VALUE(TRIM(SUBSTITUTE(AC68,CHAR(160),""))),0))-(IFERROR(VALUE(TRIM(SUBSTITUTE(BK68,CHAR(160),""))),0)))</f>
        <v/>
      </c>
      <c r="BR68" s="82" t="str">
        <f>IF(OR(AD68="",BL68=""),"",(IFERROR(VALUE(TRIM(SUBSTITUTE(AD68,CHAR(160),""))),0))-(IFERROR(VALUE(TRIM(SUBSTITUTE(BL68,CHAR(160),""))),0)))</f>
        <v/>
      </c>
    </row>
    <row r="69" spans="1:70" ht="20.25" customHeight="1">
      <c r="A69" s="250">
        <v>61</v>
      </c>
      <c r="B69" s="2"/>
      <c r="C69" s="356"/>
      <c r="D69" s="2"/>
      <c r="E69" s="2"/>
      <c r="F69" s="80"/>
      <c r="G69" s="17"/>
      <c r="H69" s="13"/>
      <c r="I69" s="30"/>
      <c r="J69" s="2"/>
      <c r="K69" s="12"/>
      <c r="L69" s="939"/>
      <c r="M69" s="2"/>
      <c r="N69" s="4"/>
      <c r="O69" s="3"/>
      <c r="P69" s="165" t="str">
        <f t="shared" si="19"/>
        <v/>
      </c>
      <c r="Q69" s="939"/>
      <c r="R69" s="2"/>
      <c r="S69" s="5"/>
      <c r="T69" s="362"/>
      <c r="U69" s="364" t="str">
        <f t="shared" si="6"/>
        <v/>
      </c>
      <c r="V69" s="939"/>
      <c r="W69" s="2"/>
      <c r="X69" s="6"/>
      <c r="Y69" s="362"/>
      <c r="Z69" s="364" t="str">
        <f t="shared" si="20"/>
        <v/>
      </c>
      <c r="AA69" s="366"/>
      <c r="AB69" s="251" t="str" cm="1">
        <f t="array" ref="AB69">IF((_xlfn.IFS(TRIM(SUBSTITUTE(AA69,CHAR(160),""))="Devis 1",IFERROR(VALUE(TRIM(SUBSTITUTE(N69,CHAR(160),""))),0),TRIM(SUBSTITUTE(AA69,CHAR(160),""))="Devis 2",IFERROR(VALUE(TRIM(SUBSTITUTE(S69,CHAR(160),""))),0),TRIM(SUBSTITUTE(AA69,CHAR(160),""))="Devis 3",IFERROR(VALUE(TRIM(SUBSTITUTE(X69,CHAR(160),""))),0),TRUE,0)*IFERROR(VALUE(TRIM(SUBSTITUTE(C69,CHAR(160),""))),0))=0,"",_xlfn.IFS(TRIM(SUBSTITUTE(AA69,CHAR(160),""))="Devis 1",IFERROR(VALUE(TRIM(SUBSTITUTE(N69,CHAR(160),""))),0),TRIM(SUBSTITUTE(AA69,CHAR(160),""))="Devis 2",IFERROR(VALUE(TRIM(SUBSTITUTE(S69,CHAR(160),""))),0),TRIM(SUBSTITUTE(AA69,CHAR(160),""))="Devis 3",IFERROR(VALUE(TRIM(SUBSTITUTE(X69,CHAR(160),""))),0),TRUE,0)*IFERROR(VALUE(TRIM(SUBSTITUTE(C69,CHAR(160),""))),0))</f>
        <v/>
      </c>
      <c r="AC69" s="177" t="str" cm="1">
        <f t="array" ref="AC69">IF(ROUND((_xlfn.IFS(TRIM(SUBSTITUTE(AA69,CHAR(160),""))="Devis 1",IFERROR(VALUE(TRIM(SUBSTITUTE(O69,CHAR(160),""))),0),TRIM(SUBSTITUTE(AA69,CHAR(160),""))="Devis 2",IFERROR(VALUE(TRIM(SUBSTITUTE(T69,CHAR(160),""))),0),TRIM(SUBSTITUTE(AA69,CHAR(160),""))="Devis 3",IFERROR(VALUE(TRIM(SUBSTITUTE(Y69,CHAR(160),""))),0),TRUE,0)*IFERROR(VALUE(TRIM(SUBSTITUTE(C69,CHAR(160),""))),0)),2)=0,IF(AB69&lt;&gt;"",0,""),ROUND((_xlfn.IFS(TRIM(SUBSTITUTE(AA69,CHAR(160),""))="Devis 1",IFERROR(VALUE(TRIM(SUBSTITUTE(O69,CHAR(160),""))),0),TRIM(SUBSTITUTE(AA69,CHAR(160),""))="Devis 2",IFERROR(VALUE(TRIM(SUBSTITUTE(T69,CHAR(160),""))),0),TRIM(SUBSTITUTE(AA69,CHAR(160),""))="Devis 3",IFERROR(VALUE(TRIM(SUBSTITUTE(Y69,CHAR(160),""))),0),TRUE,0)*IFERROR(VALUE(TRIM(SUBSTITUTE(C69,CHAR(160),""))),0)),2))</f>
        <v/>
      </c>
      <c r="AD69" s="252" t="str">
        <f t="shared" si="7"/>
        <v/>
      </c>
      <c r="AE69" s="25"/>
      <c r="AF69" s="253" t="str">
        <f>IF(B69="","",B69)</f>
        <v/>
      </c>
      <c r="AG69" s="254" t="str">
        <f>IF(C69="","",C69)</f>
        <v/>
      </c>
      <c r="AH69" s="255" t="str">
        <f>IF(D69="","",D69)</f>
        <v/>
      </c>
      <c r="AI69" s="78" t="str">
        <f>IF(E69="","",E69)</f>
        <v/>
      </c>
      <c r="AJ69" s="78" t="str">
        <f>IF(F69="","",F69)</f>
        <v/>
      </c>
      <c r="AK69" s="78" t="str">
        <f>IF(G69="","",G69)</f>
        <v/>
      </c>
      <c r="AL69" s="78" t="str">
        <f>IF(H69="","",H69)</f>
        <v/>
      </c>
      <c r="AM69" s="78" t="str">
        <f>IF(I69="","",I69)</f>
        <v/>
      </c>
      <c r="AN69" s="78" t="str">
        <f>IF(J69="","",J69)</f>
        <v/>
      </c>
      <c r="AO69" s="256" t="str">
        <f>IF(K69="","",K69)</f>
        <v/>
      </c>
      <c r="AP69" s="169"/>
      <c r="AQ69" s="169"/>
      <c r="AR69" s="170" t="str">
        <f>IF(N69="","",N69)</f>
        <v/>
      </c>
      <c r="AS69" s="79" t="str">
        <f>IF(O69="","",O69)</f>
        <v/>
      </c>
      <c r="AT69" s="165" t="str">
        <f t="shared" si="17"/>
        <v/>
      </c>
      <c r="AU69" s="169"/>
      <c r="AV69" s="169"/>
      <c r="AW69" s="171" t="str">
        <f>IF(S69="","",S69)</f>
        <v/>
      </c>
      <c r="AX69" s="79" t="str">
        <f>IF(T69="","",T69)</f>
        <v/>
      </c>
      <c r="AY69" s="165" t="str">
        <f t="shared" si="9"/>
        <v/>
      </c>
      <c r="AZ69" s="169"/>
      <c r="BA69" s="169"/>
      <c r="BB69" s="172" t="str">
        <f>IF(X69="","",X69)</f>
        <v/>
      </c>
      <c r="BC69" s="79" t="str">
        <f>IF(Y69="","",Y69)</f>
        <v/>
      </c>
      <c r="BD69" s="173" t="str">
        <f t="shared" si="10"/>
        <v/>
      </c>
      <c r="BE69" s="174" t="str">
        <f>IF(AA69="","",AA69)</f>
        <v/>
      </c>
      <c r="BF69" s="257"/>
      <c r="BG69" s="177" t="str">
        <f t="shared" si="11"/>
        <v/>
      </c>
      <c r="BH69" s="177" t="str">
        <f t="shared" si="12"/>
        <v/>
      </c>
      <c r="BI69" s="176" t="str">
        <f t="shared" si="13"/>
        <v/>
      </c>
      <c r="BJ69" s="940" t="str">
        <f t="shared" si="14"/>
        <v/>
      </c>
      <c r="BK69" s="940" t="str">
        <f t="shared" si="15"/>
        <v/>
      </c>
      <c r="BL69" s="176" t="str">
        <f t="shared" si="16"/>
        <v/>
      </c>
      <c r="BM69" s="258"/>
      <c r="BN69" s="411" t="str">
        <f t="shared" si="4"/>
        <v/>
      </c>
      <c r="BO69" s="411" t="str">
        <f>IF(OR(BL69="",AD69="",BJ69="",AB69="",BK69="",AC69=""),"",_xlfn.IFS(
ROUND(IFERROR(VALUE(TRIM(SUBSTITUTE(BL69,CHAR(160),""))),0),2)&gt;
ROUND(IFERROR(VALUE(TRIM(SUBSTITUTE(AD69,CHAR(160),""))),0),2),
"KO : Le montant retenu TTC est supérieur au montant présenté TTC. Merci de revoir la ligne de dépense ou plafonner son montant.",
ROUND(IFERROR(VALUE(TRIM(SUBSTITUTE(BJ69,CHAR(160),""))),0),2)&gt;
ROUND(IFERROR(VALUE(TRIM(SUBSTITUTE(AB69,CHAR(160),""))),0),2),
"Attention : Le montant retenu HT est supérieur au montant HT présenté. Merci de revoir la ligne de dépense, plafonner son montant, ou justifier la reventillation HT / TVA.",
ROUND(IFERROR(VALUE(TRIM(SUBSTITUTE(BK69,CHAR(160),""))),0),2)&gt;
ROUND(IFERROR(VALUE(TRIM(SUBSTITUTE(AC69,CHAR(160),""))),0),2),
"Attention : Le montant TVA retenu est supérieur au montant TVA présenté. Merci de revoir la ligne de dépense, plafonner son montant, ou justifier la reventillation HT / TVA.",
ROUND(IFERROR(VALUE(TRIM(SUBSTITUTE(AD69,CHAR(160),""))),0),2)=0,
"",
ROUND(IFERROR(VALUE(TRIM(SUBSTITUTE(BL69,CHAR(160),""))),0),2)=
ROUND(IFERROR(VALUE(TRIM(SUBSTITUTE(AD69,CHAR(160),""))),0),2),
"OK",
ROUND(IFERROR(VALUE(TRIM(SUBSTITUTE(BL69,CHAR(160),""))),0),2)=0,
"Attention : Montant présenté entièrement rejeté.",
ROUND(IFERROR(VALUE(TRIM(SUBSTITUTE(BL69,CHAR(160),""))),0),2)&lt;
ROUND(IFERROR(VALUE(TRIM(SUBSTITUTE(AD69,CHAR(160),""))),0),2),
"Attention : Montant présenté partiellement rejeté.",
TRUE,""
))</f>
        <v/>
      </c>
      <c r="BP69" s="176" t="str">
        <f>IF(OR(AB69="",BJ69=""),"",(IFERROR(VALUE(TRIM(SUBSTITUTE(AB69,CHAR(160),""))),0))-(IFERROR(VALUE(TRIM(SUBSTITUTE(BJ69,CHAR(160),""))),0)))</f>
        <v/>
      </c>
      <c r="BQ69" s="176" t="str">
        <f>IF(OR(AC69="",BK69=""),"",(IFERROR(VALUE(TRIM(SUBSTITUTE(AC69,CHAR(160),""))),0))-(IFERROR(VALUE(TRIM(SUBSTITUTE(BK69,CHAR(160),""))),0)))</f>
        <v/>
      </c>
      <c r="BR69" s="82" t="str">
        <f>IF(OR(AD69="",BL69=""),"",(IFERROR(VALUE(TRIM(SUBSTITUTE(AD69,CHAR(160),""))),0))-(IFERROR(VALUE(TRIM(SUBSTITUTE(BL69,CHAR(160),""))),0)))</f>
        <v/>
      </c>
    </row>
    <row r="70" spans="1:70" ht="20.25" customHeight="1">
      <c r="A70" s="250">
        <v>62</v>
      </c>
      <c r="B70" s="2"/>
      <c r="C70" s="356"/>
      <c r="D70" s="2"/>
      <c r="E70" s="2"/>
      <c r="F70" s="80"/>
      <c r="G70" s="17"/>
      <c r="H70" s="13"/>
      <c r="I70" s="30"/>
      <c r="J70" s="2"/>
      <c r="K70" s="12"/>
      <c r="L70" s="939"/>
      <c r="M70" s="2"/>
      <c r="N70" s="4"/>
      <c r="O70" s="3"/>
      <c r="P70" s="165" t="str">
        <f t="shared" si="19"/>
        <v/>
      </c>
      <c r="Q70" s="939"/>
      <c r="R70" s="2"/>
      <c r="S70" s="5"/>
      <c r="T70" s="362"/>
      <c r="U70" s="364" t="str">
        <f t="shared" si="6"/>
        <v/>
      </c>
      <c r="V70" s="939"/>
      <c r="W70" s="2"/>
      <c r="X70" s="6"/>
      <c r="Y70" s="362"/>
      <c r="Z70" s="364" t="str">
        <f t="shared" si="20"/>
        <v/>
      </c>
      <c r="AA70" s="366"/>
      <c r="AB70" s="251" t="str" cm="1">
        <f t="array" ref="AB70">IF((_xlfn.IFS(TRIM(SUBSTITUTE(AA70,CHAR(160),""))="Devis 1",IFERROR(VALUE(TRIM(SUBSTITUTE(N70,CHAR(160),""))),0),TRIM(SUBSTITUTE(AA70,CHAR(160),""))="Devis 2",IFERROR(VALUE(TRIM(SUBSTITUTE(S70,CHAR(160),""))),0),TRIM(SUBSTITUTE(AA70,CHAR(160),""))="Devis 3",IFERROR(VALUE(TRIM(SUBSTITUTE(X70,CHAR(160),""))),0),TRUE,0)*IFERROR(VALUE(TRIM(SUBSTITUTE(C70,CHAR(160),""))),0))=0,"",_xlfn.IFS(TRIM(SUBSTITUTE(AA70,CHAR(160),""))="Devis 1",IFERROR(VALUE(TRIM(SUBSTITUTE(N70,CHAR(160),""))),0),TRIM(SUBSTITUTE(AA70,CHAR(160),""))="Devis 2",IFERROR(VALUE(TRIM(SUBSTITUTE(S70,CHAR(160),""))),0),TRIM(SUBSTITUTE(AA70,CHAR(160),""))="Devis 3",IFERROR(VALUE(TRIM(SUBSTITUTE(X70,CHAR(160),""))),0),TRUE,0)*IFERROR(VALUE(TRIM(SUBSTITUTE(C70,CHAR(160),""))),0))</f>
        <v/>
      </c>
      <c r="AC70" s="177" t="str" cm="1">
        <f t="array" ref="AC70">IF(ROUND((_xlfn.IFS(TRIM(SUBSTITUTE(AA70,CHAR(160),""))="Devis 1",IFERROR(VALUE(TRIM(SUBSTITUTE(O70,CHAR(160),""))),0),TRIM(SUBSTITUTE(AA70,CHAR(160),""))="Devis 2",IFERROR(VALUE(TRIM(SUBSTITUTE(T70,CHAR(160),""))),0),TRIM(SUBSTITUTE(AA70,CHAR(160),""))="Devis 3",IFERROR(VALUE(TRIM(SUBSTITUTE(Y70,CHAR(160),""))),0),TRUE,0)*IFERROR(VALUE(TRIM(SUBSTITUTE(C70,CHAR(160),""))),0)),2)=0,IF(AB70&lt;&gt;"",0,""),ROUND((_xlfn.IFS(TRIM(SUBSTITUTE(AA70,CHAR(160),""))="Devis 1",IFERROR(VALUE(TRIM(SUBSTITUTE(O70,CHAR(160),""))),0),TRIM(SUBSTITUTE(AA70,CHAR(160),""))="Devis 2",IFERROR(VALUE(TRIM(SUBSTITUTE(T70,CHAR(160),""))),0),TRIM(SUBSTITUTE(AA70,CHAR(160),""))="Devis 3",IFERROR(VALUE(TRIM(SUBSTITUTE(Y70,CHAR(160),""))),0),TRUE,0)*IFERROR(VALUE(TRIM(SUBSTITUTE(C70,CHAR(160),""))),0)),2))</f>
        <v/>
      </c>
      <c r="AD70" s="252" t="str">
        <f t="shared" si="7"/>
        <v/>
      </c>
      <c r="AE70" s="25"/>
      <c r="AF70" s="253" t="str">
        <f>IF(B70="","",B70)</f>
        <v/>
      </c>
      <c r="AG70" s="254" t="str">
        <f>IF(C70="","",C70)</f>
        <v/>
      </c>
      <c r="AH70" s="255" t="str">
        <f>IF(D70="","",D70)</f>
        <v/>
      </c>
      <c r="AI70" s="78" t="str">
        <f>IF(E70="","",E70)</f>
        <v/>
      </c>
      <c r="AJ70" s="78" t="str">
        <f>IF(F70="","",F70)</f>
        <v/>
      </c>
      <c r="AK70" s="78" t="str">
        <f>IF(G70="","",G70)</f>
        <v/>
      </c>
      <c r="AL70" s="78" t="str">
        <f>IF(H70="","",H70)</f>
        <v/>
      </c>
      <c r="AM70" s="78" t="str">
        <f>IF(I70="","",I70)</f>
        <v/>
      </c>
      <c r="AN70" s="78" t="str">
        <f>IF(J70="","",J70)</f>
        <v/>
      </c>
      <c r="AO70" s="256" t="str">
        <f>IF(K70="","",K70)</f>
        <v/>
      </c>
      <c r="AP70" s="169"/>
      <c r="AQ70" s="169"/>
      <c r="AR70" s="170" t="str">
        <f>IF(N70="","",N70)</f>
        <v/>
      </c>
      <c r="AS70" s="79" t="str">
        <f>IF(O70="","",O70)</f>
        <v/>
      </c>
      <c r="AT70" s="165" t="str">
        <f t="shared" si="17"/>
        <v/>
      </c>
      <c r="AU70" s="169"/>
      <c r="AV70" s="169"/>
      <c r="AW70" s="171" t="str">
        <f>IF(S70="","",S70)</f>
        <v/>
      </c>
      <c r="AX70" s="79" t="str">
        <f>IF(T70="","",T70)</f>
        <v/>
      </c>
      <c r="AY70" s="165" t="str">
        <f t="shared" si="9"/>
        <v/>
      </c>
      <c r="AZ70" s="169"/>
      <c r="BA70" s="169"/>
      <c r="BB70" s="172" t="str">
        <f>IF(X70="","",X70)</f>
        <v/>
      </c>
      <c r="BC70" s="79" t="str">
        <f>IF(Y70="","",Y70)</f>
        <v/>
      </c>
      <c r="BD70" s="173" t="str">
        <f t="shared" si="10"/>
        <v/>
      </c>
      <c r="BE70" s="174" t="str">
        <f>IF(AA70="","",AA70)</f>
        <v/>
      </c>
      <c r="BF70" s="257"/>
      <c r="BG70" s="177" t="str">
        <f t="shared" si="11"/>
        <v/>
      </c>
      <c r="BH70" s="177" t="str">
        <f t="shared" si="12"/>
        <v/>
      </c>
      <c r="BI70" s="176" t="str">
        <f t="shared" si="13"/>
        <v/>
      </c>
      <c r="BJ70" s="940" t="str">
        <f t="shared" si="14"/>
        <v/>
      </c>
      <c r="BK70" s="940" t="str">
        <f t="shared" si="15"/>
        <v/>
      </c>
      <c r="BL70" s="176" t="str">
        <f t="shared" si="16"/>
        <v/>
      </c>
      <c r="BM70" s="258"/>
      <c r="BN70" s="411" t="str">
        <f t="shared" si="4"/>
        <v/>
      </c>
      <c r="BO70" s="411" t="str">
        <f>IF(OR(BL70="",AD70="",BJ70="",AB70="",BK70="",AC70=""),"",_xlfn.IFS(
ROUND(IFERROR(VALUE(TRIM(SUBSTITUTE(BL70,CHAR(160),""))),0),2)&gt;
ROUND(IFERROR(VALUE(TRIM(SUBSTITUTE(AD70,CHAR(160),""))),0),2),
"KO : Le montant retenu TTC est supérieur au montant présenté TTC. Merci de revoir la ligne de dépense ou plafonner son montant.",
ROUND(IFERROR(VALUE(TRIM(SUBSTITUTE(BJ70,CHAR(160),""))),0),2)&gt;
ROUND(IFERROR(VALUE(TRIM(SUBSTITUTE(AB70,CHAR(160),""))),0),2),
"Attention : Le montant retenu HT est supérieur au montant HT présenté. Merci de revoir la ligne de dépense, plafonner son montant, ou justifier la reventillation HT / TVA.",
ROUND(IFERROR(VALUE(TRIM(SUBSTITUTE(BK70,CHAR(160),""))),0),2)&gt;
ROUND(IFERROR(VALUE(TRIM(SUBSTITUTE(AC70,CHAR(160),""))),0),2),
"Attention : Le montant TVA retenu est supérieur au montant TVA présenté. Merci de revoir la ligne de dépense, plafonner son montant, ou justifier la reventillation HT / TVA.",
ROUND(IFERROR(VALUE(TRIM(SUBSTITUTE(AD70,CHAR(160),""))),0),2)=0,
"",
ROUND(IFERROR(VALUE(TRIM(SUBSTITUTE(BL70,CHAR(160),""))),0),2)=
ROUND(IFERROR(VALUE(TRIM(SUBSTITUTE(AD70,CHAR(160),""))),0),2),
"OK",
ROUND(IFERROR(VALUE(TRIM(SUBSTITUTE(BL70,CHAR(160),""))),0),2)=0,
"Attention : Montant présenté entièrement rejeté.",
ROUND(IFERROR(VALUE(TRIM(SUBSTITUTE(BL70,CHAR(160),""))),0),2)&lt;
ROUND(IFERROR(VALUE(TRIM(SUBSTITUTE(AD70,CHAR(160),""))),0),2),
"Attention : Montant présenté partiellement rejeté.",
TRUE,""
))</f>
        <v/>
      </c>
      <c r="BP70" s="176" t="str">
        <f>IF(OR(AB70="",BJ70=""),"",(IFERROR(VALUE(TRIM(SUBSTITUTE(AB70,CHAR(160),""))),0))-(IFERROR(VALUE(TRIM(SUBSTITUTE(BJ70,CHAR(160),""))),0)))</f>
        <v/>
      </c>
      <c r="BQ70" s="176" t="str">
        <f>IF(OR(AC70="",BK70=""),"",(IFERROR(VALUE(TRIM(SUBSTITUTE(AC70,CHAR(160),""))),0))-(IFERROR(VALUE(TRIM(SUBSTITUTE(BK70,CHAR(160),""))),0)))</f>
        <v/>
      </c>
      <c r="BR70" s="82" t="str">
        <f>IF(OR(AD70="",BL70=""),"",(IFERROR(VALUE(TRIM(SUBSTITUTE(AD70,CHAR(160),""))),0))-(IFERROR(VALUE(TRIM(SUBSTITUTE(BL70,CHAR(160),""))),0)))</f>
        <v/>
      </c>
    </row>
    <row r="71" spans="1:70" ht="20.25" customHeight="1">
      <c r="A71" s="250">
        <v>63</v>
      </c>
      <c r="B71" s="2"/>
      <c r="C71" s="356"/>
      <c r="D71" s="2"/>
      <c r="E71" s="2"/>
      <c r="F71" s="80"/>
      <c r="G71" s="17"/>
      <c r="H71" s="13"/>
      <c r="I71" s="30"/>
      <c r="J71" s="2"/>
      <c r="K71" s="12"/>
      <c r="L71" s="939"/>
      <c r="M71" s="2"/>
      <c r="N71" s="4"/>
      <c r="O71" s="3"/>
      <c r="P71" s="165" t="str">
        <f t="shared" si="19"/>
        <v/>
      </c>
      <c r="Q71" s="939"/>
      <c r="R71" s="2"/>
      <c r="S71" s="5"/>
      <c r="T71" s="362"/>
      <c r="U71" s="364" t="str">
        <f t="shared" si="6"/>
        <v/>
      </c>
      <c r="V71" s="939"/>
      <c r="W71" s="2"/>
      <c r="X71" s="6"/>
      <c r="Y71" s="362"/>
      <c r="Z71" s="364" t="str">
        <f t="shared" si="20"/>
        <v/>
      </c>
      <c r="AA71" s="366"/>
      <c r="AB71" s="251" t="str" cm="1">
        <f t="array" ref="AB71">IF((_xlfn.IFS(TRIM(SUBSTITUTE(AA71,CHAR(160),""))="Devis 1",IFERROR(VALUE(TRIM(SUBSTITUTE(N71,CHAR(160),""))),0),TRIM(SUBSTITUTE(AA71,CHAR(160),""))="Devis 2",IFERROR(VALUE(TRIM(SUBSTITUTE(S71,CHAR(160),""))),0),TRIM(SUBSTITUTE(AA71,CHAR(160),""))="Devis 3",IFERROR(VALUE(TRIM(SUBSTITUTE(X71,CHAR(160),""))),0),TRUE,0)*IFERROR(VALUE(TRIM(SUBSTITUTE(C71,CHAR(160),""))),0))=0,"",_xlfn.IFS(TRIM(SUBSTITUTE(AA71,CHAR(160),""))="Devis 1",IFERROR(VALUE(TRIM(SUBSTITUTE(N71,CHAR(160),""))),0),TRIM(SUBSTITUTE(AA71,CHAR(160),""))="Devis 2",IFERROR(VALUE(TRIM(SUBSTITUTE(S71,CHAR(160),""))),0),TRIM(SUBSTITUTE(AA71,CHAR(160),""))="Devis 3",IFERROR(VALUE(TRIM(SUBSTITUTE(X71,CHAR(160),""))),0),TRUE,0)*IFERROR(VALUE(TRIM(SUBSTITUTE(C71,CHAR(160),""))),0))</f>
        <v/>
      </c>
      <c r="AC71" s="177" t="str" cm="1">
        <f t="array" ref="AC71">IF(ROUND((_xlfn.IFS(TRIM(SUBSTITUTE(AA71,CHAR(160),""))="Devis 1",IFERROR(VALUE(TRIM(SUBSTITUTE(O71,CHAR(160),""))),0),TRIM(SUBSTITUTE(AA71,CHAR(160),""))="Devis 2",IFERROR(VALUE(TRIM(SUBSTITUTE(T71,CHAR(160),""))),0),TRIM(SUBSTITUTE(AA71,CHAR(160),""))="Devis 3",IFERROR(VALUE(TRIM(SUBSTITUTE(Y71,CHAR(160),""))),0),TRUE,0)*IFERROR(VALUE(TRIM(SUBSTITUTE(C71,CHAR(160),""))),0)),2)=0,IF(AB71&lt;&gt;"",0,""),ROUND((_xlfn.IFS(TRIM(SUBSTITUTE(AA71,CHAR(160),""))="Devis 1",IFERROR(VALUE(TRIM(SUBSTITUTE(O71,CHAR(160),""))),0),TRIM(SUBSTITUTE(AA71,CHAR(160),""))="Devis 2",IFERROR(VALUE(TRIM(SUBSTITUTE(T71,CHAR(160),""))),0),TRIM(SUBSTITUTE(AA71,CHAR(160),""))="Devis 3",IFERROR(VALUE(TRIM(SUBSTITUTE(Y71,CHAR(160),""))),0),TRUE,0)*IFERROR(VALUE(TRIM(SUBSTITUTE(C71,CHAR(160),""))),0)),2))</f>
        <v/>
      </c>
      <c r="AD71" s="252" t="str">
        <f t="shared" si="7"/>
        <v/>
      </c>
      <c r="AE71" s="25"/>
      <c r="AF71" s="253" t="str">
        <f>IF(B71="","",B71)</f>
        <v/>
      </c>
      <c r="AG71" s="254" t="str">
        <f>IF(C71="","",C71)</f>
        <v/>
      </c>
      <c r="AH71" s="255" t="str">
        <f>IF(D71="","",D71)</f>
        <v/>
      </c>
      <c r="AI71" s="78" t="str">
        <f>IF(E71="","",E71)</f>
        <v/>
      </c>
      <c r="AJ71" s="78" t="str">
        <f>IF(F71="","",F71)</f>
        <v/>
      </c>
      <c r="AK71" s="78" t="str">
        <f>IF(G71="","",G71)</f>
        <v/>
      </c>
      <c r="AL71" s="78" t="str">
        <f>IF(H71="","",H71)</f>
        <v/>
      </c>
      <c r="AM71" s="78" t="str">
        <f>IF(I71="","",I71)</f>
        <v/>
      </c>
      <c r="AN71" s="78" t="str">
        <f>IF(J71="","",J71)</f>
        <v/>
      </c>
      <c r="AO71" s="256" t="str">
        <f>IF(K71="","",K71)</f>
        <v/>
      </c>
      <c r="AP71" s="169"/>
      <c r="AQ71" s="169"/>
      <c r="AR71" s="170" t="str">
        <f>IF(N71="","",N71)</f>
        <v/>
      </c>
      <c r="AS71" s="79" t="str">
        <f>IF(O71="","",O71)</f>
        <v/>
      </c>
      <c r="AT71" s="165" t="str">
        <f t="shared" si="17"/>
        <v/>
      </c>
      <c r="AU71" s="169"/>
      <c r="AV71" s="169"/>
      <c r="AW71" s="171" t="str">
        <f>IF(S71="","",S71)</f>
        <v/>
      </c>
      <c r="AX71" s="79" t="str">
        <f>IF(T71="","",T71)</f>
        <v/>
      </c>
      <c r="AY71" s="165" t="str">
        <f t="shared" si="9"/>
        <v/>
      </c>
      <c r="AZ71" s="169"/>
      <c r="BA71" s="169"/>
      <c r="BB71" s="172" t="str">
        <f>IF(X71="","",X71)</f>
        <v/>
      </c>
      <c r="BC71" s="79" t="str">
        <f>IF(Y71="","",Y71)</f>
        <v/>
      </c>
      <c r="BD71" s="173" t="str">
        <f t="shared" si="10"/>
        <v/>
      </c>
      <c r="BE71" s="174" t="str">
        <f>IF(AA71="","",AA71)</f>
        <v/>
      </c>
      <c r="BF71" s="257"/>
      <c r="BG71" s="177" t="str">
        <f t="shared" si="11"/>
        <v/>
      </c>
      <c r="BH71" s="177" t="str">
        <f t="shared" si="12"/>
        <v/>
      </c>
      <c r="BI71" s="176" t="str">
        <f t="shared" si="13"/>
        <v/>
      </c>
      <c r="BJ71" s="940" t="str">
        <f t="shared" si="14"/>
        <v/>
      </c>
      <c r="BK71" s="940" t="str">
        <f t="shared" si="15"/>
        <v/>
      </c>
      <c r="BL71" s="176" t="str">
        <f t="shared" si="16"/>
        <v/>
      </c>
      <c r="BM71" s="258"/>
      <c r="BN71" s="411" t="str">
        <f t="shared" si="4"/>
        <v/>
      </c>
      <c r="BO71" s="411" t="str">
        <f>IF(OR(BL71="",AD71="",BJ71="",AB71="",BK71="",AC71=""),"",_xlfn.IFS(
ROUND(IFERROR(VALUE(TRIM(SUBSTITUTE(BL71,CHAR(160),""))),0),2)&gt;
ROUND(IFERROR(VALUE(TRIM(SUBSTITUTE(AD71,CHAR(160),""))),0),2),
"KO : Le montant retenu TTC est supérieur au montant présenté TTC. Merci de revoir la ligne de dépense ou plafonner son montant.",
ROUND(IFERROR(VALUE(TRIM(SUBSTITUTE(BJ71,CHAR(160),""))),0),2)&gt;
ROUND(IFERROR(VALUE(TRIM(SUBSTITUTE(AB71,CHAR(160),""))),0),2),
"Attention : Le montant retenu HT est supérieur au montant HT présenté. Merci de revoir la ligne de dépense, plafonner son montant, ou justifier la reventillation HT / TVA.",
ROUND(IFERROR(VALUE(TRIM(SUBSTITUTE(BK71,CHAR(160),""))),0),2)&gt;
ROUND(IFERROR(VALUE(TRIM(SUBSTITUTE(AC71,CHAR(160),""))),0),2),
"Attention : Le montant TVA retenu est supérieur au montant TVA présenté. Merci de revoir la ligne de dépense, plafonner son montant, ou justifier la reventillation HT / TVA.",
ROUND(IFERROR(VALUE(TRIM(SUBSTITUTE(AD71,CHAR(160),""))),0),2)=0,
"",
ROUND(IFERROR(VALUE(TRIM(SUBSTITUTE(BL71,CHAR(160),""))),0),2)=
ROUND(IFERROR(VALUE(TRIM(SUBSTITUTE(AD71,CHAR(160),""))),0),2),
"OK",
ROUND(IFERROR(VALUE(TRIM(SUBSTITUTE(BL71,CHAR(160),""))),0),2)=0,
"Attention : Montant présenté entièrement rejeté.",
ROUND(IFERROR(VALUE(TRIM(SUBSTITUTE(BL71,CHAR(160),""))),0),2)&lt;
ROUND(IFERROR(VALUE(TRIM(SUBSTITUTE(AD71,CHAR(160),""))),0),2),
"Attention : Montant présenté partiellement rejeté.",
TRUE,""
))</f>
        <v/>
      </c>
      <c r="BP71" s="176" t="str">
        <f>IF(OR(AB71="",BJ71=""),"",(IFERROR(VALUE(TRIM(SUBSTITUTE(AB71,CHAR(160),""))),0))-(IFERROR(VALUE(TRIM(SUBSTITUTE(BJ71,CHAR(160),""))),0)))</f>
        <v/>
      </c>
      <c r="BQ71" s="176" t="str">
        <f>IF(OR(AC71="",BK71=""),"",(IFERROR(VALUE(TRIM(SUBSTITUTE(AC71,CHAR(160),""))),0))-(IFERROR(VALUE(TRIM(SUBSTITUTE(BK71,CHAR(160),""))),0)))</f>
        <v/>
      </c>
      <c r="BR71" s="82" t="str">
        <f>IF(OR(AD71="",BL71=""),"",(IFERROR(VALUE(TRIM(SUBSTITUTE(AD71,CHAR(160),""))),0))-(IFERROR(VALUE(TRIM(SUBSTITUTE(BL71,CHAR(160),""))),0)))</f>
        <v/>
      </c>
    </row>
    <row r="72" spans="1:70" ht="20.25" customHeight="1">
      <c r="A72" s="250">
        <v>64</v>
      </c>
      <c r="B72" s="2"/>
      <c r="C72" s="356"/>
      <c r="D72" s="2"/>
      <c r="E72" s="2"/>
      <c r="F72" s="80"/>
      <c r="G72" s="17"/>
      <c r="H72" s="13"/>
      <c r="I72" s="30"/>
      <c r="J72" s="2"/>
      <c r="K72" s="12"/>
      <c r="L72" s="939"/>
      <c r="M72" s="2"/>
      <c r="N72" s="4"/>
      <c r="O72" s="3"/>
      <c r="P72" s="165" t="str">
        <f t="shared" si="19"/>
        <v/>
      </c>
      <c r="Q72" s="939"/>
      <c r="R72" s="2"/>
      <c r="S72" s="5"/>
      <c r="T72" s="362"/>
      <c r="U72" s="364" t="str">
        <f t="shared" si="6"/>
        <v/>
      </c>
      <c r="V72" s="939"/>
      <c r="W72" s="2"/>
      <c r="X72" s="6"/>
      <c r="Y72" s="362"/>
      <c r="Z72" s="364" t="str">
        <f t="shared" si="20"/>
        <v/>
      </c>
      <c r="AA72" s="366"/>
      <c r="AB72" s="251" t="str" cm="1">
        <f t="array" ref="AB72">IF((_xlfn.IFS(TRIM(SUBSTITUTE(AA72,CHAR(160),""))="Devis 1",IFERROR(VALUE(TRIM(SUBSTITUTE(N72,CHAR(160),""))),0),TRIM(SUBSTITUTE(AA72,CHAR(160),""))="Devis 2",IFERROR(VALUE(TRIM(SUBSTITUTE(S72,CHAR(160),""))),0),TRIM(SUBSTITUTE(AA72,CHAR(160),""))="Devis 3",IFERROR(VALUE(TRIM(SUBSTITUTE(X72,CHAR(160),""))),0),TRUE,0)*IFERROR(VALUE(TRIM(SUBSTITUTE(C72,CHAR(160),""))),0))=0,"",_xlfn.IFS(TRIM(SUBSTITUTE(AA72,CHAR(160),""))="Devis 1",IFERROR(VALUE(TRIM(SUBSTITUTE(N72,CHAR(160),""))),0),TRIM(SUBSTITUTE(AA72,CHAR(160),""))="Devis 2",IFERROR(VALUE(TRIM(SUBSTITUTE(S72,CHAR(160),""))),0),TRIM(SUBSTITUTE(AA72,CHAR(160),""))="Devis 3",IFERROR(VALUE(TRIM(SUBSTITUTE(X72,CHAR(160),""))),0),TRUE,0)*IFERROR(VALUE(TRIM(SUBSTITUTE(C72,CHAR(160),""))),0))</f>
        <v/>
      </c>
      <c r="AC72" s="177" t="str" cm="1">
        <f t="array" ref="AC72">IF(ROUND((_xlfn.IFS(TRIM(SUBSTITUTE(AA72,CHAR(160),""))="Devis 1",IFERROR(VALUE(TRIM(SUBSTITUTE(O72,CHAR(160),""))),0),TRIM(SUBSTITUTE(AA72,CHAR(160),""))="Devis 2",IFERROR(VALUE(TRIM(SUBSTITUTE(T72,CHAR(160),""))),0),TRIM(SUBSTITUTE(AA72,CHAR(160),""))="Devis 3",IFERROR(VALUE(TRIM(SUBSTITUTE(Y72,CHAR(160),""))),0),TRUE,0)*IFERROR(VALUE(TRIM(SUBSTITUTE(C72,CHAR(160),""))),0)),2)=0,IF(AB72&lt;&gt;"",0,""),ROUND((_xlfn.IFS(TRIM(SUBSTITUTE(AA72,CHAR(160),""))="Devis 1",IFERROR(VALUE(TRIM(SUBSTITUTE(O72,CHAR(160),""))),0),TRIM(SUBSTITUTE(AA72,CHAR(160),""))="Devis 2",IFERROR(VALUE(TRIM(SUBSTITUTE(T72,CHAR(160),""))),0),TRIM(SUBSTITUTE(AA72,CHAR(160),""))="Devis 3",IFERROR(VALUE(TRIM(SUBSTITUTE(Y72,CHAR(160),""))),0),TRUE,0)*IFERROR(VALUE(TRIM(SUBSTITUTE(C72,CHAR(160),""))),0)),2))</f>
        <v/>
      </c>
      <c r="AD72" s="252" t="str">
        <f t="shared" si="7"/>
        <v/>
      </c>
      <c r="AE72" s="25"/>
      <c r="AF72" s="253" t="str">
        <f>IF(B72="","",B72)</f>
        <v/>
      </c>
      <c r="AG72" s="254" t="str">
        <f>IF(C72="","",C72)</f>
        <v/>
      </c>
      <c r="AH72" s="255" t="str">
        <f>IF(D72="","",D72)</f>
        <v/>
      </c>
      <c r="AI72" s="78" t="str">
        <f>IF(E72="","",E72)</f>
        <v/>
      </c>
      <c r="AJ72" s="78" t="str">
        <f>IF(F72="","",F72)</f>
        <v/>
      </c>
      <c r="AK72" s="78" t="str">
        <f>IF(G72="","",G72)</f>
        <v/>
      </c>
      <c r="AL72" s="78" t="str">
        <f>IF(H72="","",H72)</f>
        <v/>
      </c>
      <c r="AM72" s="78" t="str">
        <f>IF(I72="","",I72)</f>
        <v/>
      </c>
      <c r="AN72" s="78" t="str">
        <f>IF(J72="","",J72)</f>
        <v/>
      </c>
      <c r="AO72" s="256" t="str">
        <f>IF(K72="","",K72)</f>
        <v/>
      </c>
      <c r="AP72" s="169"/>
      <c r="AQ72" s="169"/>
      <c r="AR72" s="170" t="str">
        <f>IF(N72="","",N72)</f>
        <v/>
      </c>
      <c r="AS72" s="79" t="str">
        <f>IF(O72="","",O72)</f>
        <v/>
      </c>
      <c r="AT72" s="165" t="str">
        <f t="shared" si="17"/>
        <v/>
      </c>
      <c r="AU72" s="169"/>
      <c r="AV72" s="169"/>
      <c r="AW72" s="171" t="str">
        <f>IF(S72="","",S72)</f>
        <v/>
      </c>
      <c r="AX72" s="79" t="str">
        <f>IF(T72="","",T72)</f>
        <v/>
      </c>
      <c r="AY72" s="165" t="str">
        <f t="shared" si="9"/>
        <v/>
      </c>
      <c r="AZ72" s="169"/>
      <c r="BA72" s="169"/>
      <c r="BB72" s="172" t="str">
        <f>IF(X72="","",X72)</f>
        <v/>
      </c>
      <c r="BC72" s="79" t="str">
        <f>IF(Y72="","",Y72)</f>
        <v/>
      </c>
      <c r="BD72" s="173" t="str">
        <f t="shared" si="10"/>
        <v/>
      </c>
      <c r="BE72" s="174" t="str">
        <f>IF(AA72="","",AA72)</f>
        <v/>
      </c>
      <c r="BF72" s="257"/>
      <c r="BG72" s="177" t="str">
        <f t="shared" si="11"/>
        <v/>
      </c>
      <c r="BH72" s="177" t="str">
        <f t="shared" si="12"/>
        <v/>
      </c>
      <c r="BI72" s="176" t="str">
        <f t="shared" si="13"/>
        <v/>
      </c>
      <c r="BJ72" s="940" t="str">
        <f t="shared" si="14"/>
        <v/>
      </c>
      <c r="BK72" s="940" t="str">
        <f t="shared" si="15"/>
        <v/>
      </c>
      <c r="BL72" s="176" t="str">
        <f t="shared" si="16"/>
        <v/>
      </c>
      <c r="BM72" s="258"/>
      <c r="BN72" s="411" t="str">
        <f t="shared" si="4"/>
        <v/>
      </c>
      <c r="BO72" s="411" t="str">
        <f>IF(OR(BL72="",AD72="",BJ72="",AB72="",BK72="",AC72=""),"",_xlfn.IFS(
ROUND(IFERROR(VALUE(TRIM(SUBSTITUTE(BL72,CHAR(160),""))),0),2)&gt;
ROUND(IFERROR(VALUE(TRIM(SUBSTITUTE(AD72,CHAR(160),""))),0),2),
"KO : Le montant retenu TTC est supérieur au montant présenté TTC. Merci de revoir la ligne de dépense ou plafonner son montant.",
ROUND(IFERROR(VALUE(TRIM(SUBSTITUTE(BJ72,CHAR(160),""))),0),2)&gt;
ROUND(IFERROR(VALUE(TRIM(SUBSTITUTE(AB72,CHAR(160),""))),0),2),
"Attention : Le montant retenu HT est supérieur au montant HT présenté. Merci de revoir la ligne de dépense, plafonner son montant, ou justifier la reventillation HT / TVA.",
ROUND(IFERROR(VALUE(TRIM(SUBSTITUTE(BK72,CHAR(160),""))),0),2)&gt;
ROUND(IFERROR(VALUE(TRIM(SUBSTITUTE(AC72,CHAR(160),""))),0),2),
"Attention : Le montant TVA retenu est supérieur au montant TVA présenté. Merci de revoir la ligne de dépense, plafonner son montant, ou justifier la reventillation HT / TVA.",
ROUND(IFERROR(VALUE(TRIM(SUBSTITUTE(AD72,CHAR(160),""))),0),2)=0,
"",
ROUND(IFERROR(VALUE(TRIM(SUBSTITUTE(BL72,CHAR(160),""))),0),2)=
ROUND(IFERROR(VALUE(TRIM(SUBSTITUTE(AD72,CHAR(160),""))),0),2),
"OK",
ROUND(IFERROR(VALUE(TRIM(SUBSTITUTE(BL72,CHAR(160),""))),0),2)=0,
"Attention : Montant présenté entièrement rejeté.",
ROUND(IFERROR(VALUE(TRIM(SUBSTITUTE(BL72,CHAR(160),""))),0),2)&lt;
ROUND(IFERROR(VALUE(TRIM(SUBSTITUTE(AD72,CHAR(160),""))),0),2),
"Attention : Montant présenté partiellement rejeté.",
TRUE,""
))</f>
        <v/>
      </c>
      <c r="BP72" s="176" t="str">
        <f>IF(OR(AB72="",BJ72=""),"",(IFERROR(VALUE(TRIM(SUBSTITUTE(AB72,CHAR(160),""))),0))-(IFERROR(VALUE(TRIM(SUBSTITUTE(BJ72,CHAR(160),""))),0)))</f>
        <v/>
      </c>
      <c r="BQ72" s="176" t="str">
        <f>IF(OR(AC72="",BK72=""),"",(IFERROR(VALUE(TRIM(SUBSTITUTE(AC72,CHAR(160),""))),0))-(IFERROR(VALUE(TRIM(SUBSTITUTE(BK72,CHAR(160),""))),0)))</f>
        <v/>
      </c>
      <c r="BR72" s="82" t="str">
        <f>IF(OR(AD72="",BL72=""),"",(IFERROR(VALUE(TRIM(SUBSTITUTE(AD72,CHAR(160),""))),0))-(IFERROR(VALUE(TRIM(SUBSTITUTE(BL72,CHAR(160),""))),0)))</f>
        <v/>
      </c>
    </row>
    <row r="73" spans="1:70" ht="20.25" customHeight="1">
      <c r="A73" s="250">
        <v>65</v>
      </c>
      <c r="B73" s="2"/>
      <c r="C73" s="356"/>
      <c r="D73" s="2"/>
      <c r="E73" s="2"/>
      <c r="F73" s="80"/>
      <c r="G73" s="17"/>
      <c r="H73" s="13"/>
      <c r="I73" s="30"/>
      <c r="J73" s="2"/>
      <c r="K73" s="12"/>
      <c r="L73" s="939"/>
      <c r="M73" s="2"/>
      <c r="N73" s="4"/>
      <c r="O73" s="3"/>
      <c r="P73" s="165" t="str">
        <f t="shared" si="19"/>
        <v/>
      </c>
      <c r="Q73" s="939"/>
      <c r="R73" s="2"/>
      <c r="S73" s="5"/>
      <c r="T73" s="362"/>
      <c r="U73" s="364" t="str">
        <f t="shared" si="6"/>
        <v/>
      </c>
      <c r="V73" s="939"/>
      <c r="W73" s="2"/>
      <c r="X73" s="6"/>
      <c r="Y73" s="362"/>
      <c r="Z73" s="364" t="str">
        <f t="shared" si="20"/>
        <v/>
      </c>
      <c r="AA73" s="366"/>
      <c r="AB73" s="251" t="str" cm="1">
        <f t="array" ref="AB73">IF((_xlfn.IFS(TRIM(SUBSTITUTE(AA73,CHAR(160),""))="Devis 1",IFERROR(VALUE(TRIM(SUBSTITUTE(N73,CHAR(160),""))),0),TRIM(SUBSTITUTE(AA73,CHAR(160),""))="Devis 2",IFERROR(VALUE(TRIM(SUBSTITUTE(S73,CHAR(160),""))),0),TRIM(SUBSTITUTE(AA73,CHAR(160),""))="Devis 3",IFERROR(VALUE(TRIM(SUBSTITUTE(X73,CHAR(160),""))),0),TRUE,0)*IFERROR(VALUE(TRIM(SUBSTITUTE(C73,CHAR(160),""))),0))=0,"",_xlfn.IFS(TRIM(SUBSTITUTE(AA73,CHAR(160),""))="Devis 1",IFERROR(VALUE(TRIM(SUBSTITUTE(N73,CHAR(160),""))),0),TRIM(SUBSTITUTE(AA73,CHAR(160),""))="Devis 2",IFERROR(VALUE(TRIM(SUBSTITUTE(S73,CHAR(160),""))),0),TRIM(SUBSTITUTE(AA73,CHAR(160),""))="Devis 3",IFERROR(VALUE(TRIM(SUBSTITUTE(X73,CHAR(160),""))),0),TRUE,0)*IFERROR(VALUE(TRIM(SUBSTITUTE(C73,CHAR(160),""))),0))</f>
        <v/>
      </c>
      <c r="AC73" s="177" t="str" cm="1">
        <f t="array" ref="AC73">IF(ROUND((_xlfn.IFS(TRIM(SUBSTITUTE(AA73,CHAR(160),""))="Devis 1",IFERROR(VALUE(TRIM(SUBSTITUTE(O73,CHAR(160),""))),0),TRIM(SUBSTITUTE(AA73,CHAR(160),""))="Devis 2",IFERROR(VALUE(TRIM(SUBSTITUTE(T73,CHAR(160),""))),0),TRIM(SUBSTITUTE(AA73,CHAR(160),""))="Devis 3",IFERROR(VALUE(TRIM(SUBSTITUTE(Y73,CHAR(160),""))),0),TRUE,0)*IFERROR(VALUE(TRIM(SUBSTITUTE(C73,CHAR(160),""))),0)),2)=0,IF(AB73&lt;&gt;"",0,""),ROUND((_xlfn.IFS(TRIM(SUBSTITUTE(AA73,CHAR(160),""))="Devis 1",IFERROR(VALUE(TRIM(SUBSTITUTE(O73,CHAR(160),""))),0),TRIM(SUBSTITUTE(AA73,CHAR(160),""))="Devis 2",IFERROR(VALUE(TRIM(SUBSTITUTE(T73,CHAR(160),""))),0),TRIM(SUBSTITUTE(AA73,CHAR(160),""))="Devis 3",IFERROR(VALUE(TRIM(SUBSTITUTE(Y73,CHAR(160),""))),0),TRUE,0)*IFERROR(VALUE(TRIM(SUBSTITUTE(C73,CHAR(160),""))),0)),2))</f>
        <v/>
      </c>
      <c r="AD73" s="252" t="str">
        <f t="shared" si="7"/>
        <v/>
      </c>
      <c r="AE73" s="25"/>
      <c r="AF73" s="253" t="str">
        <f>IF(B73="","",B73)</f>
        <v/>
      </c>
      <c r="AG73" s="254" t="str">
        <f>IF(C73="","",C73)</f>
        <v/>
      </c>
      <c r="AH73" s="255" t="str">
        <f>IF(D73="","",D73)</f>
        <v/>
      </c>
      <c r="AI73" s="78" t="str">
        <f>IF(E73="","",E73)</f>
        <v/>
      </c>
      <c r="AJ73" s="78" t="str">
        <f>IF(F73="","",F73)</f>
        <v/>
      </c>
      <c r="AK73" s="78" t="str">
        <f>IF(G73="","",G73)</f>
        <v/>
      </c>
      <c r="AL73" s="78" t="str">
        <f>IF(H73="","",H73)</f>
        <v/>
      </c>
      <c r="AM73" s="78" t="str">
        <f>IF(I73="","",I73)</f>
        <v/>
      </c>
      <c r="AN73" s="78" t="str">
        <f>IF(J73="","",J73)</f>
        <v/>
      </c>
      <c r="AO73" s="256" t="str">
        <f>IF(K73="","",K73)</f>
        <v/>
      </c>
      <c r="AP73" s="169"/>
      <c r="AQ73" s="169"/>
      <c r="AR73" s="170" t="str">
        <f>IF(N73="","",N73)</f>
        <v/>
      </c>
      <c r="AS73" s="79" t="str">
        <f>IF(O73="","",O73)</f>
        <v/>
      </c>
      <c r="AT73" s="165" t="str">
        <f t="shared" si="17"/>
        <v/>
      </c>
      <c r="AU73" s="169"/>
      <c r="AV73" s="169"/>
      <c r="AW73" s="171" t="str">
        <f>IF(S73="","",S73)</f>
        <v/>
      </c>
      <c r="AX73" s="79" t="str">
        <f>IF(T73="","",T73)</f>
        <v/>
      </c>
      <c r="AY73" s="165" t="str">
        <f t="shared" si="9"/>
        <v/>
      </c>
      <c r="AZ73" s="169"/>
      <c r="BA73" s="169"/>
      <c r="BB73" s="172" t="str">
        <f>IF(X73="","",X73)</f>
        <v/>
      </c>
      <c r="BC73" s="79" t="str">
        <f>IF(Y73="","",Y73)</f>
        <v/>
      </c>
      <c r="BD73" s="173" t="str">
        <f t="shared" si="10"/>
        <v/>
      </c>
      <c r="BE73" s="174" t="str">
        <f>IF(AA73="","",AA73)</f>
        <v/>
      </c>
      <c r="BF73" s="257"/>
      <c r="BG73" s="177" t="str">
        <f t="shared" si="11"/>
        <v/>
      </c>
      <c r="BH73" s="177" t="str">
        <f t="shared" si="12"/>
        <v/>
      </c>
      <c r="BI73" s="176" t="str">
        <f t="shared" si="13"/>
        <v/>
      </c>
      <c r="BJ73" s="940" t="str">
        <f t="shared" si="14"/>
        <v/>
      </c>
      <c r="BK73" s="940" t="str">
        <f t="shared" si="15"/>
        <v/>
      </c>
      <c r="BL73" s="176" t="str">
        <f t="shared" si="16"/>
        <v/>
      </c>
      <c r="BM73" s="258"/>
      <c r="BN73" s="411" t="str">
        <f t="shared" ref="BN73:BN108" si="21">IF(OR(BL73="",BI73="",BJ73="",BG73="",BK73="",BH73=""),"",_xlfn.IFS(
ROUND(IFERROR(VALUE(TRIM(SUBSTITUTE(BL73,CHAR(160),""))),0),2)&gt;
ROUND(IFERROR(VALUE(TRIM(SUBSTITUTE(BI73,CHAR(160),""))),0),2),
"KO : Le montant retenu TTC est supérieur au montant raisonnable TTC. Merci de revoir la ligne de dépense ou plafonner son montant.",
ROUND(IFERROR(VALUE(TRIM(SUBSTITUTE(BJ73,CHAR(160),""))),0),2)&gt;
ROUND(IFERROR(VALUE(TRIM(SUBSTITUTE(BG73,CHAR(160),""))),0),2),
"Attention : Le montant retenu HT est supérieur au montant HT raisonnable. Merci de revoir la ligne de dépense, plafonner son montant, ou justifier la reventillation HT / TVA.",
ROUND(IFERROR(VALUE(TRIM(SUBSTITUTE(BK73,CHAR(160),""))),0),2)&gt;
ROUND(IFERROR(VALUE(TRIM(SUBSTITUTE(BH73,CHAR(160),""))),0),2),
"Attention : Le montant TVA retenu est supérieur au montant TVA raisonnable. Merci de revoir la ligne de dépense, plafonner son montant, ou justifier la reventillation HT / TVA.",
ROUND(IFERROR(VALUE(TRIM(SUBSTITUTE(BL73,CHAR(160),""))),0),2)&gt;
ROUND(IFERROR(VALUE(TRIM(SUBSTITUTE(MIN(AT73,AY73,BD73),CHAR(160),""))),0),2),
"Attention : Le devis retenu n'est pas le moins cher. Une justification de la part du porteur est nécessaire.",
ROUND(IFERROR(VALUE(TRIM(SUBSTITUTE(BL73,CHAR(160),""))),0),2)=0,
"Attention : montant présenté entièrement écarté",
ROUND(IFERROR(VALUE(TRIM(SUBSTITUTE(BI73,CHAR(160),""))),0),2)=
ROUND(IFERROR(VALUE(TRIM(SUBSTITUTE(BL73,CHAR(160),""))),0),2),
"OK",
ROUND(IFERROR(VALUE(TRIM(SUBSTITUTE(BI73,CHAR(160),""))),0),2)&gt;
ROUND(IFERROR(VALUE(TRIM(SUBSTITUTE(BL73,CHAR(160),""))),0),2),
" OK : Montant instruit inférieur au montant raisonnable.",
TRUE,""
))</f>
        <v/>
      </c>
      <c r="BO73" s="411" t="str">
        <f>IF(OR(BL73="",AD73="",BJ73="",AB73="",BK73="",AC73=""),"",_xlfn.IFS(
ROUND(IFERROR(VALUE(TRIM(SUBSTITUTE(BL73,CHAR(160),""))),0),2)&gt;
ROUND(IFERROR(VALUE(TRIM(SUBSTITUTE(AD73,CHAR(160),""))),0),2),
"KO : Le montant retenu TTC est supérieur au montant présenté TTC. Merci de revoir la ligne de dépense ou plafonner son montant.",
ROUND(IFERROR(VALUE(TRIM(SUBSTITUTE(BJ73,CHAR(160),""))),0),2)&gt;
ROUND(IFERROR(VALUE(TRIM(SUBSTITUTE(AB73,CHAR(160),""))),0),2),
"Attention : Le montant retenu HT est supérieur au montant HT présenté. Merci de revoir la ligne de dépense, plafonner son montant, ou justifier la reventillation HT / TVA.",
ROUND(IFERROR(VALUE(TRIM(SUBSTITUTE(BK73,CHAR(160),""))),0),2)&gt;
ROUND(IFERROR(VALUE(TRIM(SUBSTITUTE(AC73,CHAR(160),""))),0),2),
"Attention : Le montant TVA retenu est supérieur au montant TVA présenté. Merci de revoir la ligne de dépense, plafonner son montant, ou justifier la reventillation HT / TVA.",
ROUND(IFERROR(VALUE(TRIM(SUBSTITUTE(AD73,CHAR(160),""))),0),2)=0,
"",
ROUND(IFERROR(VALUE(TRIM(SUBSTITUTE(BL73,CHAR(160),""))),0),2)=
ROUND(IFERROR(VALUE(TRIM(SUBSTITUTE(AD73,CHAR(160),""))),0),2),
"OK",
ROUND(IFERROR(VALUE(TRIM(SUBSTITUTE(BL73,CHAR(160),""))),0),2)=0,
"Attention : Montant présenté entièrement rejeté.",
ROUND(IFERROR(VALUE(TRIM(SUBSTITUTE(BL73,CHAR(160),""))),0),2)&lt;
ROUND(IFERROR(VALUE(TRIM(SUBSTITUTE(AD73,CHAR(160),""))),0),2),
"Attention : Montant présenté partiellement rejeté.",
TRUE,""
))</f>
        <v/>
      </c>
      <c r="BP73" s="176" t="str">
        <f>IF(OR(AB73="",BJ73=""),"",(IFERROR(VALUE(TRIM(SUBSTITUTE(AB73,CHAR(160),""))),0))-(IFERROR(VALUE(TRIM(SUBSTITUTE(BJ73,CHAR(160),""))),0)))</f>
        <v/>
      </c>
      <c r="BQ73" s="176" t="str">
        <f>IF(OR(AC73="",BK73=""),"",(IFERROR(VALUE(TRIM(SUBSTITUTE(AC73,CHAR(160),""))),0))-(IFERROR(VALUE(TRIM(SUBSTITUTE(BK73,CHAR(160),""))),0)))</f>
        <v/>
      </c>
      <c r="BR73" s="82" t="str">
        <f>IF(OR(AD73="",BL73=""),"",(IFERROR(VALUE(TRIM(SUBSTITUTE(AD73,CHAR(160),""))),0))-(IFERROR(VALUE(TRIM(SUBSTITUTE(BL73,CHAR(160),""))),0)))</f>
        <v/>
      </c>
    </row>
    <row r="74" spans="1:70" ht="20.25" customHeight="1">
      <c r="A74" s="250">
        <v>66</v>
      </c>
      <c r="B74" s="2"/>
      <c r="C74" s="356"/>
      <c r="D74" s="2"/>
      <c r="E74" s="2"/>
      <c r="F74" s="80"/>
      <c r="G74" s="17"/>
      <c r="H74" s="13"/>
      <c r="I74" s="30"/>
      <c r="J74" s="2"/>
      <c r="K74" s="12"/>
      <c r="L74" s="939"/>
      <c r="M74" s="2"/>
      <c r="N74" s="4"/>
      <c r="O74" s="3"/>
      <c r="P74" s="165" t="str">
        <f t="shared" si="19"/>
        <v/>
      </c>
      <c r="Q74" s="939"/>
      <c r="R74" s="2"/>
      <c r="S74" s="5"/>
      <c r="T74" s="362"/>
      <c r="U74" s="364" t="str">
        <f t="shared" ref="U74:U108" si="22">IF(OR(S74="", T74=""), "", IFERROR(VALUE(TRIM(SUBSTITUTE(S74,CHAR(160),""))),0) + IFERROR(VALUE(TRIM(SUBSTITUTE(T74,CHAR(160),""))),0))</f>
        <v/>
      </c>
      <c r="V74" s="939"/>
      <c r="W74" s="2"/>
      <c r="X74" s="6"/>
      <c r="Y74" s="362"/>
      <c r="Z74" s="364" t="str">
        <f t="shared" si="20"/>
        <v/>
      </c>
      <c r="AA74" s="366"/>
      <c r="AB74" s="251" t="str" cm="1">
        <f t="array" ref="AB74">IF((_xlfn.IFS(TRIM(SUBSTITUTE(AA74,CHAR(160),""))="Devis 1",IFERROR(VALUE(TRIM(SUBSTITUTE(N74,CHAR(160),""))),0),TRIM(SUBSTITUTE(AA74,CHAR(160),""))="Devis 2",IFERROR(VALUE(TRIM(SUBSTITUTE(S74,CHAR(160),""))),0),TRIM(SUBSTITUTE(AA74,CHAR(160),""))="Devis 3",IFERROR(VALUE(TRIM(SUBSTITUTE(X74,CHAR(160),""))),0),TRUE,0)*IFERROR(VALUE(TRIM(SUBSTITUTE(C74,CHAR(160),""))),0))=0,"",_xlfn.IFS(TRIM(SUBSTITUTE(AA74,CHAR(160),""))="Devis 1",IFERROR(VALUE(TRIM(SUBSTITUTE(N74,CHAR(160),""))),0),TRIM(SUBSTITUTE(AA74,CHAR(160),""))="Devis 2",IFERROR(VALUE(TRIM(SUBSTITUTE(S74,CHAR(160),""))),0),TRIM(SUBSTITUTE(AA74,CHAR(160),""))="Devis 3",IFERROR(VALUE(TRIM(SUBSTITUTE(X74,CHAR(160),""))),0),TRUE,0)*IFERROR(VALUE(TRIM(SUBSTITUTE(C74,CHAR(160),""))),0))</f>
        <v/>
      </c>
      <c r="AC74" s="177" t="str" cm="1">
        <f t="array" ref="AC74">IF(ROUND((_xlfn.IFS(TRIM(SUBSTITUTE(AA74,CHAR(160),""))="Devis 1",IFERROR(VALUE(TRIM(SUBSTITUTE(O74,CHAR(160),""))),0),TRIM(SUBSTITUTE(AA74,CHAR(160),""))="Devis 2",IFERROR(VALUE(TRIM(SUBSTITUTE(T74,CHAR(160),""))),0),TRIM(SUBSTITUTE(AA74,CHAR(160),""))="Devis 3",IFERROR(VALUE(TRIM(SUBSTITUTE(Y74,CHAR(160),""))),0),TRUE,0)*IFERROR(VALUE(TRIM(SUBSTITUTE(C74,CHAR(160),""))),0)),2)=0,IF(AB74&lt;&gt;"",0,""),ROUND((_xlfn.IFS(TRIM(SUBSTITUTE(AA74,CHAR(160),""))="Devis 1",IFERROR(VALUE(TRIM(SUBSTITUTE(O74,CHAR(160),""))),0),TRIM(SUBSTITUTE(AA74,CHAR(160),""))="Devis 2",IFERROR(VALUE(TRIM(SUBSTITUTE(T74,CHAR(160),""))),0),TRIM(SUBSTITUTE(AA74,CHAR(160),""))="Devis 3",IFERROR(VALUE(TRIM(SUBSTITUTE(Y74,CHAR(160),""))),0),TRUE,0)*IFERROR(VALUE(TRIM(SUBSTITUTE(C74,CHAR(160),""))),0)),2))</f>
        <v/>
      </c>
      <c r="AD74" s="252" t="str">
        <f t="shared" ref="AD74:AD108" si="23">IF(OR(AB74="", AC74=""), "", IFERROR(VALUE(TRIM(SUBSTITUTE(AB74,CHAR(160),""))),0) + IFERROR(VALUE(TRIM(SUBSTITUTE(AC74,CHAR(160),""))),0))</f>
        <v/>
      </c>
      <c r="AE74" s="25"/>
      <c r="AF74" s="253" t="str">
        <f>IF(B74="","",B74)</f>
        <v/>
      </c>
      <c r="AG74" s="254" t="str">
        <f>IF(C74="","",C74)</f>
        <v/>
      </c>
      <c r="AH74" s="255" t="str">
        <f>IF(D74="","",D74)</f>
        <v/>
      </c>
      <c r="AI74" s="78" t="str">
        <f>IF(E74="","",E74)</f>
        <v/>
      </c>
      <c r="AJ74" s="78" t="str">
        <f>IF(F74="","",F74)</f>
        <v/>
      </c>
      <c r="AK74" s="78" t="str">
        <f>IF(G74="","",G74)</f>
        <v/>
      </c>
      <c r="AL74" s="78" t="str">
        <f>IF(H74="","",H74)</f>
        <v/>
      </c>
      <c r="AM74" s="78" t="str">
        <f>IF(I74="","",I74)</f>
        <v/>
      </c>
      <c r="AN74" s="78" t="str">
        <f>IF(J74="","",J74)</f>
        <v/>
      </c>
      <c r="AO74" s="256" t="str">
        <f>IF(K74="","",K74)</f>
        <v/>
      </c>
      <c r="AP74" s="169"/>
      <c r="AQ74" s="169"/>
      <c r="AR74" s="170" t="str">
        <f>IF(N74="","",N74)</f>
        <v/>
      </c>
      <c r="AS74" s="79" t="str">
        <f>IF(O74="","",O74)</f>
        <v/>
      </c>
      <c r="AT74" s="165" t="str">
        <f t="shared" si="17"/>
        <v/>
      </c>
      <c r="AU74" s="169"/>
      <c r="AV74" s="169"/>
      <c r="AW74" s="171" t="str">
        <f>IF(S74="","",S74)</f>
        <v/>
      </c>
      <c r="AX74" s="79" t="str">
        <f>IF(T74="","",T74)</f>
        <v/>
      </c>
      <c r="AY74" s="165" t="str">
        <f t="shared" ref="AY74:AY108" si="24">IF(OR(AW74="",AX74=""),"",IFERROR(VALUE(TRIM(SUBSTITUTE(AW74,CHAR(160),""))),0)+IFERROR(VALUE(TRIM(SUBSTITUTE(AX74,CHAR(160),""))),0))</f>
        <v/>
      </c>
      <c r="AZ74" s="169"/>
      <c r="BA74" s="169"/>
      <c r="BB74" s="172" t="str">
        <f>IF(X74="","",X74)</f>
        <v/>
      </c>
      <c r="BC74" s="79" t="str">
        <f>IF(Y74="","",Y74)</f>
        <v/>
      </c>
      <c r="BD74" s="173" t="str">
        <f t="shared" ref="BD74:BD108" si="25">IF(OR(BB74="",BC74=""),"",IFERROR(VALUE(TRIM(SUBSTITUTE(BB74,CHAR(160),""))),0)+IFERROR(VALUE(TRIM(SUBSTITUTE(BC74,CHAR(160),""))),0))</f>
        <v/>
      </c>
      <c r="BE74" s="174" t="str">
        <f>IF(AA74="","",AA74)</f>
        <v/>
      </c>
      <c r="BF74" s="257"/>
      <c r="BG74" s="177" t="str">
        <f t="shared" ref="BG74:BG108" si="26">IF(AJ74="","",
IF(
AND(
IFERROR(VALUE(TRIM(SUBSTITUTE(AR74,CHAR(160),""))),0)=0,
IFERROR(VALUE(TRIM(SUBSTITUTE(AW74,CHAR(160),""))),0)=0,
IFERROR(VALUE(TRIM(SUBSTITUTE(BB74,CHAR(160),""))),0)=0
),
0,
IF(
1.15*
MIN(
IF(IFERROR(VALUE(TRIM(SUBSTITUTE(AR74,CHAR(160),""))),0)=0,1E+30,IFERROR(VALUE(TRIM(SUBSTITUTE(AR74,CHAR(160),""))),0)),
IF(IFERROR(VALUE(TRIM(SUBSTITUTE(AW74,CHAR(160),""))),0)=0,1E+30,IFERROR(VALUE(TRIM(SUBSTITUTE(AW74,CHAR(160),""))),0)),
IF(IFERROR(VALUE(TRIM(SUBSTITUTE(BB74,CHAR(160),""))),0)=0,1E+30,IFERROR(VALUE(TRIM(SUBSTITUTE(BB74,CHAR(160),""))),0))
)
*IFERROR(VALUE(TRIM(SUBSTITUTE(AG74,CHAR(160),""))),0)
=0,
0,
1.15*
MIN(
IF(IFERROR(VALUE(TRIM(SUBSTITUTE(AR74,CHAR(160),""))),0)=0,1E+30,IFERROR(VALUE(TRIM(SUBSTITUTE(AR74,CHAR(160),""))),0)),
IF(IFERROR(VALUE(TRIM(SUBSTITUTE(AW74,CHAR(160),""))),0)=0,1E+30,IFERROR(VALUE(TRIM(SUBSTITUTE(AW74,CHAR(160),""))),0)),
IF(IFERROR(VALUE(TRIM(SUBSTITUTE(BB74,CHAR(160),""))),0)=0,1E+30,IFERROR(VALUE(TRIM(SUBSTITUTE(BB74,CHAR(160),""))),0))
)
*IFERROR(VALUE(TRIM(SUBSTITUTE(AG74,CHAR(160),""))),0)
)
)
)</f>
        <v/>
      </c>
      <c r="BH74" s="177" t="str">
        <f t="shared" ref="BH74:BH108" si="27">IF(AJ74="","",
IF(
AND(
IFERROR(VALUE(TRIM(SUBSTITUTE(AS74,CHAR(160),""))),0)=0,
IFERROR(VALUE(TRIM(SUBSTITUTE(AX74,CHAR(160),""))),0)=0,
IFERROR(VALUE(TRIM(SUBSTITUTE(BC74,CHAR(160),""))),0)=0
),
0,
IF(
1.15*
MIN(
IF(IFERROR(VALUE(TRIM(SUBSTITUTE(AS74,CHAR(160),""))),0)=0,1E+30,IFERROR(VALUE(TRIM(SUBSTITUTE(AS74,CHAR(160),""))),0)),
IF(IFERROR(VALUE(TRIM(SUBSTITUTE(AX74,CHAR(160),""))),0)=0,1E+30,IFERROR(VALUE(TRIM(SUBSTITUTE(AX74,CHAR(160),""))),0)),
IF(IFERROR(VALUE(TRIM(SUBSTITUTE(BC74,CHAR(160),""))),0)=0,1E+30,IFERROR(VALUE(TRIM(SUBSTITUTE(BC74,CHAR(160),""))),0))
)
*IFERROR(VALUE(TRIM(SUBSTITUTE(AG74,CHAR(160),""))),0)
=0,
0,
1.15*
MIN(
IF(IFERROR(VALUE(TRIM(SUBSTITUTE(AS74,CHAR(160),""))),0)=0,1E+30,IFERROR(VALUE(TRIM(SUBSTITUTE(AS74,CHAR(160),""))),0)),
IF(IFERROR(VALUE(TRIM(SUBSTITUTE(AX74,CHAR(160),""))),0)=0,1E+30,IFERROR(VALUE(TRIM(SUBSTITUTE(AX74,CHAR(160),""))),0)),
IF(IFERROR(VALUE(TRIM(SUBSTITUTE(BC74,CHAR(160),""))),0)=0,1E+30,IFERROR(VALUE(TRIM(SUBSTITUTE(BC74,CHAR(160),""))),0))
)
*IFERROR(VALUE(TRIM(SUBSTITUTE(AG74,CHAR(160),""))),0)
)
)
)</f>
        <v/>
      </c>
      <c r="BI74" s="176" t="str">
        <f t="shared" ref="BI74:BI108" si="28">IF(BG74="","",BG74+BH74)</f>
        <v/>
      </c>
      <c r="BJ74" s="940" t="str">
        <f t="shared" ref="BJ74:BJ108" si="29">IF($AG74="","",
_xlfn.IFS(
$BE74="Devis 1",
IF(ISBLANK(AR74),"",IFERROR(VALUE(TRIM(SUBSTITUTE(AR74,CHAR(160),""))),0)*IFERROR(VALUE(TRIM(SUBSTITUTE($AG74,CHAR(160),""))),0)),
$BE74="Devis 2",
IF(ISBLANK(AW74),"",IFERROR(VALUE(TRIM(SUBSTITUTE(AW74,CHAR(160),""))),0)*IFERROR(VALUE(TRIM(SUBSTITUTE($AG74,CHAR(160),""))),0)),
$BE74="Devis 3",
IF(ISBLANK(BB74),"",IFERROR(VALUE(TRIM(SUBSTITUTE(BB74,CHAR(160),""))),0)*IFERROR(VALUE(TRIM(SUBSTITUTE($AG74,CHAR(160),""))),0)),
TRUE,0
)
)</f>
        <v/>
      </c>
      <c r="BK74" s="940" t="str">
        <f t="shared" ref="BK74:BK108" si="30">IF($AG74="","",
_xlfn.IFS(
$BE74="Devis 1",
IF(ISBLANK(AS74),"",IFERROR(VALUE(TRIM(SUBSTITUTE(AS74,CHAR(160),""))),0)*IFERROR(VALUE(TRIM(SUBSTITUTE($AG74,CHAR(160),""))),0)),
$BE74="Devis 2",
IF(ISBLANK(AX74),"",IFERROR(VALUE(TRIM(SUBSTITUTE(AX74,CHAR(160),""))),0)*IFERROR(VALUE(TRIM(SUBSTITUTE($AG74,CHAR(160),""))),0)),
$BE74="Devis 3",
IF(ISBLANK(BC74),"",IFERROR(VALUE(TRIM(SUBSTITUTE(BC74,CHAR(160),""))),0)*IFERROR(VALUE(TRIM(SUBSTITUTE($AG74,CHAR(160),""))),0)),
TRUE,0
)
)</f>
        <v/>
      </c>
      <c r="BL74" s="176" t="str">
        <f t="shared" ref="BL74:BL108" si="31">IF(BJ74="","",BJ74+BK74)</f>
        <v/>
      </c>
      <c r="BM74" s="258"/>
      <c r="BN74" s="411" t="str">
        <f t="shared" si="21"/>
        <v/>
      </c>
      <c r="BO74" s="411" t="str">
        <f>IF(OR(BL74="",AD74="",BJ74="",AB74="",BK74="",AC74=""),"",_xlfn.IFS(
ROUND(IFERROR(VALUE(TRIM(SUBSTITUTE(BL74,CHAR(160),""))),0),2)&gt;
ROUND(IFERROR(VALUE(TRIM(SUBSTITUTE(AD74,CHAR(160),""))),0),2),
"KO : Le montant retenu TTC est supérieur au montant présenté TTC. Merci de revoir la ligne de dépense ou plafonner son montant.",
ROUND(IFERROR(VALUE(TRIM(SUBSTITUTE(BJ74,CHAR(160),""))),0),2)&gt;
ROUND(IFERROR(VALUE(TRIM(SUBSTITUTE(AB74,CHAR(160),""))),0),2),
"Attention : Le montant retenu HT est supérieur au montant HT présenté. Merci de revoir la ligne de dépense, plafonner son montant, ou justifier la reventillation HT / TVA.",
ROUND(IFERROR(VALUE(TRIM(SUBSTITUTE(BK74,CHAR(160),""))),0),2)&gt;
ROUND(IFERROR(VALUE(TRIM(SUBSTITUTE(AC74,CHAR(160),""))),0),2),
"Attention : Le montant TVA retenu est supérieur au montant TVA présenté. Merci de revoir la ligne de dépense, plafonner son montant, ou justifier la reventillation HT / TVA.",
ROUND(IFERROR(VALUE(TRIM(SUBSTITUTE(AD74,CHAR(160),""))),0),2)=0,
"",
ROUND(IFERROR(VALUE(TRIM(SUBSTITUTE(BL74,CHAR(160),""))),0),2)=
ROUND(IFERROR(VALUE(TRIM(SUBSTITUTE(AD74,CHAR(160),""))),0),2),
"OK",
ROUND(IFERROR(VALUE(TRIM(SUBSTITUTE(BL74,CHAR(160),""))),0),2)=0,
"Attention : Montant présenté entièrement rejeté.",
ROUND(IFERROR(VALUE(TRIM(SUBSTITUTE(BL74,CHAR(160),""))),0),2)&lt;
ROUND(IFERROR(VALUE(TRIM(SUBSTITUTE(AD74,CHAR(160),""))),0),2),
"Attention : Montant présenté partiellement rejeté.",
TRUE,""
))</f>
        <v/>
      </c>
      <c r="BP74" s="176" t="str">
        <f>IF(OR(AB74="",BJ74=""),"",(IFERROR(VALUE(TRIM(SUBSTITUTE(AB74,CHAR(160),""))),0))-(IFERROR(VALUE(TRIM(SUBSTITUTE(BJ74,CHAR(160),""))),0)))</f>
        <v/>
      </c>
      <c r="BQ74" s="176" t="str">
        <f>IF(OR(AC74="",BK74=""),"",(IFERROR(VALUE(TRIM(SUBSTITUTE(AC74,CHAR(160),""))),0))-(IFERROR(VALUE(TRIM(SUBSTITUTE(BK74,CHAR(160),""))),0)))</f>
        <v/>
      </c>
      <c r="BR74" s="82" t="str">
        <f>IF(OR(AD74="",BL74=""),"",(IFERROR(VALUE(TRIM(SUBSTITUTE(AD74,CHAR(160),""))),0))-(IFERROR(VALUE(TRIM(SUBSTITUTE(BL74,CHAR(160),""))),0)))</f>
        <v/>
      </c>
    </row>
    <row r="75" spans="1:70" ht="20.25" customHeight="1">
      <c r="A75" s="250">
        <v>67</v>
      </c>
      <c r="B75" s="2"/>
      <c r="C75" s="356"/>
      <c r="D75" s="2"/>
      <c r="E75" s="2"/>
      <c r="F75" s="80"/>
      <c r="G75" s="17"/>
      <c r="H75" s="13"/>
      <c r="I75" s="30"/>
      <c r="J75" s="2"/>
      <c r="K75" s="12"/>
      <c r="L75" s="939"/>
      <c r="M75" s="2"/>
      <c r="N75" s="4"/>
      <c r="O75" s="3"/>
      <c r="P75" s="165" t="str">
        <f t="shared" si="19"/>
        <v/>
      </c>
      <c r="Q75" s="939"/>
      <c r="R75" s="2"/>
      <c r="S75" s="5"/>
      <c r="T75" s="362"/>
      <c r="U75" s="364" t="str">
        <f t="shared" si="22"/>
        <v/>
      </c>
      <c r="V75" s="939"/>
      <c r="W75" s="2"/>
      <c r="X75" s="6"/>
      <c r="Y75" s="362"/>
      <c r="Z75" s="364" t="str">
        <f t="shared" si="20"/>
        <v/>
      </c>
      <c r="AA75" s="366"/>
      <c r="AB75" s="251" t="str" cm="1">
        <f t="array" ref="AB75">IF((_xlfn.IFS(TRIM(SUBSTITUTE(AA75,CHAR(160),""))="Devis 1",IFERROR(VALUE(TRIM(SUBSTITUTE(N75,CHAR(160),""))),0),TRIM(SUBSTITUTE(AA75,CHAR(160),""))="Devis 2",IFERROR(VALUE(TRIM(SUBSTITUTE(S75,CHAR(160),""))),0),TRIM(SUBSTITUTE(AA75,CHAR(160),""))="Devis 3",IFERROR(VALUE(TRIM(SUBSTITUTE(X75,CHAR(160),""))),0),TRUE,0)*IFERROR(VALUE(TRIM(SUBSTITUTE(C75,CHAR(160),""))),0))=0,"",_xlfn.IFS(TRIM(SUBSTITUTE(AA75,CHAR(160),""))="Devis 1",IFERROR(VALUE(TRIM(SUBSTITUTE(N75,CHAR(160),""))),0),TRIM(SUBSTITUTE(AA75,CHAR(160),""))="Devis 2",IFERROR(VALUE(TRIM(SUBSTITUTE(S75,CHAR(160),""))),0),TRIM(SUBSTITUTE(AA75,CHAR(160),""))="Devis 3",IFERROR(VALUE(TRIM(SUBSTITUTE(X75,CHAR(160),""))),0),TRUE,0)*IFERROR(VALUE(TRIM(SUBSTITUTE(C75,CHAR(160),""))),0))</f>
        <v/>
      </c>
      <c r="AC75" s="177" t="str" cm="1">
        <f t="array" ref="AC75">IF(ROUND((_xlfn.IFS(TRIM(SUBSTITUTE(AA75,CHAR(160),""))="Devis 1",IFERROR(VALUE(TRIM(SUBSTITUTE(O75,CHAR(160),""))),0),TRIM(SUBSTITUTE(AA75,CHAR(160),""))="Devis 2",IFERROR(VALUE(TRIM(SUBSTITUTE(T75,CHAR(160),""))),0),TRIM(SUBSTITUTE(AA75,CHAR(160),""))="Devis 3",IFERROR(VALUE(TRIM(SUBSTITUTE(Y75,CHAR(160),""))),0),TRUE,0)*IFERROR(VALUE(TRIM(SUBSTITUTE(C75,CHAR(160),""))),0)),2)=0,IF(AB75&lt;&gt;"",0,""),ROUND((_xlfn.IFS(TRIM(SUBSTITUTE(AA75,CHAR(160),""))="Devis 1",IFERROR(VALUE(TRIM(SUBSTITUTE(O75,CHAR(160),""))),0),TRIM(SUBSTITUTE(AA75,CHAR(160),""))="Devis 2",IFERROR(VALUE(TRIM(SUBSTITUTE(T75,CHAR(160),""))),0),TRIM(SUBSTITUTE(AA75,CHAR(160),""))="Devis 3",IFERROR(VALUE(TRIM(SUBSTITUTE(Y75,CHAR(160),""))),0),TRUE,0)*IFERROR(VALUE(TRIM(SUBSTITUTE(C75,CHAR(160),""))),0)),2))</f>
        <v/>
      </c>
      <c r="AD75" s="252" t="str">
        <f t="shared" si="23"/>
        <v/>
      </c>
      <c r="AE75" s="25"/>
      <c r="AF75" s="253" t="str">
        <f>IF(B75="","",B75)</f>
        <v/>
      </c>
      <c r="AG75" s="254" t="str">
        <f>IF(C75="","",C75)</f>
        <v/>
      </c>
      <c r="AH75" s="255" t="str">
        <f>IF(D75="","",D75)</f>
        <v/>
      </c>
      <c r="AI75" s="78" t="str">
        <f>IF(E75="","",E75)</f>
        <v/>
      </c>
      <c r="AJ75" s="78" t="str">
        <f>IF(F75="","",F75)</f>
        <v/>
      </c>
      <c r="AK75" s="78" t="str">
        <f>IF(G75="","",G75)</f>
        <v/>
      </c>
      <c r="AL75" s="78" t="str">
        <f>IF(H75="","",H75)</f>
        <v/>
      </c>
      <c r="AM75" s="78" t="str">
        <f>IF(I75="","",I75)</f>
        <v/>
      </c>
      <c r="AN75" s="78" t="str">
        <f>IF(J75="","",J75)</f>
        <v/>
      </c>
      <c r="AO75" s="256" t="str">
        <f>IF(K75="","",K75)</f>
        <v/>
      </c>
      <c r="AP75" s="169"/>
      <c r="AQ75" s="169"/>
      <c r="AR75" s="170" t="str">
        <f>IF(N75="","",N75)</f>
        <v/>
      </c>
      <c r="AS75" s="79" t="str">
        <f>IF(O75="","",O75)</f>
        <v/>
      </c>
      <c r="AT75" s="165" t="str">
        <f t="shared" si="17"/>
        <v/>
      </c>
      <c r="AU75" s="169"/>
      <c r="AV75" s="169"/>
      <c r="AW75" s="171" t="str">
        <f>IF(S75="","",S75)</f>
        <v/>
      </c>
      <c r="AX75" s="79" t="str">
        <f>IF(T75="","",T75)</f>
        <v/>
      </c>
      <c r="AY75" s="165" t="str">
        <f t="shared" si="24"/>
        <v/>
      </c>
      <c r="AZ75" s="169"/>
      <c r="BA75" s="169"/>
      <c r="BB75" s="172" t="str">
        <f>IF(X75="","",X75)</f>
        <v/>
      </c>
      <c r="BC75" s="79" t="str">
        <f>IF(Y75="","",Y75)</f>
        <v/>
      </c>
      <c r="BD75" s="173" t="str">
        <f t="shared" si="25"/>
        <v/>
      </c>
      <c r="BE75" s="174" t="str">
        <f>IF(AA75="","",AA75)</f>
        <v/>
      </c>
      <c r="BF75" s="257"/>
      <c r="BG75" s="177" t="str">
        <f t="shared" si="26"/>
        <v/>
      </c>
      <c r="BH75" s="177" t="str">
        <f t="shared" si="27"/>
        <v/>
      </c>
      <c r="BI75" s="176" t="str">
        <f t="shared" si="28"/>
        <v/>
      </c>
      <c r="BJ75" s="940" t="str">
        <f t="shared" si="29"/>
        <v/>
      </c>
      <c r="BK75" s="940" t="str">
        <f t="shared" si="30"/>
        <v/>
      </c>
      <c r="BL75" s="176" t="str">
        <f t="shared" si="31"/>
        <v/>
      </c>
      <c r="BM75" s="258"/>
      <c r="BN75" s="411" t="str">
        <f t="shared" si="21"/>
        <v/>
      </c>
      <c r="BO75" s="411" t="str">
        <f>IF(OR(BL75="",AD75="",BJ75="",AB75="",BK75="",AC75=""),"",_xlfn.IFS(
ROUND(IFERROR(VALUE(TRIM(SUBSTITUTE(BL75,CHAR(160),""))),0),2)&gt;
ROUND(IFERROR(VALUE(TRIM(SUBSTITUTE(AD75,CHAR(160),""))),0),2),
"KO : Le montant retenu TTC est supérieur au montant présenté TTC. Merci de revoir la ligne de dépense ou plafonner son montant.",
ROUND(IFERROR(VALUE(TRIM(SUBSTITUTE(BJ75,CHAR(160),""))),0),2)&gt;
ROUND(IFERROR(VALUE(TRIM(SUBSTITUTE(AB75,CHAR(160),""))),0),2),
"Attention : Le montant retenu HT est supérieur au montant HT présenté. Merci de revoir la ligne de dépense, plafonner son montant, ou justifier la reventillation HT / TVA.",
ROUND(IFERROR(VALUE(TRIM(SUBSTITUTE(BK75,CHAR(160),""))),0),2)&gt;
ROUND(IFERROR(VALUE(TRIM(SUBSTITUTE(AC75,CHAR(160),""))),0),2),
"Attention : Le montant TVA retenu est supérieur au montant TVA présenté. Merci de revoir la ligne de dépense, plafonner son montant, ou justifier la reventillation HT / TVA.",
ROUND(IFERROR(VALUE(TRIM(SUBSTITUTE(AD75,CHAR(160),""))),0),2)=0,
"",
ROUND(IFERROR(VALUE(TRIM(SUBSTITUTE(BL75,CHAR(160),""))),0),2)=
ROUND(IFERROR(VALUE(TRIM(SUBSTITUTE(AD75,CHAR(160),""))),0),2),
"OK",
ROUND(IFERROR(VALUE(TRIM(SUBSTITUTE(BL75,CHAR(160),""))),0),2)=0,
"Attention : Montant présenté entièrement rejeté.",
ROUND(IFERROR(VALUE(TRIM(SUBSTITUTE(BL75,CHAR(160),""))),0),2)&lt;
ROUND(IFERROR(VALUE(TRIM(SUBSTITUTE(AD75,CHAR(160),""))),0),2),
"Attention : Montant présenté partiellement rejeté.",
TRUE,""
))</f>
        <v/>
      </c>
      <c r="BP75" s="176" t="str">
        <f>IF(OR(AB75="",BJ75=""),"",(IFERROR(VALUE(TRIM(SUBSTITUTE(AB75,CHAR(160),""))),0))-(IFERROR(VALUE(TRIM(SUBSTITUTE(BJ75,CHAR(160),""))),0)))</f>
        <v/>
      </c>
      <c r="BQ75" s="176" t="str">
        <f>IF(OR(AC75="",BK75=""),"",(IFERROR(VALUE(TRIM(SUBSTITUTE(AC75,CHAR(160),""))),0))-(IFERROR(VALUE(TRIM(SUBSTITUTE(BK75,CHAR(160),""))),0)))</f>
        <v/>
      </c>
      <c r="BR75" s="82" t="str">
        <f>IF(OR(AD75="",BL75=""),"",(IFERROR(VALUE(TRIM(SUBSTITUTE(AD75,CHAR(160),""))),0))-(IFERROR(VALUE(TRIM(SUBSTITUTE(BL75,CHAR(160),""))),0)))</f>
        <v/>
      </c>
    </row>
    <row r="76" spans="1:70" ht="20.25" customHeight="1">
      <c r="A76" s="250">
        <v>68</v>
      </c>
      <c r="B76" s="2"/>
      <c r="C76" s="356"/>
      <c r="D76" s="2"/>
      <c r="E76" s="2"/>
      <c r="F76" s="80"/>
      <c r="G76" s="17"/>
      <c r="H76" s="13"/>
      <c r="I76" s="30"/>
      <c r="J76" s="2"/>
      <c r="K76" s="12"/>
      <c r="L76" s="939"/>
      <c r="M76" s="2"/>
      <c r="N76" s="4"/>
      <c r="O76" s="3"/>
      <c r="P76" s="165" t="str">
        <f t="shared" si="19"/>
        <v/>
      </c>
      <c r="Q76" s="939"/>
      <c r="R76" s="2"/>
      <c r="S76" s="5"/>
      <c r="T76" s="362"/>
      <c r="U76" s="364" t="str">
        <f t="shared" si="22"/>
        <v/>
      </c>
      <c r="V76" s="939"/>
      <c r="W76" s="2"/>
      <c r="X76" s="6"/>
      <c r="Y76" s="362"/>
      <c r="Z76" s="364" t="str">
        <f t="shared" si="20"/>
        <v/>
      </c>
      <c r="AA76" s="366"/>
      <c r="AB76" s="251" t="str" cm="1">
        <f t="array" ref="AB76">IF((_xlfn.IFS(TRIM(SUBSTITUTE(AA76,CHAR(160),""))="Devis 1",IFERROR(VALUE(TRIM(SUBSTITUTE(N76,CHAR(160),""))),0),TRIM(SUBSTITUTE(AA76,CHAR(160),""))="Devis 2",IFERROR(VALUE(TRIM(SUBSTITUTE(S76,CHAR(160),""))),0),TRIM(SUBSTITUTE(AA76,CHAR(160),""))="Devis 3",IFERROR(VALUE(TRIM(SUBSTITUTE(X76,CHAR(160),""))),0),TRUE,0)*IFERROR(VALUE(TRIM(SUBSTITUTE(C76,CHAR(160),""))),0))=0,"",_xlfn.IFS(TRIM(SUBSTITUTE(AA76,CHAR(160),""))="Devis 1",IFERROR(VALUE(TRIM(SUBSTITUTE(N76,CHAR(160),""))),0),TRIM(SUBSTITUTE(AA76,CHAR(160),""))="Devis 2",IFERROR(VALUE(TRIM(SUBSTITUTE(S76,CHAR(160),""))),0),TRIM(SUBSTITUTE(AA76,CHAR(160),""))="Devis 3",IFERROR(VALUE(TRIM(SUBSTITUTE(X76,CHAR(160),""))),0),TRUE,0)*IFERROR(VALUE(TRIM(SUBSTITUTE(C76,CHAR(160),""))),0))</f>
        <v/>
      </c>
      <c r="AC76" s="177" t="str" cm="1">
        <f t="array" ref="AC76">IF(ROUND((_xlfn.IFS(TRIM(SUBSTITUTE(AA76,CHAR(160),""))="Devis 1",IFERROR(VALUE(TRIM(SUBSTITUTE(O76,CHAR(160),""))),0),TRIM(SUBSTITUTE(AA76,CHAR(160),""))="Devis 2",IFERROR(VALUE(TRIM(SUBSTITUTE(T76,CHAR(160),""))),0),TRIM(SUBSTITUTE(AA76,CHAR(160),""))="Devis 3",IFERROR(VALUE(TRIM(SUBSTITUTE(Y76,CHAR(160),""))),0),TRUE,0)*IFERROR(VALUE(TRIM(SUBSTITUTE(C76,CHAR(160),""))),0)),2)=0,IF(AB76&lt;&gt;"",0,""),ROUND((_xlfn.IFS(TRIM(SUBSTITUTE(AA76,CHAR(160),""))="Devis 1",IFERROR(VALUE(TRIM(SUBSTITUTE(O76,CHAR(160),""))),0),TRIM(SUBSTITUTE(AA76,CHAR(160),""))="Devis 2",IFERROR(VALUE(TRIM(SUBSTITUTE(T76,CHAR(160),""))),0),TRIM(SUBSTITUTE(AA76,CHAR(160),""))="Devis 3",IFERROR(VALUE(TRIM(SUBSTITUTE(Y76,CHAR(160),""))),0),TRUE,0)*IFERROR(VALUE(TRIM(SUBSTITUTE(C76,CHAR(160),""))),0)),2))</f>
        <v/>
      </c>
      <c r="AD76" s="252" t="str">
        <f t="shared" si="23"/>
        <v/>
      </c>
      <c r="AE76" s="25"/>
      <c r="AF76" s="253" t="str">
        <f>IF(B76="","",B76)</f>
        <v/>
      </c>
      <c r="AG76" s="254" t="str">
        <f>IF(C76="","",C76)</f>
        <v/>
      </c>
      <c r="AH76" s="255" t="str">
        <f>IF(D76="","",D76)</f>
        <v/>
      </c>
      <c r="AI76" s="78" t="str">
        <f>IF(E76="","",E76)</f>
        <v/>
      </c>
      <c r="AJ76" s="78" t="str">
        <f>IF(F76="","",F76)</f>
        <v/>
      </c>
      <c r="AK76" s="78" t="str">
        <f>IF(G76="","",G76)</f>
        <v/>
      </c>
      <c r="AL76" s="78" t="str">
        <f>IF(H76="","",H76)</f>
        <v/>
      </c>
      <c r="AM76" s="78" t="str">
        <f>IF(I76="","",I76)</f>
        <v/>
      </c>
      <c r="AN76" s="78" t="str">
        <f>IF(J76="","",J76)</f>
        <v/>
      </c>
      <c r="AO76" s="256" t="str">
        <f>IF(K76="","",K76)</f>
        <v/>
      </c>
      <c r="AP76" s="169"/>
      <c r="AQ76" s="169"/>
      <c r="AR76" s="170" t="str">
        <f>IF(N76="","",N76)</f>
        <v/>
      </c>
      <c r="AS76" s="79" t="str">
        <f>IF(O76="","",O76)</f>
        <v/>
      </c>
      <c r="AT76" s="165" t="str">
        <f t="shared" ref="AT76:AT108" si="32">IF(OR(AR76="", AS76=""), "", IFERROR(VALUE(TRIM(SUBSTITUTE(AR76,CHAR(160),""))),0) + IFERROR(VALUE(TRIM(SUBSTITUTE(AS76,CHAR(160),""))),0))</f>
        <v/>
      </c>
      <c r="AU76" s="169"/>
      <c r="AV76" s="169"/>
      <c r="AW76" s="171" t="str">
        <f>IF(S76="","",S76)</f>
        <v/>
      </c>
      <c r="AX76" s="79" t="str">
        <f>IF(T76="","",T76)</f>
        <v/>
      </c>
      <c r="AY76" s="165" t="str">
        <f t="shared" si="24"/>
        <v/>
      </c>
      <c r="AZ76" s="169"/>
      <c r="BA76" s="169"/>
      <c r="BB76" s="172" t="str">
        <f>IF(X76="","",X76)</f>
        <v/>
      </c>
      <c r="BC76" s="79" t="str">
        <f>IF(Y76="","",Y76)</f>
        <v/>
      </c>
      <c r="BD76" s="173" t="str">
        <f t="shared" si="25"/>
        <v/>
      </c>
      <c r="BE76" s="174" t="str">
        <f>IF(AA76="","",AA76)</f>
        <v/>
      </c>
      <c r="BF76" s="257"/>
      <c r="BG76" s="177" t="str">
        <f t="shared" si="26"/>
        <v/>
      </c>
      <c r="BH76" s="177" t="str">
        <f t="shared" si="27"/>
        <v/>
      </c>
      <c r="BI76" s="176" t="str">
        <f t="shared" si="28"/>
        <v/>
      </c>
      <c r="BJ76" s="940" t="str">
        <f t="shared" si="29"/>
        <v/>
      </c>
      <c r="BK76" s="940" t="str">
        <f t="shared" si="30"/>
        <v/>
      </c>
      <c r="BL76" s="176" t="str">
        <f t="shared" si="31"/>
        <v/>
      </c>
      <c r="BM76" s="258"/>
      <c r="BN76" s="411" t="str">
        <f t="shared" si="21"/>
        <v/>
      </c>
      <c r="BO76" s="411" t="str">
        <f>IF(OR(BL76="",AD76="",BJ76="",AB76="",BK76="",AC76=""),"",_xlfn.IFS(
ROUND(IFERROR(VALUE(TRIM(SUBSTITUTE(BL76,CHAR(160),""))),0),2)&gt;
ROUND(IFERROR(VALUE(TRIM(SUBSTITUTE(AD76,CHAR(160),""))),0),2),
"KO : Le montant retenu TTC est supérieur au montant présenté TTC. Merci de revoir la ligne de dépense ou plafonner son montant.",
ROUND(IFERROR(VALUE(TRIM(SUBSTITUTE(BJ76,CHAR(160),""))),0),2)&gt;
ROUND(IFERROR(VALUE(TRIM(SUBSTITUTE(AB76,CHAR(160),""))),0),2),
"Attention : Le montant retenu HT est supérieur au montant HT présenté. Merci de revoir la ligne de dépense, plafonner son montant, ou justifier la reventillation HT / TVA.",
ROUND(IFERROR(VALUE(TRIM(SUBSTITUTE(BK76,CHAR(160),""))),0),2)&gt;
ROUND(IFERROR(VALUE(TRIM(SUBSTITUTE(AC76,CHAR(160),""))),0),2),
"Attention : Le montant TVA retenu est supérieur au montant TVA présenté. Merci de revoir la ligne de dépense, plafonner son montant, ou justifier la reventillation HT / TVA.",
ROUND(IFERROR(VALUE(TRIM(SUBSTITUTE(AD76,CHAR(160),""))),0),2)=0,
"",
ROUND(IFERROR(VALUE(TRIM(SUBSTITUTE(BL76,CHAR(160),""))),0),2)=
ROUND(IFERROR(VALUE(TRIM(SUBSTITUTE(AD76,CHAR(160),""))),0),2),
"OK",
ROUND(IFERROR(VALUE(TRIM(SUBSTITUTE(BL76,CHAR(160),""))),0),2)=0,
"Attention : Montant présenté entièrement rejeté.",
ROUND(IFERROR(VALUE(TRIM(SUBSTITUTE(BL76,CHAR(160),""))),0),2)&lt;
ROUND(IFERROR(VALUE(TRIM(SUBSTITUTE(AD76,CHAR(160),""))),0),2),
"Attention : Montant présenté partiellement rejeté.",
TRUE,""
))</f>
        <v/>
      </c>
      <c r="BP76" s="176" t="str">
        <f>IF(OR(AB76="",BJ76=""),"",(IFERROR(VALUE(TRIM(SUBSTITUTE(AB76,CHAR(160),""))),0))-(IFERROR(VALUE(TRIM(SUBSTITUTE(BJ76,CHAR(160),""))),0)))</f>
        <v/>
      </c>
      <c r="BQ76" s="176" t="str">
        <f>IF(OR(AC76="",BK76=""),"",(IFERROR(VALUE(TRIM(SUBSTITUTE(AC76,CHAR(160),""))),0))-(IFERROR(VALUE(TRIM(SUBSTITUTE(BK76,CHAR(160),""))),0)))</f>
        <v/>
      </c>
      <c r="BR76" s="82" t="str">
        <f>IF(OR(AD76="",BL76=""),"",(IFERROR(VALUE(TRIM(SUBSTITUTE(AD76,CHAR(160),""))),0))-(IFERROR(VALUE(TRIM(SUBSTITUTE(BL76,CHAR(160),""))),0)))</f>
        <v/>
      </c>
    </row>
    <row r="77" spans="1:70" ht="20.25" customHeight="1">
      <c r="A77" s="250">
        <v>69</v>
      </c>
      <c r="B77" s="2"/>
      <c r="C77" s="356"/>
      <c r="D77" s="2"/>
      <c r="E77" s="2"/>
      <c r="F77" s="80"/>
      <c r="G77" s="17"/>
      <c r="H77" s="13"/>
      <c r="I77" s="30"/>
      <c r="J77" s="2"/>
      <c r="K77" s="12"/>
      <c r="L77" s="939"/>
      <c r="M77" s="2"/>
      <c r="N77" s="4"/>
      <c r="O77" s="3"/>
      <c r="P77" s="165" t="str">
        <f t="shared" si="19"/>
        <v/>
      </c>
      <c r="Q77" s="939"/>
      <c r="R77" s="2"/>
      <c r="S77" s="5"/>
      <c r="T77" s="362"/>
      <c r="U77" s="364" t="str">
        <f t="shared" si="22"/>
        <v/>
      </c>
      <c r="V77" s="939"/>
      <c r="W77" s="2"/>
      <c r="X77" s="6"/>
      <c r="Y77" s="362"/>
      <c r="Z77" s="364" t="str">
        <f t="shared" si="20"/>
        <v/>
      </c>
      <c r="AA77" s="366"/>
      <c r="AB77" s="251" t="str" cm="1">
        <f t="array" ref="AB77">IF((_xlfn.IFS(TRIM(SUBSTITUTE(AA77,CHAR(160),""))="Devis 1",IFERROR(VALUE(TRIM(SUBSTITUTE(N77,CHAR(160),""))),0),TRIM(SUBSTITUTE(AA77,CHAR(160),""))="Devis 2",IFERROR(VALUE(TRIM(SUBSTITUTE(S77,CHAR(160),""))),0),TRIM(SUBSTITUTE(AA77,CHAR(160),""))="Devis 3",IFERROR(VALUE(TRIM(SUBSTITUTE(X77,CHAR(160),""))),0),TRUE,0)*IFERROR(VALUE(TRIM(SUBSTITUTE(C77,CHAR(160),""))),0))=0,"",_xlfn.IFS(TRIM(SUBSTITUTE(AA77,CHAR(160),""))="Devis 1",IFERROR(VALUE(TRIM(SUBSTITUTE(N77,CHAR(160),""))),0),TRIM(SUBSTITUTE(AA77,CHAR(160),""))="Devis 2",IFERROR(VALUE(TRIM(SUBSTITUTE(S77,CHAR(160),""))),0),TRIM(SUBSTITUTE(AA77,CHAR(160),""))="Devis 3",IFERROR(VALUE(TRIM(SUBSTITUTE(X77,CHAR(160),""))),0),TRUE,0)*IFERROR(VALUE(TRIM(SUBSTITUTE(C77,CHAR(160),""))),0))</f>
        <v/>
      </c>
      <c r="AC77" s="177" t="str" cm="1">
        <f t="array" ref="AC77">IF(ROUND((_xlfn.IFS(TRIM(SUBSTITUTE(AA77,CHAR(160),""))="Devis 1",IFERROR(VALUE(TRIM(SUBSTITUTE(O77,CHAR(160),""))),0),TRIM(SUBSTITUTE(AA77,CHAR(160),""))="Devis 2",IFERROR(VALUE(TRIM(SUBSTITUTE(T77,CHAR(160),""))),0),TRIM(SUBSTITUTE(AA77,CHAR(160),""))="Devis 3",IFERROR(VALUE(TRIM(SUBSTITUTE(Y77,CHAR(160),""))),0),TRUE,0)*IFERROR(VALUE(TRIM(SUBSTITUTE(C77,CHAR(160),""))),0)),2)=0,IF(AB77&lt;&gt;"",0,""),ROUND((_xlfn.IFS(TRIM(SUBSTITUTE(AA77,CHAR(160),""))="Devis 1",IFERROR(VALUE(TRIM(SUBSTITUTE(O77,CHAR(160),""))),0),TRIM(SUBSTITUTE(AA77,CHAR(160),""))="Devis 2",IFERROR(VALUE(TRIM(SUBSTITUTE(T77,CHAR(160),""))),0),TRIM(SUBSTITUTE(AA77,CHAR(160),""))="Devis 3",IFERROR(VALUE(TRIM(SUBSTITUTE(Y77,CHAR(160),""))),0),TRUE,0)*IFERROR(VALUE(TRIM(SUBSTITUTE(C77,CHAR(160),""))),0)),2))</f>
        <v/>
      </c>
      <c r="AD77" s="252" t="str">
        <f t="shared" si="23"/>
        <v/>
      </c>
      <c r="AE77" s="25"/>
      <c r="AF77" s="253" t="str">
        <f>IF(B77="","",B77)</f>
        <v/>
      </c>
      <c r="AG77" s="254" t="str">
        <f>IF(C77="","",C77)</f>
        <v/>
      </c>
      <c r="AH77" s="255" t="str">
        <f>IF(D77="","",D77)</f>
        <v/>
      </c>
      <c r="AI77" s="78" t="str">
        <f>IF(E77="","",E77)</f>
        <v/>
      </c>
      <c r="AJ77" s="78" t="str">
        <f>IF(F77="","",F77)</f>
        <v/>
      </c>
      <c r="AK77" s="78" t="str">
        <f>IF(G77="","",G77)</f>
        <v/>
      </c>
      <c r="AL77" s="78" t="str">
        <f>IF(H77="","",H77)</f>
        <v/>
      </c>
      <c r="AM77" s="78" t="str">
        <f>IF(I77="","",I77)</f>
        <v/>
      </c>
      <c r="AN77" s="78" t="str">
        <f>IF(J77="","",J77)</f>
        <v/>
      </c>
      <c r="AO77" s="256" t="str">
        <f>IF(K77="","",K77)</f>
        <v/>
      </c>
      <c r="AP77" s="169"/>
      <c r="AQ77" s="169"/>
      <c r="AR77" s="170" t="str">
        <f>IF(N77="","",N77)</f>
        <v/>
      </c>
      <c r="AS77" s="79" t="str">
        <f>IF(O77="","",O77)</f>
        <v/>
      </c>
      <c r="AT77" s="165" t="str">
        <f t="shared" si="32"/>
        <v/>
      </c>
      <c r="AU77" s="169"/>
      <c r="AV77" s="169"/>
      <c r="AW77" s="171" t="str">
        <f>IF(S77="","",S77)</f>
        <v/>
      </c>
      <c r="AX77" s="79" t="str">
        <f>IF(T77="","",T77)</f>
        <v/>
      </c>
      <c r="AY77" s="165" t="str">
        <f t="shared" si="24"/>
        <v/>
      </c>
      <c r="AZ77" s="169"/>
      <c r="BA77" s="169"/>
      <c r="BB77" s="172" t="str">
        <f>IF(X77="","",X77)</f>
        <v/>
      </c>
      <c r="BC77" s="79" t="str">
        <f>IF(Y77="","",Y77)</f>
        <v/>
      </c>
      <c r="BD77" s="173" t="str">
        <f t="shared" si="25"/>
        <v/>
      </c>
      <c r="BE77" s="174" t="str">
        <f>IF(AA77="","",AA77)</f>
        <v/>
      </c>
      <c r="BF77" s="257"/>
      <c r="BG77" s="177" t="str">
        <f t="shared" si="26"/>
        <v/>
      </c>
      <c r="BH77" s="177" t="str">
        <f t="shared" si="27"/>
        <v/>
      </c>
      <c r="BI77" s="176" t="str">
        <f t="shared" si="28"/>
        <v/>
      </c>
      <c r="BJ77" s="940" t="str">
        <f t="shared" si="29"/>
        <v/>
      </c>
      <c r="BK77" s="940" t="str">
        <f t="shared" si="30"/>
        <v/>
      </c>
      <c r="BL77" s="176" t="str">
        <f t="shared" si="31"/>
        <v/>
      </c>
      <c r="BM77" s="258"/>
      <c r="BN77" s="411" t="str">
        <f t="shared" si="21"/>
        <v/>
      </c>
      <c r="BO77" s="411" t="str">
        <f>IF(OR(BL77="",AD77="",BJ77="",AB77="",BK77="",AC77=""),"",_xlfn.IFS(
ROUND(IFERROR(VALUE(TRIM(SUBSTITUTE(BL77,CHAR(160),""))),0),2)&gt;
ROUND(IFERROR(VALUE(TRIM(SUBSTITUTE(AD77,CHAR(160),""))),0),2),
"KO : Le montant retenu TTC est supérieur au montant présenté TTC. Merci de revoir la ligne de dépense ou plafonner son montant.",
ROUND(IFERROR(VALUE(TRIM(SUBSTITUTE(BJ77,CHAR(160),""))),0),2)&gt;
ROUND(IFERROR(VALUE(TRIM(SUBSTITUTE(AB77,CHAR(160),""))),0),2),
"Attention : Le montant retenu HT est supérieur au montant HT présenté. Merci de revoir la ligne de dépense, plafonner son montant, ou justifier la reventillation HT / TVA.",
ROUND(IFERROR(VALUE(TRIM(SUBSTITUTE(BK77,CHAR(160),""))),0),2)&gt;
ROUND(IFERROR(VALUE(TRIM(SUBSTITUTE(AC77,CHAR(160),""))),0),2),
"Attention : Le montant TVA retenu est supérieur au montant TVA présenté. Merci de revoir la ligne de dépense, plafonner son montant, ou justifier la reventillation HT / TVA.",
ROUND(IFERROR(VALUE(TRIM(SUBSTITUTE(AD77,CHAR(160),""))),0),2)=0,
"",
ROUND(IFERROR(VALUE(TRIM(SUBSTITUTE(BL77,CHAR(160),""))),0),2)=
ROUND(IFERROR(VALUE(TRIM(SUBSTITUTE(AD77,CHAR(160),""))),0),2),
"OK",
ROUND(IFERROR(VALUE(TRIM(SUBSTITUTE(BL77,CHAR(160),""))),0),2)=0,
"Attention : Montant présenté entièrement rejeté.",
ROUND(IFERROR(VALUE(TRIM(SUBSTITUTE(BL77,CHAR(160),""))),0),2)&lt;
ROUND(IFERROR(VALUE(TRIM(SUBSTITUTE(AD77,CHAR(160),""))),0),2),
"Attention : Montant présenté partiellement rejeté.",
TRUE,""
))</f>
        <v/>
      </c>
      <c r="BP77" s="176" t="str">
        <f>IF(OR(AB77="",BJ77=""),"",(IFERROR(VALUE(TRIM(SUBSTITUTE(AB77,CHAR(160),""))),0))-(IFERROR(VALUE(TRIM(SUBSTITUTE(BJ77,CHAR(160),""))),0)))</f>
        <v/>
      </c>
      <c r="BQ77" s="176" t="str">
        <f>IF(OR(AC77="",BK77=""),"",(IFERROR(VALUE(TRIM(SUBSTITUTE(AC77,CHAR(160),""))),0))-(IFERROR(VALUE(TRIM(SUBSTITUTE(BK77,CHAR(160),""))),0)))</f>
        <v/>
      </c>
      <c r="BR77" s="82" t="str">
        <f>IF(OR(AD77="",BL77=""),"",(IFERROR(VALUE(TRIM(SUBSTITUTE(AD77,CHAR(160),""))),0))-(IFERROR(VALUE(TRIM(SUBSTITUTE(BL77,CHAR(160),""))),0)))</f>
        <v/>
      </c>
    </row>
    <row r="78" spans="1:70" ht="20.25" customHeight="1">
      <c r="A78" s="250">
        <v>70</v>
      </c>
      <c r="B78" s="2"/>
      <c r="C78" s="356"/>
      <c r="D78" s="2"/>
      <c r="E78" s="2"/>
      <c r="F78" s="80"/>
      <c r="G78" s="17"/>
      <c r="H78" s="13"/>
      <c r="I78" s="30"/>
      <c r="J78" s="2"/>
      <c r="K78" s="12"/>
      <c r="L78" s="939"/>
      <c r="M78" s="2"/>
      <c r="N78" s="4"/>
      <c r="O78" s="3"/>
      <c r="P78" s="165" t="str">
        <f t="shared" si="19"/>
        <v/>
      </c>
      <c r="Q78" s="939"/>
      <c r="R78" s="2"/>
      <c r="S78" s="5"/>
      <c r="T78" s="362"/>
      <c r="U78" s="364" t="str">
        <f t="shared" si="22"/>
        <v/>
      </c>
      <c r="V78" s="939"/>
      <c r="W78" s="2"/>
      <c r="X78" s="6"/>
      <c r="Y78" s="362"/>
      <c r="Z78" s="364" t="str">
        <f t="shared" si="20"/>
        <v/>
      </c>
      <c r="AA78" s="366"/>
      <c r="AB78" s="251" t="str" cm="1">
        <f t="array" ref="AB78">IF((_xlfn.IFS(TRIM(SUBSTITUTE(AA78,CHAR(160),""))="Devis 1",IFERROR(VALUE(TRIM(SUBSTITUTE(N78,CHAR(160),""))),0),TRIM(SUBSTITUTE(AA78,CHAR(160),""))="Devis 2",IFERROR(VALUE(TRIM(SUBSTITUTE(S78,CHAR(160),""))),0),TRIM(SUBSTITUTE(AA78,CHAR(160),""))="Devis 3",IFERROR(VALUE(TRIM(SUBSTITUTE(X78,CHAR(160),""))),0),TRUE,0)*IFERROR(VALUE(TRIM(SUBSTITUTE(C78,CHAR(160),""))),0))=0,"",_xlfn.IFS(TRIM(SUBSTITUTE(AA78,CHAR(160),""))="Devis 1",IFERROR(VALUE(TRIM(SUBSTITUTE(N78,CHAR(160),""))),0),TRIM(SUBSTITUTE(AA78,CHAR(160),""))="Devis 2",IFERROR(VALUE(TRIM(SUBSTITUTE(S78,CHAR(160),""))),0),TRIM(SUBSTITUTE(AA78,CHAR(160),""))="Devis 3",IFERROR(VALUE(TRIM(SUBSTITUTE(X78,CHAR(160),""))),0),TRUE,0)*IFERROR(VALUE(TRIM(SUBSTITUTE(C78,CHAR(160),""))),0))</f>
        <v/>
      </c>
      <c r="AC78" s="177" t="str" cm="1">
        <f t="array" ref="AC78">IF(ROUND((_xlfn.IFS(TRIM(SUBSTITUTE(AA78,CHAR(160),""))="Devis 1",IFERROR(VALUE(TRIM(SUBSTITUTE(O78,CHAR(160),""))),0),TRIM(SUBSTITUTE(AA78,CHAR(160),""))="Devis 2",IFERROR(VALUE(TRIM(SUBSTITUTE(T78,CHAR(160),""))),0),TRIM(SUBSTITUTE(AA78,CHAR(160),""))="Devis 3",IFERROR(VALUE(TRIM(SUBSTITUTE(Y78,CHAR(160),""))),0),TRUE,0)*IFERROR(VALUE(TRIM(SUBSTITUTE(C78,CHAR(160),""))),0)),2)=0,IF(AB78&lt;&gt;"",0,""),ROUND((_xlfn.IFS(TRIM(SUBSTITUTE(AA78,CHAR(160),""))="Devis 1",IFERROR(VALUE(TRIM(SUBSTITUTE(O78,CHAR(160),""))),0),TRIM(SUBSTITUTE(AA78,CHAR(160),""))="Devis 2",IFERROR(VALUE(TRIM(SUBSTITUTE(T78,CHAR(160),""))),0),TRIM(SUBSTITUTE(AA78,CHAR(160),""))="Devis 3",IFERROR(VALUE(TRIM(SUBSTITUTE(Y78,CHAR(160),""))),0),TRUE,0)*IFERROR(VALUE(TRIM(SUBSTITUTE(C78,CHAR(160),""))),0)),2))</f>
        <v/>
      </c>
      <c r="AD78" s="252" t="str">
        <f t="shared" si="23"/>
        <v/>
      </c>
      <c r="AE78" s="25"/>
      <c r="AF78" s="253" t="str">
        <f>IF(B78="","",B78)</f>
        <v/>
      </c>
      <c r="AG78" s="254" t="str">
        <f>IF(C78="","",C78)</f>
        <v/>
      </c>
      <c r="AH78" s="255" t="str">
        <f>IF(D78="","",D78)</f>
        <v/>
      </c>
      <c r="AI78" s="78" t="str">
        <f>IF(E78="","",E78)</f>
        <v/>
      </c>
      <c r="AJ78" s="78" t="str">
        <f>IF(F78="","",F78)</f>
        <v/>
      </c>
      <c r="AK78" s="78" t="str">
        <f>IF(G78="","",G78)</f>
        <v/>
      </c>
      <c r="AL78" s="78" t="str">
        <f>IF(H78="","",H78)</f>
        <v/>
      </c>
      <c r="AM78" s="78" t="str">
        <f>IF(I78="","",I78)</f>
        <v/>
      </c>
      <c r="AN78" s="78" t="str">
        <f>IF(J78="","",J78)</f>
        <v/>
      </c>
      <c r="AO78" s="256" t="str">
        <f>IF(K78="","",K78)</f>
        <v/>
      </c>
      <c r="AP78" s="169"/>
      <c r="AQ78" s="169"/>
      <c r="AR78" s="170" t="str">
        <f>IF(N78="","",N78)</f>
        <v/>
      </c>
      <c r="AS78" s="79" t="str">
        <f>IF(O78="","",O78)</f>
        <v/>
      </c>
      <c r="AT78" s="165" t="str">
        <f t="shared" si="32"/>
        <v/>
      </c>
      <c r="AU78" s="169"/>
      <c r="AV78" s="169"/>
      <c r="AW78" s="171" t="str">
        <f>IF(S78="","",S78)</f>
        <v/>
      </c>
      <c r="AX78" s="79" t="str">
        <f>IF(T78="","",T78)</f>
        <v/>
      </c>
      <c r="AY78" s="165" t="str">
        <f t="shared" si="24"/>
        <v/>
      </c>
      <c r="AZ78" s="169"/>
      <c r="BA78" s="169"/>
      <c r="BB78" s="172" t="str">
        <f>IF(X78="","",X78)</f>
        <v/>
      </c>
      <c r="BC78" s="79" t="str">
        <f>IF(Y78="","",Y78)</f>
        <v/>
      </c>
      <c r="BD78" s="173" t="str">
        <f t="shared" si="25"/>
        <v/>
      </c>
      <c r="BE78" s="174" t="str">
        <f>IF(AA78="","",AA78)</f>
        <v/>
      </c>
      <c r="BF78" s="257"/>
      <c r="BG78" s="177" t="str">
        <f t="shared" si="26"/>
        <v/>
      </c>
      <c r="BH78" s="177" t="str">
        <f t="shared" si="27"/>
        <v/>
      </c>
      <c r="BI78" s="176" t="str">
        <f t="shared" si="28"/>
        <v/>
      </c>
      <c r="BJ78" s="940" t="str">
        <f t="shared" si="29"/>
        <v/>
      </c>
      <c r="BK78" s="940" t="str">
        <f t="shared" si="30"/>
        <v/>
      </c>
      <c r="BL78" s="176" t="str">
        <f t="shared" si="31"/>
        <v/>
      </c>
      <c r="BM78" s="258"/>
      <c r="BN78" s="411" t="str">
        <f t="shared" si="21"/>
        <v/>
      </c>
      <c r="BO78" s="411" t="str">
        <f>IF(OR(BL78="",AD78="",BJ78="",AB78="",BK78="",AC78=""),"",_xlfn.IFS(
ROUND(IFERROR(VALUE(TRIM(SUBSTITUTE(BL78,CHAR(160),""))),0),2)&gt;
ROUND(IFERROR(VALUE(TRIM(SUBSTITUTE(AD78,CHAR(160),""))),0),2),
"KO : Le montant retenu TTC est supérieur au montant présenté TTC. Merci de revoir la ligne de dépense ou plafonner son montant.",
ROUND(IFERROR(VALUE(TRIM(SUBSTITUTE(BJ78,CHAR(160),""))),0),2)&gt;
ROUND(IFERROR(VALUE(TRIM(SUBSTITUTE(AB78,CHAR(160),""))),0),2),
"Attention : Le montant retenu HT est supérieur au montant HT présenté. Merci de revoir la ligne de dépense, plafonner son montant, ou justifier la reventillation HT / TVA.",
ROUND(IFERROR(VALUE(TRIM(SUBSTITUTE(BK78,CHAR(160),""))),0),2)&gt;
ROUND(IFERROR(VALUE(TRIM(SUBSTITUTE(AC78,CHAR(160),""))),0),2),
"Attention : Le montant TVA retenu est supérieur au montant TVA présenté. Merci de revoir la ligne de dépense, plafonner son montant, ou justifier la reventillation HT / TVA.",
ROUND(IFERROR(VALUE(TRIM(SUBSTITUTE(AD78,CHAR(160),""))),0),2)=0,
"",
ROUND(IFERROR(VALUE(TRIM(SUBSTITUTE(BL78,CHAR(160),""))),0),2)=
ROUND(IFERROR(VALUE(TRIM(SUBSTITUTE(AD78,CHAR(160),""))),0),2),
"OK",
ROUND(IFERROR(VALUE(TRIM(SUBSTITUTE(BL78,CHAR(160),""))),0),2)=0,
"Attention : Montant présenté entièrement rejeté.",
ROUND(IFERROR(VALUE(TRIM(SUBSTITUTE(BL78,CHAR(160),""))),0),2)&lt;
ROUND(IFERROR(VALUE(TRIM(SUBSTITUTE(AD78,CHAR(160),""))),0),2),
"Attention : Montant présenté partiellement rejeté.",
TRUE,""
))</f>
        <v/>
      </c>
      <c r="BP78" s="176" t="str">
        <f>IF(OR(AB78="",BJ78=""),"",(IFERROR(VALUE(TRIM(SUBSTITUTE(AB78,CHAR(160),""))),0))-(IFERROR(VALUE(TRIM(SUBSTITUTE(BJ78,CHAR(160),""))),0)))</f>
        <v/>
      </c>
      <c r="BQ78" s="176" t="str">
        <f>IF(OR(AC78="",BK78=""),"",(IFERROR(VALUE(TRIM(SUBSTITUTE(AC78,CHAR(160),""))),0))-(IFERROR(VALUE(TRIM(SUBSTITUTE(BK78,CHAR(160),""))),0)))</f>
        <v/>
      </c>
      <c r="BR78" s="82" t="str">
        <f>IF(OR(AD78="",BL78=""),"",(IFERROR(VALUE(TRIM(SUBSTITUTE(AD78,CHAR(160),""))),0))-(IFERROR(VALUE(TRIM(SUBSTITUTE(BL78,CHAR(160),""))),0)))</f>
        <v/>
      </c>
    </row>
    <row r="79" spans="1:70" ht="20.25" customHeight="1">
      <c r="A79" s="250">
        <v>71</v>
      </c>
      <c r="B79" s="2"/>
      <c r="C79" s="356"/>
      <c r="D79" s="2"/>
      <c r="E79" s="2"/>
      <c r="F79" s="80"/>
      <c r="G79" s="17"/>
      <c r="H79" s="13"/>
      <c r="I79" s="30"/>
      <c r="J79" s="2"/>
      <c r="K79" s="12"/>
      <c r="L79" s="939"/>
      <c r="M79" s="2"/>
      <c r="N79" s="4"/>
      <c r="O79" s="3"/>
      <c r="P79" s="165" t="str">
        <f t="shared" si="19"/>
        <v/>
      </c>
      <c r="Q79" s="939"/>
      <c r="R79" s="2"/>
      <c r="S79" s="5"/>
      <c r="T79" s="362"/>
      <c r="U79" s="364" t="str">
        <f t="shared" si="22"/>
        <v/>
      </c>
      <c r="V79" s="939"/>
      <c r="W79" s="2"/>
      <c r="X79" s="6"/>
      <c r="Y79" s="362"/>
      <c r="Z79" s="364" t="str">
        <f t="shared" si="20"/>
        <v/>
      </c>
      <c r="AA79" s="366"/>
      <c r="AB79" s="251" t="str" cm="1">
        <f t="array" ref="AB79">IF((_xlfn.IFS(TRIM(SUBSTITUTE(AA79,CHAR(160),""))="Devis 1",IFERROR(VALUE(TRIM(SUBSTITUTE(N79,CHAR(160),""))),0),TRIM(SUBSTITUTE(AA79,CHAR(160),""))="Devis 2",IFERROR(VALUE(TRIM(SUBSTITUTE(S79,CHAR(160),""))),0),TRIM(SUBSTITUTE(AA79,CHAR(160),""))="Devis 3",IFERROR(VALUE(TRIM(SUBSTITUTE(X79,CHAR(160),""))),0),TRUE,0)*IFERROR(VALUE(TRIM(SUBSTITUTE(C79,CHAR(160),""))),0))=0,"",_xlfn.IFS(TRIM(SUBSTITUTE(AA79,CHAR(160),""))="Devis 1",IFERROR(VALUE(TRIM(SUBSTITUTE(N79,CHAR(160),""))),0),TRIM(SUBSTITUTE(AA79,CHAR(160),""))="Devis 2",IFERROR(VALUE(TRIM(SUBSTITUTE(S79,CHAR(160),""))),0),TRIM(SUBSTITUTE(AA79,CHAR(160),""))="Devis 3",IFERROR(VALUE(TRIM(SUBSTITUTE(X79,CHAR(160),""))),0),TRUE,0)*IFERROR(VALUE(TRIM(SUBSTITUTE(C79,CHAR(160),""))),0))</f>
        <v/>
      </c>
      <c r="AC79" s="177" t="str" cm="1">
        <f t="array" ref="AC79">IF(ROUND((_xlfn.IFS(TRIM(SUBSTITUTE(AA79,CHAR(160),""))="Devis 1",IFERROR(VALUE(TRIM(SUBSTITUTE(O79,CHAR(160),""))),0),TRIM(SUBSTITUTE(AA79,CHAR(160),""))="Devis 2",IFERROR(VALUE(TRIM(SUBSTITUTE(T79,CHAR(160),""))),0),TRIM(SUBSTITUTE(AA79,CHAR(160),""))="Devis 3",IFERROR(VALUE(TRIM(SUBSTITUTE(Y79,CHAR(160),""))),0),TRUE,0)*IFERROR(VALUE(TRIM(SUBSTITUTE(C79,CHAR(160),""))),0)),2)=0,IF(AB79&lt;&gt;"",0,""),ROUND((_xlfn.IFS(TRIM(SUBSTITUTE(AA79,CHAR(160),""))="Devis 1",IFERROR(VALUE(TRIM(SUBSTITUTE(O79,CHAR(160),""))),0),TRIM(SUBSTITUTE(AA79,CHAR(160),""))="Devis 2",IFERROR(VALUE(TRIM(SUBSTITUTE(T79,CHAR(160),""))),0),TRIM(SUBSTITUTE(AA79,CHAR(160),""))="Devis 3",IFERROR(VALUE(TRIM(SUBSTITUTE(Y79,CHAR(160),""))),0),TRUE,0)*IFERROR(VALUE(TRIM(SUBSTITUTE(C79,CHAR(160),""))),0)),2))</f>
        <v/>
      </c>
      <c r="AD79" s="252" t="str">
        <f t="shared" si="23"/>
        <v/>
      </c>
      <c r="AE79" s="25"/>
      <c r="AF79" s="253" t="str">
        <f>IF(B79="","",B79)</f>
        <v/>
      </c>
      <c r="AG79" s="254" t="str">
        <f>IF(C79="","",C79)</f>
        <v/>
      </c>
      <c r="AH79" s="255" t="str">
        <f>IF(D79="","",D79)</f>
        <v/>
      </c>
      <c r="AI79" s="78" t="str">
        <f>IF(E79="","",E79)</f>
        <v/>
      </c>
      <c r="AJ79" s="78" t="str">
        <f>IF(F79="","",F79)</f>
        <v/>
      </c>
      <c r="AK79" s="78" t="str">
        <f>IF(G79="","",G79)</f>
        <v/>
      </c>
      <c r="AL79" s="78" t="str">
        <f>IF(H79="","",H79)</f>
        <v/>
      </c>
      <c r="AM79" s="78" t="str">
        <f>IF(I79="","",I79)</f>
        <v/>
      </c>
      <c r="AN79" s="78" t="str">
        <f>IF(J79="","",J79)</f>
        <v/>
      </c>
      <c r="AO79" s="256" t="str">
        <f>IF(K79="","",K79)</f>
        <v/>
      </c>
      <c r="AP79" s="169"/>
      <c r="AQ79" s="169"/>
      <c r="AR79" s="170" t="str">
        <f>IF(N79="","",N79)</f>
        <v/>
      </c>
      <c r="AS79" s="79" t="str">
        <f>IF(O79="","",O79)</f>
        <v/>
      </c>
      <c r="AT79" s="165" t="str">
        <f t="shared" si="32"/>
        <v/>
      </c>
      <c r="AU79" s="169"/>
      <c r="AV79" s="169"/>
      <c r="AW79" s="171" t="str">
        <f>IF(S79="","",S79)</f>
        <v/>
      </c>
      <c r="AX79" s="79" t="str">
        <f>IF(T79="","",T79)</f>
        <v/>
      </c>
      <c r="AY79" s="165" t="str">
        <f t="shared" si="24"/>
        <v/>
      </c>
      <c r="AZ79" s="169"/>
      <c r="BA79" s="169"/>
      <c r="BB79" s="172" t="str">
        <f>IF(X79="","",X79)</f>
        <v/>
      </c>
      <c r="BC79" s="79" t="str">
        <f>IF(Y79="","",Y79)</f>
        <v/>
      </c>
      <c r="BD79" s="173" t="str">
        <f t="shared" si="25"/>
        <v/>
      </c>
      <c r="BE79" s="174" t="str">
        <f>IF(AA79="","",AA79)</f>
        <v/>
      </c>
      <c r="BF79" s="257"/>
      <c r="BG79" s="177" t="str">
        <f t="shared" si="26"/>
        <v/>
      </c>
      <c r="BH79" s="177" t="str">
        <f t="shared" si="27"/>
        <v/>
      </c>
      <c r="BI79" s="176" t="str">
        <f t="shared" si="28"/>
        <v/>
      </c>
      <c r="BJ79" s="940" t="str">
        <f t="shared" si="29"/>
        <v/>
      </c>
      <c r="BK79" s="940" t="str">
        <f t="shared" si="30"/>
        <v/>
      </c>
      <c r="BL79" s="176" t="str">
        <f t="shared" si="31"/>
        <v/>
      </c>
      <c r="BM79" s="258"/>
      <c r="BN79" s="411" t="str">
        <f t="shared" si="21"/>
        <v/>
      </c>
      <c r="BO79" s="411" t="str">
        <f>IF(OR(BL79="",AD79="",BJ79="",AB79="",BK79="",AC79=""),"",_xlfn.IFS(
ROUND(IFERROR(VALUE(TRIM(SUBSTITUTE(BL79,CHAR(160),""))),0),2)&gt;
ROUND(IFERROR(VALUE(TRIM(SUBSTITUTE(AD79,CHAR(160),""))),0),2),
"KO : Le montant retenu TTC est supérieur au montant présenté TTC. Merci de revoir la ligne de dépense ou plafonner son montant.",
ROUND(IFERROR(VALUE(TRIM(SUBSTITUTE(BJ79,CHAR(160),""))),0),2)&gt;
ROUND(IFERROR(VALUE(TRIM(SUBSTITUTE(AB79,CHAR(160),""))),0),2),
"Attention : Le montant retenu HT est supérieur au montant HT présenté. Merci de revoir la ligne de dépense, plafonner son montant, ou justifier la reventillation HT / TVA.",
ROUND(IFERROR(VALUE(TRIM(SUBSTITUTE(BK79,CHAR(160),""))),0),2)&gt;
ROUND(IFERROR(VALUE(TRIM(SUBSTITUTE(AC79,CHAR(160),""))),0),2),
"Attention : Le montant TVA retenu est supérieur au montant TVA présenté. Merci de revoir la ligne de dépense, plafonner son montant, ou justifier la reventillation HT / TVA.",
ROUND(IFERROR(VALUE(TRIM(SUBSTITUTE(AD79,CHAR(160),""))),0),2)=0,
"",
ROUND(IFERROR(VALUE(TRIM(SUBSTITUTE(BL79,CHAR(160),""))),0),2)=
ROUND(IFERROR(VALUE(TRIM(SUBSTITUTE(AD79,CHAR(160),""))),0),2),
"OK",
ROUND(IFERROR(VALUE(TRIM(SUBSTITUTE(BL79,CHAR(160),""))),0),2)=0,
"Attention : Montant présenté entièrement rejeté.",
ROUND(IFERROR(VALUE(TRIM(SUBSTITUTE(BL79,CHAR(160),""))),0),2)&lt;
ROUND(IFERROR(VALUE(TRIM(SUBSTITUTE(AD79,CHAR(160),""))),0),2),
"Attention : Montant présenté partiellement rejeté.",
TRUE,""
))</f>
        <v/>
      </c>
      <c r="BP79" s="176" t="str">
        <f>IF(OR(AB79="",BJ79=""),"",(IFERROR(VALUE(TRIM(SUBSTITUTE(AB79,CHAR(160),""))),0))-(IFERROR(VALUE(TRIM(SUBSTITUTE(BJ79,CHAR(160),""))),0)))</f>
        <v/>
      </c>
      <c r="BQ79" s="176" t="str">
        <f>IF(OR(AC79="",BK79=""),"",(IFERROR(VALUE(TRIM(SUBSTITUTE(AC79,CHAR(160),""))),0))-(IFERROR(VALUE(TRIM(SUBSTITUTE(BK79,CHAR(160),""))),0)))</f>
        <v/>
      </c>
      <c r="BR79" s="82" t="str">
        <f>IF(OR(AD79="",BL79=""),"",(IFERROR(VALUE(TRIM(SUBSTITUTE(AD79,CHAR(160),""))),0))-(IFERROR(VALUE(TRIM(SUBSTITUTE(BL79,CHAR(160),""))),0)))</f>
        <v/>
      </c>
    </row>
    <row r="80" spans="1:70" ht="20.25" customHeight="1">
      <c r="A80" s="250">
        <v>72</v>
      </c>
      <c r="B80" s="2"/>
      <c r="C80" s="356"/>
      <c r="D80" s="2"/>
      <c r="E80" s="2"/>
      <c r="F80" s="80"/>
      <c r="G80" s="17"/>
      <c r="H80" s="13"/>
      <c r="I80" s="30"/>
      <c r="J80" s="2"/>
      <c r="K80" s="12"/>
      <c r="L80" s="939"/>
      <c r="M80" s="2"/>
      <c r="N80" s="4"/>
      <c r="O80" s="3"/>
      <c r="P80" s="165" t="str">
        <f t="shared" si="19"/>
        <v/>
      </c>
      <c r="Q80" s="939"/>
      <c r="R80" s="2"/>
      <c r="S80" s="5"/>
      <c r="T80" s="362"/>
      <c r="U80" s="364" t="str">
        <f t="shared" si="22"/>
        <v/>
      </c>
      <c r="V80" s="939"/>
      <c r="W80" s="2"/>
      <c r="X80" s="6"/>
      <c r="Y80" s="362"/>
      <c r="Z80" s="364" t="str">
        <f t="shared" si="20"/>
        <v/>
      </c>
      <c r="AA80" s="366"/>
      <c r="AB80" s="251" t="str" cm="1">
        <f t="array" ref="AB80">IF((_xlfn.IFS(TRIM(SUBSTITUTE(AA80,CHAR(160),""))="Devis 1",IFERROR(VALUE(TRIM(SUBSTITUTE(N80,CHAR(160),""))),0),TRIM(SUBSTITUTE(AA80,CHAR(160),""))="Devis 2",IFERROR(VALUE(TRIM(SUBSTITUTE(S80,CHAR(160),""))),0),TRIM(SUBSTITUTE(AA80,CHAR(160),""))="Devis 3",IFERROR(VALUE(TRIM(SUBSTITUTE(X80,CHAR(160),""))),0),TRUE,0)*IFERROR(VALUE(TRIM(SUBSTITUTE(C80,CHAR(160),""))),0))=0,"",_xlfn.IFS(TRIM(SUBSTITUTE(AA80,CHAR(160),""))="Devis 1",IFERROR(VALUE(TRIM(SUBSTITUTE(N80,CHAR(160),""))),0),TRIM(SUBSTITUTE(AA80,CHAR(160),""))="Devis 2",IFERROR(VALUE(TRIM(SUBSTITUTE(S80,CHAR(160),""))),0),TRIM(SUBSTITUTE(AA80,CHAR(160),""))="Devis 3",IFERROR(VALUE(TRIM(SUBSTITUTE(X80,CHAR(160),""))),0),TRUE,0)*IFERROR(VALUE(TRIM(SUBSTITUTE(C80,CHAR(160),""))),0))</f>
        <v/>
      </c>
      <c r="AC80" s="177" t="str" cm="1">
        <f t="array" ref="AC80">IF(ROUND((_xlfn.IFS(TRIM(SUBSTITUTE(AA80,CHAR(160),""))="Devis 1",IFERROR(VALUE(TRIM(SUBSTITUTE(O80,CHAR(160),""))),0),TRIM(SUBSTITUTE(AA80,CHAR(160),""))="Devis 2",IFERROR(VALUE(TRIM(SUBSTITUTE(T80,CHAR(160),""))),0),TRIM(SUBSTITUTE(AA80,CHAR(160),""))="Devis 3",IFERROR(VALUE(TRIM(SUBSTITUTE(Y80,CHAR(160),""))),0),TRUE,0)*IFERROR(VALUE(TRIM(SUBSTITUTE(C80,CHAR(160),""))),0)),2)=0,IF(AB80&lt;&gt;"",0,""),ROUND((_xlfn.IFS(TRIM(SUBSTITUTE(AA80,CHAR(160),""))="Devis 1",IFERROR(VALUE(TRIM(SUBSTITUTE(O80,CHAR(160),""))),0),TRIM(SUBSTITUTE(AA80,CHAR(160),""))="Devis 2",IFERROR(VALUE(TRIM(SUBSTITUTE(T80,CHAR(160),""))),0),TRIM(SUBSTITUTE(AA80,CHAR(160),""))="Devis 3",IFERROR(VALUE(TRIM(SUBSTITUTE(Y80,CHAR(160),""))),0),TRUE,0)*IFERROR(VALUE(TRIM(SUBSTITUTE(C80,CHAR(160),""))),0)),2))</f>
        <v/>
      </c>
      <c r="AD80" s="252" t="str">
        <f t="shared" si="23"/>
        <v/>
      </c>
      <c r="AE80" s="25"/>
      <c r="AF80" s="253" t="str">
        <f>IF(B80="","",B80)</f>
        <v/>
      </c>
      <c r="AG80" s="254" t="str">
        <f>IF(C80="","",C80)</f>
        <v/>
      </c>
      <c r="AH80" s="255" t="str">
        <f>IF(D80="","",D80)</f>
        <v/>
      </c>
      <c r="AI80" s="78" t="str">
        <f>IF(E80="","",E80)</f>
        <v/>
      </c>
      <c r="AJ80" s="78" t="str">
        <f>IF(F80="","",F80)</f>
        <v/>
      </c>
      <c r="AK80" s="78" t="str">
        <f>IF(G80="","",G80)</f>
        <v/>
      </c>
      <c r="AL80" s="78" t="str">
        <f>IF(H80="","",H80)</f>
        <v/>
      </c>
      <c r="AM80" s="78" t="str">
        <f>IF(I80="","",I80)</f>
        <v/>
      </c>
      <c r="AN80" s="78" t="str">
        <f>IF(J80="","",J80)</f>
        <v/>
      </c>
      <c r="AO80" s="256" t="str">
        <f>IF(K80="","",K80)</f>
        <v/>
      </c>
      <c r="AP80" s="169"/>
      <c r="AQ80" s="169"/>
      <c r="AR80" s="170" t="str">
        <f>IF(N80="","",N80)</f>
        <v/>
      </c>
      <c r="AS80" s="79" t="str">
        <f>IF(O80="","",O80)</f>
        <v/>
      </c>
      <c r="AT80" s="165" t="str">
        <f t="shared" si="32"/>
        <v/>
      </c>
      <c r="AU80" s="169"/>
      <c r="AV80" s="169"/>
      <c r="AW80" s="171" t="str">
        <f>IF(S80="","",S80)</f>
        <v/>
      </c>
      <c r="AX80" s="79" t="str">
        <f>IF(T80="","",T80)</f>
        <v/>
      </c>
      <c r="AY80" s="165" t="str">
        <f t="shared" si="24"/>
        <v/>
      </c>
      <c r="AZ80" s="169"/>
      <c r="BA80" s="169"/>
      <c r="BB80" s="172" t="str">
        <f>IF(X80="","",X80)</f>
        <v/>
      </c>
      <c r="BC80" s="79" t="str">
        <f>IF(Y80="","",Y80)</f>
        <v/>
      </c>
      <c r="BD80" s="173" t="str">
        <f t="shared" si="25"/>
        <v/>
      </c>
      <c r="BE80" s="174" t="str">
        <f>IF(AA80="","",AA80)</f>
        <v/>
      </c>
      <c r="BF80" s="257"/>
      <c r="BG80" s="177" t="str">
        <f t="shared" si="26"/>
        <v/>
      </c>
      <c r="BH80" s="177" t="str">
        <f t="shared" si="27"/>
        <v/>
      </c>
      <c r="BI80" s="176" t="str">
        <f t="shared" si="28"/>
        <v/>
      </c>
      <c r="BJ80" s="940" t="str">
        <f t="shared" si="29"/>
        <v/>
      </c>
      <c r="BK80" s="940" t="str">
        <f t="shared" si="30"/>
        <v/>
      </c>
      <c r="BL80" s="176" t="str">
        <f t="shared" si="31"/>
        <v/>
      </c>
      <c r="BM80" s="258"/>
      <c r="BN80" s="411" t="str">
        <f t="shared" si="21"/>
        <v/>
      </c>
      <c r="BO80" s="411" t="str">
        <f>IF(OR(BL80="",AD80="",BJ80="",AB80="",BK80="",AC80=""),"",_xlfn.IFS(
ROUND(IFERROR(VALUE(TRIM(SUBSTITUTE(BL80,CHAR(160),""))),0),2)&gt;
ROUND(IFERROR(VALUE(TRIM(SUBSTITUTE(AD80,CHAR(160),""))),0),2),
"KO : Le montant retenu TTC est supérieur au montant présenté TTC. Merci de revoir la ligne de dépense ou plafonner son montant.",
ROUND(IFERROR(VALUE(TRIM(SUBSTITUTE(BJ80,CHAR(160),""))),0),2)&gt;
ROUND(IFERROR(VALUE(TRIM(SUBSTITUTE(AB80,CHAR(160),""))),0),2),
"Attention : Le montant retenu HT est supérieur au montant HT présenté. Merci de revoir la ligne de dépense, plafonner son montant, ou justifier la reventillation HT / TVA.",
ROUND(IFERROR(VALUE(TRIM(SUBSTITUTE(BK80,CHAR(160),""))),0),2)&gt;
ROUND(IFERROR(VALUE(TRIM(SUBSTITUTE(AC80,CHAR(160),""))),0),2),
"Attention : Le montant TVA retenu est supérieur au montant TVA présenté. Merci de revoir la ligne de dépense, plafonner son montant, ou justifier la reventillation HT / TVA.",
ROUND(IFERROR(VALUE(TRIM(SUBSTITUTE(AD80,CHAR(160),""))),0),2)=0,
"",
ROUND(IFERROR(VALUE(TRIM(SUBSTITUTE(BL80,CHAR(160),""))),0),2)=
ROUND(IFERROR(VALUE(TRIM(SUBSTITUTE(AD80,CHAR(160),""))),0),2),
"OK",
ROUND(IFERROR(VALUE(TRIM(SUBSTITUTE(BL80,CHAR(160),""))),0),2)=0,
"Attention : Montant présenté entièrement rejeté.",
ROUND(IFERROR(VALUE(TRIM(SUBSTITUTE(BL80,CHAR(160),""))),0),2)&lt;
ROUND(IFERROR(VALUE(TRIM(SUBSTITUTE(AD80,CHAR(160),""))),0),2),
"Attention : Montant présenté partiellement rejeté.",
TRUE,""
))</f>
        <v/>
      </c>
      <c r="BP80" s="176" t="str">
        <f>IF(OR(AB80="",BJ80=""),"",(IFERROR(VALUE(TRIM(SUBSTITUTE(AB80,CHAR(160),""))),0))-(IFERROR(VALUE(TRIM(SUBSTITUTE(BJ80,CHAR(160),""))),0)))</f>
        <v/>
      </c>
      <c r="BQ80" s="176" t="str">
        <f>IF(OR(AC80="",BK80=""),"",(IFERROR(VALUE(TRIM(SUBSTITUTE(AC80,CHAR(160),""))),0))-(IFERROR(VALUE(TRIM(SUBSTITUTE(BK80,CHAR(160),""))),0)))</f>
        <v/>
      </c>
      <c r="BR80" s="82" t="str">
        <f>IF(OR(AD80="",BL80=""),"",(IFERROR(VALUE(TRIM(SUBSTITUTE(AD80,CHAR(160),""))),0))-(IFERROR(VALUE(TRIM(SUBSTITUTE(BL80,CHAR(160),""))),0)))</f>
        <v/>
      </c>
    </row>
    <row r="81" spans="1:70" ht="20.25" customHeight="1">
      <c r="A81" s="250">
        <v>73</v>
      </c>
      <c r="B81" s="2"/>
      <c r="C81" s="356"/>
      <c r="D81" s="2"/>
      <c r="E81" s="2"/>
      <c r="F81" s="80"/>
      <c r="G81" s="17"/>
      <c r="H81" s="13"/>
      <c r="I81" s="30"/>
      <c r="J81" s="2"/>
      <c r="K81" s="12"/>
      <c r="L81" s="939"/>
      <c r="M81" s="2"/>
      <c r="N81" s="4"/>
      <c r="O81" s="3"/>
      <c r="P81" s="165" t="str">
        <f t="shared" si="19"/>
        <v/>
      </c>
      <c r="Q81" s="939"/>
      <c r="R81" s="2"/>
      <c r="S81" s="5"/>
      <c r="T81" s="362"/>
      <c r="U81" s="364" t="str">
        <f t="shared" si="22"/>
        <v/>
      </c>
      <c r="V81" s="939"/>
      <c r="W81" s="2"/>
      <c r="X81" s="6"/>
      <c r="Y81" s="362"/>
      <c r="Z81" s="364" t="str">
        <f t="shared" si="20"/>
        <v/>
      </c>
      <c r="AA81" s="366"/>
      <c r="AB81" s="251" t="str" cm="1">
        <f t="array" ref="AB81">IF((_xlfn.IFS(TRIM(SUBSTITUTE(AA81,CHAR(160),""))="Devis 1",IFERROR(VALUE(TRIM(SUBSTITUTE(N81,CHAR(160),""))),0),TRIM(SUBSTITUTE(AA81,CHAR(160),""))="Devis 2",IFERROR(VALUE(TRIM(SUBSTITUTE(S81,CHAR(160),""))),0),TRIM(SUBSTITUTE(AA81,CHAR(160),""))="Devis 3",IFERROR(VALUE(TRIM(SUBSTITUTE(X81,CHAR(160),""))),0),TRUE,0)*IFERROR(VALUE(TRIM(SUBSTITUTE(C81,CHAR(160),""))),0))=0,"",_xlfn.IFS(TRIM(SUBSTITUTE(AA81,CHAR(160),""))="Devis 1",IFERROR(VALUE(TRIM(SUBSTITUTE(N81,CHAR(160),""))),0),TRIM(SUBSTITUTE(AA81,CHAR(160),""))="Devis 2",IFERROR(VALUE(TRIM(SUBSTITUTE(S81,CHAR(160),""))),0),TRIM(SUBSTITUTE(AA81,CHAR(160),""))="Devis 3",IFERROR(VALUE(TRIM(SUBSTITUTE(X81,CHAR(160),""))),0),TRUE,0)*IFERROR(VALUE(TRIM(SUBSTITUTE(C81,CHAR(160),""))),0))</f>
        <v/>
      </c>
      <c r="AC81" s="177" t="str" cm="1">
        <f t="array" ref="AC81">IF(ROUND((_xlfn.IFS(TRIM(SUBSTITUTE(AA81,CHAR(160),""))="Devis 1",IFERROR(VALUE(TRIM(SUBSTITUTE(O81,CHAR(160),""))),0),TRIM(SUBSTITUTE(AA81,CHAR(160),""))="Devis 2",IFERROR(VALUE(TRIM(SUBSTITUTE(T81,CHAR(160),""))),0),TRIM(SUBSTITUTE(AA81,CHAR(160),""))="Devis 3",IFERROR(VALUE(TRIM(SUBSTITUTE(Y81,CHAR(160),""))),0),TRUE,0)*IFERROR(VALUE(TRIM(SUBSTITUTE(C81,CHAR(160),""))),0)),2)=0,IF(AB81&lt;&gt;"",0,""),ROUND((_xlfn.IFS(TRIM(SUBSTITUTE(AA81,CHAR(160),""))="Devis 1",IFERROR(VALUE(TRIM(SUBSTITUTE(O81,CHAR(160),""))),0),TRIM(SUBSTITUTE(AA81,CHAR(160),""))="Devis 2",IFERROR(VALUE(TRIM(SUBSTITUTE(T81,CHAR(160),""))),0),TRIM(SUBSTITUTE(AA81,CHAR(160),""))="Devis 3",IFERROR(VALUE(TRIM(SUBSTITUTE(Y81,CHAR(160),""))),0),TRUE,0)*IFERROR(VALUE(TRIM(SUBSTITUTE(C81,CHAR(160),""))),0)),2))</f>
        <v/>
      </c>
      <c r="AD81" s="252" t="str">
        <f t="shared" si="23"/>
        <v/>
      </c>
      <c r="AE81" s="25"/>
      <c r="AF81" s="253" t="str">
        <f>IF(B81="","",B81)</f>
        <v/>
      </c>
      <c r="AG81" s="254" t="str">
        <f>IF(C81="","",C81)</f>
        <v/>
      </c>
      <c r="AH81" s="255" t="str">
        <f>IF(D81="","",D81)</f>
        <v/>
      </c>
      <c r="AI81" s="78" t="str">
        <f>IF(E81="","",E81)</f>
        <v/>
      </c>
      <c r="AJ81" s="78" t="str">
        <f>IF(F81="","",F81)</f>
        <v/>
      </c>
      <c r="AK81" s="78" t="str">
        <f>IF(G81="","",G81)</f>
        <v/>
      </c>
      <c r="AL81" s="78" t="str">
        <f>IF(H81="","",H81)</f>
        <v/>
      </c>
      <c r="AM81" s="78" t="str">
        <f>IF(I81="","",I81)</f>
        <v/>
      </c>
      <c r="AN81" s="78" t="str">
        <f>IF(J81="","",J81)</f>
        <v/>
      </c>
      <c r="AO81" s="256" t="str">
        <f>IF(K81="","",K81)</f>
        <v/>
      </c>
      <c r="AP81" s="169"/>
      <c r="AQ81" s="169"/>
      <c r="AR81" s="170" t="str">
        <f>IF(N81="","",N81)</f>
        <v/>
      </c>
      <c r="AS81" s="79" t="str">
        <f>IF(O81="","",O81)</f>
        <v/>
      </c>
      <c r="AT81" s="165" t="str">
        <f t="shared" si="32"/>
        <v/>
      </c>
      <c r="AU81" s="169"/>
      <c r="AV81" s="169"/>
      <c r="AW81" s="171" t="str">
        <f>IF(S81="","",S81)</f>
        <v/>
      </c>
      <c r="AX81" s="79" t="str">
        <f>IF(T81="","",T81)</f>
        <v/>
      </c>
      <c r="AY81" s="165" t="str">
        <f t="shared" si="24"/>
        <v/>
      </c>
      <c r="AZ81" s="169"/>
      <c r="BA81" s="169"/>
      <c r="BB81" s="172" t="str">
        <f>IF(X81="","",X81)</f>
        <v/>
      </c>
      <c r="BC81" s="79" t="str">
        <f>IF(Y81="","",Y81)</f>
        <v/>
      </c>
      <c r="BD81" s="173" t="str">
        <f t="shared" si="25"/>
        <v/>
      </c>
      <c r="BE81" s="174" t="str">
        <f>IF(AA81="","",AA81)</f>
        <v/>
      </c>
      <c r="BF81" s="257"/>
      <c r="BG81" s="177" t="str">
        <f t="shared" si="26"/>
        <v/>
      </c>
      <c r="BH81" s="177" t="str">
        <f t="shared" si="27"/>
        <v/>
      </c>
      <c r="BI81" s="176" t="str">
        <f t="shared" si="28"/>
        <v/>
      </c>
      <c r="BJ81" s="940" t="str">
        <f t="shared" si="29"/>
        <v/>
      </c>
      <c r="BK81" s="940" t="str">
        <f t="shared" si="30"/>
        <v/>
      </c>
      <c r="BL81" s="176" t="str">
        <f t="shared" si="31"/>
        <v/>
      </c>
      <c r="BM81" s="258"/>
      <c r="BN81" s="411" t="str">
        <f t="shared" si="21"/>
        <v/>
      </c>
      <c r="BO81" s="411" t="str">
        <f>IF(OR(BL81="",AD81="",BJ81="",AB81="",BK81="",AC81=""),"",_xlfn.IFS(
ROUND(IFERROR(VALUE(TRIM(SUBSTITUTE(BL81,CHAR(160),""))),0),2)&gt;
ROUND(IFERROR(VALUE(TRIM(SUBSTITUTE(AD81,CHAR(160),""))),0),2),
"KO : Le montant retenu TTC est supérieur au montant présenté TTC. Merci de revoir la ligne de dépense ou plafonner son montant.",
ROUND(IFERROR(VALUE(TRIM(SUBSTITUTE(BJ81,CHAR(160),""))),0),2)&gt;
ROUND(IFERROR(VALUE(TRIM(SUBSTITUTE(AB81,CHAR(160),""))),0),2),
"Attention : Le montant retenu HT est supérieur au montant HT présenté. Merci de revoir la ligne de dépense, plafonner son montant, ou justifier la reventillation HT / TVA.",
ROUND(IFERROR(VALUE(TRIM(SUBSTITUTE(BK81,CHAR(160),""))),0),2)&gt;
ROUND(IFERROR(VALUE(TRIM(SUBSTITUTE(AC81,CHAR(160),""))),0),2),
"Attention : Le montant TVA retenu est supérieur au montant TVA présenté. Merci de revoir la ligne de dépense, plafonner son montant, ou justifier la reventillation HT / TVA.",
ROUND(IFERROR(VALUE(TRIM(SUBSTITUTE(AD81,CHAR(160),""))),0),2)=0,
"",
ROUND(IFERROR(VALUE(TRIM(SUBSTITUTE(BL81,CHAR(160),""))),0),2)=
ROUND(IFERROR(VALUE(TRIM(SUBSTITUTE(AD81,CHAR(160),""))),0),2),
"OK",
ROUND(IFERROR(VALUE(TRIM(SUBSTITUTE(BL81,CHAR(160),""))),0),2)=0,
"Attention : Montant présenté entièrement rejeté.",
ROUND(IFERROR(VALUE(TRIM(SUBSTITUTE(BL81,CHAR(160),""))),0),2)&lt;
ROUND(IFERROR(VALUE(TRIM(SUBSTITUTE(AD81,CHAR(160),""))),0),2),
"Attention : Montant présenté partiellement rejeté.",
TRUE,""
))</f>
        <v/>
      </c>
      <c r="BP81" s="176" t="str">
        <f>IF(OR(AB81="",BJ81=""),"",(IFERROR(VALUE(TRIM(SUBSTITUTE(AB81,CHAR(160),""))),0))-(IFERROR(VALUE(TRIM(SUBSTITUTE(BJ81,CHAR(160),""))),0)))</f>
        <v/>
      </c>
      <c r="BQ81" s="176" t="str">
        <f>IF(OR(AC81="",BK81=""),"",(IFERROR(VALUE(TRIM(SUBSTITUTE(AC81,CHAR(160),""))),0))-(IFERROR(VALUE(TRIM(SUBSTITUTE(BK81,CHAR(160),""))),0)))</f>
        <v/>
      </c>
      <c r="BR81" s="82" t="str">
        <f>IF(OR(AD81="",BL81=""),"",(IFERROR(VALUE(TRIM(SUBSTITUTE(AD81,CHAR(160),""))),0))-(IFERROR(VALUE(TRIM(SUBSTITUTE(BL81,CHAR(160),""))),0)))</f>
        <v/>
      </c>
    </row>
    <row r="82" spans="1:70" ht="20.25" customHeight="1">
      <c r="A82" s="250">
        <v>74</v>
      </c>
      <c r="B82" s="2"/>
      <c r="C82" s="356"/>
      <c r="D82" s="2"/>
      <c r="E82" s="2"/>
      <c r="F82" s="80"/>
      <c r="G82" s="17"/>
      <c r="H82" s="13"/>
      <c r="I82" s="30"/>
      <c r="J82" s="2"/>
      <c r="K82" s="12"/>
      <c r="L82" s="939"/>
      <c r="M82" s="2"/>
      <c r="N82" s="4"/>
      <c r="O82" s="3"/>
      <c r="P82" s="165" t="str">
        <f t="shared" si="19"/>
        <v/>
      </c>
      <c r="Q82" s="939"/>
      <c r="R82" s="2"/>
      <c r="S82" s="5"/>
      <c r="T82" s="362"/>
      <c r="U82" s="364" t="str">
        <f t="shared" si="22"/>
        <v/>
      </c>
      <c r="V82" s="939"/>
      <c r="W82" s="2"/>
      <c r="X82" s="6"/>
      <c r="Y82" s="362"/>
      <c r="Z82" s="364" t="str">
        <f t="shared" si="20"/>
        <v/>
      </c>
      <c r="AA82" s="366"/>
      <c r="AB82" s="251" t="str" cm="1">
        <f t="array" ref="AB82">IF((_xlfn.IFS(TRIM(SUBSTITUTE(AA82,CHAR(160),""))="Devis 1",IFERROR(VALUE(TRIM(SUBSTITUTE(N82,CHAR(160),""))),0),TRIM(SUBSTITUTE(AA82,CHAR(160),""))="Devis 2",IFERROR(VALUE(TRIM(SUBSTITUTE(S82,CHAR(160),""))),0),TRIM(SUBSTITUTE(AA82,CHAR(160),""))="Devis 3",IFERROR(VALUE(TRIM(SUBSTITUTE(X82,CHAR(160),""))),0),TRUE,0)*IFERROR(VALUE(TRIM(SUBSTITUTE(C82,CHAR(160),""))),0))=0,"",_xlfn.IFS(TRIM(SUBSTITUTE(AA82,CHAR(160),""))="Devis 1",IFERROR(VALUE(TRIM(SUBSTITUTE(N82,CHAR(160),""))),0),TRIM(SUBSTITUTE(AA82,CHAR(160),""))="Devis 2",IFERROR(VALUE(TRIM(SUBSTITUTE(S82,CHAR(160),""))),0),TRIM(SUBSTITUTE(AA82,CHAR(160),""))="Devis 3",IFERROR(VALUE(TRIM(SUBSTITUTE(X82,CHAR(160),""))),0),TRUE,0)*IFERROR(VALUE(TRIM(SUBSTITUTE(C82,CHAR(160),""))),0))</f>
        <v/>
      </c>
      <c r="AC82" s="177" t="str" cm="1">
        <f t="array" ref="AC82">IF(ROUND((_xlfn.IFS(TRIM(SUBSTITUTE(AA82,CHAR(160),""))="Devis 1",IFERROR(VALUE(TRIM(SUBSTITUTE(O82,CHAR(160),""))),0),TRIM(SUBSTITUTE(AA82,CHAR(160),""))="Devis 2",IFERROR(VALUE(TRIM(SUBSTITUTE(T82,CHAR(160),""))),0),TRIM(SUBSTITUTE(AA82,CHAR(160),""))="Devis 3",IFERROR(VALUE(TRIM(SUBSTITUTE(Y82,CHAR(160),""))),0),TRUE,0)*IFERROR(VALUE(TRIM(SUBSTITUTE(C82,CHAR(160),""))),0)),2)=0,IF(AB82&lt;&gt;"",0,""),ROUND((_xlfn.IFS(TRIM(SUBSTITUTE(AA82,CHAR(160),""))="Devis 1",IFERROR(VALUE(TRIM(SUBSTITUTE(O82,CHAR(160),""))),0),TRIM(SUBSTITUTE(AA82,CHAR(160),""))="Devis 2",IFERROR(VALUE(TRIM(SUBSTITUTE(T82,CHAR(160),""))),0),TRIM(SUBSTITUTE(AA82,CHAR(160),""))="Devis 3",IFERROR(VALUE(TRIM(SUBSTITUTE(Y82,CHAR(160),""))),0),TRUE,0)*IFERROR(VALUE(TRIM(SUBSTITUTE(C82,CHAR(160),""))),0)),2))</f>
        <v/>
      </c>
      <c r="AD82" s="252" t="str">
        <f t="shared" si="23"/>
        <v/>
      </c>
      <c r="AE82" s="25"/>
      <c r="AF82" s="253" t="str">
        <f>IF(B82="","",B82)</f>
        <v/>
      </c>
      <c r="AG82" s="254" t="str">
        <f>IF(C82="","",C82)</f>
        <v/>
      </c>
      <c r="AH82" s="255" t="str">
        <f>IF(D82="","",D82)</f>
        <v/>
      </c>
      <c r="AI82" s="78" t="str">
        <f>IF(E82="","",E82)</f>
        <v/>
      </c>
      <c r="AJ82" s="78" t="str">
        <f>IF(F82="","",F82)</f>
        <v/>
      </c>
      <c r="AK82" s="78" t="str">
        <f>IF(G82="","",G82)</f>
        <v/>
      </c>
      <c r="AL82" s="78" t="str">
        <f>IF(H82="","",H82)</f>
        <v/>
      </c>
      <c r="AM82" s="78" t="str">
        <f>IF(I82="","",I82)</f>
        <v/>
      </c>
      <c r="AN82" s="78" t="str">
        <f>IF(J82="","",J82)</f>
        <v/>
      </c>
      <c r="AO82" s="256" t="str">
        <f>IF(K82="","",K82)</f>
        <v/>
      </c>
      <c r="AP82" s="169"/>
      <c r="AQ82" s="169"/>
      <c r="AR82" s="170" t="str">
        <f>IF(N82="","",N82)</f>
        <v/>
      </c>
      <c r="AS82" s="79" t="str">
        <f>IF(O82="","",O82)</f>
        <v/>
      </c>
      <c r="AT82" s="165" t="str">
        <f t="shared" si="32"/>
        <v/>
      </c>
      <c r="AU82" s="169"/>
      <c r="AV82" s="169"/>
      <c r="AW82" s="171" t="str">
        <f>IF(S82="","",S82)</f>
        <v/>
      </c>
      <c r="AX82" s="79" t="str">
        <f>IF(T82="","",T82)</f>
        <v/>
      </c>
      <c r="AY82" s="165" t="str">
        <f t="shared" si="24"/>
        <v/>
      </c>
      <c r="AZ82" s="169"/>
      <c r="BA82" s="169"/>
      <c r="BB82" s="172" t="str">
        <f>IF(X82="","",X82)</f>
        <v/>
      </c>
      <c r="BC82" s="79" t="str">
        <f>IF(Y82="","",Y82)</f>
        <v/>
      </c>
      <c r="BD82" s="173" t="str">
        <f t="shared" si="25"/>
        <v/>
      </c>
      <c r="BE82" s="174" t="str">
        <f>IF(AA82="","",AA82)</f>
        <v/>
      </c>
      <c r="BF82" s="257"/>
      <c r="BG82" s="177" t="str">
        <f t="shared" si="26"/>
        <v/>
      </c>
      <c r="BH82" s="177" t="str">
        <f t="shared" si="27"/>
        <v/>
      </c>
      <c r="BI82" s="176" t="str">
        <f t="shared" si="28"/>
        <v/>
      </c>
      <c r="BJ82" s="940" t="str">
        <f t="shared" si="29"/>
        <v/>
      </c>
      <c r="BK82" s="940" t="str">
        <f t="shared" si="30"/>
        <v/>
      </c>
      <c r="BL82" s="176" t="str">
        <f t="shared" si="31"/>
        <v/>
      </c>
      <c r="BM82" s="258"/>
      <c r="BN82" s="411" t="str">
        <f t="shared" si="21"/>
        <v/>
      </c>
      <c r="BO82" s="411" t="str">
        <f>IF(OR(BL82="",AD82="",BJ82="",AB82="",BK82="",AC82=""),"",_xlfn.IFS(
ROUND(IFERROR(VALUE(TRIM(SUBSTITUTE(BL82,CHAR(160),""))),0),2)&gt;
ROUND(IFERROR(VALUE(TRIM(SUBSTITUTE(AD82,CHAR(160),""))),0),2),
"KO : Le montant retenu TTC est supérieur au montant présenté TTC. Merci de revoir la ligne de dépense ou plafonner son montant.",
ROUND(IFERROR(VALUE(TRIM(SUBSTITUTE(BJ82,CHAR(160),""))),0),2)&gt;
ROUND(IFERROR(VALUE(TRIM(SUBSTITUTE(AB82,CHAR(160),""))),0),2),
"Attention : Le montant retenu HT est supérieur au montant HT présenté. Merci de revoir la ligne de dépense, plafonner son montant, ou justifier la reventillation HT / TVA.",
ROUND(IFERROR(VALUE(TRIM(SUBSTITUTE(BK82,CHAR(160),""))),0),2)&gt;
ROUND(IFERROR(VALUE(TRIM(SUBSTITUTE(AC82,CHAR(160),""))),0),2),
"Attention : Le montant TVA retenu est supérieur au montant TVA présenté. Merci de revoir la ligne de dépense, plafonner son montant, ou justifier la reventillation HT / TVA.",
ROUND(IFERROR(VALUE(TRIM(SUBSTITUTE(AD82,CHAR(160),""))),0),2)=0,
"",
ROUND(IFERROR(VALUE(TRIM(SUBSTITUTE(BL82,CHAR(160),""))),0),2)=
ROUND(IFERROR(VALUE(TRIM(SUBSTITUTE(AD82,CHAR(160),""))),0),2),
"OK",
ROUND(IFERROR(VALUE(TRIM(SUBSTITUTE(BL82,CHAR(160),""))),0),2)=0,
"Attention : Montant présenté entièrement rejeté.",
ROUND(IFERROR(VALUE(TRIM(SUBSTITUTE(BL82,CHAR(160),""))),0),2)&lt;
ROUND(IFERROR(VALUE(TRIM(SUBSTITUTE(AD82,CHAR(160),""))),0),2),
"Attention : Montant présenté partiellement rejeté.",
TRUE,""
))</f>
        <v/>
      </c>
      <c r="BP82" s="176" t="str">
        <f>IF(OR(AB82="",BJ82=""),"",(IFERROR(VALUE(TRIM(SUBSTITUTE(AB82,CHAR(160),""))),0))-(IFERROR(VALUE(TRIM(SUBSTITUTE(BJ82,CHAR(160),""))),0)))</f>
        <v/>
      </c>
      <c r="BQ82" s="176" t="str">
        <f>IF(OR(AC82="",BK82=""),"",(IFERROR(VALUE(TRIM(SUBSTITUTE(AC82,CHAR(160),""))),0))-(IFERROR(VALUE(TRIM(SUBSTITUTE(BK82,CHAR(160),""))),0)))</f>
        <v/>
      </c>
      <c r="BR82" s="82" t="str">
        <f>IF(OR(AD82="",BL82=""),"",(IFERROR(VALUE(TRIM(SUBSTITUTE(AD82,CHAR(160),""))),0))-(IFERROR(VALUE(TRIM(SUBSTITUTE(BL82,CHAR(160),""))),0)))</f>
        <v/>
      </c>
    </row>
    <row r="83" spans="1:70" ht="20.25" customHeight="1">
      <c r="A83" s="250">
        <v>75</v>
      </c>
      <c r="B83" s="2"/>
      <c r="C83" s="356"/>
      <c r="D83" s="2"/>
      <c r="E83" s="2"/>
      <c r="F83" s="80"/>
      <c r="G83" s="17"/>
      <c r="H83" s="13"/>
      <c r="I83" s="30"/>
      <c r="J83" s="2"/>
      <c r="K83" s="12"/>
      <c r="L83" s="939"/>
      <c r="M83" s="2"/>
      <c r="N83" s="4"/>
      <c r="O83" s="3"/>
      <c r="P83" s="165" t="str">
        <f t="shared" ref="P83:P108" si="33">IF(OR(N83="", O83=""), "", IFERROR(VALUE(TRIM(SUBSTITUTE(N83,CHAR(160),""))),0) + IFERROR(VALUE(TRIM(SUBSTITUTE(O83,CHAR(160),""))),0))</f>
        <v/>
      </c>
      <c r="Q83" s="939"/>
      <c r="R83" s="2"/>
      <c r="S83" s="5"/>
      <c r="T83" s="362"/>
      <c r="U83" s="364" t="str">
        <f t="shared" si="22"/>
        <v/>
      </c>
      <c r="V83" s="939"/>
      <c r="W83" s="2"/>
      <c r="X83" s="6"/>
      <c r="Y83" s="362"/>
      <c r="Z83" s="364" t="str">
        <f t="shared" si="20"/>
        <v/>
      </c>
      <c r="AA83" s="366"/>
      <c r="AB83" s="251" t="str" cm="1">
        <f t="array" ref="AB83">IF((_xlfn.IFS(TRIM(SUBSTITUTE(AA83,CHAR(160),""))="Devis 1",IFERROR(VALUE(TRIM(SUBSTITUTE(N83,CHAR(160),""))),0),TRIM(SUBSTITUTE(AA83,CHAR(160),""))="Devis 2",IFERROR(VALUE(TRIM(SUBSTITUTE(S83,CHAR(160),""))),0),TRIM(SUBSTITUTE(AA83,CHAR(160),""))="Devis 3",IFERROR(VALUE(TRIM(SUBSTITUTE(X83,CHAR(160),""))),0),TRUE,0)*IFERROR(VALUE(TRIM(SUBSTITUTE(C83,CHAR(160),""))),0))=0,"",_xlfn.IFS(TRIM(SUBSTITUTE(AA83,CHAR(160),""))="Devis 1",IFERROR(VALUE(TRIM(SUBSTITUTE(N83,CHAR(160),""))),0),TRIM(SUBSTITUTE(AA83,CHAR(160),""))="Devis 2",IFERROR(VALUE(TRIM(SUBSTITUTE(S83,CHAR(160),""))),0),TRIM(SUBSTITUTE(AA83,CHAR(160),""))="Devis 3",IFERROR(VALUE(TRIM(SUBSTITUTE(X83,CHAR(160),""))),0),TRUE,0)*IFERROR(VALUE(TRIM(SUBSTITUTE(C83,CHAR(160),""))),0))</f>
        <v/>
      </c>
      <c r="AC83" s="177" t="str" cm="1">
        <f t="array" ref="AC83">IF(ROUND((_xlfn.IFS(TRIM(SUBSTITUTE(AA83,CHAR(160),""))="Devis 1",IFERROR(VALUE(TRIM(SUBSTITUTE(O83,CHAR(160),""))),0),TRIM(SUBSTITUTE(AA83,CHAR(160),""))="Devis 2",IFERROR(VALUE(TRIM(SUBSTITUTE(T83,CHAR(160),""))),0),TRIM(SUBSTITUTE(AA83,CHAR(160),""))="Devis 3",IFERROR(VALUE(TRIM(SUBSTITUTE(Y83,CHAR(160),""))),0),TRUE,0)*IFERROR(VALUE(TRIM(SUBSTITUTE(C83,CHAR(160),""))),0)),2)=0,IF(AB83&lt;&gt;"",0,""),ROUND((_xlfn.IFS(TRIM(SUBSTITUTE(AA83,CHAR(160),""))="Devis 1",IFERROR(VALUE(TRIM(SUBSTITUTE(O83,CHAR(160),""))),0),TRIM(SUBSTITUTE(AA83,CHAR(160),""))="Devis 2",IFERROR(VALUE(TRIM(SUBSTITUTE(T83,CHAR(160),""))),0),TRIM(SUBSTITUTE(AA83,CHAR(160),""))="Devis 3",IFERROR(VALUE(TRIM(SUBSTITUTE(Y83,CHAR(160),""))),0),TRUE,0)*IFERROR(VALUE(TRIM(SUBSTITUTE(C83,CHAR(160),""))),0)),2))</f>
        <v/>
      </c>
      <c r="AD83" s="252" t="str">
        <f t="shared" si="23"/>
        <v/>
      </c>
      <c r="AE83" s="25"/>
      <c r="AF83" s="253" t="str">
        <f>IF(B83="","",B83)</f>
        <v/>
      </c>
      <c r="AG83" s="254" t="str">
        <f>IF(C83="","",C83)</f>
        <v/>
      </c>
      <c r="AH83" s="255" t="str">
        <f>IF(D83="","",D83)</f>
        <v/>
      </c>
      <c r="AI83" s="78" t="str">
        <f>IF(E83="","",E83)</f>
        <v/>
      </c>
      <c r="AJ83" s="78" t="str">
        <f>IF(F83="","",F83)</f>
        <v/>
      </c>
      <c r="AK83" s="78" t="str">
        <f>IF(G83="","",G83)</f>
        <v/>
      </c>
      <c r="AL83" s="78" t="str">
        <f>IF(H83="","",H83)</f>
        <v/>
      </c>
      <c r="AM83" s="78" t="str">
        <f>IF(I83="","",I83)</f>
        <v/>
      </c>
      <c r="AN83" s="78" t="str">
        <f>IF(J83="","",J83)</f>
        <v/>
      </c>
      <c r="AO83" s="256" t="str">
        <f>IF(K83="","",K83)</f>
        <v/>
      </c>
      <c r="AP83" s="169"/>
      <c r="AQ83" s="169"/>
      <c r="AR83" s="170" t="str">
        <f>IF(N83="","",N83)</f>
        <v/>
      </c>
      <c r="AS83" s="79" t="str">
        <f>IF(O83="","",O83)</f>
        <v/>
      </c>
      <c r="AT83" s="165" t="str">
        <f t="shared" si="32"/>
        <v/>
      </c>
      <c r="AU83" s="169"/>
      <c r="AV83" s="169"/>
      <c r="AW83" s="171" t="str">
        <f>IF(S83="","",S83)</f>
        <v/>
      </c>
      <c r="AX83" s="79" t="str">
        <f>IF(T83="","",T83)</f>
        <v/>
      </c>
      <c r="AY83" s="165" t="str">
        <f t="shared" si="24"/>
        <v/>
      </c>
      <c r="AZ83" s="169"/>
      <c r="BA83" s="169"/>
      <c r="BB83" s="172" t="str">
        <f>IF(X83="","",X83)</f>
        <v/>
      </c>
      <c r="BC83" s="79" t="str">
        <f>IF(Y83="","",Y83)</f>
        <v/>
      </c>
      <c r="BD83" s="173" t="str">
        <f t="shared" si="25"/>
        <v/>
      </c>
      <c r="BE83" s="174" t="str">
        <f>IF(AA83="","",AA83)</f>
        <v/>
      </c>
      <c r="BF83" s="257"/>
      <c r="BG83" s="177" t="str">
        <f t="shared" si="26"/>
        <v/>
      </c>
      <c r="BH83" s="177" t="str">
        <f t="shared" si="27"/>
        <v/>
      </c>
      <c r="BI83" s="176" t="str">
        <f t="shared" si="28"/>
        <v/>
      </c>
      <c r="BJ83" s="940" t="str">
        <f t="shared" si="29"/>
        <v/>
      </c>
      <c r="BK83" s="940" t="str">
        <f t="shared" si="30"/>
        <v/>
      </c>
      <c r="BL83" s="176" t="str">
        <f t="shared" si="31"/>
        <v/>
      </c>
      <c r="BM83" s="258"/>
      <c r="BN83" s="411" t="str">
        <f t="shared" si="21"/>
        <v/>
      </c>
      <c r="BO83" s="411" t="str">
        <f>IF(OR(BL83="",AD83="",BJ83="",AB83="",BK83="",AC83=""),"",_xlfn.IFS(
ROUND(IFERROR(VALUE(TRIM(SUBSTITUTE(BL83,CHAR(160),""))),0),2)&gt;
ROUND(IFERROR(VALUE(TRIM(SUBSTITUTE(AD83,CHAR(160),""))),0),2),
"KO : Le montant retenu TTC est supérieur au montant présenté TTC. Merci de revoir la ligne de dépense ou plafonner son montant.",
ROUND(IFERROR(VALUE(TRIM(SUBSTITUTE(BJ83,CHAR(160),""))),0),2)&gt;
ROUND(IFERROR(VALUE(TRIM(SUBSTITUTE(AB83,CHAR(160),""))),0),2),
"Attention : Le montant retenu HT est supérieur au montant HT présenté. Merci de revoir la ligne de dépense, plafonner son montant, ou justifier la reventillation HT / TVA.",
ROUND(IFERROR(VALUE(TRIM(SUBSTITUTE(BK83,CHAR(160),""))),0),2)&gt;
ROUND(IFERROR(VALUE(TRIM(SUBSTITUTE(AC83,CHAR(160),""))),0),2),
"Attention : Le montant TVA retenu est supérieur au montant TVA présenté. Merci de revoir la ligne de dépense, plafonner son montant, ou justifier la reventillation HT / TVA.",
ROUND(IFERROR(VALUE(TRIM(SUBSTITUTE(AD83,CHAR(160),""))),0),2)=0,
"",
ROUND(IFERROR(VALUE(TRIM(SUBSTITUTE(BL83,CHAR(160),""))),0),2)=
ROUND(IFERROR(VALUE(TRIM(SUBSTITUTE(AD83,CHAR(160),""))),0),2),
"OK",
ROUND(IFERROR(VALUE(TRIM(SUBSTITUTE(BL83,CHAR(160),""))),0),2)=0,
"Attention : Montant présenté entièrement rejeté.",
ROUND(IFERROR(VALUE(TRIM(SUBSTITUTE(BL83,CHAR(160),""))),0),2)&lt;
ROUND(IFERROR(VALUE(TRIM(SUBSTITUTE(AD83,CHAR(160),""))),0),2),
"Attention : Montant présenté partiellement rejeté.",
TRUE,""
))</f>
        <v/>
      </c>
      <c r="BP83" s="176" t="str">
        <f>IF(OR(AB83="",BJ83=""),"",(IFERROR(VALUE(TRIM(SUBSTITUTE(AB83,CHAR(160),""))),0))-(IFERROR(VALUE(TRIM(SUBSTITUTE(BJ83,CHAR(160),""))),0)))</f>
        <v/>
      </c>
      <c r="BQ83" s="176" t="str">
        <f>IF(OR(AC83="",BK83=""),"",(IFERROR(VALUE(TRIM(SUBSTITUTE(AC83,CHAR(160),""))),0))-(IFERROR(VALUE(TRIM(SUBSTITUTE(BK83,CHAR(160),""))),0)))</f>
        <v/>
      </c>
      <c r="BR83" s="82" t="str">
        <f>IF(OR(AD83="",BL83=""),"",(IFERROR(VALUE(TRIM(SUBSTITUTE(AD83,CHAR(160),""))),0))-(IFERROR(VALUE(TRIM(SUBSTITUTE(BL83,CHAR(160),""))),0)))</f>
        <v/>
      </c>
    </row>
    <row r="84" spans="1:70" ht="20.25" customHeight="1">
      <c r="A84" s="250">
        <v>76</v>
      </c>
      <c r="B84" s="2"/>
      <c r="C84" s="356"/>
      <c r="D84" s="2"/>
      <c r="E84" s="2"/>
      <c r="F84" s="80"/>
      <c r="G84" s="17"/>
      <c r="H84" s="13"/>
      <c r="I84" s="30"/>
      <c r="J84" s="2"/>
      <c r="K84" s="12"/>
      <c r="L84" s="939"/>
      <c r="M84" s="2"/>
      <c r="N84" s="4"/>
      <c r="O84" s="3"/>
      <c r="P84" s="165" t="str">
        <f t="shared" si="33"/>
        <v/>
      </c>
      <c r="Q84" s="939"/>
      <c r="R84" s="2"/>
      <c r="S84" s="5"/>
      <c r="T84" s="362"/>
      <c r="U84" s="364" t="str">
        <f t="shared" si="22"/>
        <v/>
      </c>
      <c r="V84" s="939"/>
      <c r="W84" s="2"/>
      <c r="X84" s="6"/>
      <c r="Y84" s="362"/>
      <c r="Z84" s="364" t="str">
        <f t="shared" si="20"/>
        <v/>
      </c>
      <c r="AA84" s="366"/>
      <c r="AB84" s="251" t="str" cm="1">
        <f t="array" ref="AB84">IF((_xlfn.IFS(TRIM(SUBSTITUTE(AA84,CHAR(160),""))="Devis 1",IFERROR(VALUE(TRIM(SUBSTITUTE(N84,CHAR(160),""))),0),TRIM(SUBSTITUTE(AA84,CHAR(160),""))="Devis 2",IFERROR(VALUE(TRIM(SUBSTITUTE(S84,CHAR(160),""))),0),TRIM(SUBSTITUTE(AA84,CHAR(160),""))="Devis 3",IFERROR(VALUE(TRIM(SUBSTITUTE(X84,CHAR(160),""))),0),TRUE,0)*IFERROR(VALUE(TRIM(SUBSTITUTE(C84,CHAR(160),""))),0))=0,"",_xlfn.IFS(TRIM(SUBSTITUTE(AA84,CHAR(160),""))="Devis 1",IFERROR(VALUE(TRIM(SUBSTITUTE(N84,CHAR(160),""))),0),TRIM(SUBSTITUTE(AA84,CHAR(160),""))="Devis 2",IFERROR(VALUE(TRIM(SUBSTITUTE(S84,CHAR(160),""))),0),TRIM(SUBSTITUTE(AA84,CHAR(160),""))="Devis 3",IFERROR(VALUE(TRIM(SUBSTITUTE(X84,CHAR(160),""))),0),TRUE,0)*IFERROR(VALUE(TRIM(SUBSTITUTE(C84,CHAR(160),""))),0))</f>
        <v/>
      </c>
      <c r="AC84" s="177" t="str" cm="1">
        <f t="array" ref="AC84">IF(ROUND((_xlfn.IFS(TRIM(SUBSTITUTE(AA84,CHAR(160),""))="Devis 1",IFERROR(VALUE(TRIM(SUBSTITUTE(O84,CHAR(160),""))),0),TRIM(SUBSTITUTE(AA84,CHAR(160),""))="Devis 2",IFERROR(VALUE(TRIM(SUBSTITUTE(T84,CHAR(160),""))),0),TRIM(SUBSTITUTE(AA84,CHAR(160),""))="Devis 3",IFERROR(VALUE(TRIM(SUBSTITUTE(Y84,CHAR(160),""))),0),TRUE,0)*IFERROR(VALUE(TRIM(SUBSTITUTE(C84,CHAR(160),""))),0)),2)=0,IF(AB84&lt;&gt;"",0,""),ROUND((_xlfn.IFS(TRIM(SUBSTITUTE(AA84,CHAR(160),""))="Devis 1",IFERROR(VALUE(TRIM(SUBSTITUTE(O84,CHAR(160),""))),0),TRIM(SUBSTITUTE(AA84,CHAR(160),""))="Devis 2",IFERROR(VALUE(TRIM(SUBSTITUTE(T84,CHAR(160),""))),0),TRIM(SUBSTITUTE(AA84,CHAR(160),""))="Devis 3",IFERROR(VALUE(TRIM(SUBSTITUTE(Y84,CHAR(160),""))),0),TRUE,0)*IFERROR(VALUE(TRIM(SUBSTITUTE(C84,CHAR(160),""))),0)),2))</f>
        <v/>
      </c>
      <c r="AD84" s="252" t="str">
        <f t="shared" si="23"/>
        <v/>
      </c>
      <c r="AE84" s="25"/>
      <c r="AF84" s="253" t="str">
        <f>IF(B84="","",B84)</f>
        <v/>
      </c>
      <c r="AG84" s="254" t="str">
        <f>IF(C84="","",C84)</f>
        <v/>
      </c>
      <c r="AH84" s="255" t="str">
        <f>IF(D84="","",D84)</f>
        <v/>
      </c>
      <c r="AI84" s="78" t="str">
        <f>IF(E84="","",E84)</f>
        <v/>
      </c>
      <c r="AJ84" s="78" t="str">
        <f>IF(F84="","",F84)</f>
        <v/>
      </c>
      <c r="AK84" s="78" t="str">
        <f>IF(G84="","",G84)</f>
        <v/>
      </c>
      <c r="AL84" s="78" t="str">
        <f>IF(H84="","",H84)</f>
        <v/>
      </c>
      <c r="AM84" s="78" t="str">
        <f>IF(I84="","",I84)</f>
        <v/>
      </c>
      <c r="AN84" s="78" t="str">
        <f>IF(J84="","",J84)</f>
        <v/>
      </c>
      <c r="AO84" s="256" t="str">
        <f>IF(K84="","",K84)</f>
        <v/>
      </c>
      <c r="AP84" s="169"/>
      <c r="AQ84" s="169"/>
      <c r="AR84" s="170" t="str">
        <f>IF(N84="","",N84)</f>
        <v/>
      </c>
      <c r="AS84" s="79" t="str">
        <f>IF(O84="","",O84)</f>
        <v/>
      </c>
      <c r="AT84" s="165" t="str">
        <f t="shared" si="32"/>
        <v/>
      </c>
      <c r="AU84" s="169"/>
      <c r="AV84" s="169"/>
      <c r="AW84" s="171" t="str">
        <f>IF(S84="","",S84)</f>
        <v/>
      </c>
      <c r="AX84" s="79" t="str">
        <f>IF(T84="","",T84)</f>
        <v/>
      </c>
      <c r="AY84" s="165" t="str">
        <f t="shared" si="24"/>
        <v/>
      </c>
      <c r="AZ84" s="169"/>
      <c r="BA84" s="169"/>
      <c r="BB84" s="172" t="str">
        <f>IF(X84="","",X84)</f>
        <v/>
      </c>
      <c r="BC84" s="79" t="str">
        <f>IF(Y84="","",Y84)</f>
        <v/>
      </c>
      <c r="BD84" s="173" t="str">
        <f t="shared" si="25"/>
        <v/>
      </c>
      <c r="BE84" s="174" t="str">
        <f>IF(AA84="","",AA84)</f>
        <v/>
      </c>
      <c r="BF84" s="257"/>
      <c r="BG84" s="177" t="str">
        <f t="shared" si="26"/>
        <v/>
      </c>
      <c r="BH84" s="177" t="str">
        <f t="shared" si="27"/>
        <v/>
      </c>
      <c r="BI84" s="176" t="str">
        <f t="shared" si="28"/>
        <v/>
      </c>
      <c r="BJ84" s="940" t="str">
        <f t="shared" si="29"/>
        <v/>
      </c>
      <c r="BK84" s="940" t="str">
        <f t="shared" si="30"/>
        <v/>
      </c>
      <c r="BL84" s="176" t="str">
        <f t="shared" si="31"/>
        <v/>
      </c>
      <c r="BM84" s="258"/>
      <c r="BN84" s="411" t="str">
        <f t="shared" si="21"/>
        <v/>
      </c>
      <c r="BO84" s="411" t="str">
        <f>IF(OR(BL84="",AD84="",BJ84="",AB84="",BK84="",AC84=""),"",_xlfn.IFS(
ROUND(IFERROR(VALUE(TRIM(SUBSTITUTE(BL84,CHAR(160),""))),0),2)&gt;
ROUND(IFERROR(VALUE(TRIM(SUBSTITUTE(AD84,CHAR(160),""))),0),2),
"KO : Le montant retenu TTC est supérieur au montant présenté TTC. Merci de revoir la ligne de dépense ou plafonner son montant.",
ROUND(IFERROR(VALUE(TRIM(SUBSTITUTE(BJ84,CHAR(160),""))),0),2)&gt;
ROUND(IFERROR(VALUE(TRIM(SUBSTITUTE(AB84,CHAR(160),""))),0),2),
"Attention : Le montant retenu HT est supérieur au montant HT présenté. Merci de revoir la ligne de dépense, plafonner son montant, ou justifier la reventillation HT / TVA.",
ROUND(IFERROR(VALUE(TRIM(SUBSTITUTE(BK84,CHAR(160),""))),0),2)&gt;
ROUND(IFERROR(VALUE(TRIM(SUBSTITUTE(AC84,CHAR(160),""))),0),2),
"Attention : Le montant TVA retenu est supérieur au montant TVA présenté. Merci de revoir la ligne de dépense, plafonner son montant, ou justifier la reventillation HT / TVA.",
ROUND(IFERROR(VALUE(TRIM(SUBSTITUTE(AD84,CHAR(160),""))),0),2)=0,
"",
ROUND(IFERROR(VALUE(TRIM(SUBSTITUTE(BL84,CHAR(160),""))),0),2)=
ROUND(IFERROR(VALUE(TRIM(SUBSTITUTE(AD84,CHAR(160),""))),0),2),
"OK",
ROUND(IFERROR(VALUE(TRIM(SUBSTITUTE(BL84,CHAR(160),""))),0),2)=0,
"Attention : Montant présenté entièrement rejeté.",
ROUND(IFERROR(VALUE(TRIM(SUBSTITUTE(BL84,CHAR(160),""))),0),2)&lt;
ROUND(IFERROR(VALUE(TRIM(SUBSTITUTE(AD84,CHAR(160),""))),0),2),
"Attention : Montant présenté partiellement rejeté.",
TRUE,""
))</f>
        <v/>
      </c>
      <c r="BP84" s="176" t="str">
        <f>IF(OR(AB84="",BJ84=""),"",(IFERROR(VALUE(TRIM(SUBSTITUTE(AB84,CHAR(160),""))),0))-(IFERROR(VALUE(TRIM(SUBSTITUTE(BJ84,CHAR(160),""))),0)))</f>
        <v/>
      </c>
      <c r="BQ84" s="176" t="str">
        <f>IF(OR(AC84="",BK84=""),"",(IFERROR(VALUE(TRIM(SUBSTITUTE(AC84,CHAR(160),""))),0))-(IFERROR(VALUE(TRIM(SUBSTITUTE(BK84,CHAR(160),""))),0)))</f>
        <v/>
      </c>
      <c r="BR84" s="82" t="str">
        <f>IF(OR(AD84="",BL84=""),"",(IFERROR(VALUE(TRIM(SUBSTITUTE(AD84,CHAR(160),""))),0))-(IFERROR(VALUE(TRIM(SUBSTITUTE(BL84,CHAR(160),""))),0)))</f>
        <v/>
      </c>
    </row>
    <row r="85" spans="1:70" ht="20.25" customHeight="1">
      <c r="A85" s="250">
        <v>77</v>
      </c>
      <c r="B85" s="2"/>
      <c r="C85" s="356"/>
      <c r="D85" s="2"/>
      <c r="E85" s="2"/>
      <c r="F85" s="80"/>
      <c r="G85" s="17"/>
      <c r="H85" s="13"/>
      <c r="I85" s="30"/>
      <c r="J85" s="2"/>
      <c r="K85" s="12"/>
      <c r="L85" s="939"/>
      <c r="M85" s="2"/>
      <c r="N85" s="4"/>
      <c r="O85" s="3"/>
      <c r="P85" s="165" t="str">
        <f t="shared" si="33"/>
        <v/>
      </c>
      <c r="Q85" s="939"/>
      <c r="R85" s="2"/>
      <c r="S85" s="5"/>
      <c r="T85" s="362"/>
      <c r="U85" s="364" t="str">
        <f t="shared" si="22"/>
        <v/>
      </c>
      <c r="V85" s="939"/>
      <c r="W85" s="2"/>
      <c r="X85" s="6"/>
      <c r="Y85" s="362"/>
      <c r="Z85" s="364" t="str">
        <f t="shared" si="20"/>
        <v/>
      </c>
      <c r="AA85" s="366"/>
      <c r="AB85" s="251" t="str" cm="1">
        <f t="array" ref="AB85">IF((_xlfn.IFS(TRIM(SUBSTITUTE(AA85,CHAR(160),""))="Devis 1",IFERROR(VALUE(TRIM(SUBSTITUTE(N85,CHAR(160),""))),0),TRIM(SUBSTITUTE(AA85,CHAR(160),""))="Devis 2",IFERROR(VALUE(TRIM(SUBSTITUTE(S85,CHAR(160),""))),0),TRIM(SUBSTITUTE(AA85,CHAR(160),""))="Devis 3",IFERROR(VALUE(TRIM(SUBSTITUTE(X85,CHAR(160),""))),0),TRUE,0)*IFERROR(VALUE(TRIM(SUBSTITUTE(C85,CHAR(160),""))),0))=0,"",_xlfn.IFS(TRIM(SUBSTITUTE(AA85,CHAR(160),""))="Devis 1",IFERROR(VALUE(TRIM(SUBSTITUTE(N85,CHAR(160),""))),0),TRIM(SUBSTITUTE(AA85,CHAR(160),""))="Devis 2",IFERROR(VALUE(TRIM(SUBSTITUTE(S85,CHAR(160),""))),0),TRIM(SUBSTITUTE(AA85,CHAR(160),""))="Devis 3",IFERROR(VALUE(TRIM(SUBSTITUTE(X85,CHAR(160),""))),0),TRUE,0)*IFERROR(VALUE(TRIM(SUBSTITUTE(C85,CHAR(160),""))),0))</f>
        <v/>
      </c>
      <c r="AC85" s="177" t="str" cm="1">
        <f t="array" ref="AC85">IF(ROUND((_xlfn.IFS(TRIM(SUBSTITUTE(AA85,CHAR(160),""))="Devis 1",IFERROR(VALUE(TRIM(SUBSTITUTE(O85,CHAR(160),""))),0),TRIM(SUBSTITUTE(AA85,CHAR(160),""))="Devis 2",IFERROR(VALUE(TRIM(SUBSTITUTE(T85,CHAR(160),""))),0),TRIM(SUBSTITUTE(AA85,CHAR(160),""))="Devis 3",IFERROR(VALUE(TRIM(SUBSTITUTE(Y85,CHAR(160),""))),0),TRUE,0)*IFERROR(VALUE(TRIM(SUBSTITUTE(C85,CHAR(160),""))),0)),2)=0,IF(AB85&lt;&gt;"",0,""),ROUND((_xlfn.IFS(TRIM(SUBSTITUTE(AA85,CHAR(160),""))="Devis 1",IFERROR(VALUE(TRIM(SUBSTITUTE(O85,CHAR(160),""))),0),TRIM(SUBSTITUTE(AA85,CHAR(160),""))="Devis 2",IFERROR(VALUE(TRIM(SUBSTITUTE(T85,CHAR(160),""))),0),TRIM(SUBSTITUTE(AA85,CHAR(160),""))="Devis 3",IFERROR(VALUE(TRIM(SUBSTITUTE(Y85,CHAR(160),""))),0),TRUE,0)*IFERROR(VALUE(TRIM(SUBSTITUTE(C85,CHAR(160),""))),0)),2))</f>
        <v/>
      </c>
      <c r="AD85" s="252" t="str">
        <f t="shared" si="23"/>
        <v/>
      </c>
      <c r="AE85" s="25"/>
      <c r="AF85" s="253" t="str">
        <f>IF(B85="","",B85)</f>
        <v/>
      </c>
      <c r="AG85" s="254" t="str">
        <f>IF(C85="","",C85)</f>
        <v/>
      </c>
      <c r="AH85" s="255" t="str">
        <f>IF(D85="","",D85)</f>
        <v/>
      </c>
      <c r="AI85" s="78" t="str">
        <f>IF(E85="","",E85)</f>
        <v/>
      </c>
      <c r="AJ85" s="78" t="str">
        <f>IF(F85="","",F85)</f>
        <v/>
      </c>
      <c r="AK85" s="78" t="str">
        <f>IF(G85="","",G85)</f>
        <v/>
      </c>
      <c r="AL85" s="78" t="str">
        <f>IF(H85="","",H85)</f>
        <v/>
      </c>
      <c r="AM85" s="78" t="str">
        <f>IF(I85="","",I85)</f>
        <v/>
      </c>
      <c r="AN85" s="78" t="str">
        <f>IF(J85="","",J85)</f>
        <v/>
      </c>
      <c r="AO85" s="256" t="str">
        <f>IF(K85="","",K85)</f>
        <v/>
      </c>
      <c r="AP85" s="169"/>
      <c r="AQ85" s="169"/>
      <c r="AR85" s="170" t="str">
        <f>IF(N85="","",N85)</f>
        <v/>
      </c>
      <c r="AS85" s="79" t="str">
        <f>IF(O85="","",O85)</f>
        <v/>
      </c>
      <c r="AT85" s="165" t="str">
        <f t="shared" si="32"/>
        <v/>
      </c>
      <c r="AU85" s="169"/>
      <c r="AV85" s="169"/>
      <c r="AW85" s="171" t="str">
        <f>IF(S85="","",S85)</f>
        <v/>
      </c>
      <c r="AX85" s="79" t="str">
        <f>IF(T85="","",T85)</f>
        <v/>
      </c>
      <c r="AY85" s="165" t="str">
        <f t="shared" si="24"/>
        <v/>
      </c>
      <c r="AZ85" s="169"/>
      <c r="BA85" s="169"/>
      <c r="BB85" s="172" t="str">
        <f>IF(X85="","",X85)</f>
        <v/>
      </c>
      <c r="BC85" s="79" t="str">
        <f>IF(Y85="","",Y85)</f>
        <v/>
      </c>
      <c r="BD85" s="173" t="str">
        <f t="shared" si="25"/>
        <v/>
      </c>
      <c r="BE85" s="174" t="str">
        <f>IF(AA85="","",AA85)</f>
        <v/>
      </c>
      <c r="BF85" s="257"/>
      <c r="BG85" s="177" t="str">
        <f t="shared" si="26"/>
        <v/>
      </c>
      <c r="BH85" s="177" t="str">
        <f t="shared" si="27"/>
        <v/>
      </c>
      <c r="BI85" s="176" t="str">
        <f t="shared" si="28"/>
        <v/>
      </c>
      <c r="BJ85" s="940" t="str">
        <f t="shared" si="29"/>
        <v/>
      </c>
      <c r="BK85" s="940" t="str">
        <f t="shared" si="30"/>
        <v/>
      </c>
      <c r="BL85" s="176" t="str">
        <f t="shared" si="31"/>
        <v/>
      </c>
      <c r="BM85" s="258"/>
      <c r="BN85" s="411" t="str">
        <f t="shared" si="21"/>
        <v/>
      </c>
      <c r="BO85" s="411" t="str">
        <f>IF(OR(BL85="",AD85="",BJ85="",AB85="",BK85="",AC85=""),"",_xlfn.IFS(
ROUND(IFERROR(VALUE(TRIM(SUBSTITUTE(BL85,CHAR(160),""))),0),2)&gt;
ROUND(IFERROR(VALUE(TRIM(SUBSTITUTE(AD85,CHAR(160),""))),0),2),
"KO : Le montant retenu TTC est supérieur au montant présenté TTC. Merci de revoir la ligne de dépense ou plafonner son montant.",
ROUND(IFERROR(VALUE(TRIM(SUBSTITUTE(BJ85,CHAR(160),""))),0),2)&gt;
ROUND(IFERROR(VALUE(TRIM(SUBSTITUTE(AB85,CHAR(160),""))),0),2),
"Attention : Le montant retenu HT est supérieur au montant HT présenté. Merci de revoir la ligne de dépense, plafonner son montant, ou justifier la reventillation HT / TVA.",
ROUND(IFERROR(VALUE(TRIM(SUBSTITUTE(BK85,CHAR(160),""))),0),2)&gt;
ROUND(IFERROR(VALUE(TRIM(SUBSTITUTE(AC85,CHAR(160),""))),0),2),
"Attention : Le montant TVA retenu est supérieur au montant TVA présenté. Merci de revoir la ligne de dépense, plafonner son montant, ou justifier la reventillation HT / TVA.",
ROUND(IFERROR(VALUE(TRIM(SUBSTITUTE(AD85,CHAR(160),""))),0),2)=0,
"",
ROUND(IFERROR(VALUE(TRIM(SUBSTITUTE(BL85,CHAR(160),""))),0),2)=
ROUND(IFERROR(VALUE(TRIM(SUBSTITUTE(AD85,CHAR(160),""))),0),2),
"OK",
ROUND(IFERROR(VALUE(TRIM(SUBSTITUTE(BL85,CHAR(160),""))),0),2)=0,
"Attention : Montant présenté entièrement rejeté.",
ROUND(IFERROR(VALUE(TRIM(SUBSTITUTE(BL85,CHAR(160),""))),0),2)&lt;
ROUND(IFERROR(VALUE(TRIM(SUBSTITUTE(AD85,CHAR(160),""))),0),2),
"Attention : Montant présenté partiellement rejeté.",
TRUE,""
))</f>
        <v/>
      </c>
      <c r="BP85" s="176" t="str">
        <f>IF(OR(AB85="",BJ85=""),"",(IFERROR(VALUE(TRIM(SUBSTITUTE(AB85,CHAR(160),""))),0))-(IFERROR(VALUE(TRIM(SUBSTITUTE(BJ85,CHAR(160),""))),0)))</f>
        <v/>
      </c>
      <c r="BQ85" s="176" t="str">
        <f>IF(OR(AC85="",BK85=""),"",(IFERROR(VALUE(TRIM(SUBSTITUTE(AC85,CHAR(160),""))),0))-(IFERROR(VALUE(TRIM(SUBSTITUTE(BK85,CHAR(160),""))),0)))</f>
        <v/>
      </c>
      <c r="BR85" s="82" t="str">
        <f>IF(OR(AD85="",BL85=""),"",(IFERROR(VALUE(TRIM(SUBSTITUTE(AD85,CHAR(160),""))),0))-(IFERROR(VALUE(TRIM(SUBSTITUTE(BL85,CHAR(160),""))),0)))</f>
        <v/>
      </c>
    </row>
    <row r="86" spans="1:70" ht="20.25" customHeight="1">
      <c r="A86" s="250">
        <v>78</v>
      </c>
      <c r="B86" s="2"/>
      <c r="C86" s="356"/>
      <c r="D86" s="2"/>
      <c r="E86" s="2"/>
      <c r="F86" s="80"/>
      <c r="G86" s="17"/>
      <c r="H86" s="13"/>
      <c r="I86" s="30"/>
      <c r="J86" s="2"/>
      <c r="K86" s="12"/>
      <c r="L86" s="939"/>
      <c r="M86" s="2"/>
      <c r="N86" s="4"/>
      <c r="O86" s="3"/>
      <c r="P86" s="165" t="str">
        <f t="shared" si="33"/>
        <v/>
      </c>
      <c r="Q86" s="939"/>
      <c r="R86" s="2"/>
      <c r="S86" s="5"/>
      <c r="T86" s="362"/>
      <c r="U86" s="364" t="str">
        <f t="shared" si="22"/>
        <v/>
      </c>
      <c r="V86" s="939"/>
      <c r="W86" s="2"/>
      <c r="X86" s="6"/>
      <c r="Y86" s="362"/>
      <c r="Z86" s="364" t="str">
        <f t="shared" si="20"/>
        <v/>
      </c>
      <c r="AA86" s="366"/>
      <c r="AB86" s="251" t="str" cm="1">
        <f t="array" ref="AB86">IF((_xlfn.IFS(TRIM(SUBSTITUTE(AA86,CHAR(160),""))="Devis 1",IFERROR(VALUE(TRIM(SUBSTITUTE(N86,CHAR(160),""))),0),TRIM(SUBSTITUTE(AA86,CHAR(160),""))="Devis 2",IFERROR(VALUE(TRIM(SUBSTITUTE(S86,CHAR(160),""))),0),TRIM(SUBSTITUTE(AA86,CHAR(160),""))="Devis 3",IFERROR(VALUE(TRIM(SUBSTITUTE(X86,CHAR(160),""))),0),TRUE,0)*IFERROR(VALUE(TRIM(SUBSTITUTE(C86,CHAR(160),""))),0))=0,"",_xlfn.IFS(TRIM(SUBSTITUTE(AA86,CHAR(160),""))="Devis 1",IFERROR(VALUE(TRIM(SUBSTITUTE(N86,CHAR(160),""))),0),TRIM(SUBSTITUTE(AA86,CHAR(160),""))="Devis 2",IFERROR(VALUE(TRIM(SUBSTITUTE(S86,CHAR(160),""))),0),TRIM(SUBSTITUTE(AA86,CHAR(160),""))="Devis 3",IFERROR(VALUE(TRIM(SUBSTITUTE(X86,CHAR(160),""))),0),TRUE,0)*IFERROR(VALUE(TRIM(SUBSTITUTE(C86,CHAR(160),""))),0))</f>
        <v/>
      </c>
      <c r="AC86" s="177" t="str" cm="1">
        <f t="array" ref="AC86">IF(ROUND((_xlfn.IFS(TRIM(SUBSTITUTE(AA86,CHAR(160),""))="Devis 1",IFERROR(VALUE(TRIM(SUBSTITUTE(O86,CHAR(160),""))),0),TRIM(SUBSTITUTE(AA86,CHAR(160),""))="Devis 2",IFERROR(VALUE(TRIM(SUBSTITUTE(T86,CHAR(160),""))),0),TRIM(SUBSTITUTE(AA86,CHAR(160),""))="Devis 3",IFERROR(VALUE(TRIM(SUBSTITUTE(Y86,CHAR(160),""))),0),TRUE,0)*IFERROR(VALUE(TRIM(SUBSTITUTE(C86,CHAR(160),""))),0)),2)=0,IF(AB86&lt;&gt;"",0,""),ROUND((_xlfn.IFS(TRIM(SUBSTITUTE(AA86,CHAR(160),""))="Devis 1",IFERROR(VALUE(TRIM(SUBSTITUTE(O86,CHAR(160),""))),0),TRIM(SUBSTITUTE(AA86,CHAR(160),""))="Devis 2",IFERROR(VALUE(TRIM(SUBSTITUTE(T86,CHAR(160),""))),0),TRIM(SUBSTITUTE(AA86,CHAR(160),""))="Devis 3",IFERROR(VALUE(TRIM(SUBSTITUTE(Y86,CHAR(160),""))),0),TRUE,0)*IFERROR(VALUE(TRIM(SUBSTITUTE(C86,CHAR(160),""))),0)),2))</f>
        <v/>
      </c>
      <c r="AD86" s="252" t="str">
        <f t="shared" si="23"/>
        <v/>
      </c>
      <c r="AE86" s="25"/>
      <c r="AF86" s="253" t="str">
        <f>IF(B86="","",B86)</f>
        <v/>
      </c>
      <c r="AG86" s="254" t="str">
        <f>IF(C86="","",C86)</f>
        <v/>
      </c>
      <c r="AH86" s="255" t="str">
        <f>IF(D86="","",D86)</f>
        <v/>
      </c>
      <c r="AI86" s="78" t="str">
        <f>IF(E86="","",E86)</f>
        <v/>
      </c>
      <c r="AJ86" s="78" t="str">
        <f>IF(F86="","",F86)</f>
        <v/>
      </c>
      <c r="AK86" s="78" t="str">
        <f>IF(G86="","",G86)</f>
        <v/>
      </c>
      <c r="AL86" s="78" t="str">
        <f>IF(H86="","",H86)</f>
        <v/>
      </c>
      <c r="AM86" s="78" t="str">
        <f>IF(I86="","",I86)</f>
        <v/>
      </c>
      <c r="AN86" s="78" t="str">
        <f>IF(J86="","",J86)</f>
        <v/>
      </c>
      <c r="AO86" s="256" t="str">
        <f>IF(K86="","",K86)</f>
        <v/>
      </c>
      <c r="AP86" s="169"/>
      <c r="AQ86" s="169"/>
      <c r="AR86" s="170" t="str">
        <f>IF(N86="","",N86)</f>
        <v/>
      </c>
      <c r="AS86" s="79" t="str">
        <f>IF(O86="","",O86)</f>
        <v/>
      </c>
      <c r="AT86" s="165" t="str">
        <f t="shared" si="32"/>
        <v/>
      </c>
      <c r="AU86" s="169"/>
      <c r="AV86" s="169"/>
      <c r="AW86" s="171" t="str">
        <f>IF(S86="","",S86)</f>
        <v/>
      </c>
      <c r="AX86" s="79" t="str">
        <f>IF(T86="","",T86)</f>
        <v/>
      </c>
      <c r="AY86" s="165" t="str">
        <f t="shared" si="24"/>
        <v/>
      </c>
      <c r="AZ86" s="169"/>
      <c r="BA86" s="169"/>
      <c r="BB86" s="172" t="str">
        <f>IF(X86="","",X86)</f>
        <v/>
      </c>
      <c r="BC86" s="79" t="str">
        <f>IF(Y86="","",Y86)</f>
        <v/>
      </c>
      <c r="BD86" s="173" t="str">
        <f t="shared" si="25"/>
        <v/>
      </c>
      <c r="BE86" s="174" t="str">
        <f>IF(AA86="","",AA86)</f>
        <v/>
      </c>
      <c r="BF86" s="257"/>
      <c r="BG86" s="177" t="str">
        <f t="shared" si="26"/>
        <v/>
      </c>
      <c r="BH86" s="177" t="str">
        <f t="shared" si="27"/>
        <v/>
      </c>
      <c r="BI86" s="176" t="str">
        <f t="shared" si="28"/>
        <v/>
      </c>
      <c r="BJ86" s="940" t="str">
        <f t="shared" si="29"/>
        <v/>
      </c>
      <c r="BK86" s="940" t="str">
        <f t="shared" si="30"/>
        <v/>
      </c>
      <c r="BL86" s="176" t="str">
        <f t="shared" si="31"/>
        <v/>
      </c>
      <c r="BM86" s="258"/>
      <c r="BN86" s="411" t="str">
        <f t="shared" si="21"/>
        <v/>
      </c>
      <c r="BO86" s="411" t="str">
        <f>IF(OR(BL86="",AD86="",BJ86="",AB86="",BK86="",AC86=""),"",_xlfn.IFS(
ROUND(IFERROR(VALUE(TRIM(SUBSTITUTE(BL86,CHAR(160),""))),0),2)&gt;
ROUND(IFERROR(VALUE(TRIM(SUBSTITUTE(AD86,CHAR(160),""))),0),2),
"KO : Le montant retenu TTC est supérieur au montant présenté TTC. Merci de revoir la ligne de dépense ou plafonner son montant.",
ROUND(IFERROR(VALUE(TRIM(SUBSTITUTE(BJ86,CHAR(160),""))),0),2)&gt;
ROUND(IFERROR(VALUE(TRIM(SUBSTITUTE(AB86,CHAR(160),""))),0),2),
"Attention : Le montant retenu HT est supérieur au montant HT présenté. Merci de revoir la ligne de dépense, plafonner son montant, ou justifier la reventillation HT / TVA.",
ROUND(IFERROR(VALUE(TRIM(SUBSTITUTE(BK86,CHAR(160),""))),0),2)&gt;
ROUND(IFERROR(VALUE(TRIM(SUBSTITUTE(AC86,CHAR(160),""))),0),2),
"Attention : Le montant TVA retenu est supérieur au montant TVA présenté. Merci de revoir la ligne de dépense, plafonner son montant, ou justifier la reventillation HT / TVA.",
ROUND(IFERROR(VALUE(TRIM(SUBSTITUTE(AD86,CHAR(160),""))),0),2)=0,
"",
ROUND(IFERROR(VALUE(TRIM(SUBSTITUTE(BL86,CHAR(160),""))),0),2)=
ROUND(IFERROR(VALUE(TRIM(SUBSTITUTE(AD86,CHAR(160),""))),0),2),
"OK",
ROUND(IFERROR(VALUE(TRIM(SUBSTITUTE(BL86,CHAR(160),""))),0),2)=0,
"Attention : Montant présenté entièrement rejeté.",
ROUND(IFERROR(VALUE(TRIM(SUBSTITUTE(BL86,CHAR(160),""))),0),2)&lt;
ROUND(IFERROR(VALUE(TRIM(SUBSTITUTE(AD86,CHAR(160),""))),0),2),
"Attention : Montant présenté partiellement rejeté.",
TRUE,""
))</f>
        <v/>
      </c>
      <c r="BP86" s="176" t="str">
        <f>IF(OR(AB86="",BJ86=""),"",(IFERROR(VALUE(TRIM(SUBSTITUTE(AB86,CHAR(160),""))),0))-(IFERROR(VALUE(TRIM(SUBSTITUTE(BJ86,CHAR(160),""))),0)))</f>
        <v/>
      </c>
      <c r="BQ86" s="176" t="str">
        <f>IF(OR(AC86="",BK86=""),"",(IFERROR(VALUE(TRIM(SUBSTITUTE(AC86,CHAR(160),""))),0))-(IFERROR(VALUE(TRIM(SUBSTITUTE(BK86,CHAR(160),""))),0)))</f>
        <v/>
      </c>
      <c r="BR86" s="82" t="str">
        <f>IF(OR(AD86="",BL86=""),"",(IFERROR(VALUE(TRIM(SUBSTITUTE(AD86,CHAR(160),""))),0))-(IFERROR(VALUE(TRIM(SUBSTITUTE(BL86,CHAR(160),""))),0)))</f>
        <v/>
      </c>
    </row>
    <row r="87" spans="1:70" ht="20.25" customHeight="1">
      <c r="A87" s="250">
        <v>79</v>
      </c>
      <c r="B87" s="2"/>
      <c r="C87" s="356"/>
      <c r="D87" s="2"/>
      <c r="E87" s="2"/>
      <c r="F87" s="80"/>
      <c r="G87" s="17"/>
      <c r="H87" s="13"/>
      <c r="I87" s="30"/>
      <c r="J87" s="2"/>
      <c r="K87" s="12"/>
      <c r="L87" s="939"/>
      <c r="M87" s="2"/>
      <c r="N87" s="4"/>
      <c r="O87" s="3"/>
      <c r="P87" s="165" t="str">
        <f t="shared" si="33"/>
        <v/>
      </c>
      <c r="Q87" s="939"/>
      <c r="R87" s="2"/>
      <c r="S87" s="5"/>
      <c r="T87" s="362"/>
      <c r="U87" s="364" t="str">
        <f t="shared" si="22"/>
        <v/>
      </c>
      <c r="V87" s="939"/>
      <c r="W87" s="2"/>
      <c r="X87" s="6"/>
      <c r="Y87" s="362"/>
      <c r="Z87" s="364" t="str">
        <f t="shared" si="20"/>
        <v/>
      </c>
      <c r="AA87" s="366"/>
      <c r="AB87" s="251" t="str" cm="1">
        <f t="array" ref="AB87">IF((_xlfn.IFS(TRIM(SUBSTITUTE(AA87,CHAR(160),""))="Devis 1",IFERROR(VALUE(TRIM(SUBSTITUTE(N87,CHAR(160),""))),0),TRIM(SUBSTITUTE(AA87,CHAR(160),""))="Devis 2",IFERROR(VALUE(TRIM(SUBSTITUTE(S87,CHAR(160),""))),0),TRIM(SUBSTITUTE(AA87,CHAR(160),""))="Devis 3",IFERROR(VALUE(TRIM(SUBSTITUTE(X87,CHAR(160),""))),0),TRUE,0)*IFERROR(VALUE(TRIM(SUBSTITUTE(C87,CHAR(160),""))),0))=0,"",_xlfn.IFS(TRIM(SUBSTITUTE(AA87,CHAR(160),""))="Devis 1",IFERROR(VALUE(TRIM(SUBSTITUTE(N87,CHAR(160),""))),0),TRIM(SUBSTITUTE(AA87,CHAR(160),""))="Devis 2",IFERROR(VALUE(TRIM(SUBSTITUTE(S87,CHAR(160),""))),0),TRIM(SUBSTITUTE(AA87,CHAR(160),""))="Devis 3",IFERROR(VALUE(TRIM(SUBSTITUTE(X87,CHAR(160),""))),0),TRUE,0)*IFERROR(VALUE(TRIM(SUBSTITUTE(C87,CHAR(160),""))),0))</f>
        <v/>
      </c>
      <c r="AC87" s="177" t="str" cm="1">
        <f t="array" ref="AC87">IF(ROUND((_xlfn.IFS(TRIM(SUBSTITUTE(AA87,CHAR(160),""))="Devis 1",IFERROR(VALUE(TRIM(SUBSTITUTE(O87,CHAR(160),""))),0),TRIM(SUBSTITUTE(AA87,CHAR(160),""))="Devis 2",IFERROR(VALUE(TRIM(SUBSTITUTE(T87,CHAR(160),""))),0),TRIM(SUBSTITUTE(AA87,CHAR(160),""))="Devis 3",IFERROR(VALUE(TRIM(SUBSTITUTE(Y87,CHAR(160),""))),0),TRUE,0)*IFERROR(VALUE(TRIM(SUBSTITUTE(C87,CHAR(160),""))),0)),2)=0,IF(AB87&lt;&gt;"",0,""),ROUND((_xlfn.IFS(TRIM(SUBSTITUTE(AA87,CHAR(160),""))="Devis 1",IFERROR(VALUE(TRIM(SUBSTITUTE(O87,CHAR(160),""))),0),TRIM(SUBSTITUTE(AA87,CHAR(160),""))="Devis 2",IFERROR(VALUE(TRIM(SUBSTITUTE(T87,CHAR(160),""))),0),TRIM(SUBSTITUTE(AA87,CHAR(160),""))="Devis 3",IFERROR(VALUE(TRIM(SUBSTITUTE(Y87,CHAR(160),""))),0),TRUE,0)*IFERROR(VALUE(TRIM(SUBSTITUTE(C87,CHAR(160),""))),0)),2))</f>
        <v/>
      </c>
      <c r="AD87" s="252" t="str">
        <f t="shared" si="23"/>
        <v/>
      </c>
      <c r="AE87" s="25"/>
      <c r="AF87" s="253" t="str">
        <f>IF(B87="","",B87)</f>
        <v/>
      </c>
      <c r="AG87" s="254" t="str">
        <f>IF(C87="","",C87)</f>
        <v/>
      </c>
      <c r="AH87" s="255" t="str">
        <f>IF(D87="","",D87)</f>
        <v/>
      </c>
      <c r="AI87" s="78" t="str">
        <f>IF(E87="","",E87)</f>
        <v/>
      </c>
      <c r="AJ87" s="78" t="str">
        <f>IF(F87="","",F87)</f>
        <v/>
      </c>
      <c r="AK87" s="78" t="str">
        <f>IF(G87="","",G87)</f>
        <v/>
      </c>
      <c r="AL87" s="78" t="str">
        <f>IF(H87="","",H87)</f>
        <v/>
      </c>
      <c r="AM87" s="78" t="str">
        <f>IF(I87="","",I87)</f>
        <v/>
      </c>
      <c r="AN87" s="78" t="str">
        <f>IF(J87="","",J87)</f>
        <v/>
      </c>
      <c r="AO87" s="256" t="str">
        <f>IF(K87="","",K87)</f>
        <v/>
      </c>
      <c r="AP87" s="169"/>
      <c r="AQ87" s="169"/>
      <c r="AR87" s="170" t="str">
        <f>IF(N87="","",N87)</f>
        <v/>
      </c>
      <c r="AS87" s="79" t="str">
        <f>IF(O87="","",O87)</f>
        <v/>
      </c>
      <c r="AT87" s="165" t="str">
        <f t="shared" si="32"/>
        <v/>
      </c>
      <c r="AU87" s="169"/>
      <c r="AV87" s="169"/>
      <c r="AW87" s="171" t="str">
        <f>IF(S87="","",S87)</f>
        <v/>
      </c>
      <c r="AX87" s="79" t="str">
        <f>IF(T87="","",T87)</f>
        <v/>
      </c>
      <c r="AY87" s="165" t="str">
        <f t="shared" si="24"/>
        <v/>
      </c>
      <c r="AZ87" s="169"/>
      <c r="BA87" s="169"/>
      <c r="BB87" s="172" t="str">
        <f>IF(X87="","",X87)</f>
        <v/>
      </c>
      <c r="BC87" s="79" t="str">
        <f>IF(Y87="","",Y87)</f>
        <v/>
      </c>
      <c r="BD87" s="173" t="str">
        <f t="shared" si="25"/>
        <v/>
      </c>
      <c r="BE87" s="174" t="str">
        <f>IF(AA87="","",AA87)</f>
        <v/>
      </c>
      <c r="BF87" s="257"/>
      <c r="BG87" s="177" t="str">
        <f t="shared" si="26"/>
        <v/>
      </c>
      <c r="BH87" s="177" t="str">
        <f t="shared" si="27"/>
        <v/>
      </c>
      <c r="BI87" s="176" t="str">
        <f t="shared" si="28"/>
        <v/>
      </c>
      <c r="BJ87" s="940" t="str">
        <f t="shared" si="29"/>
        <v/>
      </c>
      <c r="BK87" s="940" t="str">
        <f t="shared" si="30"/>
        <v/>
      </c>
      <c r="BL87" s="176" t="str">
        <f t="shared" si="31"/>
        <v/>
      </c>
      <c r="BM87" s="258"/>
      <c r="BN87" s="411" t="str">
        <f t="shared" si="21"/>
        <v/>
      </c>
      <c r="BO87" s="411" t="str">
        <f>IF(OR(BL87="",AD87="",BJ87="",AB87="",BK87="",AC87=""),"",_xlfn.IFS(
ROUND(IFERROR(VALUE(TRIM(SUBSTITUTE(BL87,CHAR(160),""))),0),2)&gt;
ROUND(IFERROR(VALUE(TRIM(SUBSTITUTE(AD87,CHAR(160),""))),0),2),
"KO : Le montant retenu TTC est supérieur au montant présenté TTC. Merci de revoir la ligne de dépense ou plafonner son montant.",
ROUND(IFERROR(VALUE(TRIM(SUBSTITUTE(BJ87,CHAR(160),""))),0),2)&gt;
ROUND(IFERROR(VALUE(TRIM(SUBSTITUTE(AB87,CHAR(160),""))),0),2),
"Attention : Le montant retenu HT est supérieur au montant HT présenté. Merci de revoir la ligne de dépense, plafonner son montant, ou justifier la reventillation HT / TVA.",
ROUND(IFERROR(VALUE(TRIM(SUBSTITUTE(BK87,CHAR(160),""))),0),2)&gt;
ROUND(IFERROR(VALUE(TRIM(SUBSTITUTE(AC87,CHAR(160),""))),0),2),
"Attention : Le montant TVA retenu est supérieur au montant TVA présenté. Merci de revoir la ligne de dépense, plafonner son montant, ou justifier la reventillation HT / TVA.",
ROUND(IFERROR(VALUE(TRIM(SUBSTITUTE(AD87,CHAR(160),""))),0),2)=0,
"",
ROUND(IFERROR(VALUE(TRIM(SUBSTITUTE(BL87,CHAR(160),""))),0),2)=
ROUND(IFERROR(VALUE(TRIM(SUBSTITUTE(AD87,CHAR(160),""))),0),2),
"OK",
ROUND(IFERROR(VALUE(TRIM(SUBSTITUTE(BL87,CHAR(160),""))),0),2)=0,
"Attention : Montant présenté entièrement rejeté.",
ROUND(IFERROR(VALUE(TRIM(SUBSTITUTE(BL87,CHAR(160),""))),0),2)&lt;
ROUND(IFERROR(VALUE(TRIM(SUBSTITUTE(AD87,CHAR(160),""))),0),2),
"Attention : Montant présenté partiellement rejeté.",
TRUE,""
))</f>
        <v/>
      </c>
      <c r="BP87" s="176" t="str">
        <f>IF(OR(AB87="",BJ87=""),"",(IFERROR(VALUE(TRIM(SUBSTITUTE(AB87,CHAR(160),""))),0))-(IFERROR(VALUE(TRIM(SUBSTITUTE(BJ87,CHAR(160),""))),0)))</f>
        <v/>
      </c>
      <c r="BQ87" s="176" t="str">
        <f>IF(OR(AC87="",BK87=""),"",(IFERROR(VALUE(TRIM(SUBSTITUTE(AC87,CHAR(160),""))),0))-(IFERROR(VALUE(TRIM(SUBSTITUTE(BK87,CHAR(160),""))),0)))</f>
        <v/>
      </c>
      <c r="BR87" s="82" t="str">
        <f>IF(OR(AD87="",BL87=""),"",(IFERROR(VALUE(TRIM(SUBSTITUTE(AD87,CHAR(160),""))),0))-(IFERROR(VALUE(TRIM(SUBSTITUTE(BL87,CHAR(160),""))),0)))</f>
        <v/>
      </c>
    </row>
    <row r="88" spans="1:70" ht="20.25" customHeight="1">
      <c r="A88" s="250">
        <v>80</v>
      </c>
      <c r="B88" s="2"/>
      <c r="C88" s="356"/>
      <c r="D88" s="2"/>
      <c r="E88" s="2"/>
      <c r="F88" s="80"/>
      <c r="G88" s="17"/>
      <c r="H88" s="13"/>
      <c r="I88" s="30"/>
      <c r="J88" s="2"/>
      <c r="K88" s="12"/>
      <c r="L88" s="939"/>
      <c r="M88" s="2"/>
      <c r="N88" s="4"/>
      <c r="O88" s="3"/>
      <c r="P88" s="165" t="str">
        <f t="shared" si="33"/>
        <v/>
      </c>
      <c r="Q88" s="939"/>
      <c r="R88" s="2"/>
      <c r="S88" s="5"/>
      <c r="T88" s="362"/>
      <c r="U88" s="364" t="str">
        <f t="shared" si="22"/>
        <v/>
      </c>
      <c r="V88" s="939"/>
      <c r="W88" s="2"/>
      <c r="X88" s="6"/>
      <c r="Y88" s="362"/>
      <c r="Z88" s="364" t="str">
        <f t="shared" si="20"/>
        <v/>
      </c>
      <c r="AA88" s="366"/>
      <c r="AB88" s="251" t="str" cm="1">
        <f t="array" ref="AB88">IF((_xlfn.IFS(TRIM(SUBSTITUTE(AA88,CHAR(160),""))="Devis 1",IFERROR(VALUE(TRIM(SUBSTITUTE(N88,CHAR(160),""))),0),TRIM(SUBSTITUTE(AA88,CHAR(160),""))="Devis 2",IFERROR(VALUE(TRIM(SUBSTITUTE(S88,CHAR(160),""))),0),TRIM(SUBSTITUTE(AA88,CHAR(160),""))="Devis 3",IFERROR(VALUE(TRIM(SUBSTITUTE(X88,CHAR(160),""))),0),TRUE,0)*IFERROR(VALUE(TRIM(SUBSTITUTE(C88,CHAR(160),""))),0))=0,"",_xlfn.IFS(TRIM(SUBSTITUTE(AA88,CHAR(160),""))="Devis 1",IFERROR(VALUE(TRIM(SUBSTITUTE(N88,CHAR(160),""))),0),TRIM(SUBSTITUTE(AA88,CHAR(160),""))="Devis 2",IFERROR(VALUE(TRIM(SUBSTITUTE(S88,CHAR(160),""))),0),TRIM(SUBSTITUTE(AA88,CHAR(160),""))="Devis 3",IFERROR(VALUE(TRIM(SUBSTITUTE(X88,CHAR(160),""))),0),TRUE,0)*IFERROR(VALUE(TRIM(SUBSTITUTE(C88,CHAR(160),""))),0))</f>
        <v/>
      </c>
      <c r="AC88" s="177" t="str" cm="1">
        <f t="array" ref="AC88">IF(ROUND((_xlfn.IFS(TRIM(SUBSTITUTE(AA88,CHAR(160),""))="Devis 1",IFERROR(VALUE(TRIM(SUBSTITUTE(O88,CHAR(160),""))),0),TRIM(SUBSTITUTE(AA88,CHAR(160),""))="Devis 2",IFERROR(VALUE(TRIM(SUBSTITUTE(T88,CHAR(160),""))),0),TRIM(SUBSTITUTE(AA88,CHAR(160),""))="Devis 3",IFERROR(VALUE(TRIM(SUBSTITUTE(Y88,CHAR(160),""))),0),TRUE,0)*IFERROR(VALUE(TRIM(SUBSTITUTE(C88,CHAR(160),""))),0)),2)=0,IF(AB88&lt;&gt;"",0,""),ROUND((_xlfn.IFS(TRIM(SUBSTITUTE(AA88,CHAR(160),""))="Devis 1",IFERROR(VALUE(TRIM(SUBSTITUTE(O88,CHAR(160),""))),0),TRIM(SUBSTITUTE(AA88,CHAR(160),""))="Devis 2",IFERROR(VALUE(TRIM(SUBSTITUTE(T88,CHAR(160),""))),0),TRIM(SUBSTITUTE(AA88,CHAR(160),""))="Devis 3",IFERROR(VALUE(TRIM(SUBSTITUTE(Y88,CHAR(160),""))),0),TRUE,0)*IFERROR(VALUE(TRIM(SUBSTITUTE(C88,CHAR(160),""))),0)),2))</f>
        <v/>
      </c>
      <c r="AD88" s="252" t="str">
        <f t="shared" si="23"/>
        <v/>
      </c>
      <c r="AE88" s="25"/>
      <c r="AF88" s="253" t="str">
        <f>IF(B88="","",B88)</f>
        <v/>
      </c>
      <c r="AG88" s="254" t="str">
        <f>IF(C88="","",C88)</f>
        <v/>
      </c>
      <c r="AH88" s="255" t="str">
        <f>IF(D88="","",D88)</f>
        <v/>
      </c>
      <c r="AI88" s="78" t="str">
        <f>IF(E88="","",E88)</f>
        <v/>
      </c>
      <c r="AJ88" s="78" t="str">
        <f>IF(F88="","",F88)</f>
        <v/>
      </c>
      <c r="AK88" s="78" t="str">
        <f>IF(G88="","",G88)</f>
        <v/>
      </c>
      <c r="AL88" s="78" t="str">
        <f>IF(H88="","",H88)</f>
        <v/>
      </c>
      <c r="AM88" s="78" t="str">
        <f>IF(I88="","",I88)</f>
        <v/>
      </c>
      <c r="AN88" s="78" t="str">
        <f>IF(J88="","",J88)</f>
        <v/>
      </c>
      <c r="AO88" s="256" t="str">
        <f>IF(K88="","",K88)</f>
        <v/>
      </c>
      <c r="AP88" s="169"/>
      <c r="AQ88" s="169"/>
      <c r="AR88" s="170" t="str">
        <f>IF(N88="","",N88)</f>
        <v/>
      </c>
      <c r="AS88" s="79" t="str">
        <f>IF(O88="","",O88)</f>
        <v/>
      </c>
      <c r="AT88" s="165" t="str">
        <f t="shared" si="32"/>
        <v/>
      </c>
      <c r="AU88" s="169"/>
      <c r="AV88" s="169"/>
      <c r="AW88" s="171" t="str">
        <f>IF(S88="","",S88)</f>
        <v/>
      </c>
      <c r="AX88" s="79" t="str">
        <f>IF(T88="","",T88)</f>
        <v/>
      </c>
      <c r="AY88" s="165" t="str">
        <f t="shared" si="24"/>
        <v/>
      </c>
      <c r="AZ88" s="169"/>
      <c r="BA88" s="169"/>
      <c r="BB88" s="172" t="str">
        <f>IF(X88="","",X88)</f>
        <v/>
      </c>
      <c r="BC88" s="79" t="str">
        <f>IF(Y88="","",Y88)</f>
        <v/>
      </c>
      <c r="BD88" s="173" t="str">
        <f t="shared" si="25"/>
        <v/>
      </c>
      <c r="BE88" s="174" t="str">
        <f>IF(AA88="","",AA88)</f>
        <v/>
      </c>
      <c r="BF88" s="257"/>
      <c r="BG88" s="177" t="str">
        <f t="shared" si="26"/>
        <v/>
      </c>
      <c r="BH88" s="177" t="str">
        <f t="shared" si="27"/>
        <v/>
      </c>
      <c r="BI88" s="176" t="str">
        <f t="shared" si="28"/>
        <v/>
      </c>
      <c r="BJ88" s="940" t="str">
        <f t="shared" si="29"/>
        <v/>
      </c>
      <c r="BK88" s="940" t="str">
        <f t="shared" si="30"/>
        <v/>
      </c>
      <c r="BL88" s="176" t="str">
        <f t="shared" si="31"/>
        <v/>
      </c>
      <c r="BM88" s="258"/>
      <c r="BN88" s="411" t="str">
        <f t="shared" si="21"/>
        <v/>
      </c>
      <c r="BO88" s="411" t="str">
        <f>IF(OR(BL88="",AD88="",BJ88="",AB88="",BK88="",AC88=""),"",_xlfn.IFS(
ROUND(IFERROR(VALUE(TRIM(SUBSTITUTE(BL88,CHAR(160),""))),0),2)&gt;
ROUND(IFERROR(VALUE(TRIM(SUBSTITUTE(AD88,CHAR(160),""))),0),2),
"KO : Le montant retenu TTC est supérieur au montant présenté TTC. Merci de revoir la ligne de dépense ou plafonner son montant.",
ROUND(IFERROR(VALUE(TRIM(SUBSTITUTE(BJ88,CHAR(160),""))),0),2)&gt;
ROUND(IFERROR(VALUE(TRIM(SUBSTITUTE(AB88,CHAR(160),""))),0),2),
"Attention : Le montant retenu HT est supérieur au montant HT présenté. Merci de revoir la ligne de dépense, plafonner son montant, ou justifier la reventillation HT / TVA.",
ROUND(IFERROR(VALUE(TRIM(SUBSTITUTE(BK88,CHAR(160),""))),0),2)&gt;
ROUND(IFERROR(VALUE(TRIM(SUBSTITUTE(AC88,CHAR(160),""))),0),2),
"Attention : Le montant TVA retenu est supérieur au montant TVA présenté. Merci de revoir la ligne de dépense, plafonner son montant, ou justifier la reventillation HT / TVA.",
ROUND(IFERROR(VALUE(TRIM(SUBSTITUTE(AD88,CHAR(160),""))),0),2)=0,
"",
ROUND(IFERROR(VALUE(TRIM(SUBSTITUTE(BL88,CHAR(160),""))),0),2)=
ROUND(IFERROR(VALUE(TRIM(SUBSTITUTE(AD88,CHAR(160),""))),0),2),
"OK",
ROUND(IFERROR(VALUE(TRIM(SUBSTITUTE(BL88,CHAR(160),""))),0),2)=0,
"Attention : Montant présenté entièrement rejeté.",
ROUND(IFERROR(VALUE(TRIM(SUBSTITUTE(BL88,CHAR(160),""))),0),2)&lt;
ROUND(IFERROR(VALUE(TRIM(SUBSTITUTE(AD88,CHAR(160),""))),0),2),
"Attention : Montant présenté partiellement rejeté.",
TRUE,""
))</f>
        <v/>
      </c>
      <c r="BP88" s="176" t="str">
        <f>IF(OR(AB88="",BJ88=""),"",(IFERROR(VALUE(TRIM(SUBSTITUTE(AB88,CHAR(160),""))),0))-(IFERROR(VALUE(TRIM(SUBSTITUTE(BJ88,CHAR(160),""))),0)))</f>
        <v/>
      </c>
      <c r="BQ88" s="176" t="str">
        <f>IF(OR(AC88="",BK88=""),"",(IFERROR(VALUE(TRIM(SUBSTITUTE(AC88,CHAR(160),""))),0))-(IFERROR(VALUE(TRIM(SUBSTITUTE(BK88,CHAR(160),""))),0)))</f>
        <v/>
      </c>
      <c r="BR88" s="82" t="str">
        <f>IF(OR(AD88="",BL88=""),"",(IFERROR(VALUE(TRIM(SUBSTITUTE(AD88,CHAR(160),""))),0))-(IFERROR(VALUE(TRIM(SUBSTITUTE(BL88,CHAR(160),""))),0)))</f>
        <v/>
      </c>
    </row>
    <row r="89" spans="1:70" ht="20.25" customHeight="1">
      <c r="A89" s="250">
        <v>81</v>
      </c>
      <c r="B89" s="2"/>
      <c r="C89" s="356"/>
      <c r="D89" s="2"/>
      <c r="E89" s="2"/>
      <c r="F89" s="80"/>
      <c r="G89" s="17"/>
      <c r="H89" s="13"/>
      <c r="I89" s="30"/>
      <c r="J89" s="2"/>
      <c r="K89" s="12"/>
      <c r="L89" s="939"/>
      <c r="M89" s="2"/>
      <c r="N89" s="4"/>
      <c r="O89" s="3"/>
      <c r="P89" s="165" t="str">
        <f t="shared" si="33"/>
        <v/>
      </c>
      <c r="Q89" s="939"/>
      <c r="R89" s="2"/>
      <c r="S89" s="5"/>
      <c r="T89" s="362"/>
      <c r="U89" s="364" t="str">
        <f t="shared" si="22"/>
        <v/>
      </c>
      <c r="V89" s="939"/>
      <c r="W89" s="2"/>
      <c r="X89" s="6"/>
      <c r="Y89" s="362"/>
      <c r="Z89" s="364" t="str">
        <f t="shared" si="20"/>
        <v/>
      </c>
      <c r="AA89" s="366"/>
      <c r="AB89" s="251" t="str" cm="1">
        <f t="array" ref="AB89">IF((_xlfn.IFS(TRIM(SUBSTITUTE(AA89,CHAR(160),""))="Devis 1",IFERROR(VALUE(TRIM(SUBSTITUTE(N89,CHAR(160),""))),0),TRIM(SUBSTITUTE(AA89,CHAR(160),""))="Devis 2",IFERROR(VALUE(TRIM(SUBSTITUTE(S89,CHAR(160),""))),0),TRIM(SUBSTITUTE(AA89,CHAR(160),""))="Devis 3",IFERROR(VALUE(TRIM(SUBSTITUTE(X89,CHAR(160),""))),0),TRUE,0)*IFERROR(VALUE(TRIM(SUBSTITUTE(C89,CHAR(160),""))),0))=0,"",_xlfn.IFS(TRIM(SUBSTITUTE(AA89,CHAR(160),""))="Devis 1",IFERROR(VALUE(TRIM(SUBSTITUTE(N89,CHAR(160),""))),0),TRIM(SUBSTITUTE(AA89,CHAR(160),""))="Devis 2",IFERROR(VALUE(TRIM(SUBSTITUTE(S89,CHAR(160),""))),0),TRIM(SUBSTITUTE(AA89,CHAR(160),""))="Devis 3",IFERROR(VALUE(TRIM(SUBSTITUTE(X89,CHAR(160),""))),0),TRUE,0)*IFERROR(VALUE(TRIM(SUBSTITUTE(C89,CHAR(160),""))),0))</f>
        <v/>
      </c>
      <c r="AC89" s="177" t="str" cm="1">
        <f t="array" ref="AC89">IF(ROUND((_xlfn.IFS(TRIM(SUBSTITUTE(AA89,CHAR(160),""))="Devis 1",IFERROR(VALUE(TRIM(SUBSTITUTE(O89,CHAR(160),""))),0),TRIM(SUBSTITUTE(AA89,CHAR(160),""))="Devis 2",IFERROR(VALUE(TRIM(SUBSTITUTE(T89,CHAR(160),""))),0),TRIM(SUBSTITUTE(AA89,CHAR(160),""))="Devis 3",IFERROR(VALUE(TRIM(SUBSTITUTE(Y89,CHAR(160),""))),0),TRUE,0)*IFERROR(VALUE(TRIM(SUBSTITUTE(C89,CHAR(160),""))),0)),2)=0,IF(AB89&lt;&gt;"",0,""),ROUND((_xlfn.IFS(TRIM(SUBSTITUTE(AA89,CHAR(160),""))="Devis 1",IFERROR(VALUE(TRIM(SUBSTITUTE(O89,CHAR(160),""))),0),TRIM(SUBSTITUTE(AA89,CHAR(160),""))="Devis 2",IFERROR(VALUE(TRIM(SUBSTITUTE(T89,CHAR(160),""))),0),TRIM(SUBSTITUTE(AA89,CHAR(160),""))="Devis 3",IFERROR(VALUE(TRIM(SUBSTITUTE(Y89,CHAR(160),""))),0),TRUE,0)*IFERROR(VALUE(TRIM(SUBSTITUTE(C89,CHAR(160),""))),0)),2))</f>
        <v/>
      </c>
      <c r="AD89" s="252" t="str">
        <f t="shared" si="23"/>
        <v/>
      </c>
      <c r="AE89" s="25"/>
      <c r="AF89" s="253" t="str">
        <f>IF(B89="","",B89)</f>
        <v/>
      </c>
      <c r="AG89" s="254" t="str">
        <f>IF(C89="","",C89)</f>
        <v/>
      </c>
      <c r="AH89" s="255" t="str">
        <f>IF(D89="","",D89)</f>
        <v/>
      </c>
      <c r="AI89" s="78" t="str">
        <f>IF(E89="","",E89)</f>
        <v/>
      </c>
      <c r="AJ89" s="78" t="str">
        <f>IF(F89="","",F89)</f>
        <v/>
      </c>
      <c r="AK89" s="78" t="str">
        <f>IF(G89="","",G89)</f>
        <v/>
      </c>
      <c r="AL89" s="78" t="str">
        <f>IF(H89="","",H89)</f>
        <v/>
      </c>
      <c r="AM89" s="78" t="str">
        <f>IF(I89="","",I89)</f>
        <v/>
      </c>
      <c r="AN89" s="78" t="str">
        <f>IF(J89="","",J89)</f>
        <v/>
      </c>
      <c r="AO89" s="256" t="str">
        <f>IF(K89="","",K89)</f>
        <v/>
      </c>
      <c r="AP89" s="169"/>
      <c r="AQ89" s="169"/>
      <c r="AR89" s="170" t="str">
        <f>IF(N89="","",N89)</f>
        <v/>
      </c>
      <c r="AS89" s="79" t="str">
        <f>IF(O89="","",O89)</f>
        <v/>
      </c>
      <c r="AT89" s="165" t="str">
        <f t="shared" si="32"/>
        <v/>
      </c>
      <c r="AU89" s="169"/>
      <c r="AV89" s="169"/>
      <c r="AW89" s="171" t="str">
        <f>IF(S89="","",S89)</f>
        <v/>
      </c>
      <c r="AX89" s="79" t="str">
        <f>IF(T89="","",T89)</f>
        <v/>
      </c>
      <c r="AY89" s="165" t="str">
        <f t="shared" si="24"/>
        <v/>
      </c>
      <c r="AZ89" s="169"/>
      <c r="BA89" s="169"/>
      <c r="BB89" s="172" t="str">
        <f>IF(X89="","",X89)</f>
        <v/>
      </c>
      <c r="BC89" s="79" t="str">
        <f>IF(Y89="","",Y89)</f>
        <v/>
      </c>
      <c r="BD89" s="173" t="str">
        <f t="shared" si="25"/>
        <v/>
      </c>
      <c r="BE89" s="174" t="str">
        <f>IF(AA89="","",AA89)</f>
        <v/>
      </c>
      <c r="BF89" s="257"/>
      <c r="BG89" s="177" t="str">
        <f t="shared" si="26"/>
        <v/>
      </c>
      <c r="BH89" s="177" t="str">
        <f t="shared" si="27"/>
        <v/>
      </c>
      <c r="BI89" s="176" t="str">
        <f t="shared" si="28"/>
        <v/>
      </c>
      <c r="BJ89" s="940" t="str">
        <f t="shared" si="29"/>
        <v/>
      </c>
      <c r="BK89" s="940" t="str">
        <f t="shared" si="30"/>
        <v/>
      </c>
      <c r="BL89" s="176" t="str">
        <f t="shared" si="31"/>
        <v/>
      </c>
      <c r="BM89" s="258"/>
      <c r="BN89" s="411" t="str">
        <f t="shared" si="21"/>
        <v/>
      </c>
      <c r="BO89" s="411" t="str">
        <f>IF(OR(BL89="",AD89="",BJ89="",AB89="",BK89="",AC89=""),"",_xlfn.IFS(
ROUND(IFERROR(VALUE(TRIM(SUBSTITUTE(BL89,CHAR(160),""))),0),2)&gt;
ROUND(IFERROR(VALUE(TRIM(SUBSTITUTE(AD89,CHAR(160),""))),0),2),
"KO : Le montant retenu TTC est supérieur au montant présenté TTC. Merci de revoir la ligne de dépense ou plafonner son montant.",
ROUND(IFERROR(VALUE(TRIM(SUBSTITUTE(BJ89,CHAR(160),""))),0),2)&gt;
ROUND(IFERROR(VALUE(TRIM(SUBSTITUTE(AB89,CHAR(160),""))),0),2),
"Attention : Le montant retenu HT est supérieur au montant HT présenté. Merci de revoir la ligne de dépense, plafonner son montant, ou justifier la reventillation HT / TVA.",
ROUND(IFERROR(VALUE(TRIM(SUBSTITUTE(BK89,CHAR(160),""))),0),2)&gt;
ROUND(IFERROR(VALUE(TRIM(SUBSTITUTE(AC89,CHAR(160),""))),0),2),
"Attention : Le montant TVA retenu est supérieur au montant TVA présenté. Merci de revoir la ligne de dépense, plafonner son montant, ou justifier la reventillation HT / TVA.",
ROUND(IFERROR(VALUE(TRIM(SUBSTITUTE(AD89,CHAR(160),""))),0),2)=0,
"",
ROUND(IFERROR(VALUE(TRIM(SUBSTITUTE(BL89,CHAR(160),""))),0),2)=
ROUND(IFERROR(VALUE(TRIM(SUBSTITUTE(AD89,CHAR(160),""))),0),2),
"OK",
ROUND(IFERROR(VALUE(TRIM(SUBSTITUTE(BL89,CHAR(160),""))),0),2)=0,
"Attention : Montant présenté entièrement rejeté.",
ROUND(IFERROR(VALUE(TRIM(SUBSTITUTE(BL89,CHAR(160),""))),0),2)&lt;
ROUND(IFERROR(VALUE(TRIM(SUBSTITUTE(AD89,CHAR(160),""))),0),2),
"Attention : Montant présenté partiellement rejeté.",
TRUE,""
))</f>
        <v/>
      </c>
      <c r="BP89" s="176" t="str">
        <f>IF(OR(AB89="",BJ89=""),"",(IFERROR(VALUE(TRIM(SUBSTITUTE(AB89,CHAR(160),""))),0))-(IFERROR(VALUE(TRIM(SUBSTITUTE(BJ89,CHAR(160),""))),0)))</f>
        <v/>
      </c>
      <c r="BQ89" s="176" t="str">
        <f>IF(OR(AC89="",BK89=""),"",(IFERROR(VALUE(TRIM(SUBSTITUTE(AC89,CHAR(160),""))),0))-(IFERROR(VALUE(TRIM(SUBSTITUTE(BK89,CHAR(160),""))),0)))</f>
        <v/>
      </c>
      <c r="BR89" s="82" t="str">
        <f>IF(OR(AD89="",BL89=""),"",(IFERROR(VALUE(TRIM(SUBSTITUTE(AD89,CHAR(160),""))),0))-(IFERROR(VALUE(TRIM(SUBSTITUTE(BL89,CHAR(160),""))),0)))</f>
        <v/>
      </c>
    </row>
    <row r="90" spans="1:70" ht="20.25" customHeight="1">
      <c r="A90" s="250">
        <v>82</v>
      </c>
      <c r="B90" s="2"/>
      <c r="C90" s="356"/>
      <c r="D90" s="2"/>
      <c r="E90" s="2"/>
      <c r="F90" s="80"/>
      <c r="G90" s="17"/>
      <c r="H90" s="13"/>
      <c r="I90" s="30"/>
      <c r="J90" s="2"/>
      <c r="K90" s="12"/>
      <c r="L90" s="939"/>
      <c r="M90" s="2"/>
      <c r="N90" s="4"/>
      <c r="O90" s="3"/>
      <c r="P90" s="165" t="str">
        <f t="shared" si="33"/>
        <v/>
      </c>
      <c r="Q90" s="939"/>
      <c r="R90" s="2"/>
      <c r="S90" s="5"/>
      <c r="T90" s="362"/>
      <c r="U90" s="364" t="str">
        <f t="shared" si="22"/>
        <v/>
      </c>
      <c r="V90" s="939"/>
      <c r="W90" s="2"/>
      <c r="X90" s="6"/>
      <c r="Y90" s="362"/>
      <c r="Z90" s="364" t="str">
        <f t="shared" si="20"/>
        <v/>
      </c>
      <c r="AA90" s="366"/>
      <c r="AB90" s="251" t="str" cm="1">
        <f t="array" ref="AB90">IF((_xlfn.IFS(TRIM(SUBSTITUTE(AA90,CHAR(160),""))="Devis 1",IFERROR(VALUE(TRIM(SUBSTITUTE(N90,CHAR(160),""))),0),TRIM(SUBSTITUTE(AA90,CHAR(160),""))="Devis 2",IFERROR(VALUE(TRIM(SUBSTITUTE(S90,CHAR(160),""))),0),TRIM(SUBSTITUTE(AA90,CHAR(160),""))="Devis 3",IFERROR(VALUE(TRIM(SUBSTITUTE(X90,CHAR(160),""))),0),TRUE,0)*IFERROR(VALUE(TRIM(SUBSTITUTE(C90,CHAR(160),""))),0))=0,"",_xlfn.IFS(TRIM(SUBSTITUTE(AA90,CHAR(160),""))="Devis 1",IFERROR(VALUE(TRIM(SUBSTITUTE(N90,CHAR(160),""))),0),TRIM(SUBSTITUTE(AA90,CHAR(160),""))="Devis 2",IFERROR(VALUE(TRIM(SUBSTITUTE(S90,CHAR(160),""))),0),TRIM(SUBSTITUTE(AA90,CHAR(160),""))="Devis 3",IFERROR(VALUE(TRIM(SUBSTITUTE(X90,CHAR(160),""))),0),TRUE,0)*IFERROR(VALUE(TRIM(SUBSTITUTE(C90,CHAR(160),""))),0))</f>
        <v/>
      </c>
      <c r="AC90" s="177" t="str" cm="1">
        <f t="array" ref="AC90">IF(ROUND((_xlfn.IFS(TRIM(SUBSTITUTE(AA90,CHAR(160),""))="Devis 1",IFERROR(VALUE(TRIM(SUBSTITUTE(O90,CHAR(160),""))),0),TRIM(SUBSTITUTE(AA90,CHAR(160),""))="Devis 2",IFERROR(VALUE(TRIM(SUBSTITUTE(T90,CHAR(160),""))),0),TRIM(SUBSTITUTE(AA90,CHAR(160),""))="Devis 3",IFERROR(VALUE(TRIM(SUBSTITUTE(Y90,CHAR(160),""))),0),TRUE,0)*IFERROR(VALUE(TRIM(SUBSTITUTE(C90,CHAR(160),""))),0)),2)=0,IF(AB90&lt;&gt;"",0,""),ROUND((_xlfn.IFS(TRIM(SUBSTITUTE(AA90,CHAR(160),""))="Devis 1",IFERROR(VALUE(TRIM(SUBSTITUTE(O90,CHAR(160),""))),0),TRIM(SUBSTITUTE(AA90,CHAR(160),""))="Devis 2",IFERROR(VALUE(TRIM(SUBSTITUTE(T90,CHAR(160),""))),0),TRIM(SUBSTITUTE(AA90,CHAR(160),""))="Devis 3",IFERROR(VALUE(TRIM(SUBSTITUTE(Y90,CHAR(160),""))),0),TRUE,0)*IFERROR(VALUE(TRIM(SUBSTITUTE(C90,CHAR(160),""))),0)),2))</f>
        <v/>
      </c>
      <c r="AD90" s="252" t="str">
        <f t="shared" si="23"/>
        <v/>
      </c>
      <c r="AE90" s="25"/>
      <c r="AF90" s="253" t="str">
        <f>IF(B90="","",B90)</f>
        <v/>
      </c>
      <c r="AG90" s="254" t="str">
        <f>IF(C90="","",C90)</f>
        <v/>
      </c>
      <c r="AH90" s="255" t="str">
        <f>IF(D90="","",D90)</f>
        <v/>
      </c>
      <c r="AI90" s="78" t="str">
        <f>IF(E90="","",E90)</f>
        <v/>
      </c>
      <c r="AJ90" s="78" t="str">
        <f>IF(F90="","",F90)</f>
        <v/>
      </c>
      <c r="AK90" s="78" t="str">
        <f>IF(G90="","",G90)</f>
        <v/>
      </c>
      <c r="AL90" s="78" t="str">
        <f>IF(H90="","",H90)</f>
        <v/>
      </c>
      <c r="AM90" s="78" t="str">
        <f>IF(I90="","",I90)</f>
        <v/>
      </c>
      <c r="AN90" s="78" t="str">
        <f>IF(J90="","",J90)</f>
        <v/>
      </c>
      <c r="AO90" s="256" t="str">
        <f>IF(K90="","",K90)</f>
        <v/>
      </c>
      <c r="AP90" s="169"/>
      <c r="AQ90" s="169"/>
      <c r="AR90" s="170" t="str">
        <f>IF(N90="","",N90)</f>
        <v/>
      </c>
      <c r="AS90" s="79" t="str">
        <f>IF(O90="","",O90)</f>
        <v/>
      </c>
      <c r="AT90" s="165" t="str">
        <f t="shared" si="32"/>
        <v/>
      </c>
      <c r="AU90" s="169"/>
      <c r="AV90" s="169"/>
      <c r="AW90" s="171" t="str">
        <f>IF(S90="","",S90)</f>
        <v/>
      </c>
      <c r="AX90" s="79" t="str">
        <f>IF(T90="","",T90)</f>
        <v/>
      </c>
      <c r="AY90" s="165" t="str">
        <f t="shared" si="24"/>
        <v/>
      </c>
      <c r="AZ90" s="169"/>
      <c r="BA90" s="169"/>
      <c r="BB90" s="172" t="str">
        <f>IF(X90="","",X90)</f>
        <v/>
      </c>
      <c r="BC90" s="79" t="str">
        <f>IF(Y90="","",Y90)</f>
        <v/>
      </c>
      <c r="BD90" s="173" t="str">
        <f t="shared" si="25"/>
        <v/>
      </c>
      <c r="BE90" s="174" t="str">
        <f>IF(AA90="","",AA90)</f>
        <v/>
      </c>
      <c r="BF90" s="257"/>
      <c r="BG90" s="177" t="str">
        <f t="shared" si="26"/>
        <v/>
      </c>
      <c r="BH90" s="177" t="str">
        <f t="shared" si="27"/>
        <v/>
      </c>
      <c r="BI90" s="176" t="str">
        <f t="shared" si="28"/>
        <v/>
      </c>
      <c r="BJ90" s="940" t="str">
        <f t="shared" si="29"/>
        <v/>
      </c>
      <c r="BK90" s="940" t="str">
        <f t="shared" si="30"/>
        <v/>
      </c>
      <c r="BL90" s="176" t="str">
        <f t="shared" si="31"/>
        <v/>
      </c>
      <c r="BM90" s="258"/>
      <c r="BN90" s="411" t="str">
        <f t="shared" si="21"/>
        <v/>
      </c>
      <c r="BO90" s="411" t="str">
        <f>IF(OR(BL90="",AD90="",BJ90="",AB90="",BK90="",AC90=""),"",_xlfn.IFS(
ROUND(IFERROR(VALUE(TRIM(SUBSTITUTE(BL90,CHAR(160),""))),0),2)&gt;
ROUND(IFERROR(VALUE(TRIM(SUBSTITUTE(AD90,CHAR(160),""))),0),2),
"KO : Le montant retenu TTC est supérieur au montant présenté TTC. Merci de revoir la ligne de dépense ou plafonner son montant.",
ROUND(IFERROR(VALUE(TRIM(SUBSTITUTE(BJ90,CHAR(160),""))),0),2)&gt;
ROUND(IFERROR(VALUE(TRIM(SUBSTITUTE(AB90,CHAR(160),""))),0),2),
"Attention : Le montant retenu HT est supérieur au montant HT présenté. Merci de revoir la ligne de dépense, plafonner son montant, ou justifier la reventillation HT / TVA.",
ROUND(IFERROR(VALUE(TRIM(SUBSTITUTE(BK90,CHAR(160),""))),0),2)&gt;
ROUND(IFERROR(VALUE(TRIM(SUBSTITUTE(AC90,CHAR(160),""))),0),2),
"Attention : Le montant TVA retenu est supérieur au montant TVA présenté. Merci de revoir la ligne de dépense, plafonner son montant, ou justifier la reventillation HT / TVA.",
ROUND(IFERROR(VALUE(TRIM(SUBSTITUTE(AD90,CHAR(160),""))),0),2)=0,
"",
ROUND(IFERROR(VALUE(TRIM(SUBSTITUTE(BL90,CHAR(160),""))),0),2)=
ROUND(IFERROR(VALUE(TRIM(SUBSTITUTE(AD90,CHAR(160),""))),0),2),
"OK",
ROUND(IFERROR(VALUE(TRIM(SUBSTITUTE(BL90,CHAR(160),""))),0),2)=0,
"Attention : Montant présenté entièrement rejeté.",
ROUND(IFERROR(VALUE(TRIM(SUBSTITUTE(BL90,CHAR(160),""))),0),2)&lt;
ROUND(IFERROR(VALUE(TRIM(SUBSTITUTE(AD90,CHAR(160),""))),0),2),
"Attention : Montant présenté partiellement rejeté.",
TRUE,""
))</f>
        <v/>
      </c>
      <c r="BP90" s="176" t="str">
        <f>IF(OR(AB90="",BJ90=""),"",(IFERROR(VALUE(TRIM(SUBSTITUTE(AB90,CHAR(160),""))),0))-(IFERROR(VALUE(TRIM(SUBSTITUTE(BJ90,CHAR(160),""))),0)))</f>
        <v/>
      </c>
      <c r="BQ90" s="176" t="str">
        <f>IF(OR(AC90="",BK90=""),"",(IFERROR(VALUE(TRIM(SUBSTITUTE(AC90,CHAR(160),""))),0))-(IFERROR(VALUE(TRIM(SUBSTITUTE(BK90,CHAR(160),""))),0)))</f>
        <v/>
      </c>
      <c r="BR90" s="82" t="str">
        <f>IF(OR(AD90="",BL90=""),"",(IFERROR(VALUE(TRIM(SUBSTITUTE(AD90,CHAR(160),""))),0))-(IFERROR(VALUE(TRIM(SUBSTITUTE(BL90,CHAR(160),""))),0)))</f>
        <v/>
      </c>
    </row>
    <row r="91" spans="1:70" ht="20.25" customHeight="1">
      <c r="A91" s="250">
        <v>83</v>
      </c>
      <c r="B91" s="2"/>
      <c r="C91" s="356"/>
      <c r="D91" s="2"/>
      <c r="E91" s="2"/>
      <c r="F91" s="80"/>
      <c r="G91" s="17"/>
      <c r="H91" s="13"/>
      <c r="I91" s="30"/>
      <c r="J91" s="2"/>
      <c r="K91" s="12"/>
      <c r="L91" s="939"/>
      <c r="M91" s="2"/>
      <c r="N91" s="4"/>
      <c r="O91" s="3"/>
      <c r="P91" s="165" t="str">
        <f t="shared" si="33"/>
        <v/>
      </c>
      <c r="Q91" s="939"/>
      <c r="R91" s="2"/>
      <c r="S91" s="5"/>
      <c r="T91" s="362"/>
      <c r="U91" s="364" t="str">
        <f t="shared" si="22"/>
        <v/>
      </c>
      <c r="V91" s="939"/>
      <c r="W91" s="2"/>
      <c r="X91" s="6"/>
      <c r="Y91" s="362"/>
      <c r="Z91" s="364" t="str">
        <f t="shared" si="20"/>
        <v/>
      </c>
      <c r="AA91" s="366"/>
      <c r="AB91" s="251" t="str" cm="1">
        <f t="array" ref="AB91">IF((_xlfn.IFS(TRIM(SUBSTITUTE(AA91,CHAR(160),""))="Devis 1",IFERROR(VALUE(TRIM(SUBSTITUTE(N91,CHAR(160),""))),0),TRIM(SUBSTITUTE(AA91,CHAR(160),""))="Devis 2",IFERROR(VALUE(TRIM(SUBSTITUTE(S91,CHAR(160),""))),0),TRIM(SUBSTITUTE(AA91,CHAR(160),""))="Devis 3",IFERROR(VALUE(TRIM(SUBSTITUTE(X91,CHAR(160),""))),0),TRUE,0)*IFERROR(VALUE(TRIM(SUBSTITUTE(C91,CHAR(160),""))),0))=0,"",_xlfn.IFS(TRIM(SUBSTITUTE(AA91,CHAR(160),""))="Devis 1",IFERROR(VALUE(TRIM(SUBSTITUTE(N91,CHAR(160),""))),0),TRIM(SUBSTITUTE(AA91,CHAR(160),""))="Devis 2",IFERROR(VALUE(TRIM(SUBSTITUTE(S91,CHAR(160),""))),0),TRIM(SUBSTITUTE(AA91,CHAR(160),""))="Devis 3",IFERROR(VALUE(TRIM(SUBSTITUTE(X91,CHAR(160),""))),0),TRUE,0)*IFERROR(VALUE(TRIM(SUBSTITUTE(C91,CHAR(160),""))),0))</f>
        <v/>
      </c>
      <c r="AC91" s="177" t="str" cm="1">
        <f t="array" ref="AC91">IF(ROUND((_xlfn.IFS(TRIM(SUBSTITUTE(AA91,CHAR(160),""))="Devis 1",IFERROR(VALUE(TRIM(SUBSTITUTE(O91,CHAR(160),""))),0),TRIM(SUBSTITUTE(AA91,CHAR(160),""))="Devis 2",IFERROR(VALUE(TRIM(SUBSTITUTE(T91,CHAR(160),""))),0),TRIM(SUBSTITUTE(AA91,CHAR(160),""))="Devis 3",IFERROR(VALUE(TRIM(SUBSTITUTE(Y91,CHAR(160),""))),0),TRUE,0)*IFERROR(VALUE(TRIM(SUBSTITUTE(C91,CHAR(160),""))),0)),2)=0,IF(AB91&lt;&gt;"",0,""),ROUND((_xlfn.IFS(TRIM(SUBSTITUTE(AA91,CHAR(160),""))="Devis 1",IFERROR(VALUE(TRIM(SUBSTITUTE(O91,CHAR(160),""))),0),TRIM(SUBSTITUTE(AA91,CHAR(160),""))="Devis 2",IFERROR(VALUE(TRIM(SUBSTITUTE(T91,CHAR(160),""))),0),TRIM(SUBSTITUTE(AA91,CHAR(160),""))="Devis 3",IFERROR(VALUE(TRIM(SUBSTITUTE(Y91,CHAR(160),""))),0),TRUE,0)*IFERROR(VALUE(TRIM(SUBSTITUTE(C91,CHAR(160),""))),0)),2))</f>
        <v/>
      </c>
      <c r="AD91" s="252" t="str">
        <f t="shared" si="23"/>
        <v/>
      </c>
      <c r="AE91" s="25"/>
      <c r="AF91" s="253" t="str">
        <f>IF(B91="","",B91)</f>
        <v/>
      </c>
      <c r="AG91" s="254" t="str">
        <f>IF(C91="","",C91)</f>
        <v/>
      </c>
      <c r="AH91" s="255" t="str">
        <f>IF(D91="","",D91)</f>
        <v/>
      </c>
      <c r="AI91" s="78" t="str">
        <f>IF(E91="","",E91)</f>
        <v/>
      </c>
      <c r="AJ91" s="78" t="str">
        <f>IF(F91="","",F91)</f>
        <v/>
      </c>
      <c r="AK91" s="78" t="str">
        <f>IF(G91="","",G91)</f>
        <v/>
      </c>
      <c r="AL91" s="78" t="str">
        <f>IF(H91="","",H91)</f>
        <v/>
      </c>
      <c r="AM91" s="78" t="str">
        <f>IF(I91="","",I91)</f>
        <v/>
      </c>
      <c r="AN91" s="78" t="str">
        <f>IF(J91="","",J91)</f>
        <v/>
      </c>
      <c r="AO91" s="256" t="str">
        <f>IF(K91="","",K91)</f>
        <v/>
      </c>
      <c r="AP91" s="169"/>
      <c r="AQ91" s="169"/>
      <c r="AR91" s="170" t="str">
        <f>IF(N91="","",N91)</f>
        <v/>
      </c>
      <c r="AS91" s="79" t="str">
        <f>IF(O91="","",O91)</f>
        <v/>
      </c>
      <c r="AT91" s="165" t="str">
        <f t="shared" si="32"/>
        <v/>
      </c>
      <c r="AU91" s="169"/>
      <c r="AV91" s="169"/>
      <c r="AW91" s="171" t="str">
        <f>IF(S91="","",S91)</f>
        <v/>
      </c>
      <c r="AX91" s="79" t="str">
        <f>IF(T91="","",T91)</f>
        <v/>
      </c>
      <c r="AY91" s="165" t="str">
        <f t="shared" si="24"/>
        <v/>
      </c>
      <c r="AZ91" s="169"/>
      <c r="BA91" s="169"/>
      <c r="BB91" s="172" t="str">
        <f>IF(X91="","",X91)</f>
        <v/>
      </c>
      <c r="BC91" s="79" t="str">
        <f>IF(Y91="","",Y91)</f>
        <v/>
      </c>
      <c r="BD91" s="173" t="str">
        <f t="shared" si="25"/>
        <v/>
      </c>
      <c r="BE91" s="174" t="str">
        <f>IF(AA91="","",AA91)</f>
        <v/>
      </c>
      <c r="BF91" s="257"/>
      <c r="BG91" s="177" t="str">
        <f t="shared" si="26"/>
        <v/>
      </c>
      <c r="BH91" s="177" t="str">
        <f t="shared" si="27"/>
        <v/>
      </c>
      <c r="BI91" s="176" t="str">
        <f t="shared" si="28"/>
        <v/>
      </c>
      <c r="BJ91" s="940" t="str">
        <f t="shared" si="29"/>
        <v/>
      </c>
      <c r="BK91" s="940" t="str">
        <f t="shared" si="30"/>
        <v/>
      </c>
      <c r="BL91" s="176" t="str">
        <f t="shared" si="31"/>
        <v/>
      </c>
      <c r="BM91" s="258"/>
      <c r="BN91" s="411" t="str">
        <f t="shared" si="21"/>
        <v/>
      </c>
      <c r="BO91" s="411" t="str">
        <f>IF(OR(BL91="",AD91="",BJ91="",AB91="",BK91="",AC91=""),"",_xlfn.IFS(
ROUND(IFERROR(VALUE(TRIM(SUBSTITUTE(BL91,CHAR(160),""))),0),2)&gt;
ROUND(IFERROR(VALUE(TRIM(SUBSTITUTE(AD91,CHAR(160),""))),0),2),
"KO : Le montant retenu TTC est supérieur au montant présenté TTC. Merci de revoir la ligne de dépense ou plafonner son montant.",
ROUND(IFERROR(VALUE(TRIM(SUBSTITUTE(BJ91,CHAR(160),""))),0),2)&gt;
ROUND(IFERROR(VALUE(TRIM(SUBSTITUTE(AB91,CHAR(160),""))),0),2),
"Attention : Le montant retenu HT est supérieur au montant HT présenté. Merci de revoir la ligne de dépense, plafonner son montant, ou justifier la reventillation HT / TVA.",
ROUND(IFERROR(VALUE(TRIM(SUBSTITUTE(BK91,CHAR(160),""))),0),2)&gt;
ROUND(IFERROR(VALUE(TRIM(SUBSTITUTE(AC91,CHAR(160),""))),0),2),
"Attention : Le montant TVA retenu est supérieur au montant TVA présenté. Merci de revoir la ligne de dépense, plafonner son montant, ou justifier la reventillation HT / TVA.",
ROUND(IFERROR(VALUE(TRIM(SUBSTITUTE(AD91,CHAR(160),""))),0),2)=0,
"",
ROUND(IFERROR(VALUE(TRIM(SUBSTITUTE(BL91,CHAR(160),""))),0),2)=
ROUND(IFERROR(VALUE(TRIM(SUBSTITUTE(AD91,CHAR(160),""))),0),2),
"OK",
ROUND(IFERROR(VALUE(TRIM(SUBSTITUTE(BL91,CHAR(160),""))),0),2)=0,
"Attention : Montant présenté entièrement rejeté.",
ROUND(IFERROR(VALUE(TRIM(SUBSTITUTE(BL91,CHAR(160),""))),0),2)&lt;
ROUND(IFERROR(VALUE(TRIM(SUBSTITUTE(AD91,CHAR(160),""))),0),2),
"Attention : Montant présenté partiellement rejeté.",
TRUE,""
))</f>
        <v/>
      </c>
      <c r="BP91" s="176" t="str">
        <f>IF(OR(AB91="",BJ91=""),"",(IFERROR(VALUE(TRIM(SUBSTITUTE(AB91,CHAR(160),""))),0))-(IFERROR(VALUE(TRIM(SUBSTITUTE(BJ91,CHAR(160),""))),0)))</f>
        <v/>
      </c>
      <c r="BQ91" s="176" t="str">
        <f>IF(OR(AC91="",BK91=""),"",(IFERROR(VALUE(TRIM(SUBSTITUTE(AC91,CHAR(160),""))),0))-(IFERROR(VALUE(TRIM(SUBSTITUTE(BK91,CHAR(160),""))),0)))</f>
        <v/>
      </c>
      <c r="BR91" s="82" t="str">
        <f>IF(OR(AD91="",BL91=""),"",(IFERROR(VALUE(TRIM(SUBSTITUTE(AD91,CHAR(160),""))),0))-(IFERROR(VALUE(TRIM(SUBSTITUTE(BL91,CHAR(160),""))),0)))</f>
        <v/>
      </c>
    </row>
    <row r="92" spans="1:70" ht="20.25" customHeight="1">
      <c r="A92" s="250">
        <v>84</v>
      </c>
      <c r="B92" s="2"/>
      <c r="C92" s="356"/>
      <c r="D92" s="2"/>
      <c r="E92" s="2"/>
      <c r="F92" s="80"/>
      <c r="G92" s="17"/>
      <c r="H92" s="13"/>
      <c r="I92" s="30"/>
      <c r="J92" s="2"/>
      <c r="K92" s="12"/>
      <c r="L92" s="939"/>
      <c r="M92" s="2"/>
      <c r="N92" s="4"/>
      <c r="O92" s="3"/>
      <c r="P92" s="165" t="str">
        <f t="shared" si="33"/>
        <v/>
      </c>
      <c r="Q92" s="939"/>
      <c r="R92" s="2"/>
      <c r="S92" s="5"/>
      <c r="T92" s="362"/>
      <c r="U92" s="364" t="str">
        <f t="shared" si="22"/>
        <v/>
      </c>
      <c r="V92" s="939"/>
      <c r="W92" s="2"/>
      <c r="X92" s="6"/>
      <c r="Y92" s="362"/>
      <c r="Z92" s="364" t="str">
        <f t="shared" si="20"/>
        <v/>
      </c>
      <c r="AA92" s="366"/>
      <c r="AB92" s="251" t="str" cm="1">
        <f t="array" ref="AB92">IF((_xlfn.IFS(TRIM(SUBSTITUTE(AA92,CHAR(160),""))="Devis 1",IFERROR(VALUE(TRIM(SUBSTITUTE(N92,CHAR(160),""))),0),TRIM(SUBSTITUTE(AA92,CHAR(160),""))="Devis 2",IFERROR(VALUE(TRIM(SUBSTITUTE(S92,CHAR(160),""))),0),TRIM(SUBSTITUTE(AA92,CHAR(160),""))="Devis 3",IFERROR(VALUE(TRIM(SUBSTITUTE(X92,CHAR(160),""))),0),TRUE,0)*IFERROR(VALUE(TRIM(SUBSTITUTE(C92,CHAR(160),""))),0))=0,"",_xlfn.IFS(TRIM(SUBSTITUTE(AA92,CHAR(160),""))="Devis 1",IFERROR(VALUE(TRIM(SUBSTITUTE(N92,CHAR(160),""))),0),TRIM(SUBSTITUTE(AA92,CHAR(160),""))="Devis 2",IFERROR(VALUE(TRIM(SUBSTITUTE(S92,CHAR(160),""))),0),TRIM(SUBSTITUTE(AA92,CHAR(160),""))="Devis 3",IFERROR(VALUE(TRIM(SUBSTITUTE(X92,CHAR(160),""))),0),TRUE,0)*IFERROR(VALUE(TRIM(SUBSTITUTE(C92,CHAR(160),""))),0))</f>
        <v/>
      </c>
      <c r="AC92" s="177" t="str" cm="1">
        <f t="array" ref="AC92">IF(ROUND((_xlfn.IFS(TRIM(SUBSTITUTE(AA92,CHAR(160),""))="Devis 1",IFERROR(VALUE(TRIM(SUBSTITUTE(O92,CHAR(160),""))),0),TRIM(SUBSTITUTE(AA92,CHAR(160),""))="Devis 2",IFERROR(VALUE(TRIM(SUBSTITUTE(T92,CHAR(160),""))),0),TRIM(SUBSTITUTE(AA92,CHAR(160),""))="Devis 3",IFERROR(VALUE(TRIM(SUBSTITUTE(Y92,CHAR(160),""))),0),TRUE,0)*IFERROR(VALUE(TRIM(SUBSTITUTE(C92,CHAR(160),""))),0)),2)=0,IF(AB92&lt;&gt;"",0,""),ROUND((_xlfn.IFS(TRIM(SUBSTITUTE(AA92,CHAR(160),""))="Devis 1",IFERROR(VALUE(TRIM(SUBSTITUTE(O92,CHAR(160),""))),0),TRIM(SUBSTITUTE(AA92,CHAR(160),""))="Devis 2",IFERROR(VALUE(TRIM(SUBSTITUTE(T92,CHAR(160),""))),0),TRIM(SUBSTITUTE(AA92,CHAR(160),""))="Devis 3",IFERROR(VALUE(TRIM(SUBSTITUTE(Y92,CHAR(160),""))),0),TRUE,0)*IFERROR(VALUE(TRIM(SUBSTITUTE(C92,CHAR(160),""))),0)),2))</f>
        <v/>
      </c>
      <c r="AD92" s="252" t="str">
        <f t="shared" si="23"/>
        <v/>
      </c>
      <c r="AE92" s="25"/>
      <c r="AF92" s="253" t="str">
        <f>IF(B92="","",B92)</f>
        <v/>
      </c>
      <c r="AG92" s="254" t="str">
        <f>IF(C92="","",C92)</f>
        <v/>
      </c>
      <c r="AH92" s="255" t="str">
        <f>IF(D92="","",D92)</f>
        <v/>
      </c>
      <c r="AI92" s="78" t="str">
        <f>IF(E92="","",E92)</f>
        <v/>
      </c>
      <c r="AJ92" s="78" t="str">
        <f>IF(F92="","",F92)</f>
        <v/>
      </c>
      <c r="AK92" s="78" t="str">
        <f>IF(G92="","",G92)</f>
        <v/>
      </c>
      <c r="AL92" s="78" t="str">
        <f>IF(H92="","",H92)</f>
        <v/>
      </c>
      <c r="AM92" s="78" t="str">
        <f>IF(I92="","",I92)</f>
        <v/>
      </c>
      <c r="AN92" s="78" t="str">
        <f>IF(J92="","",J92)</f>
        <v/>
      </c>
      <c r="AO92" s="256" t="str">
        <f>IF(K92="","",K92)</f>
        <v/>
      </c>
      <c r="AP92" s="169"/>
      <c r="AQ92" s="169"/>
      <c r="AR92" s="170" t="str">
        <f>IF(N92="","",N92)</f>
        <v/>
      </c>
      <c r="AS92" s="79" t="str">
        <f>IF(O92="","",O92)</f>
        <v/>
      </c>
      <c r="AT92" s="165" t="str">
        <f t="shared" si="32"/>
        <v/>
      </c>
      <c r="AU92" s="169"/>
      <c r="AV92" s="169"/>
      <c r="AW92" s="171" t="str">
        <f>IF(S92="","",S92)</f>
        <v/>
      </c>
      <c r="AX92" s="79" t="str">
        <f>IF(T92="","",T92)</f>
        <v/>
      </c>
      <c r="AY92" s="165" t="str">
        <f t="shared" si="24"/>
        <v/>
      </c>
      <c r="AZ92" s="169"/>
      <c r="BA92" s="169"/>
      <c r="BB92" s="172" t="str">
        <f>IF(X92="","",X92)</f>
        <v/>
      </c>
      <c r="BC92" s="79" t="str">
        <f>IF(Y92="","",Y92)</f>
        <v/>
      </c>
      <c r="BD92" s="173" t="str">
        <f t="shared" si="25"/>
        <v/>
      </c>
      <c r="BE92" s="174" t="str">
        <f>IF(AA92="","",AA92)</f>
        <v/>
      </c>
      <c r="BF92" s="257"/>
      <c r="BG92" s="177" t="str">
        <f t="shared" si="26"/>
        <v/>
      </c>
      <c r="BH92" s="177" t="str">
        <f t="shared" si="27"/>
        <v/>
      </c>
      <c r="BI92" s="176" t="str">
        <f t="shared" si="28"/>
        <v/>
      </c>
      <c r="BJ92" s="940" t="str">
        <f t="shared" si="29"/>
        <v/>
      </c>
      <c r="BK92" s="940" t="str">
        <f t="shared" si="30"/>
        <v/>
      </c>
      <c r="BL92" s="176" t="str">
        <f t="shared" si="31"/>
        <v/>
      </c>
      <c r="BM92" s="258"/>
      <c r="BN92" s="411" t="str">
        <f t="shared" si="21"/>
        <v/>
      </c>
      <c r="BO92" s="411" t="str">
        <f>IF(OR(BL92="",AD92="",BJ92="",AB92="",BK92="",AC92=""),"",_xlfn.IFS(
ROUND(IFERROR(VALUE(TRIM(SUBSTITUTE(BL92,CHAR(160),""))),0),2)&gt;
ROUND(IFERROR(VALUE(TRIM(SUBSTITUTE(AD92,CHAR(160),""))),0),2),
"KO : Le montant retenu TTC est supérieur au montant présenté TTC. Merci de revoir la ligne de dépense ou plafonner son montant.",
ROUND(IFERROR(VALUE(TRIM(SUBSTITUTE(BJ92,CHAR(160),""))),0),2)&gt;
ROUND(IFERROR(VALUE(TRIM(SUBSTITUTE(AB92,CHAR(160),""))),0),2),
"Attention : Le montant retenu HT est supérieur au montant HT présenté. Merci de revoir la ligne de dépense, plafonner son montant, ou justifier la reventillation HT / TVA.",
ROUND(IFERROR(VALUE(TRIM(SUBSTITUTE(BK92,CHAR(160),""))),0),2)&gt;
ROUND(IFERROR(VALUE(TRIM(SUBSTITUTE(AC92,CHAR(160),""))),0),2),
"Attention : Le montant TVA retenu est supérieur au montant TVA présenté. Merci de revoir la ligne de dépense, plafonner son montant, ou justifier la reventillation HT / TVA.",
ROUND(IFERROR(VALUE(TRIM(SUBSTITUTE(AD92,CHAR(160),""))),0),2)=0,
"",
ROUND(IFERROR(VALUE(TRIM(SUBSTITUTE(BL92,CHAR(160),""))),0),2)=
ROUND(IFERROR(VALUE(TRIM(SUBSTITUTE(AD92,CHAR(160),""))),0),2),
"OK",
ROUND(IFERROR(VALUE(TRIM(SUBSTITUTE(BL92,CHAR(160),""))),0),2)=0,
"Attention : Montant présenté entièrement rejeté.",
ROUND(IFERROR(VALUE(TRIM(SUBSTITUTE(BL92,CHAR(160),""))),0),2)&lt;
ROUND(IFERROR(VALUE(TRIM(SUBSTITUTE(AD92,CHAR(160),""))),0),2),
"Attention : Montant présenté partiellement rejeté.",
TRUE,""
))</f>
        <v/>
      </c>
      <c r="BP92" s="176" t="str">
        <f>IF(OR(AB92="",BJ92=""),"",(IFERROR(VALUE(TRIM(SUBSTITUTE(AB92,CHAR(160),""))),0))-(IFERROR(VALUE(TRIM(SUBSTITUTE(BJ92,CHAR(160),""))),0)))</f>
        <v/>
      </c>
      <c r="BQ92" s="176" t="str">
        <f>IF(OR(AC92="",BK92=""),"",(IFERROR(VALUE(TRIM(SUBSTITUTE(AC92,CHAR(160),""))),0))-(IFERROR(VALUE(TRIM(SUBSTITUTE(BK92,CHAR(160),""))),0)))</f>
        <v/>
      </c>
      <c r="BR92" s="82" t="str">
        <f>IF(OR(AD92="",BL92=""),"",(IFERROR(VALUE(TRIM(SUBSTITUTE(AD92,CHAR(160),""))),0))-(IFERROR(VALUE(TRIM(SUBSTITUTE(BL92,CHAR(160),""))),0)))</f>
        <v/>
      </c>
    </row>
    <row r="93" spans="1:70" ht="20.25" customHeight="1">
      <c r="A93" s="250">
        <v>85</v>
      </c>
      <c r="B93" s="2"/>
      <c r="C93" s="356"/>
      <c r="D93" s="2"/>
      <c r="E93" s="2"/>
      <c r="F93" s="80"/>
      <c r="G93" s="17"/>
      <c r="H93" s="13"/>
      <c r="I93" s="30"/>
      <c r="J93" s="2"/>
      <c r="K93" s="12"/>
      <c r="L93" s="939"/>
      <c r="M93" s="2"/>
      <c r="N93" s="4"/>
      <c r="O93" s="3"/>
      <c r="P93" s="165" t="str">
        <f t="shared" si="33"/>
        <v/>
      </c>
      <c r="Q93" s="939"/>
      <c r="R93" s="2"/>
      <c r="S93" s="5"/>
      <c r="T93" s="362"/>
      <c r="U93" s="364" t="str">
        <f t="shared" si="22"/>
        <v/>
      </c>
      <c r="V93" s="939"/>
      <c r="W93" s="2"/>
      <c r="X93" s="6"/>
      <c r="Y93" s="362"/>
      <c r="Z93" s="364" t="str">
        <f t="shared" si="20"/>
        <v/>
      </c>
      <c r="AA93" s="366"/>
      <c r="AB93" s="251" t="str" cm="1">
        <f t="array" ref="AB93">IF((_xlfn.IFS(TRIM(SUBSTITUTE(AA93,CHAR(160),""))="Devis 1",IFERROR(VALUE(TRIM(SUBSTITUTE(N93,CHAR(160),""))),0),TRIM(SUBSTITUTE(AA93,CHAR(160),""))="Devis 2",IFERROR(VALUE(TRIM(SUBSTITUTE(S93,CHAR(160),""))),0),TRIM(SUBSTITUTE(AA93,CHAR(160),""))="Devis 3",IFERROR(VALUE(TRIM(SUBSTITUTE(X93,CHAR(160),""))),0),TRUE,0)*IFERROR(VALUE(TRIM(SUBSTITUTE(C93,CHAR(160),""))),0))=0,"",_xlfn.IFS(TRIM(SUBSTITUTE(AA93,CHAR(160),""))="Devis 1",IFERROR(VALUE(TRIM(SUBSTITUTE(N93,CHAR(160),""))),0),TRIM(SUBSTITUTE(AA93,CHAR(160),""))="Devis 2",IFERROR(VALUE(TRIM(SUBSTITUTE(S93,CHAR(160),""))),0),TRIM(SUBSTITUTE(AA93,CHAR(160),""))="Devis 3",IFERROR(VALUE(TRIM(SUBSTITUTE(X93,CHAR(160),""))),0),TRUE,0)*IFERROR(VALUE(TRIM(SUBSTITUTE(C93,CHAR(160),""))),0))</f>
        <v/>
      </c>
      <c r="AC93" s="177" t="str" cm="1">
        <f t="array" ref="AC93">IF(ROUND((_xlfn.IFS(TRIM(SUBSTITUTE(AA93,CHAR(160),""))="Devis 1",IFERROR(VALUE(TRIM(SUBSTITUTE(O93,CHAR(160),""))),0),TRIM(SUBSTITUTE(AA93,CHAR(160),""))="Devis 2",IFERROR(VALUE(TRIM(SUBSTITUTE(T93,CHAR(160),""))),0),TRIM(SUBSTITUTE(AA93,CHAR(160),""))="Devis 3",IFERROR(VALUE(TRIM(SUBSTITUTE(Y93,CHAR(160),""))),0),TRUE,0)*IFERROR(VALUE(TRIM(SUBSTITUTE(C93,CHAR(160),""))),0)),2)=0,IF(AB93&lt;&gt;"",0,""),ROUND((_xlfn.IFS(TRIM(SUBSTITUTE(AA93,CHAR(160),""))="Devis 1",IFERROR(VALUE(TRIM(SUBSTITUTE(O93,CHAR(160),""))),0),TRIM(SUBSTITUTE(AA93,CHAR(160),""))="Devis 2",IFERROR(VALUE(TRIM(SUBSTITUTE(T93,CHAR(160),""))),0),TRIM(SUBSTITUTE(AA93,CHAR(160),""))="Devis 3",IFERROR(VALUE(TRIM(SUBSTITUTE(Y93,CHAR(160),""))),0),TRUE,0)*IFERROR(VALUE(TRIM(SUBSTITUTE(C93,CHAR(160),""))),0)),2))</f>
        <v/>
      </c>
      <c r="AD93" s="252" t="str">
        <f t="shared" si="23"/>
        <v/>
      </c>
      <c r="AE93" s="25"/>
      <c r="AF93" s="253" t="str">
        <f>IF(B93="","",B93)</f>
        <v/>
      </c>
      <c r="AG93" s="254" t="str">
        <f>IF(C93="","",C93)</f>
        <v/>
      </c>
      <c r="AH93" s="255" t="str">
        <f>IF(D93="","",D93)</f>
        <v/>
      </c>
      <c r="AI93" s="78" t="str">
        <f>IF(E93="","",E93)</f>
        <v/>
      </c>
      <c r="AJ93" s="78" t="str">
        <f>IF(F93="","",F93)</f>
        <v/>
      </c>
      <c r="AK93" s="78" t="str">
        <f>IF(G93="","",G93)</f>
        <v/>
      </c>
      <c r="AL93" s="78" t="str">
        <f>IF(H93="","",H93)</f>
        <v/>
      </c>
      <c r="AM93" s="78" t="str">
        <f>IF(I93="","",I93)</f>
        <v/>
      </c>
      <c r="AN93" s="78" t="str">
        <f>IF(J93="","",J93)</f>
        <v/>
      </c>
      <c r="AO93" s="256" t="str">
        <f>IF(K93="","",K93)</f>
        <v/>
      </c>
      <c r="AP93" s="169"/>
      <c r="AQ93" s="169"/>
      <c r="AR93" s="170" t="str">
        <f>IF(N93="","",N93)</f>
        <v/>
      </c>
      <c r="AS93" s="79" t="str">
        <f>IF(O93="","",O93)</f>
        <v/>
      </c>
      <c r="AT93" s="165" t="str">
        <f t="shared" si="32"/>
        <v/>
      </c>
      <c r="AU93" s="169"/>
      <c r="AV93" s="169"/>
      <c r="AW93" s="171" t="str">
        <f>IF(S93="","",S93)</f>
        <v/>
      </c>
      <c r="AX93" s="79" t="str">
        <f>IF(T93="","",T93)</f>
        <v/>
      </c>
      <c r="AY93" s="165" t="str">
        <f t="shared" si="24"/>
        <v/>
      </c>
      <c r="AZ93" s="169"/>
      <c r="BA93" s="169"/>
      <c r="BB93" s="172" t="str">
        <f>IF(X93="","",X93)</f>
        <v/>
      </c>
      <c r="BC93" s="79" t="str">
        <f>IF(Y93="","",Y93)</f>
        <v/>
      </c>
      <c r="BD93" s="173" t="str">
        <f t="shared" si="25"/>
        <v/>
      </c>
      <c r="BE93" s="174" t="str">
        <f>IF(AA93="","",AA93)</f>
        <v/>
      </c>
      <c r="BF93" s="257"/>
      <c r="BG93" s="177" t="str">
        <f t="shared" si="26"/>
        <v/>
      </c>
      <c r="BH93" s="177" t="str">
        <f t="shared" si="27"/>
        <v/>
      </c>
      <c r="BI93" s="176" t="str">
        <f t="shared" si="28"/>
        <v/>
      </c>
      <c r="BJ93" s="940" t="str">
        <f t="shared" si="29"/>
        <v/>
      </c>
      <c r="BK93" s="940" t="str">
        <f t="shared" si="30"/>
        <v/>
      </c>
      <c r="BL93" s="176" t="str">
        <f t="shared" si="31"/>
        <v/>
      </c>
      <c r="BM93" s="258"/>
      <c r="BN93" s="411" t="str">
        <f t="shared" si="21"/>
        <v/>
      </c>
      <c r="BO93" s="411" t="str">
        <f>IF(OR(BL93="",AD93="",BJ93="",AB93="",BK93="",AC93=""),"",_xlfn.IFS(
ROUND(IFERROR(VALUE(TRIM(SUBSTITUTE(BL93,CHAR(160),""))),0),2)&gt;
ROUND(IFERROR(VALUE(TRIM(SUBSTITUTE(AD93,CHAR(160),""))),0),2),
"KO : Le montant retenu TTC est supérieur au montant présenté TTC. Merci de revoir la ligne de dépense ou plafonner son montant.",
ROUND(IFERROR(VALUE(TRIM(SUBSTITUTE(BJ93,CHAR(160),""))),0),2)&gt;
ROUND(IFERROR(VALUE(TRIM(SUBSTITUTE(AB93,CHAR(160),""))),0),2),
"Attention : Le montant retenu HT est supérieur au montant HT présenté. Merci de revoir la ligne de dépense, plafonner son montant, ou justifier la reventillation HT / TVA.",
ROUND(IFERROR(VALUE(TRIM(SUBSTITUTE(BK93,CHAR(160),""))),0),2)&gt;
ROUND(IFERROR(VALUE(TRIM(SUBSTITUTE(AC93,CHAR(160),""))),0),2),
"Attention : Le montant TVA retenu est supérieur au montant TVA présenté. Merci de revoir la ligne de dépense, plafonner son montant, ou justifier la reventillation HT / TVA.",
ROUND(IFERROR(VALUE(TRIM(SUBSTITUTE(AD93,CHAR(160),""))),0),2)=0,
"",
ROUND(IFERROR(VALUE(TRIM(SUBSTITUTE(BL93,CHAR(160),""))),0),2)=
ROUND(IFERROR(VALUE(TRIM(SUBSTITUTE(AD93,CHAR(160),""))),0),2),
"OK",
ROUND(IFERROR(VALUE(TRIM(SUBSTITUTE(BL93,CHAR(160),""))),0),2)=0,
"Attention : Montant présenté entièrement rejeté.",
ROUND(IFERROR(VALUE(TRIM(SUBSTITUTE(BL93,CHAR(160),""))),0),2)&lt;
ROUND(IFERROR(VALUE(TRIM(SUBSTITUTE(AD93,CHAR(160),""))),0),2),
"Attention : Montant présenté partiellement rejeté.",
TRUE,""
))</f>
        <v/>
      </c>
      <c r="BP93" s="176" t="str">
        <f>IF(OR(AB93="",BJ93=""),"",(IFERROR(VALUE(TRIM(SUBSTITUTE(AB93,CHAR(160),""))),0))-(IFERROR(VALUE(TRIM(SUBSTITUTE(BJ93,CHAR(160),""))),0)))</f>
        <v/>
      </c>
      <c r="BQ93" s="176" t="str">
        <f>IF(OR(AC93="",BK93=""),"",(IFERROR(VALUE(TRIM(SUBSTITUTE(AC93,CHAR(160),""))),0))-(IFERROR(VALUE(TRIM(SUBSTITUTE(BK93,CHAR(160),""))),0)))</f>
        <v/>
      </c>
      <c r="BR93" s="82" t="str">
        <f>IF(OR(AD93="",BL93=""),"",(IFERROR(VALUE(TRIM(SUBSTITUTE(AD93,CHAR(160),""))),0))-(IFERROR(VALUE(TRIM(SUBSTITUTE(BL93,CHAR(160),""))),0)))</f>
        <v/>
      </c>
    </row>
    <row r="94" spans="1:70" ht="20.25" customHeight="1">
      <c r="A94" s="250">
        <v>86</v>
      </c>
      <c r="B94" s="2"/>
      <c r="C94" s="356"/>
      <c r="D94" s="2"/>
      <c r="E94" s="2"/>
      <c r="F94" s="80"/>
      <c r="G94" s="17"/>
      <c r="H94" s="13"/>
      <c r="I94" s="30"/>
      <c r="J94" s="2"/>
      <c r="K94" s="12"/>
      <c r="L94" s="939"/>
      <c r="M94" s="2"/>
      <c r="N94" s="4"/>
      <c r="O94" s="3"/>
      <c r="P94" s="165" t="str">
        <f t="shared" si="33"/>
        <v/>
      </c>
      <c r="Q94" s="939"/>
      <c r="R94" s="2"/>
      <c r="S94" s="5"/>
      <c r="T94" s="362"/>
      <c r="U94" s="364" t="str">
        <f t="shared" si="22"/>
        <v/>
      </c>
      <c r="V94" s="939"/>
      <c r="W94" s="2"/>
      <c r="X94" s="6"/>
      <c r="Y94" s="362"/>
      <c r="Z94" s="364" t="str">
        <f t="shared" si="20"/>
        <v/>
      </c>
      <c r="AA94" s="366"/>
      <c r="AB94" s="251" t="str" cm="1">
        <f t="array" ref="AB94">IF((_xlfn.IFS(TRIM(SUBSTITUTE(AA94,CHAR(160),""))="Devis 1",IFERROR(VALUE(TRIM(SUBSTITUTE(N94,CHAR(160),""))),0),TRIM(SUBSTITUTE(AA94,CHAR(160),""))="Devis 2",IFERROR(VALUE(TRIM(SUBSTITUTE(S94,CHAR(160),""))),0),TRIM(SUBSTITUTE(AA94,CHAR(160),""))="Devis 3",IFERROR(VALUE(TRIM(SUBSTITUTE(X94,CHAR(160),""))),0),TRUE,0)*IFERROR(VALUE(TRIM(SUBSTITUTE(C94,CHAR(160),""))),0))=0,"",_xlfn.IFS(TRIM(SUBSTITUTE(AA94,CHAR(160),""))="Devis 1",IFERROR(VALUE(TRIM(SUBSTITUTE(N94,CHAR(160),""))),0),TRIM(SUBSTITUTE(AA94,CHAR(160),""))="Devis 2",IFERROR(VALUE(TRIM(SUBSTITUTE(S94,CHAR(160),""))),0),TRIM(SUBSTITUTE(AA94,CHAR(160),""))="Devis 3",IFERROR(VALUE(TRIM(SUBSTITUTE(X94,CHAR(160),""))),0),TRUE,0)*IFERROR(VALUE(TRIM(SUBSTITUTE(C94,CHAR(160),""))),0))</f>
        <v/>
      </c>
      <c r="AC94" s="177" t="str" cm="1">
        <f t="array" ref="AC94">IF(ROUND((_xlfn.IFS(TRIM(SUBSTITUTE(AA94,CHAR(160),""))="Devis 1",IFERROR(VALUE(TRIM(SUBSTITUTE(O94,CHAR(160),""))),0),TRIM(SUBSTITUTE(AA94,CHAR(160),""))="Devis 2",IFERROR(VALUE(TRIM(SUBSTITUTE(T94,CHAR(160),""))),0),TRIM(SUBSTITUTE(AA94,CHAR(160),""))="Devis 3",IFERROR(VALUE(TRIM(SUBSTITUTE(Y94,CHAR(160),""))),0),TRUE,0)*IFERROR(VALUE(TRIM(SUBSTITUTE(C94,CHAR(160),""))),0)),2)=0,IF(AB94&lt;&gt;"",0,""),ROUND((_xlfn.IFS(TRIM(SUBSTITUTE(AA94,CHAR(160),""))="Devis 1",IFERROR(VALUE(TRIM(SUBSTITUTE(O94,CHAR(160),""))),0),TRIM(SUBSTITUTE(AA94,CHAR(160),""))="Devis 2",IFERROR(VALUE(TRIM(SUBSTITUTE(T94,CHAR(160),""))),0),TRIM(SUBSTITUTE(AA94,CHAR(160),""))="Devis 3",IFERROR(VALUE(TRIM(SUBSTITUTE(Y94,CHAR(160),""))),0),TRUE,0)*IFERROR(VALUE(TRIM(SUBSTITUTE(C94,CHAR(160),""))),0)),2))</f>
        <v/>
      </c>
      <c r="AD94" s="252" t="str">
        <f t="shared" si="23"/>
        <v/>
      </c>
      <c r="AE94" s="25"/>
      <c r="AF94" s="253" t="str">
        <f>IF(B94="","",B94)</f>
        <v/>
      </c>
      <c r="AG94" s="254" t="str">
        <f>IF(C94="","",C94)</f>
        <v/>
      </c>
      <c r="AH94" s="255" t="str">
        <f>IF(D94="","",D94)</f>
        <v/>
      </c>
      <c r="AI94" s="78" t="str">
        <f>IF(E94="","",E94)</f>
        <v/>
      </c>
      <c r="AJ94" s="78" t="str">
        <f>IF(F94="","",F94)</f>
        <v/>
      </c>
      <c r="AK94" s="78" t="str">
        <f>IF(G94="","",G94)</f>
        <v/>
      </c>
      <c r="AL94" s="78" t="str">
        <f>IF(H94="","",H94)</f>
        <v/>
      </c>
      <c r="AM94" s="78" t="str">
        <f>IF(I94="","",I94)</f>
        <v/>
      </c>
      <c r="AN94" s="78" t="str">
        <f>IF(J94="","",J94)</f>
        <v/>
      </c>
      <c r="AO94" s="256" t="str">
        <f>IF(K94="","",K94)</f>
        <v/>
      </c>
      <c r="AP94" s="169"/>
      <c r="AQ94" s="169"/>
      <c r="AR94" s="170" t="str">
        <f>IF(N94="","",N94)</f>
        <v/>
      </c>
      <c r="AS94" s="79" t="str">
        <f>IF(O94="","",O94)</f>
        <v/>
      </c>
      <c r="AT94" s="165" t="str">
        <f t="shared" si="32"/>
        <v/>
      </c>
      <c r="AU94" s="169"/>
      <c r="AV94" s="169"/>
      <c r="AW94" s="171" t="str">
        <f>IF(S94="","",S94)</f>
        <v/>
      </c>
      <c r="AX94" s="79" t="str">
        <f>IF(T94="","",T94)</f>
        <v/>
      </c>
      <c r="AY94" s="165" t="str">
        <f t="shared" si="24"/>
        <v/>
      </c>
      <c r="AZ94" s="169"/>
      <c r="BA94" s="169"/>
      <c r="BB94" s="172" t="str">
        <f>IF(X94="","",X94)</f>
        <v/>
      </c>
      <c r="BC94" s="79" t="str">
        <f>IF(Y94="","",Y94)</f>
        <v/>
      </c>
      <c r="BD94" s="173" t="str">
        <f t="shared" si="25"/>
        <v/>
      </c>
      <c r="BE94" s="174" t="str">
        <f>IF(AA94="","",AA94)</f>
        <v/>
      </c>
      <c r="BF94" s="257"/>
      <c r="BG94" s="177" t="str">
        <f t="shared" si="26"/>
        <v/>
      </c>
      <c r="BH94" s="177" t="str">
        <f t="shared" si="27"/>
        <v/>
      </c>
      <c r="BI94" s="176" t="str">
        <f t="shared" si="28"/>
        <v/>
      </c>
      <c r="BJ94" s="940" t="str">
        <f t="shared" si="29"/>
        <v/>
      </c>
      <c r="BK94" s="940" t="str">
        <f t="shared" si="30"/>
        <v/>
      </c>
      <c r="BL94" s="176" t="str">
        <f t="shared" si="31"/>
        <v/>
      </c>
      <c r="BM94" s="258"/>
      <c r="BN94" s="411" t="str">
        <f t="shared" si="21"/>
        <v/>
      </c>
      <c r="BO94" s="411" t="str">
        <f>IF(OR(BL94="",AD94="",BJ94="",AB94="",BK94="",AC94=""),"",_xlfn.IFS(
ROUND(IFERROR(VALUE(TRIM(SUBSTITUTE(BL94,CHAR(160),""))),0),2)&gt;
ROUND(IFERROR(VALUE(TRIM(SUBSTITUTE(AD94,CHAR(160),""))),0),2),
"KO : Le montant retenu TTC est supérieur au montant présenté TTC. Merci de revoir la ligne de dépense ou plafonner son montant.",
ROUND(IFERROR(VALUE(TRIM(SUBSTITUTE(BJ94,CHAR(160),""))),0),2)&gt;
ROUND(IFERROR(VALUE(TRIM(SUBSTITUTE(AB94,CHAR(160),""))),0),2),
"Attention : Le montant retenu HT est supérieur au montant HT présenté. Merci de revoir la ligne de dépense, plafonner son montant, ou justifier la reventillation HT / TVA.",
ROUND(IFERROR(VALUE(TRIM(SUBSTITUTE(BK94,CHAR(160),""))),0),2)&gt;
ROUND(IFERROR(VALUE(TRIM(SUBSTITUTE(AC94,CHAR(160),""))),0),2),
"Attention : Le montant TVA retenu est supérieur au montant TVA présenté. Merci de revoir la ligne de dépense, plafonner son montant, ou justifier la reventillation HT / TVA.",
ROUND(IFERROR(VALUE(TRIM(SUBSTITUTE(AD94,CHAR(160),""))),0),2)=0,
"",
ROUND(IFERROR(VALUE(TRIM(SUBSTITUTE(BL94,CHAR(160),""))),0),2)=
ROUND(IFERROR(VALUE(TRIM(SUBSTITUTE(AD94,CHAR(160),""))),0),2),
"OK",
ROUND(IFERROR(VALUE(TRIM(SUBSTITUTE(BL94,CHAR(160),""))),0),2)=0,
"Attention : Montant présenté entièrement rejeté.",
ROUND(IFERROR(VALUE(TRIM(SUBSTITUTE(BL94,CHAR(160),""))),0),2)&lt;
ROUND(IFERROR(VALUE(TRIM(SUBSTITUTE(AD94,CHAR(160),""))),0),2),
"Attention : Montant présenté partiellement rejeté.",
TRUE,""
))</f>
        <v/>
      </c>
      <c r="BP94" s="176" t="str">
        <f>IF(OR(AB94="",BJ94=""),"",(IFERROR(VALUE(TRIM(SUBSTITUTE(AB94,CHAR(160),""))),0))-(IFERROR(VALUE(TRIM(SUBSTITUTE(BJ94,CHAR(160),""))),0)))</f>
        <v/>
      </c>
      <c r="BQ94" s="176" t="str">
        <f>IF(OR(AC94="",BK94=""),"",(IFERROR(VALUE(TRIM(SUBSTITUTE(AC94,CHAR(160),""))),0))-(IFERROR(VALUE(TRIM(SUBSTITUTE(BK94,CHAR(160),""))),0)))</f>
        <v/>
      </c>
      <c r="BR94" s="82" t="str">
        <f>IF(OR(AD94="",BL94=""),"",(IFERROR(VALUE(TRIM(SUBSTITUTE(AD94,CHAR(160),""))),0))-(IFERROR(VALUE(TRIM(SUBSTITUTE(BL94,CHAR(160),""))),0)))</f>
        <v/>
      </c>
    </row>
    <row r="95" spans="1:70" ht="20.25" customHeight="1">
      <c r="A95" s="250">
        <v>87</v>
      </c>
      <c r="B95" s="2"/>
      <c r="C95" s="356"/>
      <c r="D95" s="2"/>
      <c r="E95" s="2"/>
      <c r="F95" s="80"/>
      <c r="G95" s="17"/>
      <c r="H95" s="13"/>
      <c r="I95" s="30"/>
      <c r="J95" s="2"/>
      <c r="K95" s="12"/>
      <c r="L95" s="939"/>
      <c r="M95" s="2"/>
      <c r="N95" s="4"/>
      <c r="O95" s="3"/>
      <c r="P95" s="165" t="str">
        <f t="shared" si="33"/>
        <v/>
      </c>
      <c r="Q95" s="939"/>
      <c r="R95" s="2"/>
      <c r="S95" s="5"/>
      <c r="T95" s="362"/>
      <c r="U95" s="364" t="str">
        <f t="shared" si="22"/>
        <v/>
      </c>
      <c r="V95" s="939"/>
      <c r="W95" s="2"/>
      <c r="X95" s="6"/>
      <c r="Y95" s="362"/>
      <c r="Z95" s="364" t="str">
        <f t="shared" si="20"/>
        <v/>
      </c>
      <c r="AA95" s="366"/>
      <c r="AB95" s="251" t="str" cm="1">
        <f t="array" ref="AB95">IF((_xlfn.IFS(TRIM(SUBSTITUTE(AA95,CHAR(160),""))="Devis 1",IFERROR(VALUE(TRIM(SUBSTITUTE(N95,CHAR(160),""))),0),TRIM(SUBSTITUTE(AA95,CHAR(160),""))="Devis 2",IFERROR(VALUE(TRIM(SUBSTITUTE(S95,CHAR(160),""))),0),TRIM(SUBSTITUTE(AA95,CHAR(160),""))="Devis 3",IFERROR(VALUE(TRIM(SUBSTITUTE(X95,CHAR(160),""))),0),TRUE,0)*IFERROR(VALUE(TRIM(SUBSTITUTE(C95,CHAR(160),""))),0))=0,"",_xlfn.IFS(TRIM(SUBSTITUTE(AA95,CHAR(160),""))="Devis 1",IFERROR(VALUE(TRIM(SUBSTITUTE(N95,CHAR(160),""))),0),TRIM(SUBSTITUTE(AA95,CHAR(160),""))="Devis 2",IFERROR(VALUE(TRIM(SUBSTITUTE(S95,CHAR(160),""))),0),TRIM(SUBSTITUTE(AA95,CHAR(160),""))="Devis 3",IFERROR(VALUE(TRIM(SUBSTITUTE(X95,CHAR(160),""))),0),TRUE,0)*IFERROR(VALUE(TRIM(SUBSTITUTE(C95,CHAR(160),""))),0))</f>
        <v/>
      </c>
      <c r="AC95" s="177" t="str" cm="1">
        <f t="array" ref="AC95">IF(ROUND((_xlfn.IFS(TRIM(SUBSTITUTE(AA95,CHAR(160),""))="Devis 1",IFERROR(VALUE(TRIM(SUBSTITUTE(O95,CHAR(160),""))),0),TRIM(SUBSTITUTE(AA95,CHAR(160),""))="Devis 2",IFERROR(VALUE(TRIM(SUBSTITUTE(T95,CHAR(160),""))),0),TRIM(SUBSTITUTE(AA95,CHAR(160),""))="Devis 3",IFERROR(VALUE(TRIM(SUBSTITUTE(Y95,CHAR(160),""))),0),TRUE,0)*IFERROR(VALUE(TRIM(SUBSTITUTE(C95,CHAR(160),""))),0)),2)=0,IF(AB95&lt;&gt;"",0,""),ROUND((_xlfn.IFS(TRIM(SUBSTITUTE(AA95,CHAR(160),""))="Devis 1",IFERROR(VALUE(TRIM(SUBSTITUTE(O95,CHAR(160),""))),0),TRIM(SUBSTITUTE(AA95,CHAR(160),""))="Devis 2",IFERROR(VALUE(TRIM(SUBSTITUTE(T95,CHAR(160),""))),0),TRIM(SUBSTITUTE(AA95,CHAR(160),""))="Devis 3",IFERROR(VALUE(TRIM(SUBSTITUTE(Y95,CHAR(160),""))),0),TRUE,0)*IFERROR(VALUE(TRIM(SUBSTITUTE(C95,CHAR(160),""))),0)),2))</f>
        <v/>
      </c>
      <c r="AD95" s="252" t="str">
        <f t="shared" si="23"/>
        <v/>
      </c>
      <c r="AE95" s="25"/>
      <c r="AF95" s="253" t="str">
        <f>IF(B95="","",B95)</f>
        <v/>
      </c>
      <c r="AG95" s="254" t="str">
        <f>IF(C95="","",C95)</f>
        <v/>
      </c>
      <c r="AH95" s="255" t="str">
        <f>IF(D95="","",D95)</f>
        <v/>
      </c>
      <c r="AI95" s="78" t="str">
        <f>IF(E95="","",E95)</f>
        <v/>
      </c>
      <c r="AJ95" s="78" t="str">
        <f>IF(F95="","",F95)</f>
        <v/>
      </c>
      <c r="AK95" s="78" t="str">
        <f>IF(G95="","",G95)</f>
        <v/>
      </c>
      <c r="AL95" s="78" t="str">
        <f>IF(H95="","",H95)</f>
        <v/>
      </c>
      <c r="AM95" s="78" t="str">
        <f>IF(I95="","",I95)</f>
        <v/>
      </c>
      <c r="AN95" s="78" t="str">
        <f>IF(J95="","",J95)</f>
        <v/>
      </c>
      <c r="AO95" s="256" t="str">
        <f>IF(K95="","",K95)</f>
        <v/>
      </c>
      <c r="AP95" s="169"/>
      <c r="AQ95" s="169"/>
      <c r="AR95" s="170" t="str">
        <f>IF(N95="","",N95)</f>
        <v/>
      </c>
      <c r="AS95" s="79" t="str">
        <f>IF(O95="","",O95)</f>
        <v/>
      </c>
      <c r="AT95" s="165" t="str">
        <f t="shared" si="32"/>
        <v/>
      </c>
      <c r="AU95" s="169"/>
      <c r="AV95" s="169"/>
      <c r="AW95" s="171" t="str">
        <f>IF(S95="","",S95)</f>
        <v/>
      </c>
      <c r="AX95" s="79" t="str">
        <f>IF(T95="","",T95)</f>
        <v/>
      </c>
      <c r="AY95" s="165" t="str">
        <f t="shared" si="24"/>
        <v/>
      </c>
      <c r="AZ95" s="169"/>
      <c r="BA95" s="169"/>
      <c r="BB95" s="172" t="str">
        <f>IF(X95="","",X95)</f>
        <v/>
      </c>
      <c r="BC95" s="79" t="str">
        <f>IF(Y95="","",Y95)</f>
        <v/>
      </c>
      <c r="BD95" s="173" t="str">
        <f t="shared" si="25"/>
        <v/>
      </c>
      <c r="BE95" s="174" t="str">
        <f>IF(AA95="","",AA95)</f>
        <v/>
      </c>
      <c r="BF95" s="257"/>
      <c r="BG95" s="177" t="str">
        <f t="shared" si="26"/>
        <v/>
      </c>
      <c r="BH95" s="177" t="str">
        <f t="shared" si="27"/>
        <v/>
      </c>
      <c r="BI95" s="176" t="str">
        <f t="shared" si="28"/>
        <v/>
      </c>
      <c r="BJ95" s="940" t="str">
        <f t="shared" si="29"/>
        <v/>
      </c>
      <c r="BK95" s="940" t="str">
        <f t="shared" si="30"/>
        <v/>
      </c>
      <c r="BL95" s="176" t="str">
        <f t="shared" si="31"/>
        <v/>
      </c>
      <c r="BM95" s="258"/>
      <c r="BN95" s="411" t="str">
        <f t="shared" si="21"/>
        <v/>
      </c>
      <c r="BO95" s="411" t="str">
        <f>IF(OR(BL95="",AD95="",BJ95="",AB95="",BK95="",AC95=""),"",_xlfn.IFS(
ROUND(IFERROR(VALUE(TRIM(SUBSTITUTE(BL95,CHAR(160),""))),0),2)&gt;
ROUND(IFERROR(VALUE(TRIM(SUBSTITUTE(AD95,CHAR(160),""))),0),2),
"KO : Le montant retenu TTC est supérieur au montant présenté TTC. Merci de revoir la ligne de dépense ou plafonner son montant.",
ROUND(IFERROR(VALUE(TRIM(SUBSTITUTE(BJ95,CHAR(160),""))),0),2)&gt;
ROUND(IFERROR(VALUE(TRIM(SUBSTITUTE(AB95,CHAR(160),""))),0),2),
"Attention : Le montant retenu HT est supérieur au montant HT présenté. Merci de revoir la ligne de dépense, plafonner son montant, ou justifier la reventillation HT / TVA.",
ROUND(IFERROR(VALUE(TRIM(SUBSTITUTE(BK95,CHAR(160),""))),0),2)&gt;
ROUND(IFERROR(VALUE(TRIM(SUBSTITUTE(AC95,CHAR(160),""))),0),2),
"Attention : Le montant TVA retenu est supérieur au montant TVA présenté. Merci de revoir la ligne de dépense, plafonner son montant, ou justifier la reventillation HT / TVA.",
ROUND(IFERROR(VALUE(TRIM(SUBSTITUTE(AD95,CHAR(160),""))),0),2)=0,
"",
ROUND(IFERROR(VALUE(TRIM(SUBSTITUTE(BL95,CHAR(160),""))),0),2)=
ROUND(IFERROR(VALUE(TRIM(SUBSTITUTE(AD95,CHAR(160),""))),0),2),
"OK",
ROUND(IFERROR(VALUE(TRIM(SUBSTITUTE(BL95,CHAR(160),""))),0),2)=0,
"Attention : Montant présenté entièrement rejeté.",
ROUND(IFERROR(VALUE(TRIM(SUBSTITUTE(BL95,CHAR(160),""))),0),2)&lt;
ROUND(IFERROR(VALUE(TRIM(SUBSTITUTE(AD95,CHAR(160),""))),0),2),
"Attention : Montant présenté partiellement rejeté.",
TRUE,""
))</f>
        <v/>
      </c>
      <c r="BP95" s="176" t="str">
        <f>IF(OR(AB95="",BJ95=""),"",(IFERROR(VALUE(TRIM(SUBSTITUTE(AB95,CHAR(160),""))),0))-(IFERROR(VALUE(TRIM(SUBSTITUTE(BJ95,CHAR(160),""))),0)))</f>
        <v/>
      </c>
      <c r="BQ95" s="176" t="str">
        <f>IF(OR(AC95="",BK95=""),"",(IFERROR(VALUE(TRIM(SUBSTITUTE(AC95,CHAR(160),""))),0))-(IFERROR(VALUE(TRIM(SUBSTITUTE(BK95,CHAR(160),""))),0)))</f>
        <v/>
      </c>
      <c r="BR95" s="82" t="str">
        <f>IF(OR(AD95="",BL95=""),"",(IFERROR(VALUE(TRIM(SUBSTITUTE(AD95,CHAR(160),""))),0))-(IFERROR(VALUE(TRIM(SUBSTITUTE(BL95,CHAR(160),""))),0)))</f>
        <v/>
      </c>
    </row>
    <row r="96" spans="1:70" ht="20.25" customHeight="1">
      <c r="A96" s="250">
        <v>88</v>
      </c>
      <c r="B96" s="2"/>
      <c r="C96" s="356"/>
      <c r="D96" s="2"/>
      <c r="E96" s="2"/>
      <c r="F96" s="80"/>
      <c r="G96" s="17"/>
      <c r="H96" s="13"/>
      <c r="I96" s="30"/>
      <c r="J96" s="2"/>
      <c r="K96" s="12"/>
      <c r="L96" s="939"/>
      <c r="M96" s="2"/>
      <c r="N96" s="4"/>
      <c r="O96" s="3"/>
      <c r="P96" s="165" t="str">
        <f t="shared" si="33"/>
        <v/>
      </c>
      <c r="Q96" s="939"/>
      <c r="R96" s="2"/>
      <c r="S96" s="5"/>
      <c r="T96" s="362"/>
      <c r="U96" s="364" t="str">
        <f t="shared" si="22"/>
        <v/>
      </c>
      <c r="V96" s="939"/>
      <c r="W96" s="2"/>
      <c r="X96" s="6"/>
      <c r="Y96" s="362"/>
      <c r="Z96" s="364" t="str">
        <f t="shared" si="20"/>
        <v/>
      </c>
      <c r="AA96" s="366"/>
      <c r="AB96" s="251" t="str" cm="1">
        <f t="array" ref="AB96">IF((_xlfn.IFS(TRIM(SUBSTITUTE(AA96,CHAR(160),""))="Devis 1",IFERROR(VALUE(TRIM(SUBSTITUTE(N96,CHAR(160),""))),0),TRIM(SUBSTITUTE(AA96,CHAR(160),""))="Devis 2",IFERROR(VALUE(TRIM(SUBSTITUTE(S96,CHAR(160),""))),0),TRIM(SUBSTITUTE(AA96,CHAR(160),""))="Devis 3",IFERROR(VALUE(TRIM(SUBSTITUTE(X96,CHAR(160),""))),0),TRUE,0)*IFERROR(VALUE(TRIM(SUBSTITUTE(C96,CHAR(160),""))),0))=0,"",_xlfn.IFS(TRIM(SUBSTITUTE(AA96,CHAR(160),""))="Devis 1",IFERROR(VALUE(TRIM(SUBSTITUTE(N96,CHAR(160),""))),0),TRIM(SUBSTITUTE(AA96,CHAR(160),""))="Devis 2",IFERROR(VALUE(TRIM(SUBSTITUTE(S96,CHAR(160),""))),0),TRIM(SUBSTITUTE(AA96,CHAR(160),""))="Devis 3",IFERROR(VALUE(TRIM(SUBSTITUTE(X96,CHAR(160),""))),0),TRUE,0)*IFERROR(VALUE(TRIM(SUBSTITUTE(C96,CHAR(160),""))),0))</f>
        <v/>
      </c>
      <c r="AC96" s="177" t="str" cm="1">
        <f t="array" ref="AC96">IF(ROUND((_xlfn.IFS(TRIM(SUBSTITUTE(AA96,CHAR(160),""))="Devis 1",IFERROR(VALUE(TRIM(SUBSTITUTE(O96,CHAR(160),""))),0),TRIM(SUBSTITUTE(AA96,CHAR(160),""))="Devis 2",IFERROR(VALUE(TRIM(SUBSTITUTE(T96,CHAR(160),""))),0),TRIM(SUBSTITUTE(AA96,CHAR(160),""))="Devis 3",IFERROR(VALUE(TRIM(SUBSTITUTE(Y96,CHAR(160),""))),0),TRUE,0)*IFERROR(VALUE(TRIM(SUBSTITUTE(C96,CHAR(160),""))),0)),2)=0,IF(AB96&lt;&gt;"",0,""),ROUND((_xlfn.IFS(TRIM(SUBSTITUTE(AA96,CHAR(160),""))="Devis 1",IFERROR(VALUE(TRIM(SUBSTITUTE(O96,CHAR(160),""))),0),TRIM(SUBSTITUTE(AA96,CHAR(160),""))="Devis 2",IFERROR(VALUE(TRIM(SUBSTITUTE(T96,CHAR(160),""))),0),TRIM(SUBSTITUTE(AA96,CHAR(160),""))="Devis 3",IFERROR(VALUE(TRIM(SUBSTITUTE(Y96,CHAR(160),""))),0),TRUE,0)*IFERROR(VALUE(TRIM(SUBSTITUTE(C96,CHAR(160),""))),0)),2))</f>
        <v/>
      </c>
      <c r="AD96" s="252" t="str">
        <f t="shared" si="23"/>
        <v/>
      </c>
      <c r="AE96" s="25"/>
      <c r="AF96" s="253" t="str">
        <f>IF(B96="","",B96)</f>
        <v/>
      </c>
      <c r="AG96" s="254" t="str">
        <f>IF(C96="","",C96)</f>
        <v/>
      </c>
      <c r="AH96" s="255" t="str">
        <f>IF(D96="","",D96)</f>
        <v/>
      </c>
      <c r="AI96" s="78" t="str">
        <f>IF(E96="","",E96)</f>
        <v/>
      </c>
      <c r="AJ96" s="78" t="str">
        <f>IF(F96="","",F96)</f>
        <v/>
      </c>
      <c r="AK96" s="78" t="str">
        <f>IF(G96="","",G96)</f>
        <v/>
      </c>
      <c r="AL96" s="78" t="str">
        <f>IF(H96="","",H96)</f>
        <v/>
      </c>
      <c r="AM96" s="78" t="str">
        <f>IF(I96="","",I96)</f>
        <v/>
      </c>
      <c r="AN96" s="78" t="str">
        <f>IF(J96="","",J96)</f>
        <v/>
      </c>
      <c r="AO96" s="256" t="str">
        <f>IF(K96="","",K96)</f>
        <v/>
      </c>
      <c r="AP96" s="169"/>
      <c r="AQ96" s="169"/>
      <c r="AR96" s="170" t="str">
        <f>IF(N96="","",N96)</f>
        <v/>
      </c>
      <c r="AS96" s="79" t="str">
        <f>IF(O96="","",O96)</f>
        <v/>
      </c>
      <c r="AT96" s="165" t="str">
        <f t="shared" si="32"/>
        <v/>
      </c>
      <c r="AU96" s="169"/>
      <c r="AV96" s="169"/>
      <c r="AW96" s="171" t="str">
        <f>IF(S96="","",S96)</f>
        <v/>
      </c>
      <c r="AX96" s="79" t="str">
        <f>IF(T96="","",T96)</f>
        <v/>
      </c>
      <c r="AY96" s="165" t="str">
        <f t="shared" si="24"/>
        <v/>
      </c>
      <c r="AZ96" s="169"/>
      <c r="BA96" s="169"/>
      <c r="BB96" s="172" t="str">
        <f>IF(X96="","",X96)</f>
        <v/>
      </c>
      <c r="BC96" s="79" t="str">
        <f>IF(Y96="","",Y96)</f>
        <v/>
      </c>
      <c r="BD96" s="173" t="str">
        <f t="shared" si="25"/>
        <v/>
      </c>
      <c r="BE96" s="174" t="str">
        <f>IF(AA96="","",AA96)</f>
        <v/>
      </c>
      <c r="BF96" s="257"/>
      <c r="BG96" s="177" t="str">
        <f t="shared" si="26"/>
        <v/>
      </c>
      <c r="BH96" s="177" t="str">
        <f t="shared" si="27"/>
        <v/>
      </c>
      <c r="BI96" s="176" t="str">
        <f t="shared" si="28"/>
        <v/>
      </c>
      <c r="BJ96" s="940" t="str">
        <f t="shared" si="29"/>
        <v/>
      </c>
      <c r="BK96" s="940" t="str">
        <f t="shared" si="30"/>
        <v/>
      </c>
      <c r="BL96" s="176" t="str">
        <f t="shared" si="31"/>
        <v/>
      </c>
      <c r="BM96" s="258"/>
      <c r="BN96" s="411" t="str">
        <f t="shared" si="21"/>
        <v/>
      </c>
      <c r="BO96" s="411" t="str">
        <f>IF(OR(BL96="",AD96="",BJ96="",AB96="",BK96="",AC96=""),"",_xlfn.IFS(
ROUND(IFERROR(VALUE(TRIM(SUBSTITUTE(BL96,CHAR(160),""))),0),2)&gt;
ROUND(IFERROR(VALUE(TRIM(SUBSTITUTE(AD96,CHAR(160),""))),0),2),
"KO : Le montant retenu TTC est supérieur au montant présenté TTC. Merci de revoir la ligne de dépense ou plafonner son montant.",
ROUND(IFERROR(VALUE(TRIM(SUBSTITUTE(BJ96,CHAR(160),""))),0),2)&gt;
ROUND(IFERROR(VALUE(TRIM(SUBSTITUTE(AB96,CHAR(160),""))),0),2),
"Attention : Le montant retenu HT est supérieur au montant HT présenté. Merci de revoir la ligne de dépense, plafonner son montant, ou justifier la reventillation HT / TVA.",
ROUND(IFERROR(VALUE(TRIM(SUBSTITUTE(BK96,CHAR(160),""))),0),2)&gt;
ROUND(IFERROR(VALUE(TRIM(SUBSTITUTE(AC96,CHAR(160),""))),0),2),
"Attention : Le montant TVA retenu est supérieur au montant TVA présenté. Merci de revoir la ligne de dépense, plafonner son montant, ou justifier la reventillation HT / TVA.",
ROUND(IFERROR(VALUE(TRIM(SUBSTITUTE(AD96,CHAR(160),""))),0),2)=0,
"",
ROUND(IFERROR(VALUE(TRIM(SUBSTITUTE(BL96,CHAR(160),""))),0),2)=
ROUND(IFERROR(VALUE(TRIM(SUBSTITUTE(AD96,CHAR(160),""))),0),2),
"OK",
ROUND(IFERROR(VALUE(TRIM(SUBSTITUTE(BL96,CHAR(160),""))),0),2)=0,
"Attention : Montant présenté entièrement rejeté.",
ROUND(IFERROR(VALUE(TRIM(SUBSTITUTE(BL96,CHAR(160),""))),0),2)&lt;
ROUND(IFERROR(VALUE(TRIM(SUBSTITUTE(AD96,CHAR(160),""))),0),2),
"Attention : Montant présenté partiellement rejeté.",
TRUE,""
))</f>
        <v/>
      </c>
      <c r="BP96" s="176" t="str">
        <f>IF(OR(AB96="",BJ96=""),"",(IFERROR(VALUE(TRIM(SUBSTITUTE(AB96,CHAR(160),""))),0))-(IFERROR(VALUE(TRIM(SUBSTITUTE(BJ96,CHAR(160),""))),0)))</f>
        <v/>
      </c>
      <c r="BQ96" s="176" t="str">
        <f>IF(OR(AC96="",BK96=""),"",(IFERROR(VALUE(TRIM(SUBSTITUTE(AC96,CHAR(160),""))),0))-(IFERROR(VALUE(TRIM(SUBSTITUTE(BK96,CHAR(160),""))),0)))</f>
        <v/>
      </c>
      <c r="BR96" s="82" t="str">
        <f>IF(OR(AD96="",BL96=""),"",(IFERROR(VALUE(TRIM(SUBSTITUTE(AD96,CHAR(160),""))),0))-(IFERROR(VALUE(TRIM(SUBSTITUTE(BL96,CHAR(160),""))),0)))</f>
        <v/>
      </c>
    </row>
    <row r="97" spans="1:70" ht="20.25" customHeight="1">
      <c r="A97" s="250">
        <v>89</v>
      </c>
      <c r="B97" s="2"/>
      <c r="C97" s="356"/>
      <c r="D97" s="2"/>
      <c r="E97" s="2"/>
      <c r="F97" s="80"/>
      <c r="G97" s="17"/>
      <c r="H97" s="13"/>
      <c r="I97" s="30"/>
      <c r="J97" s="2"/>
      <c r="K97" s="12"/>
      <c r="L97" s="939"/>
      <c r="M97" s="2"/>
      <c r="N97" s="4"/>
      <c r="O97" s="3"/>
      <c r="P97" s="165" t="str">
        <f t="shared" si="33"/>
        <v/>
      </c>
      <c r="Q97" s="939"/>
      <c r="R97" s="2"/>
      <c r="S97" s="5"/>
      <c r="T97" s="362"/>
      <c r="U97" s="364" t="str">
        <f t="shared" si="22"/>
        <v/>
      </c>
      <c r="V97" s="939"/>
      <c r="W97" s="2"/>
      <c r="X97" s="6"/>
      <c r="Y97" s="362"/>
      <c r="Z97" s="364" t="str">
        <f t="shared" si="20"/>
        <v/>
      </c>
      <c r="AA97" s="366"/>
      <c r="AB97" s="251" t="str" cm="1">
        <f t="array" ref="AB97">IF((_xlfn.IFS(TRIM(SUBSTITUTE(AA97,CHAR(160),""))="Devis 1",IFERROR(VALUE(TRIM(SUBSTITUTE(N97,CHAR(160),""))),0),TRIM(SUBSTITUTE(AA97,CHAR(160),""))="Devis 2",IFERROR(VALUE(TRIM(SUBSTITUTE(S97,CHAR(160),""))),0),TRIM(SUBSTITUTE(AA97,CHAR(160),""))="Devis 3",IFERROR(VALUE(TRIM(SUBSTITUTE(X97,CHAR(160),""))),0),TRUE,0)*IFERROR(VALUE(TRIM(SUBSTITUTE(C97,CHAR(160),""))),0))=0,"",_xlfn.IFS(TRIM(SUBSTITUTE(AA97,CHAR(160),""))="Devis 1",IFERROR(VALUE(TRIM(SUBSTITUTE(N97,CHAR(160),""))),0),TRIM(SUBSTITUTE(AA97,CHAR(160),""))="Devis 2",IFERROR(VALUE(TRIM(SUBSTITUTE(S97,CHAR(160),""))),0),TRIM(SUBSTITUTE(AA97,CHAR(160),""))="Devis 3",IFERROR(VALUE(TRIM(SUBSTITUTE(X97,CHAR(160),""))),0),TRUE,0)*IFERROR(VALUE(TRIM(SUBSTITUTE(C97,CHAR(160),""))),0))</f>
        <v/>
      </c>
      <c r="AC97" s="177" t="str" cm="1">
        <f t="array" ref="AC97">IF(ROUND((_xlfn.IFS(TRIM(SUBSTITUTE(AA97,CHAR(160),""))="Devis 1",IFERROR(VALUE(TRIM(SUBSTITUTE(O97,CHAR(160),""))),0),TRIM(SUBSTITUTE(AA97,CHAR(160),""))="Devis 2",IFERROR(VALUE(TRIM(SUBSTITUTE(T97,CHAR(160),""))),0),TRIM(SUBSTITUTE(AA97,CHAR(160),""))="Devis 3",IFERROR(VALUE(TRIM(SUBSTITUTE(Y97,CHAR(160),""))),0),TRUE,0)*IFERROR(VALUE(TRIM(SUBSTITUTE(C97,CHAR(160),""))),0)),2)=0,IF(AB97&lt;&gt;"",0,""),ROUND((_xlfn.IFS(TRIM(SUBSTITUTE(AA97,CHAR(160),""))="Devis 1",IFERROR(VALUE(TRIM(SUBSTITUTE(O97,CHAR(160),""))),0),TRIM(SUBSTITUTE(AA97,CHAR(160),""))="Devis 2",IFERROR(VALUE(TRIM(SUBSTITUTE(T97,CHAR(160),""))),0),TRIM(SUBSTITUTE(AA97,CHAR(160),""))="Devis 3",IFERROR(VALUE(TRIM(SUBSTITUTE(Y97,CHAR(160),""))),0),TRUE,0)*IFERROR(VALUE(TRIM(SUBSTITUTE(C97,CHAR(160),""))),0)),2))</f>
        <v/>
      </c>
      <c r="AD97" s="252" t="str">
        <f t="shared" si="23"/>
        <v/>
      </c>
      <c r="AE97" s="25"/>
      <c r="AF97" s="253" t="str">
        <f>IF(B97="","",B97)</f>
        <v/>
      </c>
      <c r="AG97" s="254" t="str">
        <f>IF(C97="","",C97)</f>
        <v/>
      </c>
      <c r="AH97" s="255" t="str">
        <f>IF(D97="","",D97)</f>
        <v/>
      </c>
      <c r="AI97" s="78" t="str">
        <f>IF(E97="","",E97)</f>
        <v/>
      </c>
      <c r="AJ97" s="78" t="str">
        <f>IF(F97="","",F97)</f>
        <v/>
      </c>
      <c r="AK97" s="78" t="str">
        <f>IF(G97="","",G97)</f>
        <v/>
      </c>
      <c r="AL97" s="78" t="str">
        <f>IF(H97="","",H97)</f>
        <v/>
      </c>
      <c r="AM97" s="78" t="str">
        <f>IF(I97="","",I97)</f>
        <v/>
      </c>
      <c r="AN97" s="78" t="str">
        <f>IF(J97="","",J97)</f>
        <v/>
      </c>
      <c r="AO97" s="256" t="str">
        <f>IF(K97="","",K97)</f>
        <v/>
      </c>
      <c r="AP97" s="169"/>
      <c r="AQ97" s="169"/>
      <c r="AR97" s="170" t="str">
        <f>IF(N97="","",N97)</f>
        <v/>
      </c>
      <c r="AS97" s="79" t="str">
        <f>IF(O97="","",O97)</f>
        <v/>
      </c>
      <c r="AT97" s="165" t="str">
        <f t="shared" si="32"/>
        <v/>
      </c>
      <c r="AU97" s="169"/>
      <c r="AV97" s="169"/>
      <c r="AW97" s="171" t="str">
        <f>IF(S97="","",S97)</f>
        <v/>
      </c>
      <c r="AX97" s="79" t="str">
        <f>IF(T97="","",T97)</f>
        <v/>
      </c>
      <c r="AY97" s="165" t="str">
        <f t="shared" si="24"/>
        <v/>
      </c>
      <c r="AZ97" s="169"/>
      <c r="BA97" s="169"/>
      <c r="BB97" s="172" t="str">
        <f>IF(X97="","",X97)</f>
        <v/>
      </c>
      <c r="BC97" s="79" t="str">
        <f>IF(Y97="","",Y97)</f>
        <v/>
      </c>
      <c r="BD97" s="173" t="str">
        <f t="shared" si="25"/>
        <v/>
      </c>
      <c r="BE97" s="174" t="str">
        <f>IF(AA97="","",AA97)</f>
        <v/>
      </c>
      <c r="BF97" s="257"/>
      <c r="BG97" s="177" t="str">
        <f t="shared" si="26"/>
        <v/>
      </c>
      <c r="BH97" s="177" t="str">
        <f t="shared" si="27"/>
        <v/>
      </c>
      <c r="BI97" s="176" t="str">
        <f t="shared" si="28"/>
        <v/>
      </c>
      <c r="BJ97" s="940" t="str">
        <f t="shared" si="29"/>
        <v/>
      </c>
      <c r="BK97" s="940" t="str">
        <f t="shared" si="30"/>
        <v/>
      </c>
      <c r="BL97" s="176" t="str">
        <f t="shared" si="31"/>
        <v/>
      </c>
      <c r="BM97" s="258"/>
      <c r="BN97" s="411" t="str">
        <f t="shared" si="21"/>
        <v/>
      </c>
      <c r="BO97" s="411" t="str">
        <f>IF(OR(BL97="",AD97="",BJ97="",AB97="",BK97="",AC97=""),"",_xlfn.IFS(
ROUND(IFERROR(VALUE(TRIM(SUBSTITUTE(BL97,CHAR(160),""))),0),2)&gt;
ROUND(IFERROR(VALUE(TRIM(SUBSTITUTE(AD97,CHAR(160),""))),0),2),
"KO : Le montant retenu TTC est supérieur au montant présenté TTC. Merci de revoir la ligne de dépense ou plafonner son montant.",
ROUND(IFERROR(VALUE(TRIM(SUBSTITUTE(BJ97,CHAR(160),""))),0),2)&gt;
ROUND(IFERROR(VALUE(TRIM(SUBSTITUTE(AB97,CHAR(160),""))),0),2),
"Attention : Le montant retenu HT est supérieur au montant HT présenté. Merci de revoir la ligne de dépense, plafonner son montant, ou justifier la reventillation HT / TVA.",
ROUND(IFERROR(VALUE(TRIM(SUBSTITUTE(BK97,CHAR(160),""))),0),2)&gt;
ROUND(IFERROR(VALUE(TRIM(SUBSTITUTE(AC97,CHAR(160),""))),0),2),
"Attention : Le montant TVA retenu est supérieur au montant TVA présenté. Merci de revoir la ligne de dépense, plafonner son montant, ou justifier la reventillation HT / TVA.",
ROUND(IFERROR(VALUE(TRIM(SUBSTITUTE(AD97,CHAR(160),""))),0),2)=0,
"",
ROUND(IFERROR(VALUE(TRIM(SUBSTITUTE(BL97,CHAR(160),""))),0),2)=
ROUND(IFERROR(VALUE(TRIM(SUBSTITUTE(AD97,CHAR(160),""))),0),2),
"OK",
ROUND(IFERROR(VALUE(TRIM(SUBSTITUTE(BL97,CHAR(160),""))),0),2)=0,
"Attention : Montant présenté entièrement rejeté.",
ROUND(IFERROR(VALUE(TRIM(SUBSTITUTE(BL97,CHAR(160),""))),0),2)&lt;
ROUND(IFERROR(VALUE(TRIM(SUBSTITUTE(AD97,CHAR(160),""))),0),2),
"Attention : Montant présenté partiellement rejeté.",
TRUE,""
))</f>
        <v/>
      </c>
      <c r="BP97" s="176" t="str">
        <f>IF(OR(AB97="",BJ97=""),"",(IFERROR(VALUE(TRIM(SUBSTITUTE(AB97,CHAR(160),""))),0))-(IFERROR(VALUE(TRIM(SUBSTITUTE(BJ97,CHAR(160),""))),0)))</f>
        <v/>
      </c>
      <c r="BQ97" s="176" t="str">
        <f>IF(OR(AC97="",BK97=""),"",(IFERROR(VALUE(TRIM(SUBSTITUTE(AC97,CHAR(160),""))),0))-(IFERROR(VALUE(TRIM(SUBSTITUTE(BK97,CHAR(160),""))),0)))</f>
        <v/>
      </c>
      <c r="BR97" s="82" t="str">
        <f>IF(OR(AD97="",BL97=""),"",(IFERROR(VALUE(TRIM(SUBSTITUTE(AD97,CHAR(160),""))),0))-(IFERROR(VALUE(TRIM(SUBSTITUTE(BL97,CHAR(160),""))),0)))</f>
        <v/>
      </c>
    </row>
    <row r="98" spans="1:70" ht="20.25" customHeight="1">
      <c r="A98" s="250">
        <v>90</v>
      </c>
      <c r="B98" s="2"/>
      <c r="C98" s="356"/>
      <c r="D98" s="2"/>
      <c r="E98" s="2"/>
      <c r="F98" s="80"/>
      <c r="G98" s="17"/>
      <c r="H98" s="13"/>
      <c r="I98" s="30"/>
      <c r="J98" s="2"/>
      <c r="K98" s="12"/>
      <c r="L98" s="939"/>
      <c r="M98" s="2"/>
      <c r="N98" s="4"/>
      <c r="O98" s="3"/>
      <c r="P98" s="165" t="str">
        <f t="shared" si="33"/>
        <v/>
      </c>
      <c r="Q98" s="939"/>
      <c r="R98" s="2"/>
      <c r="S98" s="5"/>
      <c r="T98" s="362"/>
      <c r="U98" s="364" t="str">
        <f t="shared" si="22"/>
        <v/>
      </c>
      <c r="V98" s="939"/>
      <c r="W98" s="2"/>
      <c r="X98" s="6"/>
      <c r="Y98" s="362"/>
      <c r="Z98" s="364" t="str">
        <f t="shared" si="20"/>
        <v/>
      </c>
      <c r="AA98" s="366"/>
      <c r="AB98" s="251" t="str" cm="1">
        <f t="array" ref="AB98">IF((_xlfn.IFS(TRIM(SUBSTITUTE(AA98,CHAR(160),""))="Devis 1",IFERROR(VALUE(TRIM(SUBSTITUTE(N98,CHAR(160),""))),0),TRIM(SUBSTITUTE(AA98,CHAR(160),""))="Devis 2",IFERROR(VALUE(TRIM(SUBSTITUTE(S98,CHAR(160),""))),0),TRIM(SUBSTITUTE(AA98,CHAR(160),""))="Devis 3",IFERROR(VALUE(TRIM(SUBSTITUTE(X98,CHAR(160),""))),0),TRUE,0)*IFERROR(VALUE(TRIM(SUBSTITUTE(C98,CHAR(160),""))),0))=0,"",_xlfn.IFS(TRIM(SUBSTITUTE(AA98,CHAR(160),""))="Devis 1",IFERROR(VALUE(TRIM(SUBSTITUTE(N98,CHAR(160),""))),0),TRIM(SUBSTITUTE(AA98,CHAR(160),""))="Devis 2",IFERROR(VALUE(TRIM(SUBSTITUTE(S98,CHAR(160),""))),0),TRIM(SUBSTITUTE(AA98,CHAR(160),""))="Devis 3",IFERROR(VALUE(TRIM(SUBSTITUTE(X98,CHAR(160),""))),0),TRUE,0)*IFERROR(VALUE(TRIM(SUBSTITUTE(C98,CHAR(160),""))),0))</f>
        <v/>
      </c>
      <c r="AC98" s="177" t="str" cm="1">
        <f t="array" ref="AC98">IF(ROUND((_xlfn.IFS(TRIM(SUBSTITUTE(AA98,CHAR(160),""))="Devis 1",IFERROR(VALUE(TRIM(SUBSTITUTE(O98,CHAR(160),""))),0),TRIM(SUBSTITUTE(AA98,CHAR(160),""))="Devis 2",IFERROR(VALUE(TRIM(SUBSTITUTE(T98,CHAR(160),""))),0),TRIM(SUBSTITUTE(AA98,CHAR(160),""))="Devis 3",IFERROR(VALUE(TRIM(SUBSTITUTE(Y98,CHAR(160),""))),0),TRUE,0)*IFERROR(VALUE(TRIM(SUBSTITUTE(C98,CHAR(160),""))),0)),2)=0,IF(AB98&lt;&gt;"",0,""),ROUND((_xlfn.IFS(TRIM(SUBSTITUTE(AA98,CHAR(160),""))="Devis 1",IFERROR(VALUE(TRIM(SUBSTITUTE(O98,CHAR(160),""))),0),TRIM(SUBSTITUTE(AA98,CHAR(160),""))="Devis 2",IFERROR(VALUE(TRIM(SUBSTITUTE(T98,CHAR(160),""))),0),TRIM(SUBSTITUTE(AA98,CHAR(160),""))="Devis 3",IFERROR(VALUE(TRIM(SUBSTITUTE(Y98,CHAR(160),""))),0),TRUE,0)*IFERROR(VALUE(TRIM(SUBSTITUTE(C98,CHAR(160),""))),0)),2))</f>
        <v/>
      </c>
      <c r="AD98" s="252" t="str">
        <f t="shared" si="23"/>
        <v/>
      </c>
      <c r="AE98" s="25"/>
      <c r="AF98" s="253" t="str">
        <f>IF(B98="","",B98)</f>
        <v/>
      </c>
      <c r="AG98" s="254" t="str">
        <f>IF(C98="","",C98)</f>
        <v/>
      </c>
      <c r="AH98" s="255" t="str">
        <f>IF(D98="","",D98)</f>
        <v/>
      </c>
      <c r="AI98" s="78" t="str">
        <f>IF(E98="","",E98)</f>
        <v/>
      </c>
      <c r="AJ98" s="78" t="str">
        <f>IF(F98="","",F98)</f>
        <v/>
      </c>
      <c r="AK98" s="78" t="str">
        <f>IF(G98="","",G98)</f>
        <v/>
      </c>
      <c r="AL98" s="78" t="str">
        <f>IF(H98="","",H98)</f>
        <v/>
      </c>
      <c r="AM98" s="78" t="str">
        <f>IF(I98="","",I98)</f>
        <v/>
      </c>
      <c r="AN98" s="78" t="str">
        <f>IF(J98="","",J98)</f>
        <v/>
      </c>
      <c r="AO98" s="256" t="str">
        <f>IF(K98="","",K98)</f>
        <v/>
      </c>
      <c r="AP98" s="169"/>
      <c r="AQ98" s="169"/>
      <c r="AR98" s="170" t="str">
        <f>IF(N98="","",N98)</f>
        <v/>
      </c>
      <c r="AS98" s="79" t="str">
        <f>IF(O98="","",O98)</f>
        <v/>
      </c>
      <c r="AT98" s="165" t="str">
        <f t="shared" si="32"/>
        <v/>
      </c>
      <c r="AU98" s="169"/>
      <c r="AV98" s="169"/>
      <c r="AW98" s="171" t="str">
        <f>IF(S98="","",S98)</f>
        <v/>
      </c>
      <c r="AX98" s="79" t="str">
        <f>IF(T98="","",T98)</f>
        <v/>
      </c>
      <c r="AY98" s="165" t="str">
        <f t="shared" si="24"/>
        <v/>
      </c>
      <c r="AZ98" s="169"/>
      <c r="BA98" s="169"/>
      <c r="BB98" s="172" t="str">
        <f>IF(X98="","",X98)</f>
        <v/>
      </c>
      <c r="BC98" s="79" t="str">
        <f>IF(Y98="","",Y98)</f>
        <v/>
      </c>
      <c r="BD98" s="173" t="str">
        <f t="shared" si="25"/>
        <v/>
      </c>
      <c r="BE98" s="174" t="str">
        <f>IF(AA98="","",AA98)</f>
        <v/>
      </c>
      <c r="BF98" s="257"/>
      <c r="BG98" s="177" t="str">
        <f t="shared" si="26"/>
        <v/>
      </c>
      <c r="BH98" s="177" t="str">
        <f t="shared" si="27"/>
        <v/>
      </c>
      <c r="BI98" s="176" t="str">
        <f t="shared" si="28"/>
        <v/>
      </c>
      <c r="BJ98" s="940" t="str">
        <f t="shared" si="29"/>
        <v/>
      </c>
      <c r="BK98" s="940" t="str">
        <f t="shared" si="30"/>
        <v/>
      </c>
      <c r="BL98" s="176" t="str">
        <f t="shared" si="31"/>
        <v/>
      </c>
      <c r="BM98" s="258"/>
      <c r="BN98" s="411" t="str">
        <f t="shared" si="21"/>
        <v/>
      </c>
      <c r="BO98" s="411" t="str">
        <f>IF(OR(BL98="",AD98="",BJ98="",AB98="",BK98="",AC98=""),"",_xlfn.IFS(
ROUND(IFERROR(VALUE(TRIM(SUBSTITUTE(BL98,CHAR(160),""))),0),2)&gt;
ROUND(IFERROR(VALUE(TRIM(SUBSTITUTE(AD98,CHAR(160),""))),0),2),
"KO : Le montant retenu TTC est supérieur au montant présenté TTC. Merci de revoir la ligne de dépense ou plafonner son montant.",
ROUND(IFERROR(VALUE(TRIM(SUBSTITUTE(BJ98,CHAR(160),""))),0),2)&gt;
ROUND(IFERROR(VALUE(TRIM(SUBSTITUTE(AB98,CHAR(160),""))),0),2),
"Attention : Le montant retenu HT est supérieur au montant HT présenté. Merci de revoir la ligne de dépense, plafonner son montant, ou justifier la reventillation HT / TVA.",
ROUND(IFERROR(VALUE(TRIM(SUBSTITUTE(BK98,CHAR(160),""))),0),2)&gt;
ROUND(IFERROR(VALUE(TRIM(SUBSTITUTE(AC98,CHAR(160),""))),0),2),
"Attention : Le montant TVA retenu est supérieur au montant TVA présenté. Merci de revoir la ligne de dépense, plafonner son montant, ou justifier la reventillation HT / TVA.",
ROUND(IFERROR(VALUE(TRIM(SUBSTITUTE(AD98,CHAR(160),""))),0),2)=0,
"",
ROUND(IFERROR(VALUE(TRIM(SUBSTITUTE(BL98,CHAR(160),""))),0),2)=
ROUND(IFERROR(VALUE(TRIM(SUBSTITUTE(AD98,CHAR(160),""))),0),2),
"OK",
ROUND(IFERROR(VALUE(TRIM(SUBSTITUTE(BL98,CHAR(160),""))),0),2)=0,
"Attention : Montant présenté entièrement rejeté.",
ROUND(IFERROR(VALUE(TRIM(SUBSTITUTE(BL98,CHAR(160),""))),0),2)&lt;
ROUND(IFERROR(VALUE(TRIM(SUBSTITUTE(AD98,CHAR(160),""))),0),2),
"Attention : Montant présenté partiellement rejeté.",
TRUE,""
))</f>
        <v/>
      </c>
      <c r="BP98" s="176" t="str">
        <f>IF(OR(AB98="",BJ98=""),"",(IFERROR(VALUE(TRIM(SUBSTITUTE(AB98,CHAR(160),""))),0))-(IFERROR(VALUE(TRIM(SUBSTITUTE(BJ98,CHAR(160),""))),0)))</f>
        <v/>
      </c>
      <c r="BQ98" s="176" t="str">
        <f>IF(OR(AC98="",BK98=""),"",(IFERROR(VALUE(TRIM(SUBSTITUTE(AC98,CHAR(160),""))),0))-(IFERROR(VALUE(TRIM(SUBSTITUTE(BK98,CHAR(160),""))),0)))</f>
        <v/>
      </c>
      <c r="BR98" s="82" t="str">
        <f>IF(OR(AD98="",BL98=""),"",(IFERROR(VALUE(TRIM(SUBSTITUTE(AD98,CHAR(160),""))),0))-(IFERROR(VALUE(TRIM(SUBSTITUTE(BL98,CHAR(160),""))),0)))</f>
        <v/>
      </c>
    </row>
    <row r="99" spans="1:70" ht="20.25" customHeight="1">
      <c r="A99" s="250">
        <v>91</v>
      </c>
      <c r="B99" s="2"/>
      <c r="C99" s="356"/>
      <c r="D99" s="2"/>
      <c r="E99" s="2"/>
      <c r="F99" s="80"/>
      <c r="G99" s="17"/>
      <c r="H99" s="13"/>
      <c r="I99" s="30"/>
      <c r="J99" s="2"/>
      <c r="K99" s="12"/>
      <c r="L99" s="939"/>
      <c r="M99" s="2"/>
      <c r="N99" s="4"/>
      <c r="O99" s="3"/>
      <c r="P99" s="165" t="str">
        <f t="shared" si="33"/>
        <v/>
      </c>
      <c r="Q99" s="939"/>
      <c r="R99" s="2"/>
      <c r="S99" s="5"/>
      <c r="T99" s="362"/>
      <c r="U99" s="364" t="str">
        <f t="shared" si="22"/>
        <v/>
      </c>
      <c r="V99" s="939"/>
      <c r="W99" s="2"/>
      <c r="X99" s="6"/>
      <c r="Y99" s="362"/>
      <c r="Z99" s="364" t="str">
        <f t="shared" si="20"/>
        <v/>
      </c>
      <c r="AA99" s="366"/>
      <c r="AB99" s="251" t="str" cm="1">
        <f t="array" ref="AB99">IF((_xlfn.IFS(TRIM(SUBSTITUTE(AA99,CHAR(160),""))="Devis 1",IFERROR(VALUE(TRIM(SUBSTITUTE(N99,CHAR(160),""))),0),TRIM(SUBSTITUTE(AA99,CHAR(160),""))="Devis 2",IFERROR(VALUE(TRIM(SUBSTITUTE(S99,CHAR(160),""))),0),TRIM(SUBSTITUTE(AA99,CHAR(160),""))="Devis 3",IFERROR(VALUE(TRIM(SUBSTITUTE(X99,CHAR(160),""))),0),TRUE,0)*IFERROR(VALUE(TRIM(SUBSTITUTE(C99,CHAR(160),""))),0))=0,"",_xlfn.IFS(TRIM(SUBSTITUTE(AA99,CHAR(160),""))="Devis 1",IFERROR(VALUE(TRIM(SUBSTITUTE(N99,CHAR(160),""))),0),TRIM(SUBSTITUTE(AA99,CHAR(160),""))="Devis 2",IFERROR(VALUE(TRIM(SUBSTITUTE(S99,CHAR(160),""))),0),TRIM(SUBSTITUTE(AA99,CHAR(160),""))="Devis 3",IFERROR(VALUE(TRIM(SUBSTITUTE(X99,CHAR(160),""))),0),TRUE,0)*IFERROR(VALUE(TRIM(SUBSTITUTE(C99,CHAR(160),""))),0))</f>
        <v/>
      </c>
      <c r="AC99" s="177" t="str" cm="1">
        <f t="array" ref="AC99">IF(ROUND((_xlfn.IFS(TRIM(SUBSTITUTE(AA99,CHAR(160),""))="Devis 1",IFERROR(VALUE(TRIM(SUBSTITUTE(O99,CHAR(160),""))),0),TRIM(SUBSTITUTE(AA99,CHAR(160),""))="Devis 2",IFERROR(VALUE(TRIM(SUBSTITUTE(T99,CHAR(160),""))),0),TRIM(SUBSTITUTE(AA99,CHAR(160),""))="Devis 3",IFERROR(VALUE(TRIM(SUBSTITUTE(Y99,CHAR(160),""))),0),TRUE,0)*IFERROR(VALUE(TRIM(SUBSTITUTE(C99,CHAR(160),""))),0)),2)=0,IF(AB99&lt;&gt;"",0,""),ROUND((_xlfn.IFS(TRIM(SUBSTITUTE(AA99,CHAR(160),""))="Devis 1",IFERROR(VALUE(TRIM(SUBSTITUTE(O99,CHAR(160),""))),0),TRIM(SUBSTITUTE(AA99,CHAR(160),""))="Devis 2",IFERROR(VALUE(TRIM(SUBSTITUTE(T99,CHAR(160),""))),0),TRIM(SUBSTITUTE(AA99,CHAR(160),""))="Devis 3",IFERROR(VALUE(TRIM(SUBSTITUTE(Y99,CHAR(160),""))),0),TRUE,0)*IFERROR(VALUE(TRIM(SUBSTITUTE(C99,CHAR(160),""))),0)),2))</f>
        <v/>
      </c>
      <c r="AD99" s="252" t="str">
        <f t="shared" si="23"/>
        <v/>
      </c>
      <c r="AE99" s="25"/>
      <c r="AF99" s="253" t="str">
        <f>IF(B99="","",B99)</f>
        <v/>
      </c>
      <c r="AG99" s="254" t="str">
        <f>IF(C99="","",C99)</f>
        <v/>
      </c>
      <c r="AH99" s="255" t="str">
        <f>IF(D99="","",D99)</f>
        <v/>
      </c>
      <c r="AI99" s="78" t="str">
        <f>IF(E99="","",E99)</f>
        <v/>
      </c>
      <c r="AJ99" s="78" t="str">
        <f>IF(F99="","",F99)</f>
        <v/>
      </c>
      <c r="AK99" s="78" t="str">
        <f>IF(G99="","",G99)</f>
        <v/>
      </c>
      <c r="AL99" s="78" t="str">
        <f>IF(H99="","",H99)</f>
        <v/>
      </c>
      <c r="AM99" s="78" t="str">
        <f>IF(I99="","",I99)</f>
        <v/>
      </c>
      <c r="AN99" s="78" t="str">
        <f>IF(J99="","",J99)</f>
        <v/>
      </c>
      <c r="AO99" s="256" t="str">
        <f>IF(K99="","",K99)</f>
        <v/>
      </c>
      <c r="AP99" s="169"/>
      <c r="AQ99" s="169"/>
      <c r="AR99" s="170" t="str">
        <f>IF(N99="","",N99)</f>
        <v/>
      </c>
      <c r="AS99" s="79" t="str">
        <f>IF(O99="","",O99)</f>
        <v/>
      </c>
      <c r="AT99" s="165" t="str">
        <f t="shared" si="32"/>
        <v/>
      </c>
      <c r="AU99" s="169"/>
      <c r="AV99" s="169"/>
      <c r="AW99" s="171" t="str">
        <f>IF(S99="","",S99)</f>
        <v/>
      </c>
      <c r="AX99" s="79" t="str">
        <f>IF(T99="","",T99)</f>
        <v/>
      </c>
      <c r="AY99" s="165" t="str">
        <f t="shared" si="24"/>
        <v/>
      </c>
      <c r="AZ99" s="169"/>
      <c r="BA99" s="169"/>
      <c r="BB99" s="172" t="str">
        <f>IF(X99="","",X99)</f>
        <v/>
      </c>
      <c r="BC99" s="79" t="str">
        <f>IF(Y99="","",Y99)</f>
        <v/>
      </c>
      <c r="BD99" s="173" t="str">
        <f t="shared" si="25"/>
        <v/>
      </c>
      <c r="BE99" s="174" t="str">
        <f>IF(AA99="","",AA99)</f>
        <v/>
      </c>
      <c r="BF99" s="257"/>
      <c r="BG99" s="177" t="str">
        <f t="shared" si="26"/>
        <v/>
      </c>
      <c r="BH99" s="177" t="str">
        <f t="shared" si="27"/>
        <v/>
      </c>
      <c r="BI99" s="176" t="str">
        <f t="shared" si="28"/>
        <v/>
      </c>
      <c r="BJ99" s="940" t="str">
        <f t="shared" si="29"/>
        <v/>
      </c>
      <c r="BK99" s="940" t="str">
        <f t="shared" si="30"/>
        <v/>
      </c>
      <c r="BL99" s="176" t="str">
        <f t="shared" si="31"/>
        <v/>
      </c>
      <c r="BM99" s="258"/>
      <c r="BN99" s="411" t="str">
        <f t="shared" si="21"/>
        <v/>
      </c>
      <c r="BO99" s="411" t="str">
        <f>IF(OR(BL99="",AD99="",BJ99="",AB99="",BK99="",AC99=""),"",_xlfn.IFS(
ROUND(IFERROR(VALUE(TRIM(SUBSTITUTE(BL99,CHAR(160),""))),0),2)&gt;
ROUND(IFERROR(VALUE(TRIM(SUBSTITUTE(AD99,CHAR(160),""))),0),2),
"KO : Le montant retenu TTC est supérieur au montant présenté TTC. Merci de revoir la ligne de dépense ou plafonner son montant.",
ROUND(IFERROR(VALUE(TRIM(SUBSTITUTE(BJ99,CHAR(160),""))),0),2)&gt;
ROUND(IFERROR(VALUE(TRIM(SUBSTITUTE(AB99,CHAR(160),""))),0),2),
"Attention : Le montant retenu HT est supérieur au montant HT présenté. Merci de revoir la ligne de dépense, plafonner son montant, ou justifier la reventillation HT / TVA.",
ROUND(IFERROR(VALUE(TRIM(SUBSTITUTE(BK99,CHAR(160),""))),0),2)&gt;
ROUND(IFERROR(VALUE(TRIM(SUBSTITUTE(AC99,CHAR(160),""))),0),2),
"Attention : Le montant TVA retenu est supérieur au montant TVA présenté. Merci de revoir la ligne de dépense, plafonner son montant, ou justifier la reventillation HT / TVA.",
ROUND(IFERROR(VALUE(TRIM(SUBSTITUTE(AD99,CHAR(160),""))),0),2)=0,
"",
ROUND(IFERROR(VALUE(TRIM(SUBSTITUTE(BL99,CHAR(160),""))),0),2)=
ROUND(IFERROR(VALUE(TRIM(SUBSTITUTE(AD99,CHAR(160),""))),0),2),
"OK",
ROUND(IFERROR(VALUE(TRIM(SUBSTITUTE(BL99,CHAR(160),""))),0),2)=0,
"Attention : Montant présenté entièrement rejeté.",
ROUND(IFERROR(VALUE(TRIM(SUBSTITUTE(BL99,CHAR(160),""))),0),2)&lt;
ROUND(IFERROR(VALUE(TRIM(SUBSTITUTE(AD99,CHAR(160),""))),0),2),
"Attention : Montant présenté partiellement rejeté.",
TRUE,""
))</f>
        <v/>
      </c>
      <c r="BP99" s="176" t="str">
        <f>IF(OR(AB99="",BJ99=""),"",(IFERROR(VALUE(TRIM(SUBSTITUTE(AB99,CHAR(160),""))),0))-(IFERROR(VALUE(TRIM(SUBSTITUTE(BJ99,CHAR(160),""))),0)))</f>
        <v/>
      </c>
      <c r="BQ99" s="176" t="str">
        <f>IF(OR(AC99="",BK99=""),"",(IFERROR(VALUE(TRIM(SUBSTITUTE(AC99,CHAR(160),""))),0))-(IFERROR(VALUE(TRIM(SUBSTITUTE(BK99,CHAR(160),""))),0)))</f>
        <v/>
      </c>
      <c r="BR99" s="82" t="str">
        <f>IF(OR(AD99="",BL99=""),"",(IFERROR(VALUE(TRIM(SUBSTITUTE(AD99,CHAR(160),""))),0))-(IFERROR(VALUE(TRIM(SUBSTITUTE(BL99,CHAR(160),""))),0)))</f>
        <v/>
      </c>
    </row>
    <row r="100" spans="1:70" ht="20.25" customHeight="1">
      <c r="A100" s="250">
        <v>92</v>
      </c>
      <c r="B100" s="2"/>
      <c r="C100" s="356"/>
      <c r="D100" s="2"/>
      <c r="E100" s="2"/>
      <c r="F100" s="80"/>
      <c r="G100" s="17"/>
      <c r="H100" s="13"/>
      <c r="I100" s="30"/>
      <c r="J100" s="2"/>
      <c r="K100" s="12"/>
      <c r="L100" s="939"/>
      <c r="M100" s="2"/>
      <c r="N100" s="4"/>
      <c r="O100" s="3"/>
      <c r="P100" s="165" t="str">
        <f t="shared" si="33"/>
        <v/>
      </c>
      <c r="Q100" s="939"/>
      <c r="R100" s="2"/>
      <c r="S100" s="5"/>
      <c r="T100" s="362"/>
      <c r="U100" s="364" t="str">
        <f t="shared" si="22"/>
        <v/>
      </c>
      <c r="V100" s="939"/>
      <c r="W100" s="2"/>
      <c r="X100" s="6"/>
      <c r="Y100" s="362"/>
      <c r="Z100" s="364" t="str">
        <f t="shared" si="20"/>
        <v/>
      </c>
      <c r="AA100" s="366"/>
      <c r="AB100" s="251" t="str" cm="1">
        <f t="array" ref="AB100">IF((_xlfn.IFS(TRIM(SUBSTITUTE(AA100,CHAR(160),""))="Devis 1",IFERROR(VALUE(TRIM(SUBSTITUTE(N100,CHAR(160),""))),0),TRIM(SUBSTITUTE(AA100,CHAR(160),""))="Devis 2",IFERROR(VALUE(TRIM(SUBSTITUTE(S100,CHAR(160),""))),0),TRIM(SUBSTITUTE(AA100,CHAR(160),""))="Devis 3",IFERROR(VALUE(TRIM(SUBSTITUTE(X100,CHAR(160),""))),0),TRUE,0)*IFERROR(VALUE(TRIM(SUBSTITUTE(C100,CHAR(160),""))),0))=0,"",_xlfn.IFS(TRIM(SUBSTITUTE(AA100,CHAR(160),""))="Devis 1",IFERROR(VALUE(TRIM(SUBSTITUTE(N100,CHAR(160),""))),0),TRIM(SUBSTITUTE(AA100,CHAR(160),""))="Devis 2",IFERROR(VALUE(TRIM(SUBSTITUTE(S100,CHAR(160),""))),0),TRIM(SUBSTITUTE(AA100,CHAR(160),""))="Devis 3",IFERROR(VALUE(TRIM(SUBSTITUTE(X100,CHAR(160),""))),0),TRUE,0)*IFERROR(VALUE(TRIM(SUBSTITUTE(C100,CHAR(160),""))),0))</f>
        <v/>
      </c>
      <c r="AC100" s="177" t="str" cm="1">
        <f t="array" ref="AC100">IF(ROUND((_xlfn.IFS(TRIM(SUBSTITUTE(AA100,CHAR(160),""))="Devis 1",IFERROR(VALUE(TRIM(SUBSTITUTE(O100,CHAR(160),""))),0),TRIM(SUBSTITUTE(AA100,CHAR(160),""))="Devis 2",IFERROR(VALUE(TRIM(SUBSTITUTE(T100,CHAR(160),""))),0),TRIM(SUBSTITUTE(AA100,CHAR(160),""))="Devis 3",IFERROR(VALUE(TRIM(SUBSTITUTE(Y100,CHAR(160),""))),0),TRUE,0)*IFERROR(VALUE(TRIM(SUBSTITUTE(C100,CHAR(160),""))),0)),2)=0,IF(AB100&lt;&gt;"",0,""),ROUND((_xlfn.IFS(TRIM(SUBSTITUTE(AA100,CHAR(160),""))="Devis 1",IFERROR(VALUE(TRIM(SUBSTITUTE(O100,CHAR(160),""))),0),TRIM(SUBSTITUTE(AA100,CHAR(160),""))="Devis 2",IFERROR(VALUE(TRIM(SUBSTITUTE(T100,CHAR(160),""))),0),TRIM(SUBSTITUTE(AA100,CHAR(160),""))="Devis 3",IFERROR(VALUE(TRIM(SUBSTITUTE(Y100,CHAR(160),""))),0),TRUE,0)*IFERROR(VALUE(TRIM(SUBSTITUTE(C100,CHAR(160),""))),0)),2))</f>
        <v/>
      </c>
      <c r="AD100" s="252" t="str">
        <f t="shared" si="23"/>
        <v/>
      </c>
      <c r="AE100" s="25"/>
      <c r="AF100" s="253" t="str">
        <f>IF(B100="","",B100)</f>
        <v/>
      </c>
      <c r="AG100" s="254" t="str">
        <f>IF(C100="","",C100)</f>
        <v/>
      </c>
      <c r="AH100" s="255" t="str">
        <f>IF(D100="","",D100)</f>
        <v/>
      </c>
      <c r="AI100" s="78" t="str">
        <f>IF(E100="","",E100)</f>
        <v/>
      </c>
      <c r="AJ100" s="78" t="str">
        <f>IF(F100="","",F100)</f>
        <v/>
      </c>
      <c r="AK100" s="78" t="str">
        <f>IF(G100="","",G100)</f>
        <v/>
      </c>
      <c r="AL100" s="78" t="str">
        <f>IF(H100="","",H100)</f>
        <v/>
      </c>
      <c r="AM100" s="78" t="str">
        <f>IF(I100="","",I100)</f>
        <v/>
      </c>
      <c r="AN100" s="78" t="str">
        <f>IF(J100="","",J100)</f>
        <v/>
      </c>
      <c r="AO100" s="256" t="str">
        <f>IF(K100="","",K100)</f>
        <v/>
      </c>
      <c r="AP100" s="169"/>
      <c r="AQ100" s="169"/>
      <c r="AR100" s="170" t="str">
        <f>IF(N100="","",N100)</f>
        <v/>
      </c>
      <c r="AS100" s="79" t="str">
        <f>IF(O100="","",O100)</f>
        <v/>
      </c>
      <c r="AT100" s="165" t="str">
        <f t="shared" si="32"/>
        <v/>
      </c>
      <c r="AU100" s="169"/>
      <c r="AV100" s="169"/>
      <c r="AW100" s="171" t="str">
        <f>IF(S100="","",S100)</f>
        <v/>
      </c>
      <c r="AX100" s="79" t="str">
        <f>IF(T100="","",T100)</f>
        <v/>
      </c>
      <c r="AY100" s="165" t="str">
        <f t="shared" si="24"/>
        <v/>
      </c>
      <c r="AZ100" s="169"/>
      <c r="BA100" s="169"/>
      <c r="BB100" s="172" t="str">
        <f>IF(X100="","",X100)</f>
        <v/>
      </c>
      <c r="BC100" s="79" t="str">
        <f>IF(Y100="","",Y100)</f>
        <v/>
      </c>
      <c r="BD100" s="173" t="str">
        <f t="shared" si="25"/>
        <v/>
      </c>
      <c r="BE100" s="174" t="str">
        <f>IF(AA100="","",AA100)</f>
        <v/>
      </c>
      <c r="BF100" s="257"/>
      <c r="BG100" s="177" t="str">
        <f t="shared" si="26"/>
        <v/>
      </c>
      <c r="BH100" s="177" t="str">
        <f t="shared" si="27"/>
        <v/>
      </c>
      <c r="BI100" s="176" t="str">
        <f t="shared" si="28"/>
        <v/>
      </c>
      <c r="BJ100" s="940" t="str">
        <f t="shared" si="29"/>
        <v/>
      </c>
      <c r="BK100" s="940" t="str">
        <f t="shared" si="30"/>
        <v/>
      </c>
      <c r="BL100" s="176" t="str">
        <f t="shared" si="31"/>
        <v/>
      </c>
      <c r="BM100" s="258"/>
      <c r="BN100" s="411" t="str">
        <f t="shared" si="21"/>
        <v/>
      </c>
      <c r="BO100" s="411" t="str">
        <f>IF(OR(BL100="",AD100="",BJ100="",AB100="",BK100="",AC100=""),"",_xlfn.IFS(
ROUND(IFERROR(VALUE(TRIM(SUBSTITUTE(BL100,CHAR(160),""))),0),2)&gt;
ROUND(IFERROR(VALUE(TRIM(SUBSTITUTE(AD100,CHAR(160),""))),0),2),
"KO : Le montant retenu TTC est supérieur au montant présenté TTC. Merci de revoir la ligne de dépense ou plafonner son montant.",
ROUND(IFERROR(VALUE(TRIM(SUBSTITUTE(BJ100,CHAR(160),""))),0),2)&gt;
ROUND(IFERROR(VALUE(TRIM(SUBSTITUTE(AB100,CHAR(160),""))),0),2),
"Attention : Le montant retenu HT est supérieur au montant HT présenté. Merci de revoir la ligne de dépense, plafonner son montant, ou justifier la reventillation HT / TVA.",
ROUND(IFERROR(VALUE(TRIM(SUBSTITUTE(BK100,CHAR(160),""))),0),2)&gt;
ROUND(IFERROR(VALUE(TRIM(SUBSTITUTE(AC100,CHAR(160),""))),0),2),
"Attention : Le montant TVA retenu est supérieur au montant TVA présenté. Merci de revoir la ligne de dépense, plafonner son montant, ou justifier la reventillation HT / TVA.",
ROUND(IFERROR(VALUE(TRIM(SUBSTITUTE(AD100,CHAR(160),""))),0),2)=0,
"",
ROUND(IFERROR(VALUE(TRIM(SUBSTITUTE(BL100,CHAR(160),""))),0),2)=
ROUND(IFERROR(VALUE(TRIM(SUBSTITUTE(AD100,CHAR(160),""))),0),2),
"OK",
ROUND(IFERROR(VALUE(TRIM(SUBSTITUTE(BL100,CHAR(160),""))),0),2)=0,
"Attention : Montant présenté entièrement rejeté.",
ROUND(IFERROR(VALUE(TRIM(SUBSTITUTE(BL100,CHAR(160),""))),0),2)&lt;
ROUND(IFERROR(VALUE(TRIM(SUBSTITUTE(AD100,CHAR(160),""))),0),2),
"Attention : Montant présenté partiellement rejeté.",
TRUE,""
))</f>
        <v/>
      </c>
      <c r="BP100" s="176" t="str">
        <f>IF(OR(AB100="",BJ100=""),"",(IFERROR(VALUE(TRIM(SUBSTITUTE(AB100,CHAR(160),""))),0))-(IFERROR(VALUE(TRIM(SUBSTITUTE(BJ100,CHAR(160),""))),0)))</f>
        <v/>
      </c>
      <c r="BQ100" s="176" t="str">
        <f>IF(OR(AC100="",BK100=""),"",(IFERROR(VALUE(TRIM(SUBSTITUTE(AC100,CHAR(160),""))),0))-(IFERROR(VALUE(TRIM(SUBSTITUTE(BK100,CHAR(160),""))),0)))</f>
        <v/>
      </c>
      <c r="BR100" s="82" t="str">
        <f>IF(OR(AD100="",BL100=""),"",(IFERROR(VALUE(TRIM(SUBSTITUTE(AD100,CHAR(160),""))),0))-(IFERROR(VALUE(TRIM(SUBSTITUTE(BL100,CHAR(160),""))),0)))</f>
        <v/>
      </c>
    </row>
    <row r="101" spans="1:70" ht="20.25" customHeight="1">
      <c r="A101" s="250">
        <v>93</v>
      </c>
      <c r="B101" s="2"/>
      <c r="C101" s="356"/>
      <c r="D101" s="2"/>
      <c r="E101" s="2"/>
      <c r="F101" s="80"/>
      <c r="G101" s="17"/>
      <c r="H101" s="13"/>
      <c r="I101" s="30"/>
      <c r="J101" s="2"/>
      <c r="K101" s="12"/>
      <c r="L101" s="939"/>
      <c r="M101" s="2"/>
      <c r="N101" s="4"/>
      <c r="O101" s="3"/>
      <c r="P101" s="165" t="str">
        <f t="shared" si="33"/>
        <v/>
      </c>
      <c r="Q101" s="939"/>
      <c r="R101" s="2"/>
      <c r="S101" s="5"/>
      <c r="T101" s="362"/>
      <c r="U101" s="364" t="str">
        <f t="shared" si="22"/>
        <v/>
      </c>
      <c r="V101" s="939"/>
      <c r="W101" s="2"/>
      <c r="X101" s="6"/>
      <c r="Y101" s="362"/>
      <c r="Z101" s="364" t="str">
        <f t="shared" ref="Z101:Z108" si="34">IF(OR(X101="", Y101=""), "", IFERROR(VALUE(TRIM(SUBSTITUTE(X101,CHAR(160),""))),0) + IFERROR(VALUE(TRIM(SUBSTITUTE(Y101,CHAR(160),""))),0))</f>
        <v/>
      </c>
      <c r="AA101" s="366"/>
      <c r="AB101" s="251" t="str" cm="1">
        <f t="array" ref="AB101">IF((_xlfn.IFS(TRIM(SUBSTITUTE(AA101,CHAR(160),""))="Devis 1",IFERROR(VALUE(TRIM(SUBSTITUTE(N101,CHAR(160),""))),0),TRIM(SUBSTITUTE(AA101,CHAR(160),""))="Devis 2",IFERROR(VALUE(TRIM(SUBSTITUTE(S101,CHAR(160),""))),0),TRIM(SUBSTITUTE(AA101,CHAR(160),""))="Devis 3",IFERROR(VALUE(TRIM(SUBSTITUTE(X101,CHAR(160),""))),0),TRUE,0)*IFERROR(VALUE(TRIM(SUBSTITUTE(C101,CHAR(160),""))),0))=0,"",_xlfn.IFS(TRIM(SUBSTITUTE(AA101,CHAR(160),""))="Devis 1",IFERROR(VALUE(TRIM(SUBSTITUTE(N101,CHAR(160),""))),0),TRIM(SUBSTITUTE(AA101,CHAR(160),""))="Devis 2",IFERROR(VALUE(TRIM(SUBSTITUTE(S101,CHAR(160),""))),0),TRIM(SUBSTITUTE(AA101,CHAR(160),""))="Devis 3",IFERROR(VALUE(TRIM(SUBSTITUTE(X101,CHAR(160),""))),0),TRUE,0)*IFERROR(VALUE(TRIM(SUBSTITUTE(C101,CHAR(160),""))),0))</f>
        <v/>
      </c>
      <c r="AC101" s="177" t="str" cm="1">
        <f t="array" ref="AC101">IF(ROUND((_xlfn.IFS(TRIM(SUBSTITUTE(AA101,CHAR(160),""))="Devis 1",IFERROR(VALUE(TRIM(SUBSTITUTE(O101,CHAR(160),""))),0),TRIM(SUBSTITUTE(AA101,CHAR(160),""))="Devis 2",IFERROR(VALUE(TRIM(SUBSTITUTE(T101,CHAR(160),""))),0),TRIM(SUBSTITUTE(AA101,CHAR(160),""))="Devis 3",IFERROR(VALUE(TRIM(SUBSTITUTE(Y101,CHAR(160),""))),0),TRUE,0)*IFERROR(VALUE(TRIM(SUBSTITUTE(C101,CHAR(160),""))),0)),2)=0,IF(AB101&lt;&gt;"",0,""),ROUND((_xlfn.IFS(TRIM(SUBSTITUTE(AA101,CHAR(160),""))="Devis 1",IFERROR(VALUE(TRIM(SUBSTITUTE(O101,CHAR(160),""))),0),TRIM(SUBSTITUTE(AA101,CHAR(160),""))="Devis 2",IFERROR(VALUE(TRIM(SUBSTITUTE(T101,CHAR(160),""))),0),TRIM(SUBSTITUTE(AA101,CHAR(160),""))="Devis 3",IFERROR(VALUE(TRIM(SUBSTITUTE(Y101,CHAR(160),""))),0),TRUE,0)*IFERROR(VALUE(TRIM(SUBSTITUTE(C101,CHAR(160),""))),0)),2))</f>
        <v/>
      </c>
      <c r="AD101" s="252" t="str">
        <f t="shared" si="23"/>
        <v/>
      </c>
      <c r="AE101" s="25"/>
      <c r="AF101" s="253" t="str">
        <f>IF(B101="","",B101)</f>
        <v/>
      </c>
      <c r="AG101" s="254" t="str">
        <f>IF(C101="","",C101)</f>
        <v/>
      </c>
      <c r="AH101" s="255" t="str">
        <f>IF(D101="","",D101)</f>
        <v/>
      </c>
      <c r="AI101" s="78" t="str">
        <f>IF(E101="","",E101)</f>
        <v/>
      </c>
      <c r="AJ101" s="78" t="str">
        <f>IF(F101="","",F101)</f>
        <v/>
      </c>
      <c r="AK101" s="78" t="str">
        <f>IF(G101="","",G101)</f>
        <v/>
      </c>
      <c r="AL101" s="78" t="str">
        <f>IF(H101="","",H101)</f>
        <v/>
      </c>
      <c r="AM101" s="78" t="str">
        <f>IF(I101="","",I101)</f>
        <v/>
      </c>
      <c r="AN101" s="78" t="str">
        <f>IF(J101="","",J101)</f>
        <v/>
      </c>
      <c r="AO101" s="256" t="str">
        <f>IF(K101="","",K101)</f>
        <v/>
      </c>
      <c r="AP101" s="169"/>
      <c r="AQ101" s="169"/>
      <c r="AR101" s="170" t="str">
        <f>IF(N101="","",N101)</f>
        <v/>
      </c>
      <c r="AS101" s="79" t="str">
        <f>IF(O101="","",O101)</f>
        <v/>
      </c>
      <c r="AT101" s="165" t="str">
        <f t="shared" si="32"/>
        <v/>
      </c>
      <c r="AU101" s="169"/>
      <c r="AV101" s="169"/>
      <c r="AW101" s="171" t="str">
        <f>IF(S101="","",S101)</f>
        <v/>
      </c>
      <c r="AX101" s="79" t="str">
        <f>IF(T101="","",T101)</f>
        <v/>
      </c>
      <c r="AY101" s="165" t="str">
        <f t="shared" si="24"/>
        <v/>
      </c>
      <c r="AZ101" s="169"/>
      <c r="BA101" s="169"/>
      <c r="BB101" s="172" t="str">
        <f>IF(X101="","",X101)</f>
        <v/>
      </c>
      <c r="BC101" s="79" t="str">
        <f>IF(Y101="","",Y101)</f>
        <v/>
      </c>
      <c r="BD101" s="173" t="str">
        <f t="shared" si="25"/>
        <v/>
      </c>
      <c r="BE101" s="174" t="str">
        <f>IF(AA101="","",AA101)</f>
        <v/>
      </c>
      <c r="BF101" s="257"/>
      <c r="BG101" s="177" t="str">
        <f t="shared" si="26"/>
        <v/>
      </c>
      <c r="BH101" s="177" t="str">
        <f t="shared" si="27"/>
        <v/>
      </c>
      <c r="BI101" s="176" t="str">
        <f t="shared" si="28"/>
        <v/>
      </c>
      <c r="BJ101" s="940" t="str">
        <f t="shared" si="29"/>
        <v/>
      </c>
      <c r="BK101" s="940" t="str">
        <f t="shared" si="30"/>
        <v/>
      </c>
      <c r="BL101" s="176" t="str">
        <f t="shared" si="31"/>
        <v/>
      </c>
      <c r="BM101" s="258"/>
      <c r="BN101" s="411" t="str">
        <f t="shared" si="21"/>
        <v/>
      </c>
      <c r="BO101" s="411" t="str">
        <f>IF(OR(BL101="",AD101="",BJ101="",AB101="",BK101="",AC101=""),"",_xlfn.IFS(
ROUND(IFERROR(VALUE(TRIM(SUBSTITUTE(BL101,CHAR(160),""))),0),2)&gt;
ROUND(IFERROR(VALUE(TRIM(SUBSTITUTE(AD101,CHAR(160),""))),0),2),
"KO : Le montant retenu TTC est supérieur au montant présenté TTC. Merci de revoir la ligne de dépense ou plafonner son montant.",
ROUND(IFERROR(VALUE(TRIM(SUBSTITUTE(BJ101,CHAR(160),""))),0),2)&gt;
ROUND(IFERROR(VALUE(TRIM(SUBSTITUTE(AB101,CHAR(160),""))),0),2),
"Attention : Le montant retenu HT est supérieur au montant HT présenté. Merci de revoir la ligne de dépense, plafonner son montant, ou justifier la reventillation HT / TVA.",
ROUND(IFERROR(VALUE(TRIM(SUBSTITUTE(BK101,CHAR(160),""))),0),2)&gt;
ROUND(IFERROR(VALUE(TRIM(SUBSTITUTE(AC101,CHAR(160),""))),0),2),
"Attention : Le montant TVA retenu est supérieur au montant TVA présenté. Merci de revoir la ligne de dépense, plafonner son montant, ou justifier la reventillation HT / TVA.",
ROUND(IFERROR(VALUE(TRIM(SUBSTITUTE(AD101,CHAR(160),""))),0),2)=0,
"",
ROUND(IFERROR(VALUE(TRIM(SUBSTITUTE(BL101,CHAR(160),""))),0),2)=
ROUND(IFERROR(VALUE(TRIM(SUBSTITUTE(AD101,CHAR(160),""))),0),2),
"OK",
ROUND(IFERROR(VALUE(TRIM(SUBSTITUTE(BL101,CHAR(160),""))),0),2)=0,
"Attention : Montant présenté entièrement rejeté.",
ROUND(IFERROR(VALUE(TRIM(SUBSTITUTE(BL101,CHAR(160),""))),0),2)&lt;
ROUND(IFERROR(VALUE(TRIM(SUBSTITUTE(AD101,CHAR(160),""))),0),2),
"Attention : Montant présenté partiellement rejeté.",
TRUE,""
))</f>
        <v/>
      </c>
      <c r="BP101" s="176" t="str">
        <f>IF(OR(AB101="",BJ101=""),"",(IFERROR(VALUE(TRIM(SUBSTITUTE(AB101,CHAR(160),""))),0))-(IFERROR(VALUE(TRIM(SUBSTITUTE(BJ101,CHAR(160),""))),0)))</f>
        <v/>
      </c>
      <c r="BQ101" s="176" t="str">
        <f>IF(OR(AC101="",BK101=""),"",(IFERROR(VALUE(TRIM(SUBSTITUTE(AC101,CHAR(160),""))),0))-(IFERROR(VALUE(TRIM(SUBSTITUTE(BK101,CHAR(160),""))),0)))</f>
        <v/>
      </c>
      <c r="BR101" s="82" t="str">
        <f>IF(OR(AD101="",BL101=""),"",(IFERROR(VALUE(TRIM(SUBSTITUTE(AD101,CHAR(160),""))),0))-(IFERROR(VALUE(TRIM(SUBSTITUTE(BL101,CHAR(160),""))),0)))</f>
        <v/>
      </c>
    </row>
    <row r="102" spans="1:70" ht="20.25" customHeight="1">
      <c r="A102" s="250">
        <v>94</v>
      </c>
      <c r="B102" s="2"/>
      <c r="C102" s="356"/>
      <c r="D102" s="2"/>
      <c r="E102" s="2"/>
      <c r="F102" s="80"/>
      <c r="G102" s="17"/>
      <c r="H102" s="13"/>
      <c r="I102" s="30"/>
      <c r="J102" s="2"/>
      <c r="K102" s="12"/>
      <c r="L102" s="939"/>
      <c r="M102" s="2"/>
      <c r="N102" s="4"/>
      <c r="O102" s="3"/>
      <c r="P102" s="165" t="str">
        <f t="shared" si="33"/>
        <v/>
      </c>
      <c r="Q102" s="939"/>
      <c r="R102" s="2"/>
      <c r="S102" s="5"/>
      <c r="T102" s="362"/>
      <c r="U102" s="364" t="str">
        <f t="shared" si="22"/>
        <v/>
      </c>
      <c r="V102" s="939"/>
      <c r="W102" s="2"/>
      <c r="X102" s="6"/>
      <c r="Y102" s="362"/>
      <c r="Z102" s="364" t="str">
        <f t="shared" si="34"/>
        <v/>
      </c>
      <c r="AA102" s="366"/>
      <c r="AB102" s="251" t="str" cm="1">
        <f t="array" ref="AB102">IF((_xlfn.IFS(TRIM(SUBSTITUTE(AA102,CHAR(160),""))="Devis 1",IFERROR(VALUE(TRIM(SUBSTITUTE(N102,CHAR(160),""))),0),TRIM(SUBSTITUTE(AA102,CHAR(160),""))="Devis 2",IFERROR(VALUE(TRIM(SUBSTITUTE(S102,CHAR(160),""))),0),TRIM(SUBSTITUTE(AA102,CHAR(160),""))="Devis 3",IFERROR(VALUE(TRIM(SUBSTITUTE(X102,CHAR(160),""))),0),TRUE,0)*IFERROR(VALUE(TRIM(SUBSTITUTE(C102,CHAR(160),""))),0))=0,"",_xlfn.IFS(TRIM(SUBSTITUTE(AA102,CHAR(160),""))="Devis 1",IFERROR(VALUE(TRIM(SUBSTITUTE(N102,CHAR(160),""))),0),TRIM(SUBSTITUTE(AA102,CHAR(160),""))="Devis 2",IFERROR(VALUE(TRIM(SUBSTITUTE(S102,CHAR(160),""))),0),TRIM(SUBSTITUTE(AA102,CHAR(160),""))="Devis 3",IFERROR(VALUE(TRIM(SUBSTITUTE(X102,CHAR(160),""))),0),TRUE,0)*IFERROR(VALUE(TRIM(SUBSTITUTE(C102,CHAR(160),""))),0))</f>
        <v/>
      </c>
      <c r="AC102" s="177" t="str" cm="1">
        <f t="array" ref="AC102">IF(ROUND((_xlfn.IFS(TRIM(SUBSTITUTE(AA102,CHAR(160),""))="Devis 1",IFERROR(VALUE(TRIM(SUBSTITUTE(O102,CHAR(160),""))),0),TRIM(SUBSTITUTE(AA102,CHAR(160),""))="Devis 2",IFERROR(VALUE(TRIM(SUBSTITUTE(T102,CHAR(160),""))),0),TRIM(SUBSTITUTE(AA102,CHAR(160),""))="Devis 3",IFERROR(VALUE(TRIM(SUBSTITUTE(Y102,CHAR(160),""))),0),TRUE,0)*IFERROR(VALUE(TRIM(SUBSTITUTE(C102,CHAR(160),""))),0)),2)=0,IF(AB102&lt;&gt;"",0,""),ROUND((_xlfn.IFS(TRIM(SUBSTITUTE(AA102,CHAR(160),""))="Devis 1",IFERROR(VALUE(TRIM(SUBSTITUTE(O102,CHAR(160),""))),0),TRIM(SUBSTITUTE(AA102,CHAR(160),""))="Devis 2",IFERROR(VALUE(TRIM(SUBSTITUTE(T102,CHAR(160),""))),0),TRIM(SUBSTITUTE(AA102,CHAR(160),""))="Devis 3",IFERROR(VALUE(TRIM(SUBSTITUTE(Y102,CHAR(160),""))),0),TRUE,0)*IFERROR(VALUE(TRIM(SUBSTITUTE(C102,CHAR(160),""))),0)),2))</f>
        <v/>
      </c>
      <c r="AD102" s="252" t="str">
        <f t="shared" si="23"/>
        <v/>
      </c>
      <c r="AE102" s="25"/>
      <c r="AF102" s="253" t="str">
        <f>IF(B102="","",B102)</f>
        <v/>
      </c>
      <c r="AG102" s="254" t="str">
        <f>IF(C102="","",C102)</f>
        <v/>
      </c>
      <c r="AH102" s="255" t="str">
        <f>IF(D102="","",D102)</f>
        <v/>
      </c>
      <c r="AI102" s="78" t="str">
        <f>IF(E102="","",E102)</f>
        <v/>
      </c>
      <c r="AJ102" s="78" t="str">
        <f>IF(F102="","",F102)</f>
        <v/>
      </c>
      <c r="AK102" s="78" t="str">
        <f>IF(G102="","",G102)</f>
        <v/>
      </c>
      <c r="AL102" s="78" t="str">
        <f>IF(H102="","",H102)</f>
        <v/>
      </c>
      <c r="AM102" s="78" t="str">
        <f>IF(I102="","",I102)</f>
        <v/>
      </c>
      <c r="AN102" s="78" t="str">
        <f>IF(J102="","",J102)</f>
        <v/>
      </c>
      <c r="AO102" s="256" t="str">
        <f>IF(K102="","",K102)</f>
        <v/>
      </c>
      <c r="AP102" s="169"/>
      <c r="AQ102" s="169"/>
      <c r="AR102" s="170" t="str">
        <f>IF(N102="","",N102)</f>
        <v/>
      </c>
      <c r="AS102" s="79" t="str">
        <f>IF(O102="","",O102)</f>
        <v/>
      </c>
      <c r="AT102" s="165" t="str">
        <f t="shared" si="32"/>
        <v/>
      </c>
      <c r="AU102" s="169"/>
      <c r="AV102" s="169"/>
      <c r="AW102" s="171" t="str">
        <f>IF(S102="","",S102)</f>
        <v/>
      </c>
      <c r="AX102" s="79" t="str">
        <f>IF(T102="","",T102)</f>
        <v/>
      </c>
      <c r="AY102" s="165" t="str">
        <f t="shared" si="24"/>
        <v/>
      </c>
      <c r="AZ102" s="169"/>
      <c r="BA102" s="169"/>
      <c r="BB102" s="172" t="str">
        <f>IF(X102="","",X102)</f>
        <v/>
      </c>
      <c r="BC102" s="79" t="str">
        <f>IF(Y102="","",Y102)</f>
        <v/>
      </c>
      <c r="BD102" s="173" t="str">
        <f t="shared" si="25"/>
        <v/>
      </c>
      <c r="BE102" s="174" t="str">
        <f>IF(AA102="","",AA102)</f>
        <v/>
      </c>
      <c r="BF102" s="257"/>
      <c r="BG102" s="177" t="str">
        <f t="shared" si="26"/>
        <v/>
      </c>
      <c r="BH102" s="177" t="str">
        <f t="shared" si="27"/>
        <v/>
      </c>
      <c r="BI102" s="176" t="str">
        <f t="shared" si="28"/>
        <v/>
      </c>
      <c r="BJ102" s="940" t="str">
        <f t="shared" si="29"/>
        <v/>
      </c>
      <c r="BK102" s="940" t="str">
        <f t="shared" si="30"/>
        <v/>
      </c>
      <c r="BL102" s="176" t="str">
        <f t="shared" si="31"/>
        <v/>
      </c>
      <c r="BM102" s="258"/>
      <c r="BN102" s="411" t="str">
        <f t="shared" si="21"/>
        <v/>
      </c>
      <c r="BO102" s="411" t="str">
        <f>IF(OR(BL102="",AD102="",BJ102="",AB102="",BK102="",AC102=""),"",_xlfn.IFS(
ROUND(IFERROR(VALUE(TRIM(SUBSTITUTE(BL102,CHAR(160),""))),0),2)&gt;
ROUND(IFERROR(VALUE(TRIM(SUBSTITUTE(AD102,CHAR(160),""))),0),2),
"KO : Le montant retenu TTC est supérieur au montant présenté TTC. Merci de revoir la ligne de dépense ou plafonner son montant.",
ROUND(IFERROR(VALUE(TRIM(SUBSTITUTE(BJ102,CHAR(160),""))),0),2)&gt;
ROUND(IFERROR(VALUE(TRIM(SUBSTITUTE(AB102,CHAR(160),""))),0),2),
"Attention : Le montant retenu HT est supérieur au montant HT présenté. Merci de revoir la ligne de dépense, plafonner son montant, ou justifier la reventillation HT / TVA.",
ROUND(IFERROR(VALUE(TRIM(SUBSTITUTE(BK102,CHAR(160),""))),0),2)&gt;
ROUND(IFERROR(VALUE(TRIM(SUBSTITUTE(AC102,CHAR(160),""))),0),2),
"Attention : Le montant TVA retenu est supérieur au montant TVA présenté. Merci de revoir la ligne de dépense, plafonner son montant, ou justifier la reventillation HT / TVA.",
ROUND(IFERROR(VALUE(TRIM(SUBSTITUTE(AD102,CHAR(160),""))),0),2)=0,
"",
ROUND(IFERROR(VALUE(TRIM(SUBSTITUTE(BL102,CHAR(160),""))),0),2)=
ROUND(IFERROR(VALUE(TRIM(SUBSTITUTE(AD102,CHAR(160),""))),0),2),
"OK",
ROUND(IFERROR(VALUE(TRIM(SUBSTITUTE(BL102,CHAR(160),""))),0),2)=0,
"Attention : Montant présenté entièrement rejeté.",
ROUND(IFERROR(VALUE(TRIM(SUBSTITUTE(BL102,CHAR(160),""))),0),2)&lt;
ROUND(IFERROR(VALUE(TRIM(SUBSTITUTE(AD102,CHAR(160),""))),0),2),
"Attention : Montant présenté partiellement rejeté.",
TRUE,""
))</f>
        <v/>
      </c>
      <c r="BP102" s="176" t="str">
        <f>IF(OR(AB102="",BJ102=""),"",(IFERROR(VALUE(TRIM(SUBSTITUTE(AB102,CHAR(160),""))),0))-(IFERROR(VALUE(TRIM(SUBSTITUTE(BJ102,CHAR(160),""))),0)))</f>
        <v/>
      </c>
      <c r="BQ102" s="176" t="str">
        <f>IF(OR(AC102="",BK102=""),"",(IFERROR(VALUE(TRIM(SUBSTITUTE(AC102,CHAR(160),""))),0))-(IFERROR(VALUE(TRIM(SUBSTITUTE(BK102,CHAR(160),""))),0)))</f>
        <v/>
      </c>
      <c r="BR102" s="82" t="str">
        <f>IF(OR(AD102="",BL102=""),"",(IFERROR(VALUE(TRIM(SUBSTITUTE(AD102,CHAR(160),""))),0))-(IFERROR(VALUE(TRIM(SUBSTITUTE(BL102,CHAR(160),""))),0)))</f>
        <v/>
      </c>
    </row>
    <row r="103" spans="1:70" ht="20.25" customHeight="1">
      <c r="A103" s="250">
        <v>95</v>
      </c>
      <c r="B103" s="2"/>
      <c r="C103" s="356"/>
      <c r="D103" s="2"/>
      <c r="E103" s="2"/>
      <c r="F103" s="80"/>
      <c r="G103" s="17"/>
      <c r="H103" s="13"/>
      <c r="I103" s="30"/>
      <c r="J103" s="2"/>
      <c r="K103" s="12"/>
      <c r="L103" s="939"/>
      <c r="M103" s="2"/>
      <c r="N103" s="4"/>
      <c r="O103" s="3"/>
      <c r="P103" s="165" t="str">
        <f t="shared" si="33"/>
        <v/>
      </c>
      <c r="Q103" s="939"/>
      <c r="R103" s="2"/>
      <c r="S103" s="5"/>
      <c r="T103" s="362"/>
      <c r="U103" s="364" t="str">
        <f t="shared" si="22"/>
        <v/>
      </c>
      <c r="V103" s="939"/>
      <c r="W103" s="2"/>
      <c r="X103" s="6"/>
      <c r="Y103" s="362"/>
      <c r="Z103" s="364" t="str">
        <f t="shared" si="34"/>
        <v/>
      </c>
      <c r="AA103" s="366"/>
      <c r="AB103" s="251" t="str" cm="1">
        <f t="array" ref="AB103">IF((_xlfn.IFS(TRIM(SUBSTITUTE(AA103,CHAR(160),""))="Devis 1",IFERROR(VALUE(TRIM(SUBSTITUTE(N103,CHAR(160),""))),0),TRIM(SUBSTITUTE(AA103,CHAR(160),""))="Devis 2",IFERROR(VALUE(TRIM(SUBSTITUTE(S103,CHAR(160),""))),0),TRIM(SUBSTITUTE(AA103,CHAR(160),""))="Devis 3",IFERROR(VALUE(TRIM(SUBSTITUTE(X103,CHAR(160),""))),0),TRUE,0)*IFERROR(VALUE(TRIM(SUBSTITUTE(C103,CHAR(160),""))),0))=0,"",_xlfn.IFS(TRIM(SUBSTITUTE(AA103,CHAR(160),""))="Devis 1",IFERROR(VALUE(TRIM(SUBSTITUTE(N103,CHAR(160),""))),0),TRIM(SUBSTITUTE(AA103,CHAR(160),""))="Devis 2",IFERROR(VALUE(TRIM(SUBSTITUTE(S103,CHAR(160),""))),0),TRIM(SUBSTITUTE(AA103,CHAR(160),""))="Devis 3",IFERROR(VALUE(TRIM(SUBSTITUTE(X103,CHAR(160),""))),0),TRUE,0)*IFERROR(VALUE(TRIM(SUBSTITUTE(C103,CHAR(160),""))),0))</f>
        <v/>
      </c>
      <c r="AC103" s="177" t="str" cm="1">
        <f t="array" ref="AC103">IF(ROUND((_xlfn.IFS(TRIM(SUBSTITUTE(AA103,CHAR(160),""))="Devis 1",IFERROR(VALUE(TRIM(SUBSTITUTE(O103,CHAR(160),""))),0),TRIM(SUBSTITUTE(AA103,CHAR(160),""))="Devis 2",IFERROR(VALUE(TRIM(SUBSTITUTE(T103,CHAR(160),""))),0),TRIM(SUBSTITUTE(AA103,CHAR(160),""))="Devis 3",IFERROR(VALUE(TRIM(SUBSTITUTE(Y103,CHAR(160),""))),0),TRUE,0)*IFERROR(VALUE(TRIM(SUBSTITUTE(C103,CHAR(160),""))),0)),2)=0,IF(AB103&lt;&gt;"",0,""),ROUND((_xlfn.IFS(TRIM(SUBSTITUTE(AA103,CHAR(160),""))="Devis 1",IFERROR(VALUE(TRIM(SUBSTITUTE(O103,CHAR(160),""))),0),TRIM(SUBSTITUTE(AA103,CHAR(160),""))="Devis 2",IFERROR(VALUE(TRIM(SUBSTITUTE(T103,CHAR(160),""))),0),TRIM(SUBSTITUTE(AA103,CHAR(160),""))="Devis 3",IFERROR(VALUE(TRIM(SUBSTITUTE(Y103,CHAR(160),""))),0),TRUE,0)*IFERROR(VALUE(TRIM(SUBSTITUTE(C103,CHAR(160),""))),0)),2))</f>
        <v/>
      </c>
      <c r="AD103" s="252" t="str">
        <f t="shared" si="23"/>
        <v/>
      </c>
      <c r="AE103" s="25"/>
      <c r="AF103" s="253" t="str">
        <f>IF(B103="","",B103)</f>
        <v/>
      </c>
      <c r="AG103" s="254" t="str">
        <f>IF(C103="","",C103)</f>
        <v/>
      </c>
      <c r="AH103" s="255" t="str">
        <f>IF(D103="","",D103)</f>
        <v/>
      </c>
      <c r="AI103" s="78" t="str">
        <f>IF(E103="","",E103)</f>
        <v/>
      </c>
      <c r="AJ103" s="78" t="str">
        <f>IF(F103="","",F103)</f>
        <v/>
      </c>
      <c r="AK103" s="78" t="str">
        <f>IF(G103="","",G103)</f>
        <v/>
      </c>
      <c r="AL103" s="78" t="str">
        <f>IF(H103="","",H103)</f>
        <v/>
      </c>
      <c r="AM103" s="78" t="str">
        <f>IF(I103="","",I103)</f>
        <v/>
      </c>
      <c r="AN103" s="78" t="str">
        <f>IF(J103="","",J103)</f>
        <v/>
      </c>
      <c r="AO103" s="256" t="str">
        <f>IF(K103="","",K103)</f>
        <v/>
      </c>
      <c r="AP103" s="169"/>
      <c r="AQ103" s="169"/>
      <c r="AR103" s="170" t="str">
        <f>IF(N103="","",N103)</f>
        <v/>
      </c>
      <c r="AS103" s="79" t="str">
        <f>IF(O103="","",O103)</f>
        <v/>
      </c>
      <c r="AT103" s="165" t="str">
        <f t="shared" si="32"/>
        <v/>
      </c>
      <c r="AU103" s="169"/>
      <c r="AV103" s="169"/>
      <c r="AW103" s="171" t="str">
        <f>IF(S103="","",S103)</f>
        <v/>
      </c>
      <c r="AX103" s="79" t="str">
        <f>IF(T103="","",T103)</f>
        <v/>
      </c>
      <c r="AY103" s="165" t="str">
        <f t="shared" si="24"/>
        <v/>
      </c>
      <c r="AZ103" s="169"/>
      <c r="BA103" s="169"/>
      <c r="BB103" s="172" t="str">
        <f>IF(X103="","",X103)</f>
        <v/>
      </c>
      <c r="BC103" s="79" t="str">
        <f>IF(Y103="","",Y103)</f>
        <v/>
      </c>
      <c r="BD103" s="173" t="str">
        <f t="shared" si="25"/>
        <v/>
      </c>
      <c r="BE103" s="174" t="str">
        <f>IF(AA103="","",AA103)</f>
        <v/>
      </c>
      <c r="BF103" s="257"/>
      <c r="BG103" s="177" t="str">
        <f t="shared" si="26"/>
        <v/>
      </c>
      <c r="BH103" s="177" t="str">
        <f t="shared" si="27"/>
        <v/>
      </c>
      <c r="BI103" s="176" t="str">
        <f t="shared" si="28"/>
        <v/>
      </c>
      <c r="BJ103" s="940" t="str">
        <f t="shared" si="29"/>
        <v/>
      </c>
      <c r="BK103" s="940" t="str">
        <f t="shared" si="30"/>
        <v/>
      </c>
      <c r="BL103" s="176" t="str">
        <f t="shared" si="31"/>
        <v/>
      </c>
      <c r="BM103" s="258"/>
      <c r="BN103" s="411" t="str">
        <f t="shared" si="21"/>
        <v/>
      </c>
      <c r="BO103" s="411" t="str">
        <f>IF(OR(BL103="",AD103="",BJ103="",AB103="",BK103="",AC103=""),"",_xlfn.IFS(
ROUND(IFERROR(VALUE(TRIM(SUBSTITUTE(BL103,CHAR(160),""))),0),2)&gt;
ROUND(IFERROR(VALUE(TRIM(SUBSTITUTE(AD103,CHAR(160),""))),0),2),
"KO : Le montant retenu TTC est supérieur au montant présenté TTC. Merci de revoir la ligne de dépense ou plafonner son montant.",
ROUND(IFERROR(VALUE(TRIM(SUBSTITUTE(BJ103,CHAR(160),""))),0),2)&gt;
ROUND(IFERROR(VALUE(TRIM(SUBSTITUTE(AB103,CHAR(160),""))),0),2),
"Attention : Le montant retenu HT est supérieur au montant HT présenté. Merci de revoir la ligne de dépense, plafonner son montant, ou justifier la reventillation HT / TVA.",
ROUND(IFERROR(VALUE(TRIM(SUBSTITUTE(BK103,CHAR(160),""))),0),2)&gt;
ROUND(IFERROR(VALUE(TRIM(SUBSTITUTE(AC103,CHAR(160),""))),0),2),
"Attention : Le montant TVA retenu est supérieur au montant TVA présenté. Merci de revoir la ligne de dépense, plafonner son montant, ou justifier la reventillation HT / TVA.",
ROUND(IFERROR(VALUE(TRIM(SUBSTITUTE(AD103,CHAR(160),""))),0),2)=0,
"",
ROUND(IFERROR(VALUE(TRIM(SUBSTITUTE(BL103,CHAR(160),""))),0),2)=
ROUND(IFERROR(VALUE(TRIM(SUBSTITUTE(AD103,CHAR(160),""))),0),2),
"OK",
ROUND(IFERROR(VALUE(TRIM(SUBSTITUTE(BL103,CHAR(160),""))),0),2)=0,
"Attention : Montant présenté entièrement rejeté.",
ROUND(IFERROR(VALUE(TRIM(SUBSTITUTE(BL103,CHAR(160),""))),0),2)&lt;
ROUND(IFERROR(VALUE(TRIM(SUBSTITUTE(AD103,CHAR(160),""))),0),2),
"Attention : Montant présenté partiellement rejeté.",
TRUE,""
))</f>
        <v/>
      </c>
      <c r="BP103" s="176" t="str">
        <f>IF(OR(AB103="",BJ103=""),"",(IFERROR(VALUE(TRIM(SUBSTITUTE(AB103,CHAR(160),""))),0))-(IFERROR(VALUE(TRIM(SUBSTITUTE(BJ103,CHAR(160),""))),0)))</f>
        <v/>
      </c>
      <c r="BQ103" s="176" t="str">
        <f>IF(OR(AC103="",BK103=""),"",(IFERROR(VALUE(TRIM(SUBSTITUTE(AC103,CHAR(160),""))),0))-(IFERROR(VALUE(TRIM(SUBSTITUTE(BK103,CHAR(160),""))),0)))</f>
        <v/>
      </c>
      <c r="BR103" s="82" t="str">
        <f>IF(OR(AD103="",BL103=""),"",(IFERROR(VALUE(TRIM(SUBSTITUTE(AD103,CHAR(160),""))),0))-(IFERROR(VALUE(TRIM(SUBSTITUTE(BL103,CHAR(160),""))),0)))</f>
        <v/>
      </c>
    </row>
    <row r="104" spans="1:70" ht="20.25" customHeight="1">
      <c r="A104" s="250">
        <v>96</v>
      </c>
      <c r="B104" s="2"/>
      <c r="C104" s="356"/>
      <c r="D104" s="2"/>
      <c r="E104" s="2"/>
      <c r="F104" s="80"/>
      <c r="G104" s="17"/>
      <c r="H104" s="13"/>
      <c r="I104" s="30"/>
      <c r="J104" s="2"/>
      <c r="K104" s="12"/>
      <c r="L104" s="939"/>
      <c r="M104" s="2"/>
      <c r="N104" s="4"/>
      <c r="O104" s="3"/>
      <c r="P104" s="165" t="str">
        <f t="shared" si="33"/>
        <v/>
      </c>
      <c r="Q104" s="939"/>
      <c r="R104" s="2"/>
      <c r="S104" s="5"/>
      <c r="T104" s="362"/>
      <c r="U104" s="364" t="str">
        <f t="shared" si="22"/>
        <v/>
      </c>
      <c r="V104" s="939"/>
      <c r="W104" s="2"/>
      <c r="X104" s="6"/>
      <c r="Y104" s="362"/>
      <c r="Z104" s="364" t="str">
        <f t="shared" si="34"/>
        <v/>
      </c>
      <c r="AA104" s="366"/>
      <c r="AB104" s="251" t="str" cm="1">
        <f t="array" ref="AB104">IF((_xlfn.IFS(TRIM(SUBSTITUTE(AA104,CHAR(160),""))="Devis 1",IFERROR(VALUE(TRIM(SUBSTITUTE(N104,CHAR(160),""))),0),TRIM(SUBSTITUTE(AA104,CHAR(160),""))="Devis 2",IFERROR(VALUE(TRIM(SUBSTITUTE(S104,CHAR(160),""))),0),TRIM(SUBSTITUTE(AA104,CHAR(160),""))="Devis 3",IFERROR(VALUE(TRIM(SUBSTITUTE(X104,CHAR(160),""))),0),TRUE,0)*IFERROR(VALUE(TRIM(SUBSTITUTE(C104,CHAR(160),""))),0))=0,"",_xlfn.IFS(TRIM(SUBSTITUTE(AA104,CHAR(160),""))="Devis 1",IFERROR(VALUE(TRIM(SUBSTITUTE(N104,CHAR(160),""))),0),TRIM(SUBSTITUTE(AA104,CHAR(160),""))="Devis 2",IFERROR(VALUE(TRIM(SUBSTITUTE(S104,CHAR(160),""))),0),TRIM(SUBSTITUTE(AA104,CHAR(160),""))="Devis 3",IFERROR(VALUE(TRIM(SUBSTITUTE(X104,CHAR(160),""))),0),TRUE,0)*IFERROR(VALUE(TRIM(SUBSTITUTE(C104,CHAR(160),""))),0))</f>
        <v/>
      </c>
      <c r="AC104" s="177" t="str" cm="1">
        <f t="array" ref="AC104">IF(ROUND((_xlfn.IFS(TRIM(SUBSTITUTE(AA104,CHAR(160),""))="Devis 1",IFERROR(VALUE(TRIM(SUBSTITUTE(O104,CHAR(160),""))),0),TRIM(SUBSTITUTE(AA104,CHAR(160),""))="Devis 2",IFERROR(VALUE(TRIM(SUBSTITUTE(T104,CHAR(160),""))),0),TRIM(SUBSTITUTE(AA104,CHAR(160),""))="Devis 3",IFERROR(VALUE(TRIM(SUBSTITUTE(Y104,CHAR(160),""))),0),TRUE,0)*IFERROR(VALUE(TRIM(SUBSTITUTE(C104,CHAR(160),""))),0)),2)=0,IF(AB104&lt;&gt;"",0,""),ROUND((_xlfn.IFS(TRIM(SUBSTITUTE(AA104,CHAR(160),""))="Devis 1",IFERROR(VALUE(TRIM(SUBSTITUTE(O104,CHAR(160),""))),0),TRIM(SUBSTITUTE(AA104,CHAR(160),""))="Devis 2",IFERROR(VALUE(TRIM(SUBSTITUTE(T104,CHAR(160),""))),0),TRIM(SUBSTITUTE(AA104,CHAR(160),""))="Devis 3",IFERROR(VALUE(TRIM(SUBSTITUTE(Y104,CHAR(160),""))),0),TRUE,0)*IFERROR(VALUE(TRIM(SUBSTITUTE(C104,CHAR(160),""))),0)),2))</f>
        <v/>
      </c>
      <c r="AD104" s="252" t="str">
        <f t="shared" si="23"/>
        <v/>
      </c>
      <c r="AE104" s="25"/>
      <c r="AF104" s="253" t="str">
        <f>IF(B104="","",B104)</f>
        <v/>
      </c>
      <c r="AG104" s="254" t="str">
        <f>IF(C104="","",C104)</f>
        <v/>
      </c>
      <c r="AH104" s="255" t="str">
        <f>IF(D104="","",D104)</f>
        <v/>
      </c>
      <c r="AI104" s="78" t="str">
        <f>IF(E104="","",E104)</f>
        <v/>
      </c>
      <c r="AJ104" s="78" t="str">
        <f>IF(F104="","",F104)</f>
        <v/>
      </c>
      <c r="AK104" s="78" t="str">
        <f>IF(G104="","",G104)</f>
        <v/>
      </c>
      <c r="AL104" s="78" t="str">
        <f>IF(H104="","",H104)</f>
        <v/>
      </c>
      <c r="AM104" s="78" t="str">
        <f>IF(I104="","",I104)</f>
        <v/>
      </c>
      <c r="AN104" s="78" t="str">
        <f>IF(J104="","",J104)</f>
        <v/>
      </c>
      <c r="AO104" s="256" t="str">
        <f>IF(K104="","",K104)</f>
        <v/>
      </c>
      <c r="AP104" s="169"/>
      <c r="AQ104" s="169"/>
      <c r="AR104" s="170" t="str">
        <f>IF(N104="","",N104)</f>
        <v/>
      </c>
      <c r="AS104" s="79" t="str">
        <f>IF(O104="","",O104)</f>
        <v/>
      </c>
      <c r="AT104" s="165" t="str">
        <f t="shared" si="32"/>
        <v/>
      </c>
      <c r="AU104" s="169"/>
      <c r="AV104" s="169"/>
      <c r="AW104" s="171" t="str">
        <f>IF(S104="","",S104)</f>
        <v/>
      </c>
      <c r="AX104" s="79" t="str">
        <f>IF(T104="","",T104)</f>
        <v/>
      </c>
      <c r="AY104" s="165" t="str">
        <f t="shared" si="24"/>
        <v/>
      </c>
      <c r="AZ104" s="169"/>
      <c r="BA104" s="169"/>
      <c r="BB104" s="172" t="str">
        <f>IF(X104="","",X104)</f>
        <v/>
      </c>
      <c r="BC104" s="79" t="str">
        <f>IF(Y104="","",Y104)</f>
        <v/>
      </c>
      <c r="BD104" s="173" t="str">
        <f t="shared" si="25"/>
        <v/>
      </c>
      <c r="BE104" s="174" t="str">
        <f>IF(AA104="","",AA104)</f>
        <v/>
      </c>
      <c r="BF104" s="257"/>
      <c r="BG104" s="177" t="str">
        <f t="shared" si="26"/>
        <v/>
      </c>
      <c r="BH104" s="177" t="str">
        <f t="shared" si="27"/>
        <v/>
      </c>
      <c r="BI104" s="176" t="str">
        <f t="shared" si="28"/>
        <v/>
      </c>
      <c r="BJ104" s="940" t="str">
        <f t="shared" si="29"/>
        <v/>
      </c>
      <c r="BK104" s="940" t="str">
        <f t="shared" si="30"/>
        <v/>
      </c>
      <c r="BL104" s="176" t="str">
        <f t="shared" si="31"/>
        <v/>
      </c>
      <c r="BM104" s="258"/>
      <c r="BN104" s="411" t="str">
        <f t="shared" si="21"/>
        <v/>
      </c>
      <c r="BO104" s="411" t="str">
        <f>IF(OR(BL104="",AD104="",BJ104="",AB104="",BK104="",AC104=""),"",_xlfn.IFS(
ROUND(IFERROR(VALUE(TRIM(SUBSTITUTE(BL104,CHAR(160),""))),0),2)&gt;
ROUND(IFERROR(VALUE(TRIM(SUBSTITUTE(AD104,CHAR(160),""))),0),2),
"KO : Le montant retenu TTC est supérieur au montant présenté TTC. Merci de revoir la ligne de dépense ou plafonner son montant.",
ROUND(IFERROR(VALUE(TRIM(SUBSTITUTE(BJ104,CHAR(160),""))),0),2)&gt;
ROUND(IFERROR(VALUE(TRIM(SUBSTITUTE(AB104,CHAR(160),""))),0),2),
"Attention : Le montant retenu HT est supérieur au montant HT présenté. Merci de revoir la ligne de dépense, plafonner son montant, ou justifier la reventillation HT / TVA.",
ROUND(IFERROR(VALUE(TRIM(SUBSTITUTE(BK104,CHAR(160),""))),0),2)&gt;
ROUND(IFERROR(VALUE(TRIM(SUBSTITUTE(AC104,CHAR(160),""))),0),2),
"Attention : Le montant TVA retenu est supérieur au montant TVA présenté. Merci de revoir la ligne de dépense, plafonner son montant, ou justifier la reventillation HT / TVA.",
ROUND(IFERROR(VALUE(TRIM(SUBSTITUTE(AD104,CHAR(160),""))),0),2)=0,
"",
ROUND(IFERROR(VALUE(TRIM(SUBSTITUTE(BL104,CHAR(160),""))),0),2)=
ROUND(IFERROR(VALUE(TRIM(SUBSTITUTE(AD104,CHAR(160),""))),0),2),
"OK",
ROUND(IFERROR(VALUE(TRIM(SUBSTITUTE(BL104,CHAR(160),""))),0),2)=0,
"Attention : Montant présenté entièrement rejeté.",
ROUND(IFERROR(VALUE(TRIM(SUBSTITUTE(BL104,CHAR(160),""))),0),2)&lt;
ROUND(IFERROR(VALUE(TRIM(SUBSTITUTE(AD104,CHAR(160),""))),0),2),
"Attention : Montant présenté partiellement rejeté.",
TRUE,""
))</f>
        <v/>
      </c>
      <c r="BP104" s="176" t="str">
        <f>IF(OR(AB104="",BJ104=""),"",(IFERROR(VALUE(TRIM(SUBSTITUTE(AB104,CHAR(160),""))),0))-(IFERROR(VALUE(TRIM(SUBSTITUTE(BJ104,CHAR(160),""))),0)))</f>
        <v/>
      </c>
      <c r="BQ104" s="176" t="str">
        <f>IF(OR(AC104="",BK104=""),"",(IFERROR(VALUE(TRIM(SUBSTITUTE(AC104,CHAR(160),""))),0))-(IFERROR(VALUE(TRIM(SUBSTITUTE(BK104,CHAR(160),""))),0)))</f>
        <v/>
      </c>
      <c r="BR104" s="82" t="str">
        <f>IF(OR(AD104="",BL104=""),"",(IFERROR(VALUE(TRIM(SUBSTITUTE(AD104,CHAR(160),""))),0))-(IFERROR(VALUE(TRIM(SUBSTITUTE(BL104,CHAR(160),""))),0)))</f>
        <v/>
      </c>
    </row>
    <row r="105" spans="1:70" ht="20.25" customHeight="1">
      <c r="A105" s="250">
        <v>97</v>
      </c>
      <c r="B105" s="2"/>
      <c r="C105" s="356"/>
      <c r="D105" s="2"/>
      <c r="E105" s="2"/>
      <c r="F105" s="80"/>
      <c r="G105" s="17"/>
      <c r="H105" s="13"/>
      <c r="I105" s="30"/>
      <c r="J105" s="2"/>
      <c r="K105" s="12"/>
      <c r="L105" s="939"/>
      <c r="M105" s="2"/>
      <c r="N105" s="4"/>
      <c r="O105" s="3"/>
      <c r="P105" s="165" t="str">
        <f t="shared" si="33"/>
        <v/>
      </c>
      <c r="Q105" s="939"/>
      <c r="R105" s="2"/>
      <c r="S105" s="5"/>
      <c r="T105" s="362"/>
      <c r="U105" s="364" t="str">
        <f t="shared" si="22"/>
        <v/>
      </c>
      <c r="V105" s="939"/>
      <c r="W105" s="2"/>
      <c r="X105" s="6"/>
      <c r="Y105" s="362"/>
      <c r="Z105" s="364" t="str">
        <f t="shared" si="34"/>
        <v/>
      </c>
      <c r="AA105" s="366"/>
      <c r="AB105" s="251" t="str" cm="1">
        <f t="array" ref="AB105">IF((_xlfn.IFS(TRIM(SUBSTITUTE(AA105,CHAR(160),""))="Devis 1",IFERROR(VALUE(TRIM(SUBSTITUTE(N105,CHAR(160),""))),0),TRIM(SUBSTITUTE(AA105,CHAR(160),""))="Devis 2",IFERROR(VALUE(TRIM(SUBSTITUTE(S105,CHAR(160),""))),0),TRIM(SUBSTITUTE(AA105,CHAR(160),""))="Devis 3",IFERROR(VALUE(TRIM(SUBSTITUTE(X105,CHAR(160),""))),0),TRUE,0)*IFERROR(VALUE(TRIM(SUBSTITUTE(C105,CHAR(160),""))),0))=0,"",_xlfn.IFS(TRIM(SUBSTITUTE(AA105,CHAR(160),""))="Devis 1",IFERROR(VALUE(TRIM(SUBSTITUTE(N105,CHAR(160),""))),0),TRIM(SUBSTITUTE(AA105,CHAR(160),""))="Devis 2",IFERROR(VALUE(TRIM(SUBSTITUTE(S105,CHAR(160),""))),0),TRIM(SUBSTITUTE(AA105,CHAR(160),""))="Devis 3",IFERROR(VALUE(TRIM(SUBSTITUTE(X105,CHAR(160),""))),0),TRUE,0)*IFERROR(VALUE(TRIM(SUBSTITUTE(C105,CHAR(160),""))),0))</f>
        <v/>
      </c>
      <c r="AC105" s="177" t="str" cm="1">
        <f t="array" ref="AC105">IF(ROUND((_xlfn.IFS(TRIM(SUBSTITUTE(AA105,CHAR(160),""))="Devis 1",IFERROR(VALUE(TRIM(SUBSTITUTE(O105,CHAR(160),""))),0),TRIM(SUBSTITUTE(AA105,CHAR(160),""))="Devis 2",IFERROR(VALUE(TRIM(SUBSTITUTE(T105,CHAR(160),""))),0),TRIM(SUBSTITUTE(AA105,CHAR(160),""))="Devis 3",IFERROR(VALUE(TRIM(SUBSTITUTE(Y105,CHAR(160),""))),0),TRUE,0)*IFERROR(VALUE(TRIM(SUBSTITUTE(C105,CHAR(160),""))),0)),2)=0,IF(AB105&lt;&gt;"",0,""),ROUND((_xlfn.IFS(TRIM(SUBSTITUTE(AA105,CHAR(160),""))="Devis 1",IFERROR(VALUE(TRIM(SUBSTITUTE(O105,CHAR(160),""))),0),TRIM(SUBSTITUTE(AA105,CHAR(160),""))="Devis 2",IFERROR(VALUE(TRIM(SUBSTITUTE(T105,CHAR(160),""))),0),TRIM(SUBSTITUTE(AA105,CHAR(160),""))="Devis 3",IFERROR(VALUE(TRIM(SUBSTITUTE(Y105,CHAR(160),""))),0),TRUE,0)*IFERROR(VALUE(TRIM(SUBSTITUTE(C105,CHAR(160),""))),0)),2))</f>
        <v/>
      </c>
      <c r="AD105" s="252" t="str">
        <f t="shared" si="23"/>
        <v/>
      </c>
      <c r="AE105" s="25"/>
      <c r="AF105" s="253" t="str">
        <f>IF(B105="","",B105)</f>
        <v/>
      </c>
      <c r="AG105" s="254" t="str">
        <f>IF(C105="","",C105)</f>
        <v/>
      </c>
      <c r="AH105" s="255" t="str">
        <f>IF(D105="","",D105)</f>
        <v/>
      </c>
      <c r="AI105" s="78" t="str">
        <f>IF(E105="","",E105)</f>
        <v/>
      </c>
      <c r="AJ105" s="78" t="str">
        <f>IF(F105="","",F105)</f>
        <v/>
      </c>
      <c r="AK105" s="78" t="str">
        <f>IF(G105="","",G105)</f>
        <v/>
      </c>
      <c r="AL105" s="78" t="str">
        <f>IF(H105="","",H105)</f>
        <v/>
      </c>
      <c r="AM105" s="78" t="str">
        <f>IF(I105="","",I105)</f>
        <v/>
      </c>
      <c r="AN105" s="78" t="str">
        <f>IF(J105="","",J105)</f>
        <v/>
      </c>
      <c r="AO105" s="256" t="str">
        <f>IF(K105="","",K105)</f>
        <v/>
      </c>
      <c r="AP105" s="169"/>
      <c r="AQ105" s="169"/>
      <c r="AR105" s="170" t="str">
        <f>IF(N105="","",N105)</f>
        <v/>
      </c>
      <c r="AS105" s="79" t="str">
        <f>IF(O105="","",O105)</f>
        <v/>
      </c>
      <c r="AT105" s="165" t="str">
        <f t="shared" si="32"/>
        <v/>
      </c>
      <c r="AU105" s="169"/>
      <c r="AV105" s="169"/>
      <c r="AW105" s="171" t="str">
        <f>IF(S105="","",S105)</f>
        <v/>
      </c>
      <c r="AX105" s="79" t="str">
        <f>IF(T105="","",T105)</f>
        <v/>
      </c>
      <c r="AY105" s="165" t="str">
        <f t="shared" si="24"/>
        <v/>
      </c>
      <c r="AZ105" s="169"/>
      <c r="BA105" s="169"/>
      <c r="BB105" s="172" t="str">
        <f>IF(X105="","",X105)</f>
        <v/>
      </c>
      <c r="BC105" s="79" t="str">
        <f>IF(Y105="","",Y105)</f>
        <v/>
      </c>
      <c r="BD105" s="173" t="str">
        <f t="shared" si="25"/>
        <v/>
      </c>
      <c r="BE105" s="174" t="str">
        <f>IF(AA105="","",AA105)</f>
        <v/>
      </c>
      <c r="BF105" s="257"/>
      <c r="BG105" s="177" t="str">
        <f t="shared" si="26"/>
        <v/>
      </c>
      <c r="BH105" s="177" t="str">
        <f t="shared" si="27"/>
        <v/>
      </c>
      <c r="BI105" s="176" t="str">
        <f t="shared" si="28"/>
        <v/>
      </c>
      <c r="BJ105" s="940" t="str">
        <f t="shared" si="29"/>
        <v/>
      </c>
      <c r="BK105" s="940" t="str">
        <f t="shared" si="30"/>
        <v/>
      </c>
      <c r="BL105" s="176" t="str">
        <f t="shared" si="31"/>
        <v/>
      </c>
      <c r="BM105" s="258"/>
      <c r="BN105" s="411" t="str">
        <f t="shared" si="21"/>
        <v/>
      </c>
      <c r="BO105" s="411" t="str">
        <f>IF(OR(BL105="",AD105="",BJ105="",AB105="",BK105="",AC105=""),"",_xlfn.IFS(
ROUND(IFERROR(VALUE(TRIM(SUBSTITUTE(BL105,CHAR(160),""))),0),2)&gt;
ROUND(IFERROR(VALUE(TRIM(SUBSTITUTE(AD105,CHAR(160),""))),0),2),
"KO : Le montant retenu TTC est supérieur au montant présenté TTC. Merci de revoir la ligne de dépense ou plafonner son montant.",
ROUND(IFERROR(VALUE(TRIM(SUBSTITUTE(BJ105,CHAR(160),""))),0),2)&gt;
ROUND(IFERROR(VALUE(TRIM(SUBSTITUTE(AB105,CHAR(160),""))),0),2),
"Attention : Le montant retenu HT est supérieur au montant HT présenté. Merci de revoir la ligne de dépense, plafonner son montant, ou justifier la reventillation HT / TVA.",
ROUND(IFERROR(VALUE(TRIM(SUBSTITUTE(BK105,CHAR(160),""))),0),2)&gt;
ROUND(IFERROR(VALUE(TRIM(SUBSTITUTE(AC105,CHAR(160),""))),0),2),
"Attention : Le montant TVA retenu est supérieur au montant TVA présenté. Merci de revoir la ligne de dépense, plafonner son montant, ou justifier la reventillation HT / TVA.",
ROUND(IFERROR(VALUE(TRIM(SUBSTITUTE(AD105,CHAR(160),""))),0),2)=0,
"",
ROUND(IFERROR(VALUE(TRIM(SUBSTITUTE(BL105,CHAR(160),""))),0),2)=
ROUND(IFERROR(VALUE(TRIM(SUBSTITUTE(AD105,CHAR(160),""))),0),2),
"OK",
ROUND(IFERROR(VALUE(TRIM(SUBSTITUTE(BL105,CHAR(160),""))),0),2)=0,
"Attention : Montant présenté entièrement rejeté.",
ROUND(IFERROR(VALUE(TRIM(SUBSTITUTE(BL105,CHAR(160),""))),0),2)&lt;
ROUND(IFERROR(VALUE(TRIM(SUBSTITUTE(AD105,CHAR(160),""))),0),2),
"Attention : Montant présenté partiellement rejeté.",
TRUE,""
))</f>
        <v/>
      </c>
      <c r="BP105" s="176" t="str">
        <f>IF(OR(AB105="",BJ105=""),"",(IFERROR(VALUE(TRIM(SUBSTITUTE(AB105,CHAR(160),""))),0))-(IFERROR(VALUE(TRIM(SUBSTITUTE(BJ105,CHAR(160),""))),0)))</f>
        <v/>
      </c>
      <c r="BQ105" s="176" t="str">
        <f>IF(OR(AC105="",BK105=""),"",(IFERROR(VALUE(TRIM(SUBSTITUTE(AC105,CHAR(160),""))),0))-(IFERROR(VALUE(TRIM(SUBSTITUTE(BK105,CHAR(160),""))),0)))</f>
        <v/>
      </c>
      <c r="BR105" s="82" t="str">
        <f>IF(OR(AD105="",BL105=""),"",(IFERROR(VALUE(TRIM(SUBSTITUTE(AD105,CHAR(160),""))),0))-(IFERROR(VALUE(TRIM(SUBSTITUTE(BL105,CHAR(160),""))),0)))</f>
        <v/>
      </c>
    </row>
    <row r="106" spans="1:70" ht="20.25" customHeight="1">
      <c r="A106" s="250">
        <v>98</v>
      </c>
      <c r="B106" s="2"/>
      <c r="C106" s="356"/>
      <c r="D106" s="2"/>
      <c r="E106" s="2"/>
      <c r="F106" s="80"/>
      <c r="G106" s="17"/>
      <c r="H106" s="13"/>
      <c r="I106" s="30"/>
      <c r="J106" s="2"/>
      <c r="K106" s="12"/>
      <c r="L106" s="939"/>
      <c r="M106" s="2"/>
      <c r="N106" s="4"/>
      <c r="O106" s="3"/>
      <c r="P106" s="165" t="str">
        <f t="shared" si="33"/>
        <v/>
      </c>
      <c r="Q106" s="939"/>
      <c r="R106" s="2"/>
      <c r="S106" s="5"/>
      <c r="T106" s="362"/>
      <c r="U106" s="364" t="str">
        <f t="shared" si="22"/>
        <v/>
      </c>
      <c r="V106" s="939"/>
      <c r="W106" s="2"/>
      <c r="X106" s="6"/>
      <c r="Y106" s="362"/>
      <c r="Z106" s="364" t="str">
        <f t="shared" si="34"/>
        <v/>
      </c>
      <c r="AA106" s="366"/>
      <c r="AB106" s="251" t="str" cm="1">
        <f t="array" ref="AB106">IF((_xlfn.IFS(TRIM(SUBSTITUTE(AA106,CHAR(160),""))="Devis 1",IFERROR(VALUE(TRIM(SUBSTITUTE(N106,CHAR(160),""))),0),TRIM(SUBSTITUTE(AA106,CHAR(160),""))="Devis 2",IFERROR(VALUE(TRIM(SUBSTITUTE(S106,CHAR(160),""))),0),TRIM(SUBSTITUTE(AA106,CHAR(160),""))="Devis 3",IFERROR(VALUE(TRIM(SUBSTITUTE(X106,CHAR(160),""))),0),TRUE,0)*IFERROR(VALUE(TRIM(SUBSTITUTE(C106,CHAR(160),""))),0))=0,"",_xlfn.IFS(TRIM(SUBSTITUTE(AA106,CHAR(160),""))="Devis 1",IFERROR(VALUE(TRIM(SUBSTITUTE(N106,CHAR(160),""))),0),TRIM(SUBSTITUTE(AA106,CHAR(160),""))="Devis 2",IFERROR(VALUE(TRIM(SUBSTITUTE(S106,CHAR(160),""))),0),TRIM(SUBSTITUTE(AA106,CHAR(160),""))="Devis 3",IFERROR(VALUE(TRIM(SUBSTITUTE(X106,CHAR(160),""))),0),TRUE,0)*IFERROR(VALUE(TRIM(SUBSTITUTE(C106,CHAR(160),""))),0))</f>
        <v/>
      </c>
      <c r="AC106" s="177" t="str" cm="1">
        <f t="array" ref="AC106">IF(ROUND((_xlfn.IFS(TRIM(SUBSTITUTE(AA106,CHAR(160),""))="Devis 1",IFERROR(VALUE(TRIM(SUBSTITUTE(O106,CHAR(160),""))),0),TRIM(SUBSTITUTE(AA106,CHAR(160),""))="Devis 2",IFERROR(VALUE(TRIM(SUBSTITUTE(T106,CHAR(160),""))),0),TRIM(SUBSTITUTE(AA106,CHAR(160),""))="Devis 3",IFERROR(VALUE(TRIM(SUBSTITUTE(Y106,CHAR(160),""))),0),TRUE,0)*IFERROR(VALUE(TRIM(SUBSTITUTE(C106,CHAR(160),""))),0)),2)=0,IF(AB106&lt;&gt;"",0,""),ROUND((_xlfn.IFS(TRIM(SUBSTITUTE(AA106,CHAR(160),""))="Devis 1",IFERROR(VALUE(TRIM(SUBSTITUTE(O106,CHAR(160),""))),0),TRIM(SUBSTITUTE(AA106,CHAR(160),""))="Devis 2",IFERROR(VALUE(TRIM(SUBSTITUTE(T106,CHAR(160),""))),0),TRIM(SUBSTITUTE(AA106,CHAR(160),""))="Devis 3",IFERROR(VALUE(TRIM(SUBSTITUTE(Y106,CHAR(160),""))),0),TRUE,0)*IFERROR(VALUE(TRIM(SUBSTITUTE(C106,CHAR(160),""))),0)),2))</f>
        <v/>
      </c>
      <c r="AD106" s="252" t="str">
        <f t="shared" si="23"/>
        <v/>
      </c>
      <c r="AE106" s="25"/>
      <c r="AF106" s="253" t="str">
        <f>IF(B106="","",B106)</f>
        <v/>
      </c>
      <c r="AG106" s="254" t="str">
        <f>IF(C106="","",C106)</f>
        <v/>
      </c>
      <c r="AH106" s="255" t="str">
        <f>IF(D106="","",D106)</f>
        <v/>
      </c>
      <c r="AI106" s="78" t="str">
        <f>IF(E106="","",E106)</f>
        <v/>
      </c>
      <c r="AJ106" s="78" t="str">
        <f>IF(F106="","",F106)</f>
        <v/>
      </c>
      <c r="AK106" s="78" t="str">
        <f>IF(G106="","",G106)</f>
        <v/>
      </c>
      <c r="AL106" s="78" t="str">
        <f>IF(H106="","",H106)</f>
        <v/>
      </c>
      <c r="AM106" s="78" t="str">
        <f>IF(I106="","",I106)</f>
        <v/>
      </c>
      <c r="AN106" s="78" t="str">
        <f>IF(J106="","",J106)</f>
        <v/>
      </c>
      <c r="AO106" s="256" t="str">
        <f>IF(K106="","",K106)</f>
        <v/>
      </c>
      <c r="AP106" s="169"/>
      <c r="AQ106" s="169"/>
      <c r="AR106" s="170" t="str">
        <f>IF(N106="","",N106)</f>
        <v/>
      </c>
      <c r="AS106" s="79" t="str">
        <f>IF(O106="","",O106)</f>
        <v/>
      </c>
      <c r="AT106" s="165" t="str">
        <f t="shared" si="32"/>
        <v/>
      </c>
      <c r="AU106" s="169"/>
      <c r="AV106" s="169"/>
      <c r="AW106" s="171" t="str">
        <f>IF(S106="","",S106)</f>
        <v/>
      </c>
      <c r="AX106" s="79" t="str">
        <f>IF(T106="","",T106)</f>
        <v/>
      </c>
      <c r="AY106" s="165" t="str">
        <f t="shared" si="24"/>
        <v/>
      </c>
      <c r="AZ106" s="169"/>
      <c r="BA106" s="169"/>
      <c r="BB106" s="172" t="str">
        <f>IF(X106="","",X106)</f>
        <v/>
      </c>
      <c r="BC106" s="79" t="str">
        <f>IF(Y106="","",Y106)</f>
        <v/>
      </c>
      <c r="BD106" s="173" t="str">
        <f t="shared" si="25"/>
        <v/>
      </c>
      <c r="BE106" s="174" t="str">
        <f>IF(AA106="","",AA106)</f>
        <v/>
      </c>
      <c r="BF106" s="257"/>
      <c r="BG106" s="177" t="str">
        <f t="shared" si="26"/>
        <v/>
      </c>
      <c r="BH106" s="177" t="str">
        <f t="shared" si="27"/>
        <v/>
      </c>
      <c r="BI106" s="176" t="str">
        <f t="shared" si="28"/>
        <v/>
      </c>
      <c r="BJ106" s="940" t="str">
        <f t="shared" si="29"/>
        <v/>
      </c>
      <c r="BK106" s="940" t="str">
        <f t="shared" si="30"/>
        <v/>
      </c>
      <c r="BL106" s="176" t="str">
        <f t="shared" si="31"/>
        <v/>
      </c>
      <c r="BM106" s="258"/>
      <c r="BN106" s="411" t="str">
        <f t="shared" si="21"/>
        <v/>
      </c>
      <c r="BO106" s="411" t="str">
        <f>IF(OR(BL106="",AD106="",BJ106="",AB106="",BK106="",AC106=""),"",_xlfn.IFS(
ROUND(IFERROR(VALUE(TRIM(SUBSTITUTE(BL106,CHAR(160),""))),0),2)&gt;
ROUND(IFERROR(VALUE(TRIM(SUBSTITUTE(AD106,CHAR(160),""))),0),2),
"KO : Le montant retenu TTC est supérieur au montant présenté TTC. Merci de revoir la ligne de dépense ou plafonner son montant.",
ROUND(IFERROR(VALUE(TRIM(SUBSTITUTE(BJ106,CHAR(160),""))),0),2)&gt;
ROUND(IFERROR(VALUE(TRIM(SUBSTITUTE(AB106,CHAR(160),""))),0),2),
"Attention : Le montant retenu HT est supérieur au montant HT présenté. Merci de revoir la ligne de dépense, plafonner son montant, ou justifier la reventillation HT / TVA.",
ROUND(IFERROR(VALUE(TRIM(SUBSTITUTE(BK106,CHAR(160),""))),0),2)&gt;
ROUND(IFERROR(VALUE(TRIM(SUBSTITUTE(AC106,CHAR(160),""))),0),2),
"Attention : Le montant TVA retenu est supérieur au montant TVA présenté. Merci de revoir la ligne de dépense, plafonner son montant, ou justifier la reventillation HT / TVA.",
ROUND(IFERROR(VALUE(TRIM(SUBSTITUTE(AD106,CHAR(160),""))),0),2)=0,
"",
ROUND(IFERROR(VALUE(TRIM(SUBSTITUTE(BL106,CHAR(160),""))),0),2)=
ROUND(IFERROR(VALUE(TRIM(SUBSTITUTE(AD106,CHAR(160),""))),0),2),
"OK",
ROUND(IFERROR(VALUE(TRIM(SUBSTITUTE(BL106,CHAR(160),""))),0),2)=0,
"Attention : Montant présenté entièrement rejeté.",
ROUND(IFERROR(VALUE(TRIM(SUBSTITUTE(BL106,CHAR(160),""))),0),2)&lt;
ROUND(IFERROR(VALUE(TRIM(SUBSTITUTE(AD106,CHAR(160),""))),0),2),
"Attention : Montant présenté partiellement rejeté.",
TRUE,""
))</f>
        <v/>
      </c>
      <c r="BP106" s="176" t="str">
        <f>IF(OR(AB106="",BJ106=""),"",(IFERROR(VALUE(TRIM(SUBSTITUTE(AB106,CHAR(160),""))),0))-(IFERROR(VALUE(TRIM(SUBSTITUTE(BJ106,CHAR(160),""))),0)))</f>
        <v/>
      </c>
      <c r="BQ106" s="176" t="str">
        <f>IF(OR(AC106="",BK106=""),"",(IFERROR(VALUE(TRIM(SUBSTITUTE(AC106,CHAR(160),""))),0))-(IFERROR(VALUE(TRIM(SUBSTITUTE(BK106,CHAR(160),""))),0)))</f>
        <v/>
      </c>
      <c r="BR106" s="82" t="str">
        <f>IF(OR(AD106="",BL106=""),"",(IFERROR(VALUE(TRIM(SUBSTITUTE(AD106,CHAR(160),""))),0))-(IFERROR(VALUE(TRIM(SUBSTITUTE(BL106,CHAR(160),""))),0)))</f>
        <v/>
      </c>
    </row>
    <row r="107" spans="1:70" ht="20.25" customHeight="1">
      <c r="A107" s="250">
        <v>99</v>
      </c>
      <c r="B107" s="2"/>
      <c r="C107" s="356"/>
      <c r="D107" s="2"/>
      <c r="E107" s="2"/>
      <c r="F107" s="80"/>
      <c r="G107" s="17"/>
      <c r="H107" s="13"/>
      <c r="I107" s="30"/>
      <c r="J107" s="2"/>
      <c r="K107" s="12"/>
      <c r="L107" s="939"/>
      <c r="M107" s="2"/>
      <c r="N107" s="4"/>
      <c r="O107" s="3"/>
      <c r="P107" s="165" t="str">
        <f t="shared" si="33"/>
        <v/>
      </c>
      <c r="Q107" s="939"/>
      <c r="R107" s="2"/>
      <c r="S107" s="5"/>
      <c r="T107" s="362"/>
      <c r="U107" s="365" t="str">
        <f t="shared" si="22"/>
        <v/>
      </c>
      <c r="V107" s="939"/>
      <c r="W107" s="2"/>
      <c r="X107" s="6"/>
      <c r="Y107" s="362"/>
      <c r="Z107" s="365" t="str">
        <f t="shared" si="34"/>
        <v/>
      </c>
      <c r="AA107" s="366"/>
      <c r="AB107" s="251" t="str" cm="1">
        <f t="array" ref="AB107">IF((_xlfn.IFS(TRIM(SUBSTITUTE(AA107,CHAR(160),""))="Devis 1",IFERROR(VALUE(TRIM(SUBSTITUTE(N107,CHAR(160),""))),0),TRIM(SUBSTITUTE(AA107,CHAR(160),""))="Devis 2",IFERROR(VALUE(TRIM(SUBSTITUTE(S107,CHAR(160),""))),0),TRIM(SUBSTITUTE(AA107,CHAR(160),""))="Devis 3",IFERROR(VALUE(TRIM(SUBSTITUTE(X107,CHAR(160),""))),0),TRUE,0)*IFERROR(VALUE(TRIM(SUBSTITUTE(C107,CHAR(160),""))),0))=0,"",_xlfn.IFS(TRIM(SUBSTITUTE(AA107,CHAR(160),""))="Devis 1",IFERROR(VALUE(TRIM(SUBSTITUTE(N107,CHAR(160),""))),0),TRIM(SUBSTITUTE(AA107,CHAR(160),""))="Devis 2",IFERROR(VALUE(TRIM(SUBSTITUTE(S107,CHAR(160),""))),0),TRIM(SUBSTITUTE(AA107,CHAR(160),""))="Devis 3",IFERROR(VALUE(TRIM(SUBSTITUTE(X107,CHAR(160),""))),0),TRUE,0)*IFERROR(VALUE(TRIM(SUBSTITUTE(C107,CHAR(160),""))),0))</f>
        <v/>
      </c>
      <c r="AC107" s="177" t="str" cm="1">
        <f t="array" ref="AC107">IF(ROUND((_xlfn.IFS(TRIM(SUBSTITUTE(AA107,CHAR(160),""))="Devis 1",IFERROR(VALUE(TRIM(SUBSTITUTE(O107,CHAR(160),""))),0),TRIM(SUBSTITUTE(AA107,CHAR(160),""))="Devis 2",IFERROR(VALUE(TRIM(SUBSTITUTE(T107,CHAR(160),""))),0),TRIM(SUBSTITUTE(AA107,CHAR(160),""))="Devis 3",IFERROR(VALUE(TRIM(SUBSTITUTE(Y107,CHAR(160),""))),0),TRUE,0)*IFERROR(VALUE(TRIM(SUBSTITUTE(C107,CHAR(160),""))),0)),2)=0,IF(AB107&lt;&gt;"",0,""),ROUND((_xlfn.IFS(TRIM(SUBSTITUTE(AA107,CHAR(160),""))="Devis 1",IFERROR(VALUE(TRIM(SUBSTITUTE(O107,CHAR(160),""))),0),TRIM(SUBSTITUTE(AA107,CHAR(160),""))="Devis 2",IFERROR(VALUE(TRIM(SUBSTITUTE(T107,CHAR(160),""))),0),TRIM(SUBSTITUTE(AA107,CHAR(160),""))="Devis 3",IFERROR(VALUE(TRIM(SUBSTITUTE(Y107,CHAR(160),""))),0),TRUE,0)*IFERROR(VALUE(TRIM(SUBSTITUTE(C107,CHAR(160),""))),0)),2))</f>
        <v/>
      </c>
      <c r="AD107" s="252" t="str">
        <f t="shared" si="23"/>
        <v/>
      </c>
      <c r="AE107" s="25"/>
      <c r="AF107" s="253" t="str">
        <f>IF(B107="","",B107)</f>
        <v/>
      </c>
      <c r="AG107" s="254" t="str">
        <f>IF(C107="","",C107)</f>
        <v/>
      </c>
      <c r="AH107" s="255" t="str">
        <f>IF(D107="","",D107)</f>
        <v/>
      </c>
      <c r="AI107" s="78" t="str">
        <f>IF(E107="","",E107)</f>
        <v/>
      </c>
      <c r="AJ107" s="78" t="str">
        <f>IF(F107="","",F107)</f>
        <v/>
      </c>
      <c r="AK107" s="78" t="str">
        <f>IF(G107="","",G107)</f>
        <v/>
      </c>
      <c r="AL107" s="78" t="str">
        <f>IF(H107="","",H107)</f>
        <v/>
      </c>
      <c r="AM107" s="78" t="str">
        <f>IF(I107="","",I107)</f>
        <v/>
      </c>
      <c r="AN107" s="78" t="str">
        <f>IF(J107="","",J107)</f>
        <v/>
      </c>
      <c r="AO107" s="256" t="str">
        <f>IF(K107="","",K107)</f>
        <v/>
      </c>
      <c r="AP107" s="169"/>
      <c r="AQ107" s="169"/>
      <c r="AR107" s="170" t="str">
        <f>IF(N107="","",N107)</f>
        <v/>
      </c>
      <c r="AS107" s="79" t="str">
        <f>IF(O107="","",O107)</f>
        <v/>
      </c>
      <c r="AT107" s="165" t="str">
        <f t="shared" si="32"/>
        <v/>
      </c>
      <c r="AU107" s="169"/>
      <c r="AV107" s="169"/>
      <c r="AW107" s="171" t="str">
        <f>IF(S107="","",S107)</f>
        <v/>
      </c>
      <c r="AX107" s="79" t="str">
        <f>IF(T107="","",T107)</f>
        <v/>
      </c>
      <c r="AY107" s="165" t="str">
        <f t="shared" si="24"/>
        <v/>
      </c>
      <c r="AZ107" s="169"/>
      <c r="BA107" s="169"/>
      <c r="BB107" s="172" t="str">
        <f>IF(X107="","",X107)</f>
        <v/>
      </c>
      <c r="BC107" s="79" t="str">
        <f>IF(Y107="","",Y107)</f>
        <v/>
      </c>
      <c r="BD107" s="173" t="str">
        <f t="shared" si="25"/>
        <v/>
      </c>
      <c r="BE107" s="174" t="str">
        <f>IF(AA107="","",AA107)</f>
        <v/>
      </c>
      <c r="BF107" s="257"/>
      <c r="BG107" s="177" t="str">
        <f t="shared" si="26"/>
        <v/>
      </c>
      <c r="BH107" s="177" t="str">
        <f t="shared" si="27"/>
        <v/>
      </c>
      <c r="BI107" s="176" t="str">
        <f t="shared" si="28"/>
        <v/>
      </c>
      <c r="BJ107" s="940" t="str">
        <f t="shared" si="29"/>
        <v/>
      </c>
      <c r="BK107" s="940" t="str">
        <f t="shared" si="30"/>
        <v/>
      </c>
      <c r="BL107" s="176" t="str">
        <f t="shared" si="31"/>
        <v/>
      </c>
      <c r="BM107" s="258"/>
      <c r="BN107" s="411" t="str">
        <f t="shared" si="21"/>
        <v/>
      </c>
      <c r="BO107" s="411" t="str">
        <f>IF(OR(BL107="",AD107="",BJ107="",AB107="",BK107="",AC107=""),"",_xlfn.IFS(
ROUND(IFERROR(VALUE(TRIM(SUBSTITUTE(BL107,CHAR(160),""))),0),2)&gt;
ROUND(IFERROR(VALUE(TRIM(SUBSTITUTE(AD107,CHAR(160),""))),0),2),
"KO : Le montant retenu TTC est supérieur au montant présenté TTC. Merci de revoir la ligne de dépense ou plafonner son montant.",
ROUND(IFERROR(VALUE(TRIM(SUBSTITUTE(BJ107,CHAR(160),""))),0),2)&gt;
ROUND(IFERROR(VALUE(TRIM(SUBSTITUTE(AB107,CHAR(160),""))),0),2),
"Attention : Le montant retenu HT est supérieur au montant HT présenté. Merci de revoir la ligne de dépense, plafonner son montant, ou justifier la reventillation HT / TVA.",
ROUND(IFERROR(VALUE(TRIM(SUBSTITUTE(BK107,CHAR(160),""))),0),2)&gt;
ROUND(IFERROR(VALUE(TRIM(SUBSTITUTE(AC107,CHAR(160),""))),0),2),
"Attention : Le montant TVA retenu est supérieur au montant TVA présenté. Merci de revoir la ligne de dépense, plafonner son montant, ou justifier la reventillation HT / TVA.",
ROUND(IFERROR(VALUE(TRIM(SUBSTITUTE(AD107,CHAR(160),""))),0),2)=0,
"",
ROUND(IFERROR(VALUE(TRIM(SUBSTITUTE(BL107,CHAR(160),""))),0),2)=
ROUND(IFERROR(VALUE(TRIM(SUBSTITUTE(AD107,CHAR(160),""))),0),2),
"OK",
ROUND(IFERROR(VALUE(TRIM(SUBSTITUTE(BL107,CHAR(160),""))),0),2)=0,
"Attention : Montant présenté entièrement rejeté.",
ROUND(IFERROR(VALUE(TRIM(SUBSTITUTE(BL107,CHAR(160),""))),0),2)&lt;
ROUND(IFERROR(VALUE(TRIM(SUBSTITUTE(AD107,CHAR(160),""))),0),2),
"Attention : Montant présenté partiellement rejeté.",
TRUE,""
))</f>
        <v/>
      </c>
      <c r="BP107" s="176" t="str">
        <f>IF(OR(AB107="",BJ107=""),"",(IFERROR(VALUE(TRIM(SUBSTITUTE(AB107,CHAR(160),""))),0))-(IFERROR(VALUE(TRIM(SUBSTITUTE(BJ107,CHAR(160),""))),0)))</f>
        <v/>
      </c>
      <c r="BQ107" s="176" t="str">
        <f>IF(OR(AC107="",BK107=""),"",(IFERROR(VALUE(TRIM(SUBSTITUTE(AC107,CHAR(160),""))),0))-(IFERROR(VALUE(TRIM(SUBSTITUTE(BK107,CHAR(160),""))),0)))</f>
        <v/>
      </c>
      <c r="BR107" s="82" t="str">
        <f>IF(OR(AD107="",BL107=""),"",(IFERROR(VALUE(TRIM(SUBSTITUTE(AD107,CHAR(160),""))),0))-(IFERROR(VALUE(TRIM(SUBSTITUTE(BL107,CHAR(160),""))),0)))</f>
        <v/>
      </c>
    </row>
    <row r="108" spans="1:70" ht="20.25" customHeight="1" thickBot="1">
      <c r="A108" s="250">
        <v>100</v>
      </c>
      <c r="B108" s="2"/>
      <c r="C108" s="356"/>
      <c r="D108" s="2"/>
      <c r="E108" s="2"/>
      <c r="F108" s="80"/>
      <c r="G108" s="17"/>
      <c r="H108" s="13"/>
      <c r="I108" s="30"/>
      <c r="J108" s="2"/>
      <c r="K108" s="12"/>
      <c r="L108" s="939"/>
      <c r="M108" s="2"/>
      <c r="N108" s="4"/>
      <c r="O108" s="3"/>
      <c r="P108" s="165" t="str">
        <f t="shared" si="33"/>
        <v/>
      </c>
      <c r="Q108" s="939"/>
      <c r="R108" s="2"/>
      <c r="S108" s="7"/>
      <c r="T108" s="8"/>
      <c r="U108" s="363" t="str">
        <f t="shared" si="22"/>
        <v/>
      </c>
      <c r="V108" s="939"/>
      <c r="W108" s="2"/>
      <c r="X108" s="9"/>
      <c r="Y108" s="10"/>
      <c r="Z108" s="363" t="str">
        <f t="shared" si="34"/>
        <v/>
      </c>
      <c r="AA108" s="366"/>
      <c r="AB108" s="251" t="str" cm="1">
        <f t="array" ref="AB108">IF((_xlfn.IFS(TRIM(SUBSTITUTE(AA108,CHAR(160),""))="Devis 1",IFERROR(VALUE(TRIM(SUBSTITUTE(N108,CHAR(160),""))),0),TRIM(SUBSTITUTE(AA108,CHAR(160),""))="Devis 2",IFERROR(VALUE(TRIM(SUBSTITUTE(S108,CHAR(160),""))),0),TRIM(SUBSTITUTE(AA108,CHAR(160),""))="Devis 3",IFERROR(VALUE(TRIM(SUBSTITUTE(X108,CHAR(160),""))),0),TRUE,0)*IFERROR(VALUE(TRIM(SUBSTITUTE(C108,CHAR(160),""))),0))=0,"",_xlfn.IFS(TRIM(SUBSTITUTE(AA108,CHAR(160),""))="Devis 1",IFERROR(VALUE(TRIM(SUBSTITUTE(N108,CHAR(160),""))),0),TRIM(SUBSTITUTE(AA108,CHAR(160),""))="Devis 2",IFERROR(VALUE(TRIM(SUBSTITUTE(S108,CHAR(160),""))),0),TRIM(SUBSTITUTE(AA108,CHAR(160),""))="Devis 3",IFERROR(VALUE(TRIM(SUBSTITUTE(X108,CHAR(160),""))),0),TRUE,0)*IFERROR(VALUE(TRIM(SUBSTITUTE(C108,CHAR(160),""))),0))</f>
        <v/>
      </c>
      <c r="AC108" s="177" t="str" cm="1">
        <f t="array" ref="AC108">IF(ROUND((_xlfn.IFS(TRIM(SUBSTITUTE(AA108,CHAR(160),""))="Devis 1",IFERROR(VALUE(TRIM(SUBSTITUTE(O108,CHAR(160),""))),0),TRIM(SUBSTITUTE(AA108,CHAR(160),""))="Devis 2",IFERROR(VALUE(TRIM(SUBSTITUTE(T108,CHAR(160),""))),0),TRIM(SUBSTITUTE(AA108,CHAR(160),""))="Devis 3",IFERROR(VALUE(TRIM(SUBSTITUTE(Y108,CHAR(160),""))),0),TRUE,0)*IFERROR(VALUE(TRIM(SUBSTITUTE(C108,CHAR(160),""))),0)),2)=0,IF(AB108&lt;&gt;"",0,""),ROUND((_xlfn.IFS(TRIM(SUBSTITUTE(AA108,CHAR(160),""))="Devis 1",IFERROR(VALUE(TRIM(SUBSTITUTE(O108,CHAR(160),""))),0),TRIM(SUBSTITUTE(AA108,CHAR(160),""))="Devis 2",IFERROR(VALUE(TRIM(SUBSTITUTE(T108,CHAR(160),""))),0),TRIM(SUBSTITUTE(AA108,CHAR(160),""))="Devis 3",IFERROR(VALUE(TRIM(SUBSTITUTE(Y108,CHAR(160),""))),0),TRUE,0)*IFERROR(VALUE(TRIM(SUBSTITUTE(C108,CHAR(160),""))),0)),2))</f>
        <v/>
      </c>
      <c r="AD108" s="252" t="str">
        <f t="shared" si="23"/>
        <v/>
      </c>
      <c r="AE108" s="25"/>
      <c r="AF108" s="253" t="str">
        <f>IF(B108="","",B108)</f>
        <v/>
      </c>
      <c r="AG108" s="259" t="str">
        <f>IF(C108="","",C108)</f>
        <v/>
      </c>
      <c r="AH108" s="255" t="str">
        <f>IF(D108="","",D108)</f>
        <v/>
      </c>
      <c r="AI108" s="78" t="str">
        <f>IF(E108="","",E108)</f>
        <v/>
      </c>
      <c r="AJ108" s="78" t="str">
        <f>IF(F108="","",F108)</f>
        <v/>
      </c>
      <c r="AK108" s="78" t="str">
        <f>IF(G108="","",G108)</f>
        <v/>
      </c>
      <c r="AL108" s="78" t="str">
        <f>IF(H108="","",H108)</f>
        <v/>
      </c>
      <c r="AM108" s="78" t="str">
        <f>IF(I108="","",I108)</f>
        <v/>
      </c>
      <c r="AN108" s="78" t="str">
        <f>IF(J108="","",J108)</f>
        <v/>
      </c>
      <c r="AO108" s="256" t="str">
        <f>IF(K108="","",K108)</f>
        <v/>
      </c>
      <c r="AP108" s="169"/>
      <c r="AQ108" s="169"/>
      <c r="AR108" s="170" t="str">
        <f>IF(N108="","",N108)</f>
        <v/>
      </c>
      <c r="AS108" s="79" t="str">
        <f>IF(O108="","",O108)</f>
        <v/>
      </c>
      <c r="AT108" s="180" t="str">
        <f t="shared" si="32"/>
        <v/>
      </c>
      <c r="AU108" s="169"/>
      <c r="AV108" s="169"/>
      <c r="AW108" s="171" t="str">
        <f>IF(S108="","",S108)</f>
        <v/>
      </c>
      <c r="AX108" s="79" t="str">
        <f>IF(T108="","",T108)</f>
        <v/>
      </c>
      <c r="AY108" s="178" t="str">
        <f t="shared" si="24"/>
        <v/>
      </c>
      <c r="AZ108" s="169"/>
      <c r="BA108" s="169"/>
      <c r="BB108" s="172" t="str">
        <f>IF(X108="","",X108)</f>
        <v/>
      </c>
      <c r="BC108" s="79" t="str">
        <f>IF(Y108="","",Y108)</f>
        <v/>
      </c>
      <c r="BD108" s="173" t="str">
        <f t="shared" si="25"/>
        <v/>
      </c>
      <c r="BE108" s="174" t="str">
        <f>IF(AA108="","",AA108)</f>
        <v/>
      </c>
      <c r="BF108" s="257"/>
      <c r="BG108" s="177" t="str">
        <f t="shared" si="26"/>
        <v/>
      </c>
      <c r="BH108" s="177" t="str">
        <f t="shared" si="27"/>
        <v/>
      </c>
      <c r="BI108" s="176" t="str">
        <f t="shared" si="28"/>
        <v/>
      </c>
      <c r="BJ108" s="940" t="str">
        <f t="shared" si="29"/>
        <v/>
      </c>
      <c r="BK108" s="940" t="str">
        <f t="shared" si="30"/>
        <v/>
      </c>
      <c r="BL108" s="176" t="str">
        <f t="shared" si="31"/>
        <v/>
      </c>
      <c r="BM108" s="258"/>
      <c r="BN108" s="411" t="str">
        <f t="shared" si="21"/>
        <v/>
      </c>
      <c r="BO108" s="411" t="str">
        <f>IF(OR(BL108="",AD108="",BJ108="",AB108="",BK108="",AC108=""),"",_xlfn.IFS(
ROUND(IFERROR(VALUE(TRIM(SUBSTITUTE(BL108,CHAR(160),""))),0),2)&gt;
ROUND(IFERROR(VALUE(TRIM(SUBSTITUTE(AD108,CHAR(160),""))),0),2),
"KO : Le montant retenu TTC est supérieur au montant présenté TTC. Merci de revoir la ligne de dépense ou plafonner son montant.",
ROUND(IFERROR(VALUE(TRIM(SUBSTITUTE(BJ108,CHAR(160),""))),0),2)&gt;
ROUND(IFERROR(VALUE(TRIM(SUBSTITUTE(AB108,CHAR(160),""))),0),2),
"Attention : Le montant retenu HT est supérieur au montant HT présenté. Merci de revoir la ligne de dépense, plafonner son montant, ou justifier la reventillation HT / TVA.",
ROUND(IFERROR(VALUE(TRIM(SUBSTITUTE(BK108,CHAR(160),""))),0),2)&gt;
ROUND(IFERROR(VALUE(TRIM(SUBSTITUTE(AC108,CHAR(160),""))),0),2),
"Attention : Le montant TVA retenu est supérieur au montant TVA présenté. Merci de revoir la ligne de dépense, plafonner son montant, ou justifier la reventillation HT / TVA.",
ROUND(IFERROR(VALUE(TRIM(SUBSTITUTE(AD108,CHAR(160),""))),0),2)=0,
"",
ROUND(IFERROR(VALUE(TRIM(SUBSTITUTE(BL108,CHAR(160),""))),0),2)=
ROUND(IFERROR(VALUE(TRIM(SUBSTITUTE(AD108,CHAR(160),""))),0),2),
"OK",
ROUND(IFERROR(VALUE(TRIM(SUBSTITUTE(BL108,CHAR(160),""))),0),2)=0,
"Attention : Montant présenté entièrement rejeté.",
ROUND(IFERROR(VALUE(TRIM(SUBSTITUTE(BL108,CHAR(160),""))),0),2)&lt;
ROUND(IFERROR(VALUE(TRIM(SUBSTITUTE(AD108,CHAR(160),""))),0),2),
"Attention : Montant présenté partiellement rejeté.",
TRUE,""
))</f>
        <v/>
      </c>
      <c r="BP108" s="176" t="str">
        <f>IF(OR(AB108="",BJ108=""),"",(IFERROR(VALUE(TRIM(SUBSTITUTE(AB108,CHAR(160),""))),0))-(IFERROR(VALUE(TRIM(SUBSTITUTE(BJ108,CHAR(160),""))),0)))</f>
        <v/>
      </c>
      <c r="BQ108" s="176" t="str">
        <f>IF(OR(AC108="",BK108=""),"",(IFERROR(VALUE(TRIM(SUBSTITUTE(AC108,CHAR(160),""))),0))-(IFERROR(VALUE(TRIM(SUBSTITUTE(BK108,CHAR(160),""))),0)))</f>
        <v/>
      </c>
      <c r="BR108" s="82" t="str">
        <f>IF(OR(AD108="",BL108=""),"",(IFERROR(VALUE(TRIM(SUBSTITUTE(AD108,CHAR(160),""))),0))-(IFERROR(VALUE(TRIM(SUBSTITUTE(BL108,CHAR(160),""))),0)))</f>
        <v/>
      </c>
    </row>
    <row r="109" spans="1:70" ht="20.25" customHeight="1" thickBot="1">
      <c r="A109" s="1109" t="s">
        <v>47</v>
      </c>
      <c r="B109" s="1110"/>
      <c r="C109" s="1110"/>
      <c r="D109" s="1110"/>
      <c r="E109" s="1110"/>
      <c r="F109" s="1110"/>
      <c r="G109" s="1110"/>
      <c r="H109" s="1110"/>
      <c r="I109" s="1110"/>
      <c r="J109" s="1110"/>
      <c r="K109" s="1110"/>
      <c r="L109" s="1110"/>
      <c r="M109" s="1110"/>
      <c r="N109" s="1110"/>
      <c r="O109" s="1110"/>
      <c r="P109" s="1110"/>
      <c r="Q109" s="1110"/>
      <c r="R109" s="1110"/>
      <c r="S109" s="1110"/>
      <c r="T109" s="1110"/>
      <c r="U109" s="1110"/>
      <c r="V109" s="1110"/>
      <c r="W109" s="1110"/>
      <c r="X109" s="1110"/>
      <c r="Y109" s="1110"/>
      <c r="Z109" s="1110"/>
      <c r="AA109" s="1110"/>
      <c r="AB109" s="182">
        <f>SUM(AB9:AB108)</f>
        <v>8502</v>
      </c>
      <c r="AC109" s="182">
        <f>SUM(AC9:AC108)</f>
        <v>722.67</v>
      </c>
      <c r="AD109" s="182">
        <f>SUM(AD9:AD108)</f>
        <v>9224.67</v>
      </c>
      <c r="AE109" s="260"/>
      <c r="AF109" s="261"/>
      <c r="AG109" s="262"/>
      <c r="AH109" s="262"/>
      <c r="AI109" s="262"/>
      <c r="AJ109" s="262"/>
      <c r="AK109" s="262"/>
      <c r="AL109" s="262"/>
      <c r="AM109" s="262"/>
      <c r="AN109" s="262"/>
      <c r="AO109" s="262"/>
      <c r="AP109" s="262"/>
      <c r="AQ109" s="262"/>
      <c r="AR109" s="262"/>
      <c r="AS109" s="262"/>
      <c r="AT109" s="262"/>
      <c r="AU109" s="262"/>
      <c r="AV109" s="262"/>
      <c r="AW109" s="262"/>
      <c r="AX109" s="262"/>
      <c r="AY109" s="262"/>
      <c r="AZ109" s="262"/>
      <c r="BA109" s="262"/>
      <c r="BB109" s="262"/>
      <c r="BC109" s="262"/>
      <c r="BD109" s="262"/>
      <c r="BE109" s="262"/>
      <c r="BF109" s="262"/>
      <c r="BG109" s="262"/>
      <c r="BH109" s="535"/>
      <c r="BI109" s="185" t="s">
        <v>48</v>
      </c>
      <c r="BJ109" s="263">
        <f>SUM(BJ9:BJ108)</f>
        <v>8502</v>
      </c>
      <c r="BK109" s="263">
        <f>SUM(BK9:BK108)</f>
        <v>722.67</v>
      </c>
      <c r="BL109" s="263">
        <f>SUM(BL9:BL108)</f>
        <v>9224.67</v>
      </c>
      <c r="BM109" s="1111"/>
      <c r="BN109" s="1111"/>
      <c r="BO109" s="185" t="s">
        <v>155</v>
      </c>
      <c r="BP109" s="263">
        <f>SUM(BP9:BP108)</f>
        <v>0</v>
      </c>
      <c r="BQ109" s="263">
        <f>SUM(BQ9:BQ108)</f>
        <v>0</v>
      </c>
      <c r="BR109" s="264">
        <f>SUM(BR9:BR108)</f>
        <v>0</v>
      </c>
    </row>
  </sheetData>
  <sheetProtection formatCells="0" formatColumns="0" formatRows="0" insertColumns="0" insertRows="0" insertHyperlinks="0" deleteColumns="0" deleteRows="0" sort="0" autoFilter="0" pivotTables="0"/>
  <mergeCells count="7">
    <mergeCell ref="D2:F2"/>
    <mergeCell ref="D3:F3"/>
    <mergeCell ref="A5:AE5"/>
    <mergeCell ref="AF5:BR5"/>
    <mergeCell ref="A109:AA109"/>
    <mergeCell ref="BM109:BN109"/>
    <mergeCell ref="A6:A7"/>
  </mergeCells>
  <phoneticPr fontId="12" type="noConversion"/>
  <conditionalFormatting sqref="AF9:BE108">
    <cfRule type="expression" dxfId="67" priority="326">
      <formula>B9&lt;&gt;AF9</formula>
    </cfRule>
  </conditionalFormatting>
  <conditionalFormatting sqref="BF9:BF108">
    <cfRule type="containsText" dxfId="66" priority="19" operator="containsText" text="Non">
      <formula>NOT(ISERROR(SEARCH("Non",BF9)))</formula>
    </cfRule>
  </conditionalFormatting>
  <conditionalFormatting sqref="BN8:BO108">
    <cfRule type="containsText" dxfId="65" priority="7" operator="containsText" text="OK">
      <formula>NOT(ISERROR(SEARCH("OK",BN8)))</formula>
    </cfRule>
    <cfRule type="containsText" dxfId="64" priority="8" operator="containsText" text="KO">
      <formula>NOT(ISERROR(SEARCH("KO",BN8)))</formula>
    </cfRule>
    <cfRule type="containsText" dxfId="63" priority="9" operator="containsText" text="Attention">
      <formula>NOT(ISERROR(SEARCH("Attention",BN8)))</formula>
    </cfRule>
  </conditionalFormatting>
  <conditionalFormatting sqref="BJ8:BL108">
    <cfRule type="expression" dxfId="62" priority="1">
      <formula>"AB9&lt;&gt;BJ9"</formula>
    </cfRule>
  </conditionalFormatting>
  <dataValidations disablePrompts="1" count="6">
    <dataValidation type="list" allowBlank="1" showInputMessage="1" showErrorMessage="1" sqref="I8:I108 AM9:AM108" xr:uid="{F0F9FE50-60D5-4805-B539-1CE26D9C0603}">
      <formula1>"Pas de marché public,Marché à procédureadaptée (MAPA),Marché innovant,Marché à procédure formalisée"</formula1>
    </dataValidation>
    <dataValidation type="list" allowBlank="1" showInputMessage="1" showErrorMessage="1" sqref="AA8:AA108" xr:uid="{F50B17BE-4244-44CD-8F37-44E2A4F9D3D4}">
      <formula1>"Devis 1,Devis 2,Devis 3"</formula1>
    </dataValidation>
    <dataValidation type="list" allowBlank="1" showInputMessage="1" showErrorMessage="1" promptTitle="Sélectionnez un type d'action" prompt="Cliquez sur le menu déroulant et associez un type d'action au poste choisi" sqref="F8" xr:uid="{0E0B3C54-F83A-4DAE-B105-960E14415059}">
      <formula1>"Soutien préparatoire , Mise en œuvre de la stratégie , Fonctionnement et animation , Coopération entre les GAL"</formula1>
    </dataValidation>
    <dataValidation type="list" allowBlank="1" showInputMessage="1" showErrorMessage="1" sqref="BF8:BF108" xr:uid="{E59FE9C8-4894-4F5E-96A7-321E3F209626}">
      <formula1>"Oui,Non,Sans objet"</formula1>
    </dataValidation>
    <dataValidation type="list" allowBlank="1" showInputMessage="1" showErrorMessage="1" sqref="BE8:BE108" xr:uid="{C46F2214-0E77-464D-925B-18F83164DB0D}">
      <formula1>"Devis 1, Devis 2, Devis 3"</formula1>
    </dataValidation>
    <dataValidation type="list" allowBlank="1" showInputMessage="1" showErrorMessage="1" sqref="J8:J108 AN8:AN108" xr:uid="{28DFD753-DE19-4C1B-A86C-315B4308ACA6}">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disablePrompts="1" count="2">
        <x14:dataValidation type="list" allowBlank="1" showErrorMessage="1" promptTitle="Sélectionnez un type d'action" prompt="Cliquez sur le menu déroulant et associez un type d'action au poste choisi tel que présenté dans les lignes 4 à 7" xr:uid="{A8D66A12-1D6C-42C3-B972-A049908260A3}">
          <x14:formula1>
            <xm:f>'0-Présentation poste-typeaction'!$J$4:$J$7</xm:f>
          </x14:formula1>
          <xm:sqref>AJ8:AJ108 AK8</xm:sqref>
        </x14:dataValidation>
        <x14:dataValidation type="list" allowBlank="1" showErrorMessage="1" promptTitle="Sélectionnez un type d'action" prompt="Cliquez sur le menu déroulant et associez un type d'action au poste choisi tel que présenté dans les lignes 4 à 7" xr:uid="{EE65F555-F5B5-F14A-A9A1-B7092B4F54F7}">
          <x14:formula1>
            <xm:f>'0-Présentation poste-typeaction'!$B$8:$B$11</xm:f>
          </x14:formula1>
          <xm:sqref>F9:F108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CFEDF-5B34-493D-9667-B7ADED80A6FB}">
  <sheetPr codeName="Feuil8">
    <pageSetUpPr fitToPage="1"/>
  </sheetPr>
  <dimension ref="A1:AC109"/>
  <sheetViews>
    <sheetView showGridLines="0" topLeftCell="N1" zoomScale="70" zoomScaleNormal="70" workbookViewId="0">
      <selection activeCell="Y9" sqref="Y9"/>
    </sheetView>
  </sheetViews>
  <sheetFormatPr defaultColWidth="11.42578125" defaultRowHeight="20.25" customHeight="1" outlineLevelCol="1"/>
  <cols>
    <col min="1" max="1" width="11.85546875" style="102" customWidth="1"/>
    <col min="2" max="2" width="27.42578125" style="102" customWidth="1"/>
    <col min="3" max="7" width="31.42578125" style="102" customWidth="1"/>
    <col min="8" max="9" width="27.42578125" style="102" customWidth="1"/>
    <col min="10" max="10" width="19.42578125" style="102" customWidth="1"/>
    <col min="11" max="11" width="27.42578125" style="102" customWidth="1"/>
    <col min="12" max="12" width="19.42578125" style="102" customWidth="1"/>
    <col min="13" max="13" width="50.42578125" style="102" customWidth="1"/>
    <col min="14" max="14" width="27.42578125" style="102" customWidth="1" outlineLevel="1"/>
    <col min="15" max="17" width="31.42578125" style="102" customWidth="1" outlineLevel="1"/>
    <col min="18" max="19" width="31.42578125" style="102" customWidth="1"/>
    <col min="20" max="21" width="27.42578125" style="102" customWidth="1" outlineLevel="1"/>
    <col min="22" max="22" width="19.42578125" style="102" customWidth="1" outlineLevel="1"/>
    <col min="23" max="24" width="27.42578125" style="102" customWidth="1" outlineLevel="1"/>
    <col min="25" max="25" width="23.42578125" style="102" customWidth="1" outlineLevel="1"/>
    <col min="26" max="26" width="50.42578125" style="102" customWidth="1" outlineLevel="1"/>
    <col min="27" max="27" width="80.42578125" style="102" customWidth="1" outlineLevel="1"/>
    <col min="28" max="28" width="19.42578125" style="102" customWidth="1" outlineLevel="1"/>
    <col min="29" max="16384" width="11.42578125" style="102"/>
  </cols>
  <sheetData>
    <row r="1" spans="1:29" ht="20.25" customHeight="1" thickBot="1"/>
    <row r="2" spans="1:29" ht="20.25" customHeight="1">
      <c r="H2" s="1073" t="s">
        <v>253</v>
      </c>
      <c r="I2" s="1074"/>
      <c r="J2" s="1074"/>
      <c r="K2" s="1074"/>
      <c r="L2" s="1075"/>
      <c r="M2"/>
      <c r="N2"/>
    </row>
    <row r="3" spans="1:29" ht="69.95" customHeight="1" thickBot="1">
      <c r="H3" s="1076" t="s">
        <v>254</v>
      </c>
      <c r="I3" s="1077"/>
      <c r="J3" s="1077"/>
      <c r="K3" s="1077"/>
      <c r="L3" s="1078"/>
      <c r="M3"/>
      <c r="N3"/>
    </row>
    <row r="4" spans="1:29" ht="20.25" customHeight="1" thickBot="1"/>
    <row r="5" spans="1:29" s="265" customFormat="1" ht="80.25" customHeight="1" thickBot="1">
      <c r="A5" s="1112" t="s">
        <v>255</v>
      </c>
      <c r="B5" s="1113"/>
      <c r="C5" s="1113"/>
      <c r="D5" s="1113"/>
      <c r="E5" s="1113"/>
      <c r="F5" s="1113"/>
      <c r="G5" s="1113"/>
      <c r="H5" s="1113"/>
      <c r="I5" s="1113"/>
      <c r="J5" s="1113"/>
      <c r="K5" s="1113"/>
      <c r="L5" s="1113"/>
      <c r="M5" s="1114"/>
      <c r="N5" s="1084" t="s">
        <v>256</v>
      </c>
      <c r="O5" s="1085"/>
      <c r="P5" s="1085"/>
      <c r="Q5" s="1085"/>
      <c r="R5" s="1085"/>
      <c r="S5" s="1085"/>
      <c r="T5" s="1085"/>
      <c r="U5" s="1085"/>
      <c r="V5" s="1085"/>
      <c r="W5" s="1085"/>
      <c r="X5" s="1085"/>
      <c r="Y5" s="1085"/>
      <c r="Z5" s="1085"/>
      <c r="AA5" s="1085"/>
      <c r="AB5" s="1086"/>
    </row>
    <row r="6" spans="1:29" s="266" customFormat="1" ht="45">
      <c r="A6" s="1089" t="s">
        <v>70</v>
      </c>
      <c r="B6" s="58" t="s">
        <v>257</v>
      </c>
      <c r="C6" s="58" t="s">
        <v>76</v>
      </c>
      <c r="D6" s="58" t="s">
        <v>258</v>
      </c>
      <c r="E6" s="913" t="s">
        <v>259</v>
      </c>
      <c r="F6" s="913" t="s">
        <v>260</v>
      </c>
      <c r="G6" s="913" t="s">
        <v>261</v>
      </c>
      <c r="H6" s="58" t="s">
        <v>262</v>
      </c>
      <c r="I6" s="58" t="s">
        <v>263</v>
      </c>
      <c r="J6" s="58" t="s">
        <v>264</v>
      </c>
      <c r="K6" s="58" t="s">
        <v>265</v>
      </c>
      <c r="L6" s="58" t="s">
        <v>266</v>
      </c>
      <c r="M6" s="312" t="s">
        <v>33</v>
      </c>
      <c r="N6" s="117" t="s">
        <v>257</v>
      </c>
      <c r="O6" s="61" t="s">
        <v>76</v>
      </c>
      <c r="P6" s="61" t="s">
        <v>258</v>
      </c>
      <c r="Q6" s="61" t="s">
        <v>259</v>
      </c>
      <c r="R6" s="61" t="s">
        <v>260</v>
      </c>
      <c r="S6" s="61" t="s">
        <v>261</v>
      </c>
      <c r="T6" s="61" t="s">
        <v>262</v>
      </c>
      <c r="U6" s="61" t="s">
        <v>263</v>
      </c>
      <c r="V6" s="61" t="s">
        <v>264</v>
      </c>
      <c r="W6" s="61" t="s">
        <v>267</v>
      </c>
      <c r="X6" s="61" t="s">
        <v>177</v>
      </c>
      <c r="Y6" s="61" t="s">
        <v>214</v>
      </c>
      <c r="Z6" s="61" t="s">
        <v>33</v>
      </c>
      <c r="AA6" s="61" t="s">
        <v>35</v>
      </c>
      <c r="AB6" s="61" t="s">
        <v>36</v>
      </c>
    </row>
    <row r="7" spans="1:29" s="266" customFormat="1" ht="180">
      <c r="A7" s="1090"/>
      <c r="B7" s="64" t="s">
        <v>268</v>
      </c>
      <c r="C7" s="63" t="s">
        <v>126</v>
      </c>
      <c r="D7" s="64" t="s">
        <v>268</v>
      </c>
      <c r="E7" s="914" t="s">
        <v>269</v>
      </c>
      <c r="F7" s="914" t="s">
        <v>270</v>
      </c>
      <c r="G7" s="914" t="s">
        <v>271</v>
      </c>
      <c r="H7" s="64" t="s">
        <v>242</v>
      </c>
      <c r="I7" s="63" t="s">
        <v>272</v>
      </c>
      <c r="J7" s="64" t="s">
        <v>273</v>
      </c>
      <c r="K7" s="64" t="s">
        <v>274</v>
      </c>
      <c r="L7" s="64" t="s">
        <v>275</v>
      </c>
      <c r="M7" s="190" t="s">
        <v>40</v>
      </c>
      <c r="N7" s="131" t="s">
        <v>138</v>
      </c>
      <c r="O7" s="66" t="s">
        <v>138</v>
      </c>
      <c r="P7" s="67" t="s">
        <v>41</v>
      </c>
      <c r="Q7" s="67" t="s">
        <v>269</v>
      </c>
      <c r="R7" s="67" t="s">
        <v>270</v>
      </c>
      <c r="S7" s="67" t="s">
        <v>271</v>
      </c>
      <c r="T7" s="67" t="s">
        <v>138</v>
      </c>
      <c r="U7" s="131" t="s">
        <v>138</v>
      </c>
      <c r="V7" s="67" t="s">
        <v>138</v>
      </c>
      <c r="W7" s="67" t="s">
        <v>138</v>
      </c>
      <c r="X7" s="67" t="s">
        <v>193</v>
      </c>
      <c r="Y7" s="68" t="s">
        <v>41</v>
      </c>
      <c r="Z7" s="68" t="s">
        <v>42</v>
      </c>
      <c r="AA7" s="68" t="s">
        <v>43</v>
      </c>
      <c r="AB7" s="68" t="s">
        <v>44</v>
      </c>
    </row>
    <row r="8" spans="1:29" s="266" customFormat="1" ht="20.25" customHeight="1">
      <c r="A8" s="71" t="s">
        <v>45</v>
      </c>
      <c r="B8" s="136" t="s">
        <v>276</v>
      </c>
      <c r="C8" s="136" t="s">
        <v>248</v>
      </c>
      <c r="D8" s="136" t="s">
        <v>276</v>
      </c>
      <c r="E8" s="915" t="s">
        <v>144</v>
      </c>
      <c r="F8" s="155">
        <v>0</v>
      </c>
      <c r="G8" s="155">
        <f>IF(E8="Oui",12.02*F8,IF(E8="Non",0,""))</f>
        <v>0</v>
      </c>
      <c r="H8" s="199">
        <v>0.2</v>
      </c>
      <c r="I8" s="199" t="s">
        <v>277</v>
      </c>
      <c r="J8" s="155">
        <v>50</v>
      </c>
      <c r="K8" s="136" t="s">
        <v>278</v>
      </c>
      <c r="L8" s="155">
        <f>IF(E8="Oui",G8,IF(OR(J8="",H8=""),"",IF((IFERROR(VALUE(TRIM(SUBSTITUTE(J8,CHAR(160),""))),0))*(IFERROR(VALUE(TRIM(SUBSTITUTE(H8,CHAR(160),""))),0))=0,"",(IFERROR(VALUE(TRIM(SUBSTITUTE(J8,CHAR(160),""))),0))*(IFERROR(VALUE(TRIM(SUBSTITUTE(H8,CHAR(160),""))),0)))))</f>
        <v>10</v>
      </c>
      <c r="M8" s="319"/>
      <c r="N8" s="317" t="str">
        <f t="shared" ref="N8:N39" si="0">IF(B8="","",B8)</f>
        <v>salle de réunion</v>
      </c>
      <c r="O8" s="267" t="str">
        <f t="shared" ref="O8:O39" si="1">IF(C8="","",C8)</f>
        <v xml:space="preserve">Mise en œuvre de la stratégie </v>
      </c>
      <c r="P8" s="231" t="str">
        <f t="shared" ref="P8:P39" si="2">IF(D8="","",D8)</f>
        <v>salle de réunion</v>
      </c>
      <c r="Q8" s="915" t="s">
        <v>144</v>
      </c>
      <c r="R8" s="155">
        <v>0</v>
      </c>
      <c r="S8" s="155">
        <f>IF(Q8="Oui",12.02*R8,IF(Q8="Non",0,""))</f>
        <v>0</v>
      </c>
      <c r="T8" s="151">
        <f t="shared" ref="T8:W9" si="3">IF(H8="","",H8)</f>
        <v>0.2</v>
      </c>
      <c r="U8" s="231" t="str">
        <f t="shared" si="3"/>
        <v>Attestation</v>
      </c>
      <c r="V8" s="155">
        <f t="shared" si="3"/>
        <v>50</v>
      </c>
      <c r="W8" s="231" t="str">
        <f t="shared" si="3"/>
        <v>Devis</v>
      </c>
      <c r="X8" s="231"/>
      <c r="Y8" s="155">
        <f>IF(X8="Non",0,IF(Q8="Oui",S8,IF(OR(V8="",T8=""),"",IF((IFERROR(VALUE(TRIM(SUBSTITUTE(V8,CHAR(160),""))),0))*(IFERROR(VALUE(TRIM(SUBSTITUTE(T8,CHAR(160),""))),0))=0,"",(IFERROR(VALUE(TRIM(SUBSTITUTE(V8,CHAR(160),""))),0))*(IFERROR(VALUE(TRIM(SUBSTITUTE(T8,CHAR(160),""))),0))))))</f>
        <v>10</v>
      </c>
      <c r="Z8" s="267"/>
      <c r="AA8" s="267" t="str">
        <f t="shared" ref="AA8:AA39" si="4">IF(OR(Y8="",L8=""),"",_xlfn.IFS(
ROUND(IFERROR(VALUE(TRIM(SUBSTITUTE(Y8,CHAR(160),""))),0),2)&gt;
ROUND(IFERROR(VALUE(TRIM(SUBSTITUTE(L8,CHAR(160),""))),0),2),
"KO : Le montant retenu est supérieur au montant présenté. Merci de revoir la ligne de contribution ou plafonner son montant.",
ROUND(IFERROR(VALUE(TRIM(SUBSTITUTE(L8,CHAR(160),""))),0),2)=0,
"",
ROUND(IFERROR(VALUE(TRIM(SUBSTITUTE(Y8,CHAR(160),""))),0),2)=
ROUND(IFERROR(VALUE(TRIM(SUBSTITUTE(L8,CHAR(160),""))),0),2),
"OK",
ROUND(IFERROR(VALUE(TRIM(SUBSTITUTE(Y8,CHAR(160),""))),0),2)=0,
"Attention : Montant présenté entièrement rejeté.",
ROUND(IFERROR(VALUE(TRIM(SUBSTITUTE(Y8,CHAR(160),""))),0),2)&lt;
ROUND(IFERROR(VALUE(TRIM(SUBSTITUTE(L8,CHAR(160),""))),0),2),
"Attention : Montant présenté partiellement rejeté.",
TRUE,""
))</f>
        <v>OK</v>
      </c>
      <c r="AB8" s="268">
        <f t="shared" ref="AB8:AB39" si="5">IF(OR(L8="",Y8=""),"",(IFERROR(VALUE(TRIM(SUBSTITUTE(L8,CHAR(160),""))),0))-(IFERROR(VALUE(TRIM(SUBSTITUTE(Y8,CHAR(160),""))),0)))</f>
        <v>0</v>
      </c>
    </row>
    <row r="9" spans="1:29" s="265" customFormat="1" ht="20.25" customHeight="1">
      <c r="A9" s="269">
        <v>1</v>
      </c>
      <c r="B9" s="1"/>
      <c r="C9" s="80"/>
      <c r="D9" s="80"/>
      <c r="E9" s="2"/>
      <c r="F9" s="3"/>
      <c r="G9" s="922" t="str">
        <f t="shared" ref="G9:G72" si="6">IF(E9="Oui",12.02*F9,IF(E9="Non",0,""))</f>
        <v/>
      </c>
      <c r="H9" s="31">
        <v>0.5</v>
      </c>
      <c r="I9" s="1"/>
      <c r="J9" s="3">
        <v>100</v>
      </c>
      <c r="K9" s="1"/>
      <c r="L9" s="79">
        <f>IF(E9="Oui",G9,IF(OR(J9="",H9=""),"",IF((IFERROR(VALUE(TRIM(SUBSTITUTE(J9,CHAR(160),""))),0))*(IFERROR(VALUE(TRIM(SUBSTITUTE(H9,CHAR(160),""))),0))=0,"",(IFERROR(VALUE(TRIM(SUBSTITUTE(J9,CHAR(160),""))),0))*(IFERROR(VALUE(TRIM(SUBSTITUTE(H9,CHAR(160),""))),0)))))</f>
        <v>50</v>
      </c>
      <c r="M9" s="320"/>
      <c r="N9" s="318" t="str">
        <f t="shared" si="0"/>
        <v/>
      </c>
      <c r="O9" s="318" t="str">
        <f t="shared" si="1"/>
        <v/>
      </c>
      <c r="P9" s="318" t="str">
        <f t="shared" si="2"/>
        <v/>
      </c>
      <c r="Q9" s="318" t="str">
        <f t="shared" ref="Q9:R40" si="7">IF(E9="","",E9)</f>
        <v/>
      </c>
      <c r="R9" s="318" t="str">
        <f t="shared" si="7"/>
        <v/>
      </c>
      <c r="S9" s="922" t="str">
        <f t="shared" ref="S9:S72" si="8">IF(Q9="Oui",12.02*R9,IF(Q9="Non",0,""))</f>
        <v/>
      </c>
      <c r="T9" s="272">
        <f t="shared" si="3"/>
        <v>0.5</v>
      </c>
      <c r="U9" s="271" t="str">
        <f t="shared" si="3"/>
        <v/>
      </c>
      <c r="V9" s="273">
        <f t="shared" si="3"/>
        <v>100</v>
      </c>
      <c r="W9" s="271" t="str">
        <f t="shared" si="3"/>
        <v/>
      </c>
      <c r="X9" s="273"/>
      <c r="Y9" s="959">
        <f>IF(X9="Non",0,IF(Q9="Oui",S9,IF(OR(V9="",T9=""),"",IF((IFERROR(VALUE(TRIM(SUBSTITUTE(V9,CHAR(160),""))),0))*(IFERROR(VALUE(TRIM(SUBSTITUTE(T9,CHAR(160),""))),0))=0,"",(IFERROR(VALUE(TRIM(SUBSTITUTE(V9,CHAR(160),""))),0))*(IFERROR(VALUE(TRIM(SUBSTITUTE(T9,CHAR(160),""))),0))))))</f>
        <v>50</v>
      </c>
      <c r="Z9" s="270"/>
      <c r="AA9" s="81" t="str">
        <f t="shared" si="4"/>
        <v>OK</v>
      </c>
      <c r="AB9" s="274">
        <f t="shared" si="5"/>
        <v>0</v>
      </c>
      <c r="AC9" s="102"/>
    </row>
    <row r="10" spans="1:29" s="265" customFormat="1" ht="20.25" customHeight="1">
      <c r="A10" s="269">
        <v>2</v>
      </c>
      <c r="B10" s="1"/>
      <c r="C10" s="80"/>
      <c r="D10" s="80"/>
      <c r="E10" s="2"/>
      <c r="F10" s="3"/>
      <c r="G10" s="922" t="str">
        <f t="shared" si="6"/>
        <v/>
      </c>
      <c r="H10" s="31"/>
      <c r="I10" s="1"/>
      <c r="J10" s="3"/>
      <c r="K10" s="1"/>
      <c r="L10" s="79" t="str">
        <f t="shared" ref="L10:L73" si="9">IF(E10="Oui",G10,IF(OR(J10="",H10=""),"",IF((IFERROR(VALUE(TRIM(SUBSTITUTE(J10,CHAR(160),""))),0))*(IFERROR(VALUE(TRIM(SUBSTITUTE(H10,CHAR(160),""))),0))=0,"",(IFERROR(VALUE(TRIM(SUBSTITUTE(J10,CHAR(160),""))),0))*(IFERROR(VALUE(TRIM(SUBSTITUTE(H10,CHAR(160),""))),0)))))</f>
        <v/>
      </c>
      <c r="M10" s="320"/>
      <c r="N10" s="318" t="str">
        <f t="shared" si="0"/>
        <v/>
      </c>
      <c r="O10" s="318" t="str">
        <f t="shared" si="1"/>
        <v/>
      </c>
      <c r="P10" s="318" t="str">
        <f t="shared" si="2"/>
        <v/>
      </c>
      <c r="Q10" s="318" t="str">
        <f t="shared" si="7"/>
        <v/>
      </c>
      <c r="R10" s="318" t="str">
        <f t="shared" si="7"/>
        <v/>
      </c>
      <c r="S10" s="922" t="str">
        <f t="shared" si="8"/>
        <v/>
      </c>
      <c r="T10" s="272" t="str">
        <f t="shared" ref="T10:T41" si="10">IF(H10="","",H10)</f>
        <v/>
      </c>
      <c r="U10" s="271" t="str">
        <f t="shared" ref="U10:U41" si="11">IF(I10="","",I10)</f>
        <v/>
      </c>
      <c r="V10" s="273" t="str">
        <f t="shared" ref="V10:V41" si="12">IF(J10="","",J10)</f>
        <v/>
      </c>
      <c r="W10" s="271" t="str">
        <f t="shared" ref="W10:W41" si="13">IF(K10="","",K10)</f>
        <v/>
      </c>
      <c r="X10" s="273"/>
      <c r="Y10" s="959" t="str">
        <f t="shared" ref="Y10:Y73" si="14">IF(X10="Non",0,IF(Q10="Oui",S10,IF(OR(V10="",T10=""),"",IF((IFERROR(VALUE(TRIM(SUBSTITUTE(V10,CHAR(160),""))),0))*(IFERROR(VALUE(TRIM(SUBSTITUTE(T10,CHAR(160),""))),0))=0,"",(IFERROR(VALUE(TRIM(SUBSTITUTE(V10,CHAR(160),""))),0))*(IFERROR(VALUE(TRIM(SUBSTITUTE(T10,CHAR(160),""))),0))))))</f>
        <v/>
      </c>
      <c r="Z10" s="270"/>
      <c r="AA10" s="81" t="str">
        <f t="shared" si="4"/>
        <v/>
      </c>
      <c r="AB10" s="274" t="str">
        <f t="shared" si="5"/>
        <v/>
      </c>
      <c r="AC10" s="102"/>
    </row>
    <row r="11" spans="1:29" s="265" customFormat="1" ht="20.25" customHeight="1">
      <c r="A11" s="269">
        <v>3</v>
      </c>
      <c r="B11" s="1"/>
      <c r="C11" s="80"/>
      <c r="D11" s="80"/>
      <c r="E11" s="2"/>
      <c r="F11" s="3"/>
      <c r="G11" s="922" t="str">
        <f t="shared" si="6"/>
        <v/>
      </c>
      <c r="H11" s="31"/>
      <c r="I11" s="1"/>
      <c r="J11" s="3"/>
      <c r="K11" s="1"/>
      <c r="L11" s="79" t="str">
        <f t="shared" si="9"/>
        <v/>
      </c>
      <c r="M11" s="320"/>
      <c r="N11" s="318" t="str">
        <f t="shared" si="0"/>
        <v/>
      </c>
      <c r="O11" s="318" t="str">
        <f t="shared" si="1"/>
        <v/>
      </c>
      <c r="P11" s="318" t="str">
        <f t="shared" si="2"/>
        <v/>
      </c>
      <c r="Q11" s="318" t="str">
        <f t="shared" si="7"/>
        <v/>
      </c>
      <c r="R11" s="318" t="str">
        <f t="shared" si="7"/>
        <v/>
      </c>
      <c r="S11" s="922" t="str">
        <f t="shared" si="8"/>
        <v/>
      </c>
      <c r="T11" s="272" t="str">
        <f t="shared" si="10"/>
        <v/>
      </c>
      <c r="U11" s="271" t="str">
        <f t="shared" si="11"/>
        <v/>
      </c>
      <c r="V11" s="273" t="str">
        <f t="shared" si="12"/>
        <v/>
      </c>
      <c r="W11" s="271" t="str">
        <f t="shared" si="13"/>
        <v/>
      </c>
      <c r="X11" s="273"/>
      <c r="Y11" s="959" t="str">
        <f t="shared" si="14"/>
        <v/>
      </c>
      <c r="Z11" s="270"/>
      <c r="AA11" s="81" t="str">
        <f t="shared" si="4"/>
        <v/>
      </c>
      <c r="AB11" s="274" t="str">
        <f t="shared" si="5"/>
        <v/>
      </c>
      <c r="AC11" s="102"/>
    </row>
    <row r="12" spans="1:29" s="265" customFormat="1" ht="20.25" customHeight="1">
      <c r="A12" s="269">
        <v>4</v>
      </c>
      <c r="B12" s="1"/>
      <c r="C12" s="80"/>
      <c r="D12" s="80"/>
      <c r="E12" s="2"/>
      <c r="F12" s="3"/>
      <c r="G12" s="922" t="str">
        <f t="shared" si="6"/>
        <v/>
      </c>
      <c r="H12" s="31"/>
      <c r="I12" s="1"/>
      <c r="J12" s="3"/>
      <c r="K12" s="1"/>
      <c r="L12" s="79" t="str">
        <f t="shared" si="9"/>
        <v/>
      </c>
      <c r="M12" s="320"/>
      <c r="N12" s="318" t="str">
        <f t="shared" si="0"/>
        <v/>
      </c>
      <c r="O12" s="318" t="str">
        <f t="shared" si="1"/>
        <v/>
      </c>
      <c r="P12" s="318" t="str">
        <f t="shared" si="2"/>
        <v/>
      </c>
      <c r="Q12" s="318" t="str">
        <f t="shared" si="7"/>
        <v/>
      </c>
      <c r="R12" s="318" t="str">
        <f t="shared" si="7"/>
        <v/>
      </c>
      <c r="S12" s="922" t="str">
        <f t="shared" si="8"/>
        <v/>
      </c>
      <c r="T12" s="272" t="str">
        <f t="shared" si="10"/>
        <v/>
      </c>
      <c r="U12" s="271" t="str">
        <f t="shared" si="11"/>
        <v/>
      </c>
      <c r="V12" s="273" t="str">
        <f t="shared" si="12"/>
        <v/>
      </c>
      <c r="W12" s="271" t="str">
        <f t="shared" si="13"/>
        <v/>
      </c>
      <c r="X12" s="273"/>
      <c r="Y12" s="959" t="str">
        <f t="shared" si="14"/>
        <v/>
      </c>
      <c r="Z12" s="270"/>
      <c r="AA12" s="81" t="str">
        <f t="shared" si="4"/>
        <v/>
      </c>
      <c r="AB12" s="274" t="str">
        <f t="shared" si="5"/>
        <v/>
      </c>
      <c r="AC12" s="102"/>
    </row>
    <row r="13" spans="1:29" ht="20.25" customHeight="1">
      <c r="A13" s="269">
        <v>5</v>
      </c>
      <c r="B13" s="1"/>
      <c r="C13" s="80"/>
      <c r="D13" s="80"/>
      <c r="E13" s="2"/>
      <c r="F13" s="3"/>
      <c r="G13" s="922" t="str">
        <f t="shared" si="6"/>
        <v/>
      </c>
      <c r="H13" s="31"/>
      <c r="I13" s="1"/>
      <c r="J13" s="3"/>
      <c r="K13" s="1"/>
      <c r="L13" s="79" t="str">
        <f t="shared" si="9"/>
        <v/>
      </c>
      <c r="M13" s="320"/>
      <c r="N13" s="318" t="str">
        <f t="shared" si="0"/>
        <v/>
      </c>
      <c r="O13" s="318" t="str">
        <f t="shared" si="1"/>
        <v/>
      </c>
      <c r="P13" s="318" t="str">
        <f t="shared" si="2"/>
        <v/>
      </c>
      <c r="Q13" s="318" t="str">
        <f t="shared" si="7"/>
        <v/>
      </c>
      <c r="R13" s="318" t="str">
        <f t="shared" si="7"/>
        <v/>
      </c>
      <c r="S13" s="922" t="str">
        <f>IF(Q13="Oui",12.02*R13,IF(Q13="Non",0,""))</f>
        <v/>
      </c>
      <c r="T13" s="272" t="str">
        <f t="shared" si="10"/>
        <v/>
      </c>
      <c r="U13" s="271" t="str">
        <f t="shared" si="11"/>
        <v/>
      </c>
      <c r="V13" s="273" t="str">
        <f t="shared" si="12"/>
        <v/>
      </c>
      <c r="W13" s="271" t="str">
        <f t="shared" si="13"/>
        <v/>
      </c>
      <c r="X13" s="273"/>
      <c r="Y13" s="959" t="str">
        <f t="shared" si="14"/>
        <v/>
      </c>
      <c r="Z13" s="270"/>
      <c r="AA13" s="81" t="str">
        <f t="shared" si="4"/>
        <v/>
      </c>
      <c r="AB13" s="274" t="str">
        <f t="shared" si="5"/>
        <v/>
      </c>
    </row>
    <row r="14" spans="1:29" ht="20.25" customHeight="1">
      <c r="A14" s="269">
        <v>6</v>
      </c>
      <c r="B14" s="1"/>
      <c r="C14" s="80"/>
      <c r="D14" s="80"/>
      <c r="E14" s="2"/>
      <c r="F14" s="3"/>
      <c r="G14" s="922" t="str">
        <f t="shared" si="6"/>
        <v/>
      </c>
      <c r="H14" s="31"/>
      <c r="I14" s="1"/>
      <c r="J14" s="3"/>
      <c r="K14" s="1"/>
      <c r="L14" s="79" t="str">
        <f t="shared" si="9"/>
        <v/>
      </c>
      <c r="M14" s="320"/>
      <c r="N14" s="318" t="str">
        <f t="shared" si="0"/>
        <v/>
      </c>
      <c r="O14" s="318" t="str">
        <f t="shared" si="1"/>
        <v/>
      </c>
      <c r="P14" s="318" t="str">
        <f t="shared" si="2"/>
        <v/>
      </c>
      <c r="Q14" s="318" t="str">
        <f t="shared" si="7"/>
        <v/>
      </c>
      <c r="R14" s="318" t="str">
        <f t="shared" si="7"/>
        <v/>
      </c>
      <c r="S14" s="922" t="str">
        <f t="shared" si="8"/>
        <v/>
      </c>
      <c r="T14" s="272" t="str">
        <f t="shared" si="10"/>
        <v/>
      </c>
      <c r="U14" s="271" t="str">
        <f t="shared" si="11"/>
        <v/>
      </c>
      <c r="V14" s="273" t="str">
        <f t="shared" si="12"/>
        <v/>
      </c>
      <c r="W14" s="271" t="str">
        <f t="shared" si="13"/>
        <v/>
      </c>
      <c r="X14" s="273"/>
      <c r="Y14" s="959" t="str">
        <f t="shared" si="14"/>
        <v/>
      </c>
      <c r="Z14" s="270"/>
      <c r="AA14" s="81" t="str">
        <f t="shared" si="4"/>
        <v/>
      </c>
      <c r="AB14" s="274" t="str">
        <f t="shared" si="5"/>
        <v/>
      </c>
    </row>
    <row r="15" spans="1:29" ht="20.25" customHeight="1">
      <c r="A15" s="269">
        <v>7</v>
      </c>
      <c r="B15" s="1"/>
      <c r="C15" s="80"/>
      <c r="D15" s="80"/>
      <c r="E15" s="2"/>
      <c r="F15" s="3"/>
      <c r="G15" s="922" t="str">
        <f t="shared" si="6"/>
        <v/>
      </c>
      <c r="H15" s="31"/>
      <c r="I15" s="1"/>
      <c r="J15" s="3"/>
      <c r="K15" s="1"/>
      <c r="L15" s="79" t="str">
        <f t="shared" si="9"/>
        <v/>
      </c>
      <c r="M15" s="320"/>
      <c r="N15" s="318" t="str">
        <f t="shared" si="0"/>
        <v/>
      </c>
      <c r="O15" s="318" t="str">
        <f t="shared" si="1"/>
        <v/>
      </c>
      <c r="P15" s="318" t="str">
        <f t="shared" si="2"/>
        <v/>
      </c>
      <c r="Q15" s="318" t="str">
        <f t="shared" si="7"/>
        <v/>
      </c>
      <c r="R15" s="318" t="str">
        <f t="shared" si="7"/>
        <v/>
      </c>
      <c r="S15" s="922" t="str">
        <f t="shared" si="8"/>
        <v/>
      </c>
      <c r="T15" s="272" t="str">
        <f t="shared" si="10"/>
        <v/>
      </c>
      <c r="U15" s="271" t="str">
        <f t="shared" si="11"/>
        <v/>
      </c>
      <c r="V15" s="273" t="str">
        <f t="shared" si="12"/>
        <v/>
      </c>
      <c r="W15" s="271" t="str">
        <f t="shared" si="13"/>
        <v/>
      </c>
      <c r="X15" s="273"/>
      <c r="Y15" s="959" t="str">
        <f t="shared" si="14"/>
        <v/>
      </c>
      <c r="Z15" s="270"/>
      <c r="AA15" s="81" t="str">
        <f t="shared" si="4"/>
        <v/>
      </c>
      <c r="AB15" s="274" t="str">
        <f t="shared" si="5"/>
        <v/>
      </c>
    </row>
    <row r="16" spans="1:29" ht="20.25" customHeight="1">
      <c r="A16" s="269">
        <v>8</v>
      </c>
      <c r="B16" s="1"/>
      <c r="C16" s="80"/>
      <c r="D16" s="80"/>
      <c r="E16" s="2"/>
      <c r="F16" s="2"/>
      <c r="G16" s="922" t="str">
        <f t="shared" si="6"/>
        <v/>
      </c>
      <c r="H16" s="31"/>
      <c r="I16" s="1"/>
      <c r="J16" s="3"/>
      <c r="K16" s="1"/>
      <c r="L16" s="79" t="str">
        <f t="shared" si="9"/>
        <v/>
      </c>
      <c r="M16" s="320"/>
      <c r="N16" s="318" t="str">
        <f t="shared" si="0"/>
        <v/>
      </c>
      <c r="O16" s="318" t="str">
        <f t="shared" si="1"/>
        <v/>
      </c>
      <c r="P16" s="318" t="str">
        <f t="shared" si="2"/>
        <v/>
      </c>
      <c r="Q16" s="318" t="str">
        <f t="shared" si="7"/>
        <v/>
      </c>
      <c r="R16" s="318" t="str">
        <f t="shared" si="7"/>
        <v/>
      </c>
      <c r="S16" s="922" t="str">
        <f t="shared" si="8"/>
        <v/>
      </c>
      <c r="T16" s="272" t="str">
        <f t="shared" si="10"/>
        <v/>
      </c>
      <c r="U16" s="271" t="str">
        <f t="shared" si="11"/>
        <v/>
      </c>
      <c r="V16" s="273" t="str">
        <f t="shared" si="12"/>
        <v/>
      </c>
      <c r="W16" s="271" t="str">
        <f t="shared" si="13"/>
        <v/>
      </c>
      <c r="X16" s="273"/>
      <c r="Y16" s="959" t="str">
        <f t="shared" si="14"/>
        <v/>
      </c>
      <c r="Z16" s="270"/>
      <c r="AA16" s="81" t="str">
        <f t="shared" si="4"/>
        <v/>
      </c>
      <c r="AB16" s="274" t="str">
        <f t="shared" si="5"/>
        <v/>
      </c>
    </row>
    <row r="17" spans="1:29" ht="20.25" customHeight="1">
      <c r="A17" s="269">
        <v>9</v>
      </c>
      <c r="B17" s="1"/>
      <c r="C17" s="80"/>
      <c r="D17" s="80"/>
      <c r="E17" s="2"/>
      <c r="F17" s="2"/>
      <c r="G17" s="922" t="str">
        <f t="shared" si="6"/>
        <v/>
      </c>
      <c r="H17" s="31"/>
      <c r="I17" s="1"/>
      <c r="J17" s="3"/>
      <c r="K17" s="1"/>
      <c r="L17" s="79" t="str">
        <f t="shared" si="9"/>
        <v/>
      </c>
      <c r="M17" s="320"/>
      <c r="N17" s="318" t="str">
        <f t="shared" si="0"/>
        <v/>
      </c>
      <c r="O17" s="318" t="str">
        <f t="shared" si="1"/>
        <v/>
      </c>
      <c r="P17" s="318" t="str">
        <f t="shared" si="2"/>
        <v/>
      </c>
      <c r="Q17" s="318" t="str">
        <f t="shared" si="7"/>
        <v/>
      </c>
      <c r="R17" s="318" t="str">
        <f t="shared" si="7"/>
        <v/>
      </c>
      <c r="S17" s="922" t="str">
        <f t="shared" si="8"/>
        <v/>
      </c>
      <c r="T17" s="272" t="str">
        <f t="shared" si="10"/>
        <v/>
      </c>
      <c r="U17" s="271" t="str">
        <f t="shared" si="11"/>
        <v/>
      </c>
      <c r="V17" s="273" t="str">
        <f t="shared" si="12"/>
        <v/>
      </c>
      <c r="W17" s="271" t="str">
        <f t="shared" si="13"/>
        <v/>
      </c>
      <c r="X17" s="273"/>
      <c r="Y17" s="959" t="str">
        <f t="shared" si="14"/>
        <v/>
      </c>
      <c r="Z17" s="270"/>
      <c r="AA17" s="81" t="str">
        <f t="shared" si="4"/>
        <v/>
      </c>
      <c r="AB17" s="274" t="str">
        <f t="shared" si="5"/>
        <v/>
      </c>
    </row>
    <row r="18" spans="1:29" ht="20.25" customHeight="1">
      <c r="A18" s="269">
        <v>10</v>
      </c>
      <c r="B18" s="1"/>
      <c r="C18" s="80"/>
      <c r="D18" s="80"/>
      <c r="E18" s="2"/>
      <c r="F18" s="2"/>
      <c r="G18" s="922" t="str">
        <f t="shared" si="6"/>
        <v/>
      </c>
      <c r="H18" s="31"/>
      <c r="I18" s="1"/>
      <c r="J18" s="3"/>
      <c r="K18" s="1"/>
      <c r="L18" s="79" t="str">
        <f t="shared" si="9"/>
        <v/>
      </c>
      <c r="M18" s="320"/>
      <c r="N18" s="318" t="str">
        <f t="shared" si="0"/>
        <v/>
      </c>
      <c r="O18" s="318" t="str">
        <f t="shared" si="1"/>
        <v/>
      </c>
      <c r="P18" s="318" t="str">
        <f t="shared" si="2"/>
        <v/>
      </c>
      <c r="Q18" s="318" t="str">
        <f t="shared" si="7"/>
        <v/>
      </c>
      <c r="R18" s="318" t="str">
        <f t="shared" si="7"/>
        <v/>
      </c>
      <c r="S18" s="922" t="str">
        <f t="shared" si="8"/>
        <v/>
      </c>
      <c r="T18" s="272" t="str">
        <f t="shared" si="10"/>
        <v/>
      </c>
      <c r="U18" s="271" t="str">
        <f t="shared" si="11"/>
        <v/>
      </c>
      <c r="V18" s="273" t="str">
        <f t="shared" si="12"/>
        <v/>
      </c>
      <c r="W18" s="271" t="str">
        <f t="shared" si="13"/>
        <v/>
      </c>
      <c r="X18" s="273"/>
      <c r="Y18" s="959" t="str">
        <f t="shared" si="14"/>
        <v/>
      </c>
      <c r="Z18" s="270"/>
      <c r="AA18" s="81" t="str">
        <f t="shared" si="4"/>
        <v/>
      </c>
      <c r="AB18" s="274" t="str">
        <f t="shared" si="5"/>
        <v/>
      </c>
    </row>
    <row r="19" spans="1:29" ht="20.25" customHeight="1">
      <c r="A19" s="269">
        <v>11</v>
      </c>
      <c r="B19" s="1"/>
      <c r="C19" s="80"/>
      <c r="D19" s="80"/>
      <c r="E19" s="2"/>
      <c r="F19" s="2"/>
      <c r="G19" s="922" t="str">
        <f t="shared" si="6"/>
        <v/>
      </c>
      <c r="H19" s="31"/>
      <c r="I19" s="1"/>
      <c r="J19" s="3"/>
      <c r="K19" s="1"/>
      <c r="L19" s="79" t="str">
        <f t="shared" si="9"/>
        <v/>
      </c>
      <c r="M19" s="320"/>
      <c r="N19" s="318" t="str">
        <f t="shared" si="0"/>
        <v/>
      </c>
      <c r="O19" s="318" t="str">
        <f t="shared" si="1"/>
        <v/>
      </c>
      <c r="P19" s="318" t="str">
        <f t="shared" si="2"/>
        <v/>
      </c>
      <c r="Q19" s="318" t="str">
        <f t="shared" si="7"/>
        <v/>
      </c>
      <c r="R19" s="318" t="str">
        <f t="shared" si="7"/>
        <v/>
      </c>
      <c r="S19" s="922" t="str">
        <f t="shared" si="8"/>
        <v/>
      </c>
      <c r="T19" s="272" t="str">
        <f t="shared" si="10"/>
        <v/>
      </c>
      <c r="U19" s="271" t="str">
        <f t="shared" si="11"/>
        <v/>
      </c>
      <c r="V19" s="273" t="str">
        <f t="shared" si="12"/>
        <v/>
      </c>
      <c r="W19" s="271" t="str">
        <f t="shared" si="13"/>
        <v/>
      </c>
      <c r="X19" s="273"/>
      <c r="Y19" s="959" t="str">
        <f t="shared" si="14"/>
        <v/>
      </c>
      <c r="Z19" s="270"/>
      <c r="AA19" s="81" t="str">
        <f t="shared" si="4"/>
        <v/>
      </c>
      <c r="AB19" s="274" t="str">
        <f t="shared" si="5"/>
        <v/>
      </c>
    </row>
    <row r="20" spans="1:29" ht="20.25" customHeight="1">
      <c r="A20" s="269">
        <v>12</v>
      </c>
      <c r="B20" s="1"/>
      <c r="C20" s="80"/>
      <c r="D20" s="80"/>
      <c r="E20" s="2"/>
      <c r="F20" s="2"/>
      <c r="G20" s="922" t="str">
        <f t="shared" si="6"/>
        <v/>
      </c>
      <c r="H20" s="31"/>
      <c r="I20" s="1"/>
      <c r="J20" s="3"/>
      <c r="K20" s="1"/>
      <c r="L20" s="79" t="str">
        <f t="shared" si="9"/>
        <v/>
      </c>
      <c r="M20" s="320"/>
      <c r="N20" s="318" t="str">
        <f t="shared" si="0"/>
        <v/>
      </c>
      <c r="O20" s="318" t="str">
        <f t="shared" si="1"/>
        <v/>
      </c>
      <c r="P20" s="318" t="str">
        <f t="shared" si="2"/>
        <v/>
      </c>
      <c r="Q20" s="318" t="str">
        <f t="shared" si="7"/>
        <v/>
      </c>
      <c r="R20" s="318" t="str">
        <f t="shared" si="7"/>
        <v/>
      </c>
      <c r="S20" s="922" t="str">
        <f t="shared" si="8"/>
        <v/>
      </c>
      <c r="T20" s="272" t="str">
        <f t="shared" si="10"/>
        <v/>
      </c>
      <c r="U20" s="271" t="str">
        <f t="shared" si="11"/>
        <v/>
      </c>
      <c r="V20" s="273" t="str">
        <f t="shared" si="12"/>
        <v/>
      </c>
      <c r="W20" s="271" t="str">
        <f t="shared" si="13"/>
        <v/>
      </c>
      <c r="X20" s="273"/>
      <c r="Y20" s="959" t="str">
        <f t="shared" si="14"/>
        <v/>
      </c>
      <c r="Z20" s="270"/>
      <c r="AA20" s="81" t="str">
        <f t="shared" si="4"/>
        <v/>
      </c>
      <c r="AB20" s="274" t="str">
        <f t="shared" si="5"/>
        <v/>
      </c>
    </row>
    <row r="21" spans="1:29" ht="20.25" customHeight="1">
      <c r="A21" s="269">
        <v>13</v>
      </c>
      <c r="B21" s="1"/>
      <c r="C21" s="80"/>
      <c r="D21" s="80"/>
      <c r="E21" s="2"/>
      <c r="F21" s="2"/>
      <c r="G21" s="922" t="str">
        <f t="shared" si="6"/>
        <v/>
      </c>
      <c r="H21" s="31"/>
      <c r="I21" s="1"/>
      <c r="J21" s="3"/>
      <c r="K21" s="1"/>
      <c r="L21" s="79" t="str">
        <f t="shared" si="9"/>
        <v/>
      </c>
      <c r="M21" s="320"/>
      <c r="N21" s="318" t="str">
        <f t="shared" si="0"/>
        <v/>
      </c>
      <c r="O21" s="318" t="str">
        <f t="shared" si="1"/>
        <v/>
      </c>
      <c r="P21" s="318" t="str">
        <f t="shared" si="2"/>
        <v/>
      </c>
      <c r="Q21" s="318" t="str">
        <f t="shared" si="7"/>
        <v/>
      </c>
      <c r="R21" s="318" t="str">
        <f t="shared" si="7"/>
        <v/>
      </c>
      <c r="S21" s="922" t="str">
        <f t="shared" si="8"/>
        <v/>
      </c>
      <c r="T21" s="272" t="str">
        <f t="shared" si="10"/>
        <v/>
      </c>
      <c r="U21" s="271" t="str">
        <f t="shared" si="11"/>
        <v/>
      </c>
      <c r="V21" s="273" t="str">
        <f t="shared" si="12"/>
        <v/>
      </c>
      <c r="W21" s="271" t="str">
        <f t="shared" si="13"/>
        <v/>
      </c>
      <c r="X21" s="273"/>
      <c r="Y21" s="959" t="str">
        <f t="shared" si="14"/>
        <v/>
      </c>
      <c r="Z21" s="270"/>
      <c r="AA21" s="81" t="str">
        <f t="shared" si="4"/>
        <v/>
      </c>
      <c r="AB21" s="274" t="str">
        <f t="shared" si="5"/>
        <v/>
      </c>
    </row>
    <row r="22" spans="1:29" ht="20.25" customHeight="1">
      <c r="A22" s="269">
        <v>14</v>
      </c>
      <c r="B22" s="1"/>
      <c r="C22" s="80"/>
      <c r="D22" s="80"/>
      <c r="E22" s="2"/>
      <c r="F22" s="2"/>
      <c r="G22" s="922" t="str">
        <f t="shared" si="6"/>
        <v/>
      </c>
      <c r="H22" s="31"/>
      <c r="I22" s="1"/>
      <c r="J22" s="3"/>
      <c r="K22" s="1"/>
      <c r="L22" s="79" t="str">
        <f t="shared" si="9"/>
        <v/>
      </c>
      <c r="M22" s="320"/>
      <c r="N22" s="318" t="str">
        <f t="shared" si="0"/>
        <v/>
      </c>
      <c r="O22" s="318" t="str">
        <f t="shared" si="1"/>
        <v/>
      </c>
      <c r="P22" s="318" t="str">
        <f t="shared" si="2"/>
        <v/>
      </c>
      <c r="Q22" s="318" t="str">
        <f t="shared" si="7"/>
        <v/>
      </c>
      <c r="R22" s="318" t="str">
        <f t="shared" si="7"/>
        <v/>
      </c>
      <c r="S22" s="922" t="str">
        <f t="shared" si="8"/>
        <v/>
      </c>
      <c r="T22" s="272" t="str">
        <f t="shared" si="10"/>
        <v/>
      </c>
      <c r="U22" s="271" t="str">
        <f t="shared" si="11"/>
        <v/>
      </c>
      <c r="V22" s="273" t="str">
        <f t="shared" si="12"/>
        <v/>
      </c>
      <c r="W22" s="271" t="str">
        <f t="shared" si="13"/>
        <v/>
      </c>
      <c r="X22" s="273"/>
      <c r="Y22" s="959" t="str">
        <f t="shared" si="14"/>
        <v/>
      </c>
      <c r="Z22" s="270"/>
      <c r="AA22" s="81" t="str">
        <f t="shared" si="4"/>
        <v/>
      </c>
      <c r="AB22" s="274" t="str">
        <f t="shared" si="5"/>
        <v/>
      </c>
    </row>
    <row r="23" spans="1:29" ht="20.25" customHeight="1">
      <c r="A23" s="269">
        <v>15</v>
      </c>
      <c r="B23" s="1"/>
      <c r="C23" s="80"/>
      <c r="D23" s="80"/>
      <c r="E23" s="2"/>
      <c r="F23" s="2"/>
      <c r="G23" s="922" t="str">
        <f t="shared" si="6"/>
        <v/>
      </c>
      <c r="H23" s="31"/>
      <c r="I23" s="1"/>
      <c r="J23" s="3"/>
      <c r="K23" s="1"/>
      <c r="L23" s="79" t="str">
        <f t="shared" si="9"/>
        <v/>
      </c>
      <c r="M23" s="320"/>
      <c r="N23" s="318" t="str">
        <f t="shared" si="0"/>
        <v/>
      </c>
      <c r="O23" s="318" t="str">
        <f t="shared" si="1"/>
        <v/>
      </c>
      <c r="P23" s="318" t="str">
        <f t="shared" si="2"/>
        <v/>
      </c>
      <c r="Q23" s="318" t="str">
        <f t="shared" si="7"/>
        <v/>
      </c>
      <c r="R23" s="318" t="str">
        <f t="shared" si="7"/>
        <v/>
      </c>
      <c r="S23" s="922" t="str">
        <f t="shared" si="8"/>
        <v/>
      </c>
      <c r="T23" s="272" t="str">
        <f t="shared" si="10"/>
        <v/>
      </c>
      <c r="U23" s="271" t="str">
        <f t="shared" si="11"/>
        <v/>
      </c>
      <c r="V23" s="273" t="str">
        <f t="shared" si="12"/>
        <v/>
      </c>
      <c r="W23" s="271" t="str">
        <f t="shared" si="13"/>
        <v/>
      </c>
      <c r="X23" s="273"/>
      <c r="Y23" s="959" t="str">
        <f t="shared" si="14"/>
        <v/>
      </c>
      <c r="Z23" s="270"/>
      <c r="AA23" s="81" t="str">
        <f t="shared" si="4"/>
        <v/>
      </c>
      <c r="AB23" s="274" t="str">
        <f t="shared" si="5"/>
        <v/>
      </c>
      <c r="AC23" s="204"/>
    </row>
    <row r="24" spans="1:29" ht="20.25" customHeight="1">
      <c r="A24" s="269">
        <v>16</v>
      </c>
      <c r="B24" s="1"/>
      <c r="C24" s="80"/>
      <c r="D24" s="80"/>
      <c r="E24" s="2"/>
      <c r="F24" s="2"/>
      <c r="G24" s="922" t="str">
        <f t="shared" si="6"/>
        <v/>
      </c>
      <c r="H24" s="31"/>
      <c r="I24" s="1"/>
      <c r="J24" s="3"/>
      <c r="K24" s="1"/>
      <c r="L24" s="79" t="str">
        <f t="shared" si="9"/>
        <v/>
      </c>
      <c r="M24" s="320"/>
      <c r="N24" s="318" t="str">
        <f t="shared" si="0"/>
        <v/>
      </c>
      <c r="O24" s="318" t="str">
        <f t="shared" si="1"/>
        <v/>
      </c>
      <c r="P24" s="318" t="str">
        <f t="shared" si="2"/>
        <v/>
      </c>
      <c r="Q24" s="318" t="str">
        <f t="shared" si="7"/>
        <v/>
      </c>
      <c r="R24" s="318" t="str">
        <f t="shared" si="7"/>
        <v/>
      </c>
      <c r="S24" s="922" t="str">
        <f t="shared" si="8"/>
        <v/>
      </c>
      <c r="T24" s="272" t="str">
        <f t="shared" si="10"/>
        <v/>
      </c>
      <c r="U24" s="271" t="str">
        <f t="shared" si="11"/>
        <v/>
      </c>
      <c r="V24" s="273" t="str">
        <f t="shared" si="12"/>
        <v/>
      </c>
      <c r="W24" s="271" t="str">
        <f t="shared" si="13"/>
        <v/>
      </c>
      <c r="X24" s="273"/>
      <c r="Y24" s="959" t="str">
        <f t="shared" si="14"/>
        <v/>
      </c>
      <c r="Z24" s="270"/>
      <c r="AA24" s="81" t="str">
        <f t="shared" si="4"/>
        <v/>
      </c>
      <c r="AB24" s="274" t="str">
        <f t="shared" si="5"/>
        <v/>
      </c>
      <c r="AC24" s="204"/>
    </row>
    <row r="25" spans="1:29" ht="20.25" customHeight="1">
      <c r="A25" s="269">
        <v>17</v>
      </c>
      <c r="B25" s="1"/>
      <c r="C25" s="80"/>
      <c r="D25" s="80"/>
      <c r="E25" s="2"/>
      <c r="F25" s="2"/>
      <c r="G25" s="922" t="str">
        <f t="shared" si="6"/>
        <v/>
      </c>
      <c r="H25" s="31"/>
      <c r="I25" s="1"/>
      <c r="J25" s="3"/>
      <c r="K25" s="1"/>
      <c r="L25" s="79" t="str">
        <f t="shared" si="9"/>
        <v/>
      </c>
      <c r="M25" s="320"/>
      <c r="N25" s="318" t="str">
        <f t="shared" si="0"/>
        <v/>
      </c>
      <c r="O25" s="318" t="str">
        <f t="shared" si="1"/>
        <v/>
      </c>
      <c r="P25" s="318" t="str">
        <f t="shared" si="2"/>
        <v/>
      </c>
      <c r="Q25" s="318" t="str">
        <f t="shared" si="7"/>
        <v/>
      </c>
      <c r="R25" s="318" t="str">
        <f t="shared" si="7"/>
        <v/>
      </c>
      <c r="S25" s="922" t="str">
        <f t="shared" si="8"/>
        <v/>
      </c>
      <c r="T25" s="272" t="str">
        <f t="shared" si="10"/>
        <v/>
      </c>
      <c r="U25" s="271" t="str">
        <f t="shared" si="11"/>
        <v/>
      </c>
      <c r="V25" s="273" t="str">
        <f t="shared" si="12"/>
        <v/>
      </c>
      <c r="W25" s="271" t="str">
        <f t="shared" si="13"/>
        <v/>
      </c>
      <c r="X25" s="273"/>
      <c r="Y25" s="959" t="str">
        <f t="shared" si="14"/>
        <v/>
      </c>
      <c r="Z25" s="270"/>
      <c r="AA25" s="81" t="str">
        <f t="shared" si="4"/>
        <v/>
      </c>
      <c r="AB25" s="274" t="str">
        <f t="shared" si="5"/>
        <v/>
      </c>
    </row>
    <row r="26" spans="1:29" ht="20.25" customHeight="1">
      <c r="A26" s="269">
        <v>18</v>
      </c>
      <c r="B26" s="1"/>
      <c r="C26" s="80"/>
      <c r="D26" s="80"/>
      <c r="E26" s="2"/>
      <c r="F26" s="2"/>
      <c r="G26" s="922" t="str">
        <f t="shared" si="6"/>
        <v/>
      </c>
      <c r="H26" s="31"/>
      <c r="I26" s="1"/>
      <c r="J26" s="3"/>
      <c r="K26" s="1"/>
      <c r="L26" s="79" t="str">
        <f t="shared" si="9"/>
        <v/>
      </c>
      <c r="M26" s="320"/>
      <c r="N26" s="318" t="str">
        <f t="shared" si="0"/>
        <v/>
      </c>
      <c r="O26" s="318" t="str">
        <f t="shared" si="1"/>
        <v/>
      </c>
      <c r="P26" s="318" t="str">
        <f t="shared" si="2"/>
        <v/>
      </c>
      <c r="Q26" s="318" t="str">
        <f t="shared" si="7"/>
        <v/>
      </c>
      <c r="R26" s="318" t="str">
        <f t="shared" si="7"/>
        <v/>
      </c>
      <c r="S26" s="922" t="str">
        <f t="shared" si="8"/>
        <v/>
      </c>
      <c r="T26" s="272" t="str">
        <f t="shared" si="10"/>
        <v/>
      </c>
      <c r="U26" s="271" t="str">
        <f t="shared" si="11"/>
        <v/>
      </c>
      <c r="V26" s="273" t="str">
        <f t="shared" si="12"/>
        <v/>
      </c>
      <c r="W26" s="271" t="str">
        <f t="shared" si="13"/>
        <v/>
      </c>
      <c r="X26" s="273"/>
      <c r="Y26" s="959" t="str">
        <f t="shared" si="14"/>
        <v/>
      </c>
      <c r="Z26" s="270"/>
      <c r="AA26" s="81" t="str">
        <f t="shared" si="4"/>
        <v/>
      </c>
      <c r="AB26" s="274" t="str">
        <f t="shared" si="5"/>
        <v/>
      </c>
    </row>
    <row r="27" spans="1:29" ht="20.25" customHeight="1">
      <c r="A27" s="269">
        <v>19</v>
      </c>
      <c r="B27" s="1"/>
      <c r="C27" s="80"/>
      <c r="D27" s="80"/>
      <c r="E27" s="2"/>
      <c r="F27" s="2"/>
      <c r="G27" s="922" t="str">
        <f t="shared" si="6"/>
        <v/>
      </c>
      <c r="H27" s="31"/>
      <c r="I27" s="1"/>
      <c r="J27" s="3"/>
      <c r="K27" s="1"/>
      <c r="L27" s="79" t="str">
        <f t="shared" si="9"/>
        <v/>
      </c>
      <c r="M27" s="320"/>
      <c r="N27" s="318" t="str">
        <f t="shared" si="0"/>
        <v/>
      </c>
      <c r="O27" s="318" t="str">
        <f t="shared" si="1"/>
        <v/>
      </c>
      <c r="P27" s="318" t="str">
        <f t="shared" si="2"/>
        <v/>
      </c>
      <c r="Q27" s="318" t="str">
        <f t="shared" si="7"/>
        <v/>
      </c>
      <c r="R27" s="318" t="str">
        <f t="shared" si="7"/>
        <v/>
      </c>
      <c r="S27" s="922" t="str">
        <f t="shared" si="8"/>
        <v/>
      </c>
      <c r="T27" s="272" t="str">
        <f t="shared" si="10"/>
        <v/>
      </c>
      <c r="U27" s="271" t="str">
        <f t="shared" si="11"/>
        <v/>
      </c>
      <c r="V27" s="273" t="str">
        <f t="shared" si="12"/>
        <v/>
      </c>
      <c r="W27" s="271" t="str">
        <f t="shared" si="13"/>
        <v/>
      </c>
      <c r="X27" s="273"/>
      <c r="Y27" s="959" t="str">
        <f t="shared" si="14"/>
        <v/>
      </c>
      <c r="Z27" s="270"/>
      <c r="AA27" s="81" t="str">
        <f t="shared" si="4"/>
        <v/>
      </c>
      <c r="AB27" s="274" t="str">
        <f t="shared" si="5"/>
        <v/>
      </c>
    </row>
    <row r="28" spans="1:29" ht="20.25" customHeight="1">
      <c r="A28" s="269">
        <v>20</v>
      </c>
      <c r="B28" s="1"/>
      <c r="C28" s="80"/>
      <c r="D28" s="80"/>
      <c r="E28" s="2"/>
      <c r="F28" s="2"/>
      <c r="G28" s="922" t="str">
        <f t="shared" si="6"/>
        <v/>
      </c>
      <c r="H28" s="31"/>
      <c r="I28" s="1"/>
      <c r="J28" s="3"/>
      <c r="K28" s="1"/>
      <c r="L28" s="79" t="str">
        <f t="shared" si="9"/>
        <v/>
      </c>
      <c r="M28" s="320"/>
      <c r="N28" s="318" t="str">
        <f t="shared" si="0"/>
        <v/>
      </c>
      <c r="O28" s="318" t="str">
        <f t="shared" si="1"/>
        <v/>
      </c>
      <c r="P28" s="318" t="str">
        <f t="shared" si="2"/>
        <v/>
      </c>
      <c r="Q28" s="318" t="str">
        <f t="shared" si="7"/>
        <v/>
      </c>
      <c r="R28" s="318" t="str">
        <f t="shared" si="7"/>
        <v/>
      </c>
      <c r="S28" s="922" t="str">
        <f t="shared" si="8"/>
        <v/>
      </c>
      <c r="T28" s="272" t="str">
        <f t="shared" si="10"/>
        <v/>
      </c>
      <c r="U28" s="271" t="str">
        <f t="shared" si="11"/>
        <v/>
      </c>
      <c r="V28" s="273" t="str">
        <f t="shared" si="12"/>
        <v/>
      </c>
      <c r="W28" s="271" t="str">
        <f t="shared" si="13"/>
        <v/>
      </c>
      <c r="X28" s="273"/>
      <c r="Y28" s="959" t="str">
        <f t="shared" si="14"/>
        <v/>
      </c>
      <c r="Z28" s="270"/>
      <c r="AA28" s="81" t="str">
        <f t="shared" si="4"/>
        <v/>
      </c>
      <c r="AB28" s="274" t="str">
        <f t="shared" si="5"/>
        <v/>
      </c>
    </row>
    <row r="29" spans="1:29" ht="20.25" customHeight="1">
      <c r="A29" s="269">
        <v>21</v>
      </c>
      <c r="B29" s="1"/>
      <c r="C29" s="80"/>
      <c r="D29" s="80"/>
      <c r="E29" s="2"/>
      <c r="F29" s="2"/>
      <c r="G29" s="922" t="str">
        <f t="shared" si="6"/>
        <v/>
      </c>
      <c r="H29" s="31"/>
      <c r="I29" s="1"/>
      <c r="J29" s="3"/>
      <c r="K29" s="1"/>
      <c r="L29" s="79" t="str">
        <f t="shared" si="9"/>
        <v/>
      </c>
      <c r="M29" s="320"/>
      <c r="N29" s="318" t="str">
        <f t="shared" si="0"/>
        <v/>
      </c>
      <c r="O29" s="318" t="str">
        <f t="shared" si="1"/>
        <v/>
      </c>
      <c r="P29" s="318" t="str">
        <f t="shared" si="2"/>
        <v/>
      </c>
      <c r="Q29" s="318" t="str">
        <f t="shared" si="7"/>
        <v/>
      </c>
      <c r="R29" s="318" t="str">
        <f t="shared" si="7"/>
        <v/>
      </c>
      <c r="S29" s="922" t="str">
        <f t="shared" si="8"/>
        <v/>
      </c>
      <c r="T29" s="272" t="str">
        <f t="shared" si="10"/>
        <v/>
      </c>
      <c r="U29" s="271" t="str">
        <f t="shared" si="11"/>
        <v/>
      </c>
      <c r="V29" s="273" t="str">
        <f t="shared" si="12"/>
        <v/>
      </c>
      <c r="W29" s="271" t="str">
        <f t="shared" si="13"/>
        <v/>
      </c>
      <c r="X29" s="273"/>
      <c r="Y29" s="959" t="str">
        <f t="shared" si="14"/>
        <v/>
      </c>
      <c r="Z29" s="270"/>
      <c r="AA29" s="81" t="str">
        <f t="shared" si="4"/>
        <v/>
      </c>
      <c r="AB29" s="274" t="str">
        <f t="shared" si="5"/>
        <v/>
      </c>
    </row>
    <row r="30" spans="1:29" ht="20.25" customHeight="1">
      <c r="A30" s="269">
        <v>22</v>
      </c>
      <c r="B30" s="1"/>
      <c r="C30" s="80"/>
      <c r="D30" s="80"/>
      <c r="E30" s="2"/>
      <c r="F30" s="2"/>
      <c r="G30" s="922" t="str">
        <f t="shared" si="6"/>
        <v/>
      </c>
      <c r="H30" s="31"/>
      <c r="I30" s="1"/>
      <c r="J30" s="3"/>
      <c r="K30" s="1"/>
      <c r="L30" s="79" t="str">
        <f t="shared" si="9"/>
        <v/>
      </c>
      <c r="M30" s="320"/>
      <c r="N30" s="318" t="str">
        <f t="shared" si="0"/>
        <v/>
      </c>
      <c r="O30" s="318" t="str">
        <f t="shared" si="1"/>
        <v/>
      </c>
      <c r="P30" s="318" t="str">
        <f t="shared" si="2"/>
        <v/>
      </c>
      <c r="Q30" s="318" t="str">
        <f t="shared" si="7"/>
        <v/>
      </c>
      <c r="R30" s="318" t="str">
        <f t="shared" si="7"/>
        <v/>
      </c>
      <c r="S30" s="922" t="str">
        <f t="shared" si="8"/>
        <v/>
      </c>
      <c r="T30" s="272" t="str">
        <f t="shared" si="10"/>
        <v/>
      </c>
      <c r="U30" s="271" t="str">
        <f t="shared" si="11"/>
        <v/>
      </c>
      <c r="V30" s="273" t="str">
        <f t="shared" si="12"/>
        <v/>
      </c>
      <c r="W30" s="271" t="str">
        <f t="shared" si="13"/>
        <v/>
      </c>
      <c r="X30" s="273"/>
      <c r="Y30" s="959" t="str">
        <f t="shared" si="14"/>
        <v/>
      </c>
      <c r="Z30" s="270"/>
      <c r="AA30" s="81" t="str">
        <f t="shared" si="4"/>
        <v/>
      </c>
      <c r="AB30" s="274" t="str">
        <f t="shared" si="5"/>
        <v/>
      </c>
    </row>
    <row r="31" spans="1:29" ht="20.25" customHeight="1">
      <c r="A31" s="269">
        <v>23</v>
      </c>
      <c r="B31" s="1"/>
      <c r="C31" s="80"/>
      <c r="D31" s="80"/>
      <c r="E31" s="2"/>
      <c r="F31" s="2"/>
      <c r="G31" s="922" t="str">
        <f t="shared" si="6"/>
        <v/>
      </c>
      <c r="H31" s="31"/>
      <c r="I31" s="1"/>
      <c r="J31" s="3"/>
      <c r="K31" s="1"/>
      <c r="L31" s="79" t="str">
        <f t="shared" si="9"/>
        <v/>
      </c>
      <c r="M31" s="320"/>
      <c r="N31" s="318" t="str">
        <f t="shared" si="0"/>
        <v/>
      </c>
      <c r="O31" s="318" t="str">
        <f t="shared" si="1"/>
        <v/>
      </c>
      <c r="P31" s="318" t="str">
        <f t="shared" si="2"/>
        <v/>
      </c>
      <c r="Q31" s="318" t="str">
        <f t="shared" si="7"/>
        <v/>
      </c>
      <c r="R31" s="318" t="str">
        <f t="shared" si="7"/>
        <v/>
      </c>
      <c r="S31" s="922" t="str">
        <f t="shared" si="8"/>
        <v/>
      </c>
      <c r="T31" s="272" t="str">
        <f t="shared" si="10"/>
        <v/>
      </c>
      <c r="U31" s="271" t="str">
        <f t="shared" si="11"/>
        <v/>
      </c>
      <c r="V31" s="273" t="str">
        <f t="shared" si="12"/>
        <v/>
      </c>
      <c r="W31" s="271" t="str">
        <f t="shared" si="13"/>
        <v/>
      </c>
      <c r="X31" s="273"/>
      <c r="Y31" s="959" t="str">
        <f t="shared" si="14"/>
        <v/>
      </c>
      <c r="Z31" s="270"/>
      <c r="AA31" s="81" t="str">
        <f t="shared" si="4"/>
        <v/>
      </c>
      <c r="AB31" s="274" t="str">
        <f t="shared" si="5"/>
        <v/>
      </c>
    </row>
    <row r="32" spans="1:29" ht="20.25" customHeight="1">
      <c r="A32" s="269">
        <v>24</v>
      </c>
      <c r="B32" s="1"/>
      <c r="C32" s="80"/>
      <c r="D32" s="80"/>
      <c r="E32" s="2"/>
      <c r="F32" s="2"/>
      <c r="G32" s="922" t="str">
        <f t="shared" si="6"/>
        <v/>
      </c>
      <c r="H32" s="31"/>
      <c r="I32" s="1"/>
      <c r="J32" s="3"/>
      <c r="K32" s="1"/>
      <c r="L32" s="79" t="str">
        <f t="shared" si="9"/>
        <v/>
      </c>
      <c r="M32" s="320"/>
      <c r="N32" s="318" t="str">
        <f t="shared" si="0"/>
        <v/>
      </c>
      <c r="O32" s="318" t="str">
        <f t="shared" si="1"/>
        <v/>
      </c>
      <c r="P32" s="318" t="str">
        <f t="shared" si="2"/>
        <v/>
      </c>
      <c r="Q32" s="318" t="str">
        <f t="shared" si="7"/>
        <v/>
      </c>
      <c r="R32" s="318" t="str">
        <f t="shared" si="7"/>
        <v/>
      </c>
      <c r="S32" s="922" t="str">
        <f t="shared" si="8"/>
        <v/>
      </c>
      <c r="T32" s="272" t="str">
        <f t="shared" si="10"/>
        <v/>
      </c>
      <c r="U32" s="271" t="str">
        <f t="shared" si="11"/>
        <v/>
      </c>
      <c r="V32" s="273" t="str">
        <f t="shared" si="12"/>
        <v/>
      </c>
      <c r="W32" s="271" t="str">
        <f t="shared" si="13"/>
        <v/>
      </c>
      <c r="X32" s="273"/>
      <c r="Y32" s="959" t="str">
        <f t="shared" si="14"/>
        <v/>
      </c>
      <c r="Z32" s="270"/>
      <c r="AA32" s="81" t="str">
        <f t="shared" si="4"/>
        <v/>
      </c>
      <c r="AB32" s="274" t="str">
        <f t="shared" si="5"/>
        <v/>
      </c>
    </row>
    <row r="33" spans="1:28" ht="20.25" customHeight="1">
      <c r="A33" s="269">
        <v>25</v>
      </c>
      <c r="B33" s="1"/>
      <c r="C33" s="80"/>
      <c r="D33" s="80"/>
      <c r="E33" s="2"/>
      <c r="F33" s="2"/>
      <c r="G33" s="922" t="str">
        <f t="shared" si="6"/>
        <v/>
      </c>
      <c r="H33" s="31"/>
      <c r="I33" s="1"/>
      <c r="J33" s="3"/>
      <c r="K33" s="1"/>
      <c r="L33" s="79" t="str">
        <f t="shared" si="9"/>
        <v/>
      </c>
      <c r="M33" s="320"/>
      <c r="N33" s="318" t="str">
        <f t="shared" si="0"/>
        <v/>
      </c>
      <c r="O33" s="318" t="str">
        <f t="shared" si="1"/>
        <v/>
      </c>
      <c r="P33" s="318" t="str">
        <f t="shared" si="2"/>
        <v/>
      </c>
      <c r="Q33" s="318" t="str">
        <f t="shared" si="7"/>
        <v/>
      </c>
      <c r="R33" s="318" t="str">
        <f t="shared" si="7"/>
        <v/>
      </c>
      <c r="S33" s="922" t="str">
        <f t="shared" si="8"/>
        <v/>
      </c>
      <c r="T33" s="272" t="str">
        <f t="shared" si="10"/>
        <v/>
      </c>
      <c r="U33" s="271" t="str">
        <f t="shared" si="11"/>
        <v/>
      </c>
      <c r="V33" s="273" t="str">
        <f t="shared" si="12"/>
        <v/>
      </c>
      <c r="W33" s="271" t="str">
        <f t="shared" si="13"/>
        <v/>
      </c>
      <c r="X33" s="273"/>
      <c r="Y33" s="959" t="str">
        <f t="shared" si="14"/>
        <v/>
      </c>
      <c r="Z33" s="270"/>
      <c r="AA33" s="81" t="str">
        <f t="shared" si="4"/>
        <v/>
      </c>
      <c r="AB33" s="274" t="str">
        <f t="shared" si="5"/>
        <v/>
      </c>
    </row>
    <row r="34" spans="1:28" ht="20.25" customHeight="1">
      <c r="A34" s="269">
        <v>26</v>
      </c>
      <c r="B34" s="1"/>
      <c r="C34" s="80"/>
      <c r="D34" s="80"/>
      <c r="E34" s="2"/>
      <c r="F34" s="2"/>
      <c r="G34" s="922" t="str">
        <f t="shared" si="6"/>
        <v/>
      </c>
      <c r="H34" s="31"/>
      <c r="I34" s="1"/>
      <c r="J34" s="3"/>
      <c r="K34" s="1"/>
      <c r="L34" s="79" t="str">
        <f t="shared" si="9"/>
        <v/>
      </c>
      <c r="M34" s="320"/>
      <c r="N34" s="318" t="str">
        <f t="shared" si="0"/>
        <v/>
      </c>
      <c r="O34" s="318" t="str">
        <f t="shared" si="1"/>
        <v/>
      </c>
      <c r="P34" s="318" t="str">
        <f t="shared" si="2"/>
        <v/>
      </c>
      <c r="Q34" s="318" t="str">
        <f t="shared" si="7"/>
        <v/>
      </c>
      <c r="R34" s="318" t="str">
        <f t="shared" si="7"/>
        <v/>
      </c>
      <c r="S34" s="922" t="str">
        <f t="shared" si="8"/>
        <v/>
      </c>
      <c r="T34" s="272" t="str">
        <f t="shared" si="10"/>
        <v/>
      </c>
      <c r="U34" s="271" t="str">
        <f t="shared" si="11"/>
        <v/>
      </c>
      <c r="V34" s="273" t="str">
        <f t="shared" si="12"/>
        <v/>
      </c>
      <c r="W34" s="271" t="str">
        <f t="shared" si="13"/>
        <v/>
      </c>
      <c r="X34" s="273"/>
      <c r="Y34" s="959" t="str">
        <f t="shared" si="14"/>
        <v/>
      </c>
      <c r="Z34" s="270"/>
      <c r="AA34" s="81" t="str">
        <f t="shared" si="4"/>
        <v/>
      </c>
      <c r="AB34" s="274" t="str">
        <f t="shared" si="5"/>
        <v/>
      </c>
    </row>
    <row r="35" spans="1:28" ht="20.25" customHeight="1">
      <c r="A35" s="269">
        <v>27</v>
      </c>
      <c r="B35" s="1"/>
      <c r="C35" s="80"/>
      <c r="D35" s="80"/>
      <c r="E35" s="2"/>
      <c r="F35" s="2"/>
      <c r="G35" s="922" t="str">
        <f t="shared" si="6"/>
        <v/>
      </c>
      <c r="H35" s="31"/>
      <c r="I35" s="1"/>
      <c r="J35" s="3"/>
      <c r="K35" s="1"/>
      <c r="L35" s="79" t="str">
        <f t="shared" si="9"/>
        <v/>
      </c>
      <c r="M35" s="320"/>
      <c r="N35" s="318" t="str">
        <f t="shared" si="0"/>
        <v/>
      </c>
      <c r="O35" s="318" t="str">
        <f t="shared" si="1"/>
        <v/>
      </c>
      <c r="P35" s="318" t="str">
        <f t="shared" si="2"/>
        <v/>
      </c>
      <c r="Q35" s="318" t="str">
        <f t="shared" si="7"/>
        <v/>
      </c>
      <c r="R35" s="318" t="str">
        <f t="shared" si="7"/>
        <v/>
      </c>
      <c r="S35" s="922" t="str">
        <f t="shared" si="8"/>
        <v/>
      </c>
      <c r="T35" s="272" t="str">
        <f t="shared" si="10"/>
        <v/>
      </c>
      <c r="U35" s="271" t="str">
        <f t="shared" si="11"/>
        <v/>
      </c>
      <c r="V35" s="273" t="str">
        <f t="shared" si="12"/>
        <v/>
      </c>
      <c r="W35" s="271" t="str">
        <f t="shared" si="13"/>
        <v/>
      </c>
      <c r="X35" s="273"/>
      <c r="Y35" s="959" t="str">
        <f t="shared" si="14"/>
        <v/>
      </c>
      <c r="Z35" s="270"/>
      <c r="AA35" s="81" t="str">
        <f t="shared" si="4"/>
        <v/>
      </c>
      <c r="AB35" s="274" t="str">
        <f t="shared" si="5"/>
        <v/>
      </c>
    </row>
    <row r="36" spans="1:28" ht="20.25" customHeight="1">
      <c r="A36" s="269">
        <v>28</v>
      </c>
      <c r="B36" s="1"/>
      <c r="C36" s="80"/>
      <c r="D36" s="80"/>
      <c r="E36" s="2"/>
      <c r="F36" s="2"/>
      <c r="G36" s="922" t="str">
        <f t="shared" si="6"/>
        <v/>
      </c>
      <c r="H36" s="31"/>
      <c r="I36" s="1"/>
      <c r="J36" s="3"/>
      <c r="K36" s="1"/>
      <c r="L36" s="79" t="str">
        <f t="shared" si="9"/>
        <v/>
      </c>
      <c r="M36" s="320"/>
      <c r="N36" s="318" t="str">
        <f t="shared" si="0"/>
        <v/>
      </c>
      <c r="O36" s="318" t="str">
        <f t="shared" si="1"/>
        <v/>
      </c>
      <c r="P36" s="318" t="str">
        <f t="shared" si="2"/>
        <v/>
      </c>
      <c r="Q36" s="318" t="str">
        <f t="shared" si="7"/>
        <v/>
      </c>
      <c r="R36" s="318" t="str">
        <f t="shared" si="7"/>
        <v/>
      </c>
      <c r="S36" s="922" t="str">
        <f t="shared" si="8"/>
        <v/>
      </c>
      <c r="T36" s="272" t="str">
        <f t="shared" si="10"/>
        <v/>
      </c>
      <c r="U36" s="271" t="str">
        <f t="shared" si="11"/>
        <v/>
      </c>
      <c r="V36" s="273" t="str">
        <f t="shared" si="12"/>
        <v/>
      </c>
      <c r="W36" s="271" t="str">
        <f t="shared" si="13"/>
        <v/>
      </c>
      <c r="X36" s="273"/>
      <c r="Y36" s="959" t="str">
        <f t="shared" si="14"/>
        <v/>
      </c>
      <c r="Z36" s="270"/>
      <c r="AA36" s="81" t="str">
        <f t="shared" si="4"/>
        <v/>
      </c>
      <c r="AB36" s="274" t="str">
        <f t="shared" si="5"/>
        <v/>
      </c>
    </row>
    <row r="37" spans="1:28" ht="20.25" customHeight="1">
      <c r="A37" s="269">
        <v>29</v>
      </c>
      <c r="B37" s="1"/>
      <c r="C37" s="80"/>
      <c r="D37" s="80"/>
      <c r="E37" s="2"/>
      <c r="F37" s="2"/>
      <c r="G37" s="922" t="str">
        <f t="shared" si="6"/>
        <v/>
      </c>
      <c r="H37" s="31"/>
      <c r="I37" s="1"/>
      <c r="J37" s="3"/>
      <c r="K37" s="1"/>
      <c r="L37" s="79" t="str">
        <f t="shared" si="9"/>
        <v/>
      </c>
      <c r="M37" s="320"/>
      <c r="N37" s="318" t="str">
        <f t="shared" si="0"/>
        <v/>
      </c>
      <c r="O37" s="318" t="str">
        <f t="shared" si="1"/>
        <v/>
      </c>
      <c r="P37" s="318" t="str">
        <f t="shared" si="2"/>
        <v/>
      </c>
      <c r="Q37" s="318" t="str">
        <f t="shared" si="7"/>
        <v/>
      </c>
      <c r="R37" s="318" t="str">
        <f t="shared" si="7"/>
        <v/>
      </c>
      <c r="S37" s="922" t="str">
        <f t="shared" si="8"/>
        <v/>
      </c>
      <c r="T37" s="272" t="str">
        <f t="shared" si="10"/>
        <v/>
      </c>
      <c r="U37" s="271" t="str">
        <f t="shared" si="11"/>
        <v/>
      </c>
      <c r="V37" s="273" t="str">
        <f t="shared" si="12"/>
        <v/>
      </c>
      <c r="W37" s="271" t="str">
        <f t="shared" si="13"/>
        <v/>
      </c>
      <c r="X37" s="273"/>
      <c r="Y37" s="959" t="str">
        <f t="shared" si="14"/>
        <v/>
      </c>
      <c r="Z37" s="270"/>
      <c r="AA37" s="81" t="str">
        <f t="shared" si="4"/>
        <v/>
      </c>
      <c r="AB37" s="274" t="str">
        <f t="shared" si="5"/>
        <v/>
      </c>
    </row>
    <row r="38" spans="1:28" ht="20.25" customHeight="1">
      <c r="A38" s="269">
        <v>30</v>
      </c>
      <c r="B38" s="1"/>
      <c r="C38" s="80"/>
      <c r="D38" s="80"/>
      <c r="E38" s="2"/>
      <c r="F38" s="2"/>
      <c r="G38" s="922" t="str">
        <f t="shared" si="6"/>
        <v/>
      </c>
      <c r="H38" s="31"/>
      <c r="I38" s="1"/>
      <c r="J38" s="3"/>
      <c r="K38" s="1"/>
      <c r="L38" s="79" t="str">
        <f t="shared" si="9"/>
        <v/>
      </c>
      <c r="M38" s="320"/>
      <c r="N38" s="318" t="str">
        <f t="shared" si="0"/>
        <v/>
      </c>
      <c r="O38" s="318" t="str">
        <f t="shared" si="1"/>
        <v/>
      </c>
      <c r="P38" s="318" t="str">
        <f t="shared" si="2"/>
        <v/>
      </c>
      <c r="Q38" s="318" t="str">
        <f t="shared" si="7"/>
        <v/>
      </c>
      <c r="R38" s="318" t="str">
        <f t="shared" si="7"/>
        <v/>
      </c>
      <c r="S38" s="922" t="str">
        <f t="shared" si="8"/>
        <v/>
      </c>
      <c r="T38" s="272" t="str">
        <f t="shared" si="10"/>
        <v/>
      </c>
      <c r="U38" s="271" t="str">
        <f t="shared" si="11"/>
        <v/>
      </c>
      <c r="V38" s="273" t="str">
        <f t="shared" si="12"/>
        <v/>
      </c>
      <c r="W38" s="271" t="str">
        <f t="shared" si="13"/>
        <v/>
      </c>
      <c r="X38" s="273"/>
      <c r="Y38" s="959" t="str">
        <f t="shared" si="14"/>
        <v/>
      </c>
      <c r="Z38" s="270"/>
      <c r="AA38" s="81" t="str">
        <f t="shared" si="4"/>
        <v/>
      </c>
      <c r="AB38" s="274" t="str">
        <f t="shared" si="5"/>
        <v/>
      </c>
    </row>
    <row r="39" spans="1:28" ht="20.25" customHeight="1">
      <c r="A39" s="269">
        <v>31</v>
      </c>
      <c r="B39" s="1"/>
      <c r="C39" s="80"/>
      <c r="D39" s="80"/>
      <c r="E39" s="2"/>
      <c r="F39" s="2"/>
      <c r="G39" s="922" t="str">
        <f t="shared" si="6"/>
        <v/>
      </c>
      <c r="H39" s="31"/>
      <c r="I39" s="1"/>
      <c r="J39" s="3"/>
      <c r="K39" s="1"/>
      <c r="L39" s="79" t="str">
        <f t="shared" si="9"/>
        <v/>
      </c>
      <c r="M39" s="320"/>
      <c r="N39" s="318" t="str">
        <f t="shared" si="0"/>
        <v/>
      </c>
      <c r="O39" s="318" t="str">
        <f t="shared" si="1"/>
        <v/>
      </c>
      <c r="P39" s="318" t="str">
        <f t="shared" si="2"/>
        <v/>
      </c>
      <c r="Q39" s="318" t="str">
        <f t="shared" si="7"/>
        <v/>
      </c>
      <c r="R39" s="318" t="str">
        <f t="shared" si="7"/>
        <v/>
      </c>
      <c r="S39" s="922" t="str">
        <f t="shared" si="8"/>
        <v/>
      </c>
      <c r="T39" s="272" t="str">
        <f t="shared" si="10"/>
        <v/>
      </c>
      <c r="U39" s="271" t="str">
        <f t="shared" si="11"/>
        <v/>
      </c>
      <c r="V39" s="273" t="str">
        <f t="shared" si="12"/>
        <v/>
      </c>
      <c r="W39" s="271" t="str">
        <f t="shared" si="13"/>
        <v/>
      </c>
      <c r="X39" s="273"/>
      <c r="Y39" s="959" t="str">
        <f t="shared" si="14"/>
        <v/>
      </c>
      <c r="Z39" s="270"/>
      <c r="AA39" s="81" t="str">
        <f t="shared" si="4"/>
        <v/>
      </c>
      <c r="AB39" s="274" t="str">
        <f t="shared" si="5"/>
        <v/>
      </c>
    </row>
    <row r="40" spans="1:28" ht="20.25" customHeight="1">
      <c r="A40" s="269">
        <v>32</v>
      </c>
      <c r="B40" s="1"/>
      <c r="C40" s="80"/>
      <c r="D40" s="80"/>
      <c r="E40" s="2"/>
      <c r="F40" s="2"/>
      <c r="G40" s="922" t="str">
        <f t="shared" si="6"/>
        <v/>
      </c>
      <c r="H40" s="31"/>
      <c r="I40" s="1"/>
      <c r="J40" s="3"/>
      <c r="K40" s="1"/>
      <c r="L40" s="79" t="str">
        <f t="shared" si="9"/>
        <v/>
      </c>
      <c r="M40" s="320"/>
      <c r="N40" s="318" t="str">
        <f t="shared" ref="N40:N71" si="15">IF(B40="","",B40)</f>
        <v/>
      </c>
      <c r="O40" s="318" t="str">
        <f t="shared" ref="O40:O71" si="16">IF(C40="","",C40)</f>
        <v/>
      </c>
      <c r="P40" s="318" t="str">
        <f t="shared" ref="P40:P71" si="17">IF(D40="","",D40)</f>
        <v/>
      </c>
      <c r="Q40" s="318" t="str">
        <f t="shared" si="7"/>
        <v/>
      </c>
      <c r="R40" s="318" t="str">
        <f t="shared" si="7"/>
        <v/>
      </c>
      <c r="S40" s="922" t="str">
        <f t="shared" si="8"/>
        <v/>
      </c>
      <c r="T40" s="272" t="str">
        <f t="shared" si="10"/>
        <v/>
      </c>
      <c r="U40" s="271" t="str">
        <f t="shared" si="11"/>
        <v/>
      </c>
      <c r="V40" s="273" t="str">
        <f t="shared" si="12"/>
        <v/>
      </c>
      <c r="W40" s="271" t="str">
        <f t="shared" si="13"/>
        <v/>
      </c>
      <c r="X40" s="273"/>
      <c r="Y40" s="959" t="str">
        <f t="shared" si="14"/>
        <v/>
      </c>
      <c r="Z40" s="270"/>
      <c r="AA40" s="81" t="str">
        <f t="shared" ref="AA40:AA71" si="18">IF(OR(Y40="",L40=""),"",_xlfn.IFS(
ROUND(IFERROR(VALUE(TRIM(SUBSTITUTE(Y40,CHAR(160),""))),0),2)&gt;
ROUND(IFERROR(VALUE(TRIM(SUBSTITUTE(L40,CHAR(160),""))),0),2),
"KO : Le montant retenu est supérieur au montant présenté. Merci de revoir la ligne de contribution ou plafonner son montant.",
ROUND(IFERROR(VALUE(TRIM(SUBSTITUTE(L40,CHAR(160),""))),0),2)=0,
"",
ROUND(IFERROR(VALUE(TRIM(SUBSTITUTE(Y40,CHAR(160),""))),0),2)=
ROUND(IFERROR(VALUE(TRIM(SUBSTITUTE(L40,CHAR(160),""))),0),2),
"OK",
ROUND(IFERROR(VALUE(TRIM(SUBSTITUTE(Y40,CHAR(160),""))),0),2)=0,
"Attention : Montant présenté entièrement rejeté.",
ROUND(IFERROR(VALUE(TRIM(SUBSTITUTE(Y40,CHAR(160),""))),0),2)&lt;
ROUND(IFERROR(VALUE(TRIM(SUBSTITUTE(L40,CHAR(160),""))),0),2),
"Attention : Montant présenté partiellement rejeté.",
TRUE,""
))</f>
        <v/>
      </c>
      <c r="AB40" s="274" t="str">
        <f t="shared" ref="AB40:AB71" si="19">IF(OR(L40="",Y40=""),"",(IFERROR(VALUE(TRIM(SUBSTITUTE(L40,CHAR(160),""))),0))-(IFERROR(VALUE(TRIM(SUBSTITUTE(Y40,CHAR(160),""))),0)))</f>
        <v/>
      </c>
    </row>
    <row r="41" spans="1:28" ht="20.25" customHeight="1">
      <c r="A41" s="269">
        <v>33</v>
      </c>
      <c r="B41" s="1"/>
      <c r="C41" s="80"/>
      <c r="D41" s="80"/>
      <c r="E41" s="2"/>
      <c r="F41" s="2"/>
      <c r="G41" s="922" t="str">
        <f t="shared" si="6"/>
        <v/>
      </c>
      <c r="H41" s="31"/>
      <c r="I41" s="1"/>
      <c r="J41" s="3"/>
      <c r="K41" s="1"/>
      <c r="L41" s="79" t="str">
        <f t="shared" si="9"/>
        <v/>
      </c>
      <c r="M41" s="320"/>
      <c r="N41" s="318" t="str">
        <f t="shared" si="15"/>
        <v/>
      </c>
      <c r="O41" s="318" t="str">
        <f t="shared" si="16"/>
        <v/>
      </c>
      <c r="P41" s="318" t="str">
        <f t="shared" si="17"/>
        <v/>
      </c>
      <c r="Q41" s="318" t="str">
        <f t="shared" ref="Q41:R72" si="20">IF(E41="","",E41)</f>
        <v/>
      </c>
      <c r="R41" s="318" t="str">
        <f t="shared" si="20"/>
        <v/>
      </c>
      <c r="S41" s="922" t="str">
        <f t="shared" si="8"/>
        <v/>
      </c>
      <c r="T41" s="272" t="str">
        <f t="shared" si="10"/>
        <v/>
      </c>
      <c r="U41" s="271" t="str">
        <f t="shared" si="11"/>
        <v/>
      </c>
      <c r="V41" s="273" t="str">
        <f t="shared" si="12"/>
        <v/>
      </c>
      <c r="W41" s="271" t="str">
        <f t="shared" si="13"/>
        <v/>
      </c>
      <c r="X41" s="273"/>
      <c r="Y41" s="959" t="str">
        <f t="shared" si="14"/>
        <v/>
      </c>
      <c r="Z41" s="270"/>
      <c r="AA41" s="81" t="str">
        <f t="shared" si="18"/>
        <v/>
      </c>
      <c r="AB41" s="274" t="str">
        <f t="shared" si="19"/>
        <v/>
      </c>
    </row>
    <row r="42" spans="1:28" ht="20.25" customHeight="1">
      <c r="A42" s="269">
        <v>34</v>
      </c>
      <c r="B42" s="1"/>
      <c r="C42" s="80"/>
      <c r="D42" s="80"/>
      <c r="E42" s="2"/>
      <c r="F42" s="2"/>
      <c r="G42" s="922" t="str">
        <f t="shared" si="6"/>
        <v/>
      </c>
      <c r="H42" s="31"/>
      <c r="I42" s="1"/>
      <c r="J42" s="3"/>
      <c r="K42" s="1"/>
      <c r="L42" s="79" t="str">
        <f t="shared" si="9"/>
        <v/>
      </c>
      <c r="M42" s="320"/>
      <c r="N42" s="318" t="str">
        <f t="shared" si="15"/>
        <v/>
      </c>
      <c r="O42" s="318" t="str">
        <f t="shared" si="16"/>
        <v/>
      </c>
      <c r="P42" s="318" t="str">
        <f t="shared" si="17"/>
        <v/>
      </c>
      <c r="Q42" s="318" t="str">
        <f t="shared" si="20"/>
        <v/>
      </c>
      <c r="R42" s="318" t="str">
        <f t="shared" si="20"/>
        <v/>
      </c>
      <c r="S42" s="922" t="str">
        <f t="shared" si="8"/>
        <v/>
      </c>
      <c r="T42" s="272" t="str">
        <f t="shared" ref="T42:T73" si="21">IF(H42="","",H42)</f>
        <v/>
      </c>
      <c r="U42" s="271" t="str">
        <f t="shared" ref="U42:U73" si="22">IF(I42="","",I42)</f>
        <v/>
      </c>
      <c r="V42" s="273" t="str">
        <f t="shared" ref="V42:V73" si="23">IF(J42="","",J42)</f>
        <v/>
      </c>
      <c r="W42" s="271" t="str">
        <f t="shared" ref="W42:W73" si="24">IF(K42="","",K42)</f>
        <v/>
      </c>
      <c r="X42" s="273"/>
      <c r="Y42" s="959" t="str">
        <f t="shared" si="14"/>
        <v/>
      </c>
      <c r="Z42" s="270"/>
      <c r="AA42" s="81" t="str">
        <f t="shared" si="18"/>
        <v/>
      </c>
      <c r="AB42" s="274" t="str">
        <f t="shared" si="19"/>
        <v/>
      </c>
    </row>
    <row r="43" spans="1:28" ht="20.25" customHeight="1">
      <c r="A43" s="269">
        <v>35</v>
      </c>
      <c r="B43" s="1"/>
      <c r="C43" s="80"/>
      <c r="D43" s="80"/>
      <c r="E43" s="2"/>
      <c r="F43" s="2"/>
      <c r="G43" s="922" t="str">
        <f t="shared" si="6"/>
        <v/>
      </c>
      <c r="H43" s="31"/>
      <c r="I43" s="1"/>
      <c r="J43" s="3"/>
      <c r="K43" s="1"/>
      <c r="L43" s="79" t="str">
        <f t="shared" si="9"/>
        <v/>
      </c>
      <c r="M43" s="320"/>
      <c r="N43" s="318" t="str">
        <f t="shared" si="15"/>
        <v/>
      </c>
      <c r="O43" s="318" t="str">
        <f t="shared" si="16"/>
        <v/>
      </c>
      <c r="P43" s="318" t="str">
        <f t="shared" si="17"/>
        <v/>
      </c>
      <c r="Q43" s="318" t="str">
        <f t="shared" si="20"/>
        <v/>
      </c>
      <c r="R43" s="318" t="str">
        <f t="shared" si="20"/>
        <v/>
      </c>
      <c r="S43" s="922" t="str">
        <f t="shared" si="8"/>
        <v/>
      </c>
      <c r="T43" s="272" t="str">
        <f t="shared" si="21"/>
        <v/>
      </c>
      <c r="U43" s="271" t="str">
        <f t="shared" si="22"/>
        <v/>
      </c>
      <c r="V43" s="273" t="str">
        <f t="shared" si="23"/>
        <v/>
      </c>
      <c r="W43" s="271" t="str">
        <f t="shared" si="24"/>
        <v/>
      </c>
      <c r="X43" s="273"/>
      <c r="Y43" s="959" t="str">
        <f t="shared" si="14"/>
        <v/>
      </c>
      <c r="Z43" s="270"/>
      <c r="AA43" s="81" t="str">
        <f t="shared" si="18"/>
        <v/>
      </c>
      <c r="AB43" s="274" t="str">
        <f t="shared" si="19"/>
        <v/>
      </c>
    </row>
    <row r="44" spans="1:28" ht="20.25" customHeight="1">
      <c r="A44" s="269">
        <v>36</v>
      </c>
      <c r="B44" s="1"/>
      <c r="C44" s="80"/>
      <c r="D44" s="80"/>
      <c r="E44" s="2"/>
      <c r="F44" s="2"/>
      <c r="G44" s="922" t="str">
        <f t="shared" si="6"/>
        <v/>
      </c>
      <c r="H44" s="31"/>
      <c r="I44" s="1"/>
      <c r="J44" s="3"/>
      <c r="K44" s="1"/>
      <c r="L44" s="79" t="str">
        <f t="shared" si="9"/>
        <v/>
      </c>
      <c r="M44" s="320"/>
      <c r="N44" s="318" t="str">
        <f t="shared" si="15"/>
        <v/>
      </c>
      <c r="O44" s="318" t="str">
        <f t="shared" si="16"/>
        <v/>
      </c>
      <c r="P44" s="318" t="str">
        <f t="shared" si="17"/>
        <v/>
      </c>
      <c r="Q44" s="318" t="str">
        <f t="shared" si="20"/>
        <v/>
      </c>
      <c r="R44" s="318" t="str">
        <f t="shared" si="20"/>
        <v/>
      </c>
      <c r="S44" s="922" t="str">
        <f t="shared" si="8"/>
        <v/>
      </c>
      <c r="T44" s="272" t="str">
        <f t="shared" si="21"/>
        <v/>
      </c>
      <c r="U44" s="271" t="str">
        <f t="shared" si="22"/>
        <v/>
      </c>
      <c r="V44" s="273" t="str">
        <f t="shared" si="23"/>
        <v/>
      </c>
      <c r="W44" s="271" t="str">
        <f t="shared" si="24"/>
        <v/>
      </c>
      <c r="X44" s="273"/>
      <c r="Y44" s="959" t="str">
        <f t="shared" si="14"/>
        <v/>
      </c>
      <c r="Z44" s="270"/>
      <c r="AA44" s="81" t="str">
        <f t="shared" si="18"/>
        <v/>
      </c>
      <c r="AB44" s="274" t="str">
        <f t="shared" si="19"/>
        <v/>
      </c>
    </row>
    <row r="45" spans="1:28" ht="20.25" customHeight="1">
      <c r="A45" s="269">
        <v>37</v>
      </c>
      <c r="B45" s="1"/>
      <c r="C45" s="80"/>
      <c r="D45" s="80"/>
      <c r="E45" s="2"/>
      <c r="F45" s="2"/>
      <c r="G45" s="922" t="str">
        <f t="shared" si="6"/>
        <v/>
      </c>
      <c r="H45" s="31"/>
      <c r="I45" s="1"/>
      <c r="J45" s="3"/>
      <c r="K45" s="1"/>
      <c r="L45" s="79" t="str">
        <f t="shared" si="9"/>
        <v/>
      </c>
      <c r="M45" s="320"/>
      <c r="N45" s="318" t="str">
        <f t="shared" si="15"/>
        <v/>
      </c>
      <c r="O45" s="318" t="str">
        <f t="shared" si="16"/>
        <v/>
      </c>
      <c r="P45" s="318" t="str">
        <f t="shared" si="17"/>
        <v/>
      </c>
      <c r="Q45" s="318" t="str">
        <f t="shared" si="20"/>
        <v/>
      </c>
      <c r="R45" s="318" t="str">
        <f t="shared" si="20"/>
        <v/>
      </c>
      <c r="S45" s="922" t="str">
        <f t="shared" si="8"/>
        <v/>
      </c>
      <c r="T45" s="272" t="str">
        <f t="shared" si="21"/>
        <v/>
      </c>
      <c r="U45" s="271" t="str">
        <f t="shared" si="22"/>
        <v/>
      </c>
      <c r="V45" s="273" t="str">
        <f t="shared" si="23"/>
        <v/>
      </c>
      <c r="W45" s="271" t="str">
        <f t="shared" si="24"/>
        <v/>
      </c>
      <c r="X45" s="273"/>
      <c r="Y45" s="959" t="str">
        <f t="shared" si="14"/>
        <v/>
      </c>
      <c r="Z45" s="270"/>
      <c r="AA45" s="81" t="str">
        <f t="shared" si="18"/>
        <v/>
      </c>
      <c r="AB45" s="274" t="str">
        <f t="shared" si="19"/>
        <v/>
      </c>
    </row>
    <row r="46" spans="1:28" ht="20.25" customHeight="1">
      <c r="A46" s="269">
        <v>38</v>
      </c>
      <c r="B46" s="1"/>
      <c r="C46" s="80"/>
      <c r="D46" s="80"/>
      <c r="E46" s="2"/>
      <c r="F46" s="2"/>
      <c r="G46" s="922" t="str">
        <f t="shared" si="6"/>
        <v/>
      </c>
      <c r="H46" s="31"/>
      <c r="I46" s="1"/>
      <c r="J46" s="3"/>
      <c r="K46" s="1"/>
      <c r="L46" s="79" t="str">
        <f t="shared" si="9"/>
        <v/>
      </c>
      <c r="M46" s="320"/>
      <c r="N46" s="318" t="str">
        <f t="shared" si="15"/>
        <v/>
      </c>
      <c r="O46" s="318" t="str">
        <f t="shared" si="16"/>
        <v/>
      </c>
      <c r="P46" s="318" t="str">
        <f t="shared" si="17"/>
        <v/>
      </c>
      <c r="Q46" s="318" t="str">
        <f t="shared" si="20"/>
        <v/>
      </c>
      <c r="R46" s="318" t="str">
        <f t="shared" si="20"/>
        <v/>
      </c>
      <c r="S46" s="922" t="str">
        <f t="shared" si="8"/>
        <v/>
      </c>
      <c r="T46" s="272" t="str">
        <f t="shared" si="21"/>
        <v/>
      </c>
      <c r="U46" s="271" t="str">
        <f t="shared" si="22"/>
        <v/>
      </c>
      <c r="V46" s="273" t="str">
        <f t="shared" si="23"/>
        <v/>
      </c>
      <c r="W46" s="271" t="str">
        <f t="shared" si="24"/>
        <v/>
      </c>
      <c r="X46" s="273"/>
      <c r="Y46" s="959" t="str">
        <f t="shared" si="14"/>
        <v/>
      </c>
      <c r="Z46" s="270"/>
      <c r="AA46" s="81" t="str">
        <f t="shared" si="18"/>
        <v/>
      </c>
      <c r="AB46" s="274" t="str">
        <f t="shared" si="19"/>
        <v/>
      </c>
    </row>
    <row r="47" spans="1:28" ht="20.25" customHeight="1">
      <c r="A47" s="269">
        <v>39</v>
      </c>
      <c r="B47" s="1"/>
      <c r="C47" s="80"/>
      <c r="D47" s="80"/>
      <c r="E47" s="2"/>
      <c r="F47" s="2"/>
      <c r="G47" s="922" t="str">
        <f t="shared" si="6"/>
        <v/>
      </c>
      <c r="H47" s="31"/>
      <c r="I47" s="1"/>
      <c r="J47" s="3"/>
      <c r="K47" s="1"/>
      <c r="L47" s="79" t="str">
        <f t="shared" si="9"/>
        <v/>
      </c>
      <c r="M47" s="320"/>
      <c r="N47" s="318" t="str">
        <f t="shared" si="15"/>
        <v/>
      </c>
      <c r="O47" s="318" t="str">
        <f t="shared" si="16"/>
        <v/>
      </c>
      <c r="P47" s="318" t="str">
        <f t="shared" si="17"/>
        <v/>
      </c>
      <c r="Q47" s="318" t="str">
        <f t="shared" si="20"/>
        <v/>
      </c>
      <c r="R47" s="318" t="str">
        <f t="shared" si="20"/>
        <v/>
      </c>
      <c r="S47" s="922" t="str">
        <f t="shared" si="8"/>
        <v/>
      </c>
      <c r="T47" s="272" t="str">
        <f t="shared" si="21"/>
        <v/>
      </c>
      <c r="U47" s="271" t="str">
        <f t="shared" si="22"/>
        <v/>
      </c>
      <c r="V47" s="273" t="str">
        <f t="shared" si="23"/>
        <v/>
      </c>
      <c r="W47" s="271" t="str">
        <f t="shared" si="24"/>
        <v/>
      </c>
      <c r="X47" s="273"/>
      <c r="Y47" s="959" t="str">
        <f t="shared" si="14"/>
        <v/>
      </c>
      <c r="Z47" s="270"/>
      <c r="AA47" s="81" t="str">
        <f t="shared" si="18"/>
        <v/>
      </c>
      <c r="AB47" s="274" t="str">
        <f t="shared" si="19"/>
        <v/>
      </c>
    </row>
    <row r="48" spans="1:28" ht="20.25" customHeight="1">
      <c r="A48" s="269">
        <v>40</v>
      </c>
      <c r="B48" s="1"/>
      <c r="C48" s="80"/>
      <c r="D48" s="80"/>
      <c r="E48" s="2"/>
      <c r="F48" s="2"/>
      <c r="G48" s="922" t="str">
        <f t="shared" si="6"/>
        <v/>
      </c>
      <c r="H48" s="31"/>
      <c r="I48" s="1"/>
      <c r="J48" s="3"/>
      <c r="K48" s="1"/>
      <c r="L48" s="79" t="str">
        <f t="shared" si="9"/>
        <v/>
      </c>
      <c r="M48" s="320"/>
      <c r="N48" s="318" t="str">
        <f t="shared" si="15"/>
        <v/>
      </c>
      <c r="O48" s="318" t="str">
        <f t="shared" si="16"/>
        <v/>
      </c>
      <c r="P48" s="318" t="str">
        <f t="shared" si="17"/>
        <v/>
      </c>
      <c r="Q48" s="318" t="str">
        <f t="shared" si="20"/>
        <v/>
      </c>
      <c r="R48" s="318" t="str">
        <f t="shared" si="20"/>
        <v/>
      </c>
      <c r="S48" s="922" t="str">
        <f t="shared" si="8"/>
        <v/>
      </c>
      <c r="T48" s="272" t="str">
        <f t="shared" si="21"/>
        <v/>
      </c>
      <c r="U48" s="271" t="str">
        <f t="shared" si="22"/>
        <v/>
      </c>
      <c r="V48" s="273" t="str">
        <f t="shared" si="23"/>
        <v/>
      </c>
      <c r="W48" s="271" t="str">
        <f t="shared" si="24"/>
        <v/>
      </c>
      <c r="X48" s="273"/>
      <c r="Y48" s="959" t="str">
        <f t="shared" si="14"/>
        <v/>
      </c>
      <c r="Z48" s="270"/>
      <c r="AA48" s="81" t="str">
        <f t="shared" si="18"/>
        <v/>
      </c>
      <c r="AB48" s="274" t="str">
        <f t="shared" si="19"/>
        <v/>
      </c>
    </row>
    <row r="49" spans="1:28" ht="20.25" customHeight="1">
      <c r="A49" s="269">
        <v>41</v>
      </c>
      <c r="B49" s="1"/>
      <c r="C49" s="80"/>
      <c r="D49" s="80"/>
      <c r="E49" s="2"/>
      <c r="F49" s="2"/>
      <c r="G49" s="922" t="str">
        <f t="shared" si="6"/>
        <v/>
      </c>
      <c r="H49" s="31"/>
      <c r="I49" s="1"/>
      <c r="J49" s="3"/>
      <c r="K49" s="1"/>
      <c r="L49" s="79" t="str">
        <f t="shared" si="9"/>
        <v/>
      </c>
      <c r="M49" s="320"/>
      <c r="N49" s="318" t="str">
        <f t="shared" si="15"/>
        <v/>
      </c>
      <c r="O49" s="318" t="str">
        <f t="shared" si="16"/>
        <v/>
      </c>
      <c r="P49" s="318" t="str">
        <f t="shared" si="17"/>
        <v/>
      </c>
      <c r="Q49" s="318" t="str">
        <f t="shared" si="20"/>
        <v/>
      </c>
      <c r="R49" s="318" t="str">
        <f t="shared" si="20"/>
        <v/>
      </c>
      <c r="S49" s="922" t="str">
        <f t="shared" si="8"/>
        <v/>
      </c>
      <c r="T49" s="272" t="str">
        <f t="shared" si="21"/>
        <v/>
      </c>
      <c r="U49" s="271" t="str">
        <f t="shared" si="22"/>
        <v/>
      </c>
      <c r="V49" s="273" t="str">
        <f t="shared" si="23"/>
        <v/>
      </c>
      <c r="W49" s="271" t="str">
        <f t="shared" si="24"/>
        <v/>
      </c>
      <c r="X49" s="273"/>
      <c r="Y49" s="959" t="str">
        <f t="shared" si="14"/>
        <v/>
      </c>
      <c r="Z49" s="270"/>
      <c r="AA49" s="81" t="str">
        <f t="shared" si="18"/>
        <v/>
      </c>
      <c r="AB49" s="274" t="str">
        <f t="shared" si="19"/>
        <v/>
      </c>
    </row>
    <row r="50" spans="1:28" ht="20.25" customHeight="1">
      <c r="A50" s="269">
        <v>42</v>
      </c>
      <c r="B50" s="1"/>
      <c r="C50" s="80"/>
      <c r="D50" s="80"/>
      <c r="E50" s="2"/>
      <c r="F50" s="2"/>
      <c r="G50" s="922" t="str">
        <f t="shared" si="6"/>
        <v/>
      </c>
      <c r="H50" s="31"/>
      <c r="I50" s="1"/>
      <c r="J50" s="3"/>
      <c r="K50" s="1"/>
      <c r="L50" s="79" t="str">
        <f t="shared" si="9"/>
        <v/>
      </c>
      <c r="M50" s="320"/>
      <c r="N50" s="318" t="str">
        <f t="shared" si="15"/>
        <v/>
      </c>
      <c r="O50" s="318" t="str">
        <f t="shared" si="16"/>
        <v/>
      </c>
      <c r="P50" s="318" t="str">
        <f t="shared" si="17"/>
        <v/>
      </c>
      <c r="Q50" s="318" t="str">
        <f t="shared" si="20"/>
        <v/>
      </c>
      <c r="R50" s="318" t="str">
        <f t="shared" si="20"/>
        <v/>
      </c>
      <c r="S50" s="922" t="str">
        <f t="shared" si="8"/>
        <v/>
      </c>
      <c r="T50" s="272" t="str">
        <f t="shared" si="21"/>
        <v/>
      </c>
      <c r="U50" s="271" t="str">
        <f t="shared" si="22"/>
        <v/>
      </c>
      <c r="V50" s="273" t="str">
        <f t="shared" si="23"/>
        <v/>
      </c>
      <c r="W50" s="271" t="str">
        <f t="shared" si="24"/>
        <v/>
      </c>
      <c r="X50" s="273"/>
      <c r="Y50" s="959" t="str">
        <f t="shared" si="14"/>
        <v/>
      </c>
      <c r="Z50" s="270"/>
      <c r="AA50" s="81" t="str">
        <f t="shared" si="18"/>
        <v/>
      </c>
      <c r="AB50" s="274" t="str">
        <f t="shared" si="19"/>
        <v/>
      </c>
    </row>
    <row r="51" spans="1:28" ht="20.25" customHeight="1">
      <c r="A51" s="269">
        <v>43</v>
      </c>
      <c r="B51" s="1"/>
      <c r="C51" s="80"/>
      <c r="D51" s="80"/>
      <c r="E51" s="2"/>
      <c r="F51" s="2"/>
      <c r="G51" s="922" t="str">
        <f t="shared" si="6"/>
        <v/>
      </c>
      <c r="H51" s="31"/>
      <c r="I51" s="1"/>
      <c r="J51" s="3"/>
      <c r="K51" s="1"/>
      <c r="L51" s="79" t="str">
        <f t="shared" si="9"/>
        <v/>
      </c>
      <c r="M51" s="320"/>
      <c r="N51" s="318" t="str">
        <f t="shared" si="15"/>
        <v/>
      </c>
      <c r="O51" s="318" t="str">
        <f t="shared" si="16"/>
        <v/>
      </c>
      <c r="P51" s="318" t="str">
        <f t="shared" si="17"/>
        <v/>
      </c>
      <c r="Q51" s="318" t="str">
        <f t="shared" si="20"/>
        <v/>
      </c>
      <c r="R51" s="318" t="str">
        <f t="shared" si="20"/>
        <v/>
      </c>
      <c r="S51" s="922" t="str">
        <f t="shared" si="8"/>
        <v/>
      </c>
      <c r="T51" s="272" t="str">
        <f t="shared" si="21"/>
        <v/>
      </c>
      <c r="U51" s="271" t="str">
        <f t="shared" si="22"/>
        <v/>
      </c>
      <c r="V51" s="273" t="str">
        <f t="shared" si="23"/>
        <v/>
      </c>
      <c r="W51" s="271" t="str">
        <f t="shared" si="24"/>
        <v/>
      </c>
      <c r="X51" s="273"/>
      <c r="Y51" s="959" t="str">
        <f t="shared" si="14"/>
        <v/>
      </c>
      <c r="Z51" s="270"/>
      <c r="AA51" s="81" t="str">
        <f t="shared" si="18"/>
        <v/>
      </c>
      <c r="AB51" s="274" t="str">
        <f t="shared" si="19"/>
        <v/>
      </c>
    </row>
    <row r="52" spans="1:28" ht="20.25" customHeight="1">
      <c r="A52" s="269">
        <v>44</v>
      </c>
      <c r="B52" s="1"/>
      <c r="C52" s="80"/>
      <c r="D52" s="80"/>
      <c r="E52" s="2"/>
      <c r="F52" s="2"/>
      <c r="G52" s="922" t="str">
        <f t="shared" si="6"/>
        <v/>
      </c>
      <c r="H52" s="31"/>
      <c r="I52" s="1"/>
      <c r="J52" s="3"/>
      <c r="K52" s="1"/>
      <c r="L52" s="79" t="str">
        <f t="shared" si="9"/>
        <v/>
      </c>
      <c r="M52" s="320"/>
      <c r="N52" s="318" t="str">
        <f t="shared" si="15"/>
        <v/>
      </c>
      <c r="O52" s="318" t="str">
        <f t="shared" si="16"/>
        <v/>
      </c>
      <c r="P52" s="318" t="str">
        <f t="shared" si="17"/>
        <v/>
      </c>
      <c r="Q52" s="318" t="str">
        <f t="shared" si="20"/>
        <v/>
      </c>
      <c r="R52" s="318" t="str">
        <f t="shared" si="20"/>
        <v/>
      </c>
      <c r="S52" s="922" t="str">
        <f t="shared" si="8"/>
        <v/>
      </c>
      <c r="T52" s="272" t="str">
        <f t="shared" si="21"/>
        <v/>
      </c>
      <c r="U52" s="271" t="str">
        <f t="shared" si="22"/>
        <v/>
      </c>
      <c r="V52" s="273" t="str">
        <f t="shared" si="23"/>
        <v/>
      </c>
      <c r="W52" s="271" t="str">
        <f t="shared" si="24"/>
        <v/>
      </c>
      <c r="X52" s="273"/>
      <c r="Y52" s="959" t="str">
        <f t="shared" si="14"/>
        <v/>
      </c>
      <c r="Z52" s="270"/>
      <c r="AA52" s="81" t="str">
        <f t="shared" si="18"/>
        <v/>
      </c>
      <c r="AB52" s="274" t="str">
        <f t="shared" si="19"/>
        <v/>
      </c>
    </row>
    <row r="53" spans="1:28" ht="20.25" customHeight="1">
      <c r="A53" s="269">
        <v>45</v>
      </c>
      <c r="B53" s="1"/>
      <c r="C53" s="80"/>
      <c r="D53" s="80"/>
      <c r="E53" s="2"/>
      <c r="F53" s="2"/>
      <c r="G53" s="922" t="str">
        <f t="shared" si="6"/>
        <v/>
      </c>
      <c r="H53" s="31"/>
      <c r="I53" s="1"/>
      <c r="J53" s="3"/>
      <c r="K53" s="1"/>
      <c r="L53" s="79" t="str">
        <f t="shared" si="9"/>
        <v/>
      </c>
      <c r="M53" s="320"/>
      <c r="N53" s="318" t="str">
        <f t="shared" si="15"/>
        <v/>
      </c>
      <c r="O53" s="318" t="str">
        <f t="shared" si="16"/>
        <v/>
      </c>
      <c r="P53" s="318" t="str">
        <f t="shared" si="17"/>
        <v/>
      </c>
      <c r="Q53" s="318" t="str">
        <f t="shared" si="20"/>
        <v/>
      </c>
      <c r="R53" s="318" t="str">
        <f t="shared" si="20"/>
        <v/>
      </c>
      <c r="S53" s="922" t="str">
        <f t="shared" si="8"/>
        <v/>
      </c>
      <c r="T53" s="272" t="str">
        <f t="shared" si="21"/>
        <v/>
      </c>
      <c r="U53" s="271" t="str">
        <f t="shared" si="22"/>
        <v/>
      </c>
      <c r="V53" s="273" t="str">
        <f t="shared" si="23"/>
        <v/>
      </c>
      <c r="W53" s="271" t="str">
        <f t="shared" si="24"/>
        <v/>
      </c>
      <c r="X53" s="273"/>
      <c r="Y53" s="959" t="str">
        <f t="shared" si="14"/>
        <v/>
      </c>
      <c r="Z53" s="270"/>
      <c r="AA53" s="81" t="str">
        <f t="shared" si="18"/>
        <v/>
      </c>
      <c r="AB53" s="274" t="str">
        <f t="shared" si="19"/>
        <v/>
      </c>
    </row>
    <row r="54" spans="1:28" ht="20.25" customHeight="1">
      <c r="A54" s="269">
        <v>46</v>
      </c>
      <c r="B54" s="1"/>
      <c r="C54" s="80"/>
      <c r="D54" s="80"/>
      <c r="E54" s="2"/>
      <c r="F54" s="2"/>
      <c r="G54" s="922" t="str">
        <f t="shared" si="6"/>
        <v/>
      </c>
      <c r="H54" s="31"/>
      <c r="I54" s="1"/>
      <c r="J54" s="3"/>
      <c r="K54" s="1"/>
      <c r="L54" s="79" t="str">
        <f t="shared" si="9"/>
        <v/>
      </c>
      <c r="M54" s="320"/>
      <c r="N54" s="318" t="str">
        <f t="shared" si="15"/>
        <v/>
      </c>
      <c r="O54" s="318" t="str">
        <f t="shared" si="16"/>
        <v/>
      </c>
      <c r="P54" s="318" t="str">
        <f t="shared" si="17"/>
        <v/>
      </c>
      <c r="Q54" s="318" t="str">
        <f t="shared" si="20"/>
        <v/>
      </c>
      <c r="R54" s="318" t="str">
        <f t="shared" si="20"/>
        <v/>
      </c>
      <c r="S54" s="922" t="str">
        <f t="shared" si="8"/>
        <v/>
      </c>
      <c r="T54" s="272" t="str">
        <f t="shared" si="21"/>
        <v/>
      </c>
      <c r="U54" s="271" t="str">
        <f t="shared" si="22"/>
        <v/>
      </c>
      <c r="V54" s="273" t="str">
        <f t="shared" si="23"/>
        <v/>
      </c>
      <c r="W54" s="271" t="str">
        <f t="shared" si="24"/>
        <v/>
      </c>
      <c r="X54" s="273"/>
      <c r="Y54" s="959" t="str">
        <f t="shared" si="14"/>
        <v/>
      </c>
      <c r="Z54" s="270"/>
      <c r="AA54" s="81" t="str">
        <f t="shared" si="18"/>
        <v/>
      </c>
      <c r="AB54" s="274" t="str">
        <f t="shared" si="19"/>
        <v/>
      </c>
    </row>
    <row r="55" spans="1:28" ht="20.25" customHeight="1">
      <c r="A55" s="269">
        <v>47</v>
      </c>
      <c r="B55" s="1"/>
      <c r="C55" s="80"/>
      <c r="D55" s="80"/>
      <c r="E55" s="2"/>
      <c r="F55" s="2"/>
      <c r="G55" s="922" t="str">
        <f t="shared" si="6"/>
        <v/>
      </c>
      <c r="H55" s="31"/>
      <c r="I55" s="1"/>
      <c r="J55" s="3"/>
      <c r="K55" s="1"/>
      <c r="L55" s="79" t="str">
        <f t="shared" si="9"/>
        <v/>
      </c>
      <c r="M55" s="320"/>
      <c r="N55" s="318" t="str">
        <f t="shared" si="15"/>
        <v/>
      </c>
      <c r="O55" s="318" t="str">
        <f t="shared" si="16"/>
        <v/>
      </c>
      <c r="P55" s="318" t="str">
        <f t="shared" si="17"/>
        <v/>
      </c>
      <c r="Q55" s="318" t="str">
        <f t="shared" si="20"/>
        <v/>
      </c>
      <c r="R55" s="318" t="str">
        <f t="shared" si="20"/>
        <v/>
      </c>
      <c r="S55" s="922" t="str">
        <f t="shared" si="8"/>
        <v/>
      </c>
      <c r="T55" s="272" t="str">
        <f t="shared" si="21"/>
        <v/>
      </c>
      <c r="U55" s="271" t="str">
        <f t="shared" si="22"/>
        <v/>
      </c>
      <c r="V55" s="273" t="str">
        <f t="shared" si="23"/>
        <v/>
      </c>
      <c r="W55" s="271" t="str">
        <f t="shared" si="24"/>
        <v/>
      </c>
      <c r="X55" s="273"/>
      <c r="Y55" s="959" t="str">
        <f t="shared" si="14"/>
        <v/>
      </c>
      <c r="Z55" s="270"/>
      <c r="AA55" s="81" t="str">
        <f t="shared" si="18"/>
        <v/>
      </c>
      <c r="AB55" s="274" t="str">
        <f t="shared" si="19"/>
        <v/>
      </c>
    </row>
    <row r="56" spans="1:28" ht="20.25" customHeight="1">
      <c r="A56" s="269">
        <v>48</v>
      </c>
      <c r="B56" s="1"/>
      <c r="C56" s="80"/>
      <c r="D56" s="80"/>
      <c r="E56" s="2"/>
      <c r="F56" s="2"/>
      <c r="G56" s="922" t="str">
        <f t="shared" si="6"/>
        <v/>
      </c>
      <c r="H56" s="31"/>
      <c r="I56" s="1"/>
      <c r="J56" s="3"/>
      <c r="K56" s="1"/>
      <c r="L56" s="79" t="str">
        <f t="shared" si="9"/>
        <v/>
      </c>
      <c r="M56" s="320"/>
      <c r="N56" s="318" t="str">
        <f t="shared" si="15"/>
        <v/>
      </c>
      <c r="O56" s="318" t="str">
        <f t="shared" si="16"/>
        <v/>
      </c>
      <c r="P56" s="318" t="str">
        <f t="shared" si="17"/>
        <v/>
      </c>
      <c r="Q56" s="318" t="str">
        <f t="shared" si="20"/>
        <v/>
      </c>
      <c r="R56" s="318" t="str">
        <f t="shared" si="20"/>
        <v/>
      </c>
      <c r="S56" s="922" t="str">
        <f t="shared" si="8"/>
        <v/>
      </c>
      <c r="T56" s="272" t="str">
        <f t="shared" si="21"/>
        <v/>
      </c>
      <c r="U56" s="271" t="str">
        <f t="shared" si="22"/>
        <v/>
      </c>
      <c r="V56" s="273" t="str">
        <f t="shared" si="23"/>
        <v/>
      </c>
      <c r="W56" s="271" t="str">
        <f t="shared" si="24"/>
        <v/>
      </c>
      <c r="X56" s="273"/>
      <c r="Y56" s="959" t="str">
        <f t="shared" si="14"/>
        <v/>
      </c>
      <c r="Z56" s="270"/>
      <c r="AA56" s="81" t="str">
        <f t="shared" si="18"/>
        <v/>
      </c>
      <c r="AB56" s="274" t="str">
        <f t="shared" si="19"/>
        <v/>
      </c>
    </row>
    <row r="57" spans="1:28" ht="20.25" customHeight="1">
      <c r="A57" s="269">
        <v>49</v>
      </c>
      <c r="B57" s="1"/>
      <c r="C57" s="80"/>
      <c r="D57" s="80"/>
      <c r="E57" s="2"/>
      <c r="F57" s="2"/>
      <c r="G57" s="922" t="str">
        <f t="shared" si="6"/>
        <v/>
      </c>
      <c r="H57" s="31"/>
      <c r="I57" s="1"/>
      <c r="J57" s="3"/>
      <c r="K57" s="1"/>
      <c r="L57" s="79" t="str">
        <f t="shared" si="9"/>
        <v/>
      </c>
      <c r="M57" s="320"/>
      <c r="N57" s="318" t="str">
        <f t="shared" si="15"/>
        <v/>
      </c>
      <c r="O57" s="318" t="str">
        <f t="shared" si="16"/>
        <v/>
      </c>
      <c r="P57" s="318" t="str">
        <f t="shared" si="17"/>
        <v/>
      </c>
      <c r="Q57" s="318" t="str">
        <f t="shared" si="20"/>
        <v/>
      </c>
      <c r="R57" s="318" t="str">
        <f t="shared" si="20"/>
        <v/>
      </c>
      <c r="S57" s="922" t="str">
        <f t="shared" si="8"/>
        <v/>
      </c>
      <c r="T57" s="272" t="str">
        <f t="shared" si="21"/>
        <v/>
      </c>
      <c r="U57" s="271" t="str">
        <f t="shared" si="22"/>
        <v/>
      </c>
      <c r="V57" s="273" t="str">
        <f t="shared" si="23"/>
        <v/>
      </c>
      <c r="W57" s="271" t="str">
        <f t="shared" si="24"/>
        <v/>
      </c>
      <c r="X57" s="273"/>
      <c r="Y57" s="959" t="str">
        <f t="shared" si="14"/>
        <v/>
      </c>
      <c r="Z57" s="270"/>
      <c r="AA57" s="81" t="str">
        <f t="shared" si="18"/>
        <v/>
      </c>
      <c r="AB57" s="274" t="str">
        <f t="shared" si="19"/>
        <v/>
      </c>
    </row>
    <row r="58" spans="1:28" ht="20.25" customHeight="1">
      <c r="A58" s="269">
        <v>50</v>
      </c>
      <c r="B58" s="1"/>
      <c r="C58" s="80"/>
      <c r="D58" s="80"/>
      <c r="E58" s="2"/>
      <c r="F58" s="2"/>
      <c r="G58" s="922" t="str">
        <f t="shared" si="6"/>
        <v/>
      </c>
      <c r="H58" s="31"/>
      <c r="I58" s="1"/>
      <c r="J58" s="3"/>
      <c r="K58" s="1"/>
      <c r="L58" s="79" t="str">
        <f t="shared" si="9"/>
        <v/>
      </c>
      <c r="M58" s="320"/>
      <c r="N58" s="318" t="str">
        <f t="shared" si="15"/>
        <v/>
      </c>
      <c r="O58" s="318" t="str">
        <f t="shared" si="16"/>
        <v/>
      </c>
      <c r="P58" s="318" t="str">
        <f t="shared" si="17"/>
        <v/>
      </c>
      <c r="Q58" s="318" t="str">
        <f t="shared" si="20"/>
        <v/>
      </c>
      <c r="R58" s="318" t="str">
        <f t="shared" si="20"/>
        <v/>
      </c>
      <c r="S58" s="922" t="str">
        <f t="shared" si="8"/>
        <v/>
      </c>
      <c r="T58" s="272" t="str">
        <f t="shared" si="21"/>
        <v/>
      </c>
      <c r="U58" s="271" t="str">
        <f t="shared" si="22"/>
        <v/>
      </c>
      <c r="V58" s="273" t="str">
        <f t="shared" si="23"/>
        <v/>
      </c>
      <c r="W58" s="271" t="str">
        <f t="shared" si="24"/>
        <v/>
      </c>
      <c r="X58" s="273"/>
      <c r="Y58" s="959" t="str">
        <f t="shared" si="14"/>
        <v/>
      </c>
      <c r="Z58" s="270"/>
      <c r="AA58" s="81" t="str">
        <f t="shared" si="18"/>
        <v/>
      </c>
      <c r="AB58" s="274" t="str">
        <f t="shared" si="19"/>
        <v/>
      </c>
    </row>
    <row r="59" spans="1:28" ht="20.25" customHeight="1">
      <c r="A59" s="269">
        <v>51</v>
      </c>
      <c r="B59" s="1"/>
      <c r="C59" s="80"/>
      <c r="D59" s="80"/>
      <c r="E59" s="2"/>
      <c r="F59" s="2"/>
      <c r="G59" s="922" t="str">
        <f t="shared" si="6"/>
        <v/>
      </c>
      <c r="H59" s="31"/>
      <c r="I59" s="1"/>
      <c r="J59" s="3"/>
      <c r="K59" s="1"/>
      <c r="L59" s="79" t="str">
        <f t="shared" si="9"/>
        <v/>
      </c>
      <c r="M59" s="320"/>
      <c r="N59" s="318" t="str">
        <f t="shared" si="15"/>
        <v/>
      </c>
      <c r="O59" s="318" t="str">
        <f t="shared" si="16"/>
        <v/>
      </c>
      <c r="P59" s="318" t="str">
        <f t="shared" si="17"/>
        <v/>
      </c>
      <c r="Q59" s="318" t="str">
        <f t="shared" si="20"/>
        <v/>
      </c>
      <c r="R59" s="318" t="str">
        <f t="shared" si="20"/>
        <v/>
      </c>
      <c r="S59" s="922" t="str">
        <f t="shared" si="8"/>
        <v/>
      </c>
      <c r="T59" s="272" t="str">
        <f t="shared" si="21"/>
        <v/>
      </c>
      <c r="U59" s="271" t="str">
        <f t="shared" si="22"/>
        <v/>
      </c>
      <c r="V59" s="273" t="str">
        <f t="shared" si="23"/>
        <v/>
      </c>
      <c r="W59" s="271" t="str">
        <f t="shared" si="24"/>
        <v/>
      </c>
      <c r="X59" s="273"/>
      <c r="Y59" s="959" t="str">
        <f t="shared" si="14"/>
        <v/>
      </c>
      <c r="Z59" s="270"/>
      <c r="AA59" s="81" t="str">
        <f t="shared" si="18"/>
        <v/>
      </c>
      <c r="AB59" s="274" t="str">
        <f t="shared" si="19"/>
        <v/>
      </c>
    </row>
    <row r="60" spans="1:28" ht="20.25" customHeight="1">
      <c r="A60" s="269">
        <v>52</v>
      </c>
      <c r="B60" s="1"/>
      <c r="C60" s="80"/>
      <c r="D60" s="80"/>
      <c r="E60" s="2"/>
      <c r="F60" s="2"/>
      <c r="G60" s="922" t="str">
        <f t="shared" si="6"/>
        <v/>
      </c>
      <c r="H60" s="31"/>
      <c r="I60" s="1"/>
      <c r="J60" s="3"/>
      <c r="K60" s="1"/>
      <c r="L60" s="79" t="str">
        <f t="shared" si="9"/>
        <v/>
      </c>
      <c r="M60" s="320"/>
      <c r="N60" s="318" t="str">
        <f t="shared" si="15"/>
        <v/>
      </c>
      <c r="O60" s="318" t="str">
        <f t="shared" si="16"/>
        <v/>
      </c>
      <c r="P60" s="318" t="str">
        <f t="shared" si="17"/>
        <v/>
      </c>
      <c r="Q60" s="318" t="str">
        <f t="shared" si="20"/>
        <v/>
      </c>
      <c r="R60" s="318" t="str">
        <f t="shared" si="20"/>
        <v/>
      </c>
      <c r="S60" s="922" t="str">
        <f t="shared" si="8"/>
        <v/>
      </c>
      <c r="T60" s="272" t="str">
        <f t="shared" si="21"/>
        <v/>
      </c>
      <c r="U60" s="271" t="str">
        <f t="shared" si="22"/>
        <v/>
      </c>
      <c r="V60" s="273" t="str">
        <f t="shared" si="23"/>
        <v/>
      </c>
      <c r="W60" s="271" t="str">
        <f t="shared" si="24"/>
        <v/>
      </c>
      <c r="X60" s="273"/>
      <c r="Y60" s="959" t="str">
        <f t="shared" si="14"/>
        <v/>
      </c>
      <c r="Z60" s="270"/>
      <c r="AA60" s="81" t="str">
        <f t="shared" si="18"/>
        <v/>
      </c>
      <c r="AB60" s="274" t="str">
        <f t="shared" si="19"/>
        <v/>
      </c>
    </row>
    <row r="61" spans="1:28" ht="20.25" customHeight="1">
      <c r="A61" s="269">
        <v>53</v>
      </c>
      <c r="B61" s="1"/>
      <c r="C61" s="80"/>
      <c r="D61" s="80"/>
      <c r="E61" s="2"/>
      <c r="F61" s="2"/>
      <c r="G61" s="922" t="str">
        <f t="shared" si="6"/>
        <v/>
      </c>
      <c r="H61" s="31"/>
      <c r="I61" s="1"/>
      <c r="J61" s="3"/>
      <c r="K61" s="1"/>
      <c r="L61" s="79" t="str">
        <f t="shared" si="9"/>
        <v/>
      </c>
      <c r="M61" s="320"/>
      <c r="N61" s="318" t="str">
        <f t="shared" si="15"/>
        <v/>
      </c>
      <c r="O61" s="318" t="str">
        <f t="shared" si="16"/>
        <v/>
      </c>
      <c r="P61" s="318" t="str">
        <f t="shared" si="17"/>
        <v/>
      </c>
      <c r="Q61" s="318" t="str">
        <f t="shared" si="20"/>
        <v/>
      </c>
      <c r="R61" s="318" t="str">
        <f t="shared" si="20"/>
        <v/>
      </c>
      <c r="S61" s="922" t="str">
        <f t="shared" si="8"/>
        <v/>
      </c>
      <c r="T61" s="272" t="str">
        <f t="shared" si="21"/>
        <v/>
      </c>
      <c r="U61" s="271" t="str">
        <f t="shared" si="22"/>
        <v/>
      </c>
      <c r="V61" s="273" t="str">
        <f t="shared" si="23"/>
        <v/>
      </c>
      <c r="W61" s="271" t="str">
        <f t="shared" si="24"/>
        <v/>
      </c>
      <c r="X61" s="273"/>
      <c r="Y61" s="959" t="str">
        <f t="shared" si="14"/>
        <v/>
      </c>
      <c r="Z61" s="270"/>
      <c r="AA61" s="81" t="str">
        <f t="shared" si="18"/>
        <v/>
      </c>
      <c r="AB61" s="274" t="str">
        <f t="shared" si="19"/>
        <v/>
      </c>
    </row>
    <row r="62" spans="1:28" ht="20.25" customHeight="1">
      <c r="A62" s="269">
        <v>54</v>
      </c>
      <c r="B62" s="1"/>
      <c r="C62" s="80"/>
      <c r="D62" s="80"/>
      <c r="E62" s="2"/>
      <c r="F62" s="2"/>
      <c r="G62" s="922" t="str">
        <f t="shared" si="6"/>
        <v/>
      </c>
      <c r="H62" s="31"/>
      <c r="I62" s="1"/>
      <c r="J62" s="3"/>
      <c r="K62" s="1"/>
      <c r="L62" s="79" t="str">
        <f t="shared" si="9"/>
        <v/>
      </c>
      <c r="M62" s="320"/>
      <c r="N62" s="318" t="str">
        <f t="shared" si="15"/>
        <v/>
      </c>
      <c r="O62" s="318" t="str">
        <f t="shared" si="16"/>
        <v/>
      </c>
      <c r="P62" s="318" t="str">
        <f t="shared" si="17"/>
        <v/>
      </c>
      <c r="Q62" s="318" t="str">
        <f t="shared" si="20"/>
        <v/>
      </c>
      <c r="R62" s="318" t="str">
        <f t="shared" si="20"/>
        <v/>
      </c>
      <c r="S62" s="922" t="str">
        <f t="shared" si="8"/>
        <v/>
      </c>
      <c r="T62" s="272" t="str">
        <f t="shared" si="21"/>
        <v/>
      </c>
      <c r="U62" s="271" t="str">
        <f t="shared" si="22"/>
        <v/>
      </c>
      <c r="V62" s="273" t="str">
        <f t="shared" si="23"/>
        <v/>
      </c>
      <c r="W62" s="271" t="str">
        <f t="shared" si="24"/>
        <v/>
      </c>
      <c r="X62" s="273"/>
      <c r="Y62" s="959" t="str">
        <f t="shared" si="14"/>
        <v/>
      </c>
      <c r="Z62" s="270"/>
      <c r="AA62" s="81" t="str">
        <f t="shared" si="18"/>
        <v/>
      </c>
      <c r="AB62" s="274" t="str">
        <f t="shared" si="19"/>
        <v/>
      </c>
    </row>
    <row r="63" spans="1:28" ht="20.25" customHeight="1">
      <c r="A63" s="269">
        <v>55</v>
      </c>
      <c r="B63" s="1"/>
      <c r="C63" s="80"/>
      <c r="D63" s="80"/>
      <c r="E63" s="2"/>
      <c r="F63" s="2"/>
      <c r="G63" s="922" t="str">
        <f t="shared" si="6"/>
        <v/>
      </c>
      <c r="H63" s="31"/>
      <c r="I63" s="1"/>
      <c r="J63" s="3"/>
      <c r="K63" s="1"/>
      <c r="L63" s="79" t="str">
        <f t="shared" si="9"/>
        <v/>
      </c>
      <c r="M63" s="320"/>
      <c r="N63" s="318" t="str">
        <f t="shared" si="15"/>
        <v/>
      </c>
      <c r="O63" s="318" t="str">
        <f t="shared" si="16"/>
        <v/>
      </c>
      <c r="P63" s="318" t="str">
        <f t="shared" si="17"/>
        <v/>
      </c>
      <c r="Q63" s="318" t="str">
        <f t="shared" si="20"/>
        <v/>
      </c>
      <c r="R63" s="318" t="str">
        <f t="shared" si="20"/>
        <v/>
      </c>
      <c r="S63" s="922" t="str">
        <f t="shared" si="8"/>
        <v/>
      </c>
      <c r="T63" s="272" t="str">
        <f t="shared" si="21"/>
        <v/>
      </c>
      <c r="U63" s="271" t="str">
        <f t="shared" si="22"/>
        <v/>
      </c>
      <c r="V63" s="273" t="str">
        <f t="shared" si="23"/>
        <v/>
      </c>
      <c r="W63" s="271" t="str">
        <f t="shared" si="24"/>
        <v/>
      </c>
      <c r="X63" s="273"/>
      <c r="Y63" s="959" t="str">
        <f t="shared" si="14"/>
        <v/>
      </c>
      <c r="Z63" s="270"/>
      <c r="AA63" s="81" t="str">
        <f t="shared" si="18"/>
        <v/>
      </c>
      <c r="AB63" s="274" t="str">
        <f t="shared" si="19"/>
        <v/>
      </c>
    </row>
    <row r="64" spans="1:28" ht="20.25" customHeight="1">
      <c r="A64" s="269">
        <v>56</v>
      </c>
      <c r="B64" s="1"/>
      <c r="C64" s="80"/>
      <c r="D64" s="80"/>
      <c r="E64" s="2"/>
      <c r="F64" s="2"/>
      <c r="G64" s="922" t="str">
        <f t="shared" si="6"/>
        <v/>
      </c>
      <c r="H64" s="31"/>
      <c r="I64" s="1"/>
      <c r="J64" s="3"/>
      <c r="K64" s="1"/>
      <c r="L64" s="79" t="str">
        <f t="shared" si="9"/>
        <v/>
      </c>
      <c r="M64" s="320"/>
      <c r="N64" s="318" t="str">
        <f t="shared" si="15"/>
        <v/>
      </c>
      <c r="O64" s="318" t="str">
        <f t="shared" si="16"/>
        <v/>
      </c>
      <c r="P64" s="318" t="str">
        <f t="shared" si="17"/>
        <v/>
      </c>
      <c r="Q64" s="318" t="str">
        <f t="shared" si="20"/>
        <v/>
      </c>
      <c r="R64" s="318" t="str">
        <f t="shared" si="20"/>
        <v/>
      </c>
      <c r="S64" s="922" t="str">
        <f t="shared" si="8"/>
        <v/>
      </c>
      <c r="T64" s="272" t="str">
        <f t="shared" si="21"/>
        <v/>
      </c>
      <c r="U64" s="271" t="str">
        <f t="shared" si="22"/>
        <v/>
      </c>
      <c r="V64" s="273" t="str">
        <f t="shared" si="23"/>
        <v/>
      </c>
      <c r="W64" s="271" t="str">
        <f t="shared" si="24"/>
        <v/>
      </c>
      <c r="X64" s="273"/>
      <c r="Y64" s="959" t="str">
        <f t="shared" si="14"/>
        <v/>
      </c>
      <c r="Z64" s="270"/>
      <c r="AA64" s="81" t="str">
        <f t="shared" si="18"/>
        <v/>
      </c>
      <c r="AB64" s="274" t="str">
        <f t="shared" si="19"/>
        <v/>
      </c>
    </row>
    <row r="65" spans="1:28" ht="20.25" customHeight="1">
      <c r="A65" s="269">
        <v>57</v>
      </c>
      <c r="B65" s="1"/>
      <c r="C65" s="80"/>
      <c r="D65" s="80"/>
      <c r="E65" s="2"/>
      <c r="F65" s="2"/>
      <c r="G65" s="922" t="str">
        <f t="shared" si="6"/>
        <v/>
      </c>
      <c r="H65" s="31"/>
      <c r="I65" s="1"/>
      <c r="J65" s="3"/>
      <c r="K65" s="1"/>
      <c r="L65" s="79" t="str">
        <f t="shared" si="9"/>
        <v/>
      </c>
      <c r="M65" s="320"/>
      <c r="N65" s="318" t="str">
        <f t="shared" si="15"/>
        <v/>
      </c>
      <c r="O65" s="318" t="str">
        <f t="shared" si="16"/>
        <v/>
      </c>
      <c r="P65" s="318" t="str">
        <f t="shared" si="17"/>
        <v/>
      </c>
      <c r="Q65" s="318" t="str">
        <f t="shared" si="20"/>
        <v/>
      </c>
      <c r="R65" s="318" t="str">
        <f t="shared" si="20"/>
        <v/>
      </c>
      <c r="S65" s="922" t="str">
        <f t="shared" si="8"/>
        <v/>
      </c>
      <c r="T65" s="272" t="str">
        <f t="shared" si="21"/>
        <v/>
      </c>
      <c r="U65" s="271" t="str">
        <f t="shared" si="22"/>
        <v/>
      </c>
      <c r="V65" s="273" t="str">
        <f t="shared" si="23"/>
        <v/>
      </c>
      <c r="W65" s="271" t="str">
        <f t="shared" si="24"/>
        <v/>
      </c>
      <c r="X65" s="273"/>
      <c r="Y65" s="959" t="str">
        <f t="shared" si="14"/>
        <v/>
      </c>
      <c r="Z65" s="270"/>
      <c r="AA65" s="81" t="str">
        <f t="shared" si="18"/>
        <v/>
      </c>
      <c r="AB65" s="274" t="str">
        <f t="shared" si="19"/>
        <v/>
      </c>
    </row>
    <row r="66" spans="1:28" ht="20.25" customHeight="1">
      <c r="A66" s="269">
        <v>58</v>
      </c>
      <c r="B66" s="1"/>
      <c r="C66" s="80"/>
      <c r="D66" s="80"/>
      <c r="E66" s="2"/>
      <c r="F66" s="2"/>
      <c r="G66" s="922" t="str">
        <f t="shared" si="6"/>
        <v/>
      </c>
      <c r="H66" s="31"/>
      <c r="I66" s="1"/>
      <c r="J66" s="3"/>
      <c r="K66" s="1"/>
      <c r="L66" s="79" t="str">
        <f t="shared" si="9"/>
        <v/>
      </c>
      <c r="M66" s="320"/>
      <c r="N66" s="318" t="str">
        <f t="shared" si="15"/>
        <v/>
      </c>
      <c r="O66" s="318" t="str">
        <f t="shared" si="16"/>
        <v/>
      </c>
      <c r="P66" s="318" t="str">
        <f t="shared" si="17"/>
        <v/>
      </c>
      <c r="Q66" s="318" t="str">
        <f t="shared" si="20"/>
        <v/>
      </c>
      <c r="R66" s="318" t="str">
        <f t="shared" si="20"/>
        <v/>
      </c>
      <c r="S66" s="922" t="str">
        <f t="shared" si="8"/>
        <v/>
      </c>
      <c r="T66" s="272" t="str">
        <f t="shared" si="21"/>
        <v/>
      </c>
      <c r="U66" s="271" t="str">
        <f t="shared" si="22"/>
        <v/>
      </c>
      <c r="V66" s="273" t="str">
        <f t="shared" si="23"/>
        <v/>
      </c>
      <c r="W66" s="271" t="str">
        <f t="shared" si="24"/>
        <v/>
      </c>
      <c r="X66" s="273"/>
      <c r="Y66" s="959" t="str">
        <f t="shared" si="14"/>
        <v/>
      </c>
      <c r="Z66" s="270"/>
      <c r="AA66" s="81" t="str">
        <f t="shared" si="18"/>
        <v/>
      </c>
      <c r="AB66" s="274" t="str">
        <f t="shared" si="19"/>
        <v/>
      </c>
    </row>
    <row r="67" spans="1:28" ht="20.25" customHeight="1">
      <c r="A67" s="269">
        <v>59</v>
      </c>
      <c r="B67" s="1"/>
      <c r="C67" s="80"/>
      <c r="D67" s="80"/>
      <c r="E67" s="2"/>
      <c r="F67" s="2"/>
      <c r="G67" s="922" t="str">
        <f t="shared" si="6"/>
        <v/>
      </c>
      <c r="H67" s="31"/>
      <c r="I67" s="1"/>
      <c r="J67" s="3"/>
      <c r="K67" s="1"/>
      <c r="L67" s="79" t="str">
        <f t="shared" si="9"/>
        <v/>
      </c>
      <c r="M67" s="320"/>
      <c r="N67" s="318" t="str">
        <f t="shared" si="15"/>
        <v/>
      </c>
      <c r="O67" s="318" t="str">
        <f t="shared" si="16"/>
        <v/>
      </c>
      <c r="P67" s="318" t="str">
        <f t="shared" si="17"/>
        <v/>
      </c>
      <c r="Q67" s="318" t="str">
        <f t="shared" si="20"/>
        <v/>
      </c>
      <c r="R67" s="318" t="str">
        <f t="shared" si="20"/>
        <v/>
      </c>
      <c r="S67" s="922" t="str">
        <f t="shared" si="8"/>
        <v/>
      </c>
      <c r="T67" s="272" t="str">
        <f t="shared" si="21"/>
        <v/>
      </c>
      <c r="U67" s="271" t="str">
        <f t="shared" si="22"/>
        <v/>
      </c>
      <c r="V67" s="273" t="str">
        <f t="shared" si="23"/>
        <v/>
      </c>
      <c r="W67" s="271" t="str">
        <f t="shared" si="24"/>
        <v/>
      </c>
      <c r="X67" s="273"/>
      <c r="Y67" s="959" t="str">
        <f t="shared" si="14"/>
        <v/>
      </c>
      <c r="Z67" s="270"/>
      <c r="AA67" s="81" t="str">
        <f t="shared" si="18"/>
        <v/>
      </c>
      <c r="AB67" s="274" t="str">
        <f t="shared" si="19"/>
        <v/>
      </c>
    </row>
    <row r="68" spans="1:28" ht="20.25" customHeight="1">
      <c r="A68" s="269">
        <v>60</v>
      </c>
      <c r="B68" s="1"/>
      <c r="C68" s="80"/>
      <c r="D68" s="80"/>
      <c r="E68" s="2"/>
      <c r="F68" s="2"/>
      <c r="G68" s="922" t="str">
        <f t="shared" si="6"/>
        <v/>
      </c>
      <c r="H68" s="31"/>
      <c r="I68" s="1"/>
      <c r="J68" s="3"/>
      <c r="K68" s="1"/>
      <c r="L68" s="79" t="str">
        <f t="shared" si="9"/>
        <v/>
      </c>
      <c r="M68" s="320"/>
      <c r="N68" s="318" t="str">
        <f t="shared" si="15"/>
        <v/>
      </c>
      <c r="O68" s="318" t="str">
        <f t="shared" si="16"/>
        <v/>
      </c>
      <c r="P68" s="318" t="str">
        <f t="shared" si="17"/>
        <v/>
      </c>
      <c r="Q68" s="318" t="str">
        <f t="shared" si="20"/>
        <v/>
      </c>
      <c r="R68" s="318" t="str">
        <f t="shared" si="20"/>
        <v/>
      </c>
      <c r="S68" s="922" t="str">
        <f t="shared" si="8"/>
        <v/>
      </c>
      <c r="T68" s="272" t="str">
        <f t="shared" si="21"/>
        <v/>
      </c>
      <c r="U68" s="271" t="str">
        <f t="shared" si="22"/>
        <v/>
      </c>
      <c r="V68" s="273" t="str">
        <f t="shared" si="23"/>
        <v/>
      </c>
      <c r="W68" s="271" t="str">
        <f t="shared" si="24"/>
        <v/>
      </c>
      <c r="X68" s="273"/>
      <c r="Y68" s="959" t="str">
        <f t="shared" si="14"/>
        <v/>
      </c>
      <c r="Z68" s="270"/>
      <c r="AA68" s="81" t="str">
        <f t="shared" si="18"/>
        <v/>
      </c>
      <c r="AB68" s="274" t="str">
        <f t="shared" si="19"/>
        <v/>
      </c>
    </row>
    <row r="69" spans="1:28" ht="20.25" customHeight="1">
      <c r="A69" s="269">
        <v>61</v>
      </c>
      <c r="B69" s="1"/>
      <c r="C69" s="80"/>
      <c r="D69" s="80"/>
      <c r="E69" s="2"/>
      <c r="F69" s="2"/>
      <c r="G69" s="922" t="str">
        <f t="shared" si="6"/>
        <v/>
      </c>
      <c r="H69" s="31"/>
      <c r="I69" s="1"/>
      <c r="J69" s="3"/>
      <c r="K69" s="1"/>
      <c r="L69" s="79" t="str">
        <f t="shared" si="9"/>
        <v/>
      </c>
      <c r="M69" s="320"/>
      <c r="N69" s="318" t="str">
        <f t="shared" si="15"/>
        <v/>
      </c>
      <c r="O69" s="318" t="str">
        <f t="shared" si="16"/>
        <v/>
      </c>
      <c r="P69" s="318" t="str">
        <f t="shared" si="17"/>
        <v/>
      </c>
      <c r="Q69" s="318" t="str">
        <f t="shared" si="20"/>
        <v/>
      </c>
      <c r="R69" s="318" t="str">
        <f t="shared" si="20"/>
        <v/>
      </c>
      <c r="S69" s="922" t="str">
        <f t="shared" si="8"/>
        <v/>
      </c>
      <c r="T69" s="272" t="str">
        <f t="shared" si="21"/>
        <v/>
      </c>
      <c r="U69" s="271" t="str">
        <f t="shared" si="22"/>
        <v/>
      </c>
      <c r="V69" s="273" t="str">
        <f t="shared" si="23"/>
        <v/>
      </c>
      <c r="W69" s="271" t="str">
        <f t="shared" si="24"/>
        <v/>
      </c>
      <c r="X69" s="273"/>
      <c r="Y69" s="959" t="str">
        <f t="shared" si="14"/>
        <v/>
      </c>
      <c r="Z69" s="270"/>
      <c r="AA69" s="81" t="str">
        <f t="shared" si="18"/>
        <v/>
      </c>
      <c r="AB69" s="274" t="str">
        <f t="shared" si="19"/>
        <v/>
      </c>
    </row>
    <row r="70" spans="1:28" ht="20.25" customHeight="1">
      <c r="A70" s="269">
        <v>62</v>
      </c>
      <c r="B70" s="1"/>
      <c r="C70" s="80"/>
      <c r="D70" s="80"/>
      <c r="E70" s="2"/>
      <c r="F70" s="2"/>
      <c r="G70" s="922" t="str">
        <f t="shared" si="6"/>
        <v/>
      </c>
      <c r="H70" s="31"/>
      <c r="I70" s="1"/>
      <c r="J70" s="3"/>
      <c r="K70" s="1"/>
      <c r="L70" s="79" t="str">
        <f t="shared" si="9"/>
        <v/>
      </c>
      <c r="M70" s="320"/>
      <c r="N70" s="318" t="str">
        <f t="shared" si="15"/>
        <v/>
      </c>
      <c r="O70" s="318" t="str">
        <f t="shared" si="16"/>
        <v/>
      </c>
      <c r="P70" s="318" t="str">
        <f t="shared" si="17"/>
        <v/>
      </c>
      <c r="Q70" s="318" t="str">
        <f t="shared" si="20"/>
        <v/>
      </c>
      <c r="R70" s="318" t="str">
        <f t="shared" si="20"/>
        <v/>
      </c>
      <c r="S70" s="922" t="str">
        <f t="shared" si="8"/>
        <v/>
      </c>
      <c r="T70" s="272" t="str">
        <f t="shared" si="21"/>
        <v/>
      </c>
      <c r="U70" s="271" t="str">
        <f t="shared" si="22"/>
        <v/>
      </c>
      <c r="V70" s="273" t="str">
        <f t="shared" si="23"/>
        <v/>
      </c>
      <c r="W70" s="271" t="str">
        <f t="shared" si="24"/>
        <v/>
      </c>
      <c r="X70" s="273"/>
      <c r="Y70" s="959" t="str">
        <f t="shared" si="14"/>
        <v/>
      </c>
      <c r="Z70" s="270"/>
      <c r="AA70" s="81" t="str">
        <f t="shared" si="18"/>
        <v/>
      </c>
      <c r="AB70" s="274" t="str">
        <f t="shared" si="19"/>
        <v/>
      </c>
    </row>
    <row r="71" spans="1:28" ht="20.25" customHeight="1">
      <c r="A71" s="269">
        <v>63</v>
      </c>
      <c r="B71" s="1"/>
      <c r="C71" s="80"/>
      <c r="D71" s="80"/>
      <c r="E71" s="2"/>
      <c r="F71" s="2"/>
      <c r="G71" s="922" t="str">
        <f t="shared" si="6"/>
        <v/>
      </c>
      <c r="H71" s="31"/>
      <c r="I71" s="1"/>
      <c r="J71" s="3"/>
      <c r="K71" s="1"/>
      <c r="L71" s="79" t="str">
        <f t="shared" si="9"/>
        <v/>
      </c>
      <c r="M71" s="320"/>
      <c r="N71" s="318" t="str">
        <f t="shared" si="15"/>
        <v/>
      </c>
      <c r="O71" s="318" t="str">
        <f t="shared" si="16"/>
        <v/>
      </c>
      <c r="P71" s="318" t="str">
        <f t="shared" si="17"/>
        <v/>
      </c>
      <c r="Q71" s="318" t="str">
        <f t="shared" si="20"/>
        <v/>
      </c>
      <c r="R71" s="318" t="str">
        <f t="shared" si="20"/>
        <v/>
      </c>
      <c r="S71" s="922" t="str">
        <f t="shared" si="8"/>
        <v/>
      </c>
      <c r="T71" s="272" t="str">
        <f t="shared" si="21"/>
        <v/>
      </c>
      <c r="U71" s="271" t="str">
        <f t="shared" si="22"/>
        <v/>
      </c>
      <c r="V71" s="273" t="str">
        <f t="shared" si="23"/>
        <v/>
      </c>
      <c r="W71" s="271" t="str">
        <f t="shared" si="24"/>
        <v/>
      </c>
      <c r="X71" s="273"/>
      <c r="Y71" s="959" t="str">
        <f t="shared" si="14"/>
        <v/>
      </c>
      <c r="Z71" s="270"/>
      <c r="AA71" s="81" t="str">
        <f t="shared" si="18"/>
        <v/>
      </c>
      <c r="AB71" s="274" t="str">
        <f t="shared" si="19"/>
        <v/>
      </c>
    </row>
    <row r="72" spans="1:28" ht="20.25" customHeight="1">
      <c r="A72" s="269">
        <v>64</v>
      </c>
      <c r="B72" s="1"/>
      <c r="C72" s="80"/>
      <c r="D72" s="80"/>
      <c r="E72" s="2"/>
      <c r="F72" s="2"/>
      <c r="G72" s="922" t="str">
        <f t="shared" si="6"/>
        <v/>
      </c>
      <c r="H72" s="31"/>
      <c r="I72" s="1"/>
      <c r="J72" s="3"/>
      <c r="K72" s="1"/>
      <c r="L72" s="79" t="str">
        <f t="shared" si="9"/>
        <v/>
      </c>
      <c r="M72" s="320"/>
      <c r="N72" s="318" t="str">
        <f t="shared" ref="N72:N108" si="25">IF(B72="","",B72)</f>
        <v/>
      </c>
      <c r="O72" s="318" t="str">
        <f t="shared" ref="O72:O108" si="26">IF(C72="","",C72)</f>
        <v/>
      </c>
      <c r="P72" s="318" t="str">
        <f t="shared" ref="P72:P108" si="27">IF(D72="","",D72)</f>
        <v/>
      </c>
      <c r="Q72" s="318" t="str">
        <f t="shared" si="20"/>
        <v/>
      </c>
      <c r="R72" s="318" t="str">
        <f t="shared" si="20"/>
        <v/>
      </c>
      <c r="S72" s="922" t="str">
        <f t="shared" si="8"/>
        <v/>
      </c>
      <c r="T72" s="272" t="str">
        <f t="shared" si="21"/>
        <v/>
      </c>
      <c r="U72" s="271" t="str">
        <f t="shared" si="22"/>
        <v/>
      </c>
      <c r="V72" s="273" t="str">
        <f t="shared" si="23"/>
        <v/>
      </c>
      <c r="W72" s="271" t="str">
        <f t="shared" si="24"/>
        <v/>
      </c>
      <c r="X72" s="273"/>
      <c r="Y72" s="959" t="str">
        <f t="shared" si="14"/>
        <v/>
      </c>
      <c r="Z72" s="270"/>
      <c r="AA72" s="81" t="str">
        <f t="shared" ref="AA72:AA108" si="28">IF(OR(Y72="",L72=""),"",_xlfn.IFS(
ROUND(IFERROR(VALUE(TRIM(SUBSTITUTE(Y72,CHAR(160),""))),0),2)&gt;
ROUND(IFERROR(VALUE(TRIM(SUBSTITUTE(L72,CHAR(160),""))),0),2),
"KO : Le montant retenu est supérieur au montant présenté. Merci de revoir la ligne de contribution ou plafonner son montant.",
ROUND(IFERROR(VALUE(TRIM(SUBSTITUTE(L72,CHAR(160),""))),0),2)=0,
"",
ROUND(IFERROR(VALUE(TRIM(SUBSTITUTE(Y72,CHAR(160),""))),0),2)=
ROUND(IFERROR(VALUE(TRIM(SUBSTITUTE(L72,CHAR(160),""))),0),2),
"OK",
ROUND(IFERROR(VALUE(TRIM(SUBSTITUTE(Y72,CHAR(160),""))),0),2)=0,
"Attention : Montant présenté entièrement rejeté.",
ROUND(IFERROR(VALUE(TRIM(SUBSTITUTE(Y72,CHAR(160),""))),0),2)&lt;
ROUND(IFERROR(VALUE(TRIM(SUBSTITUTE(L72,CHAR(160),""))),0),2),
"Attention : Montant présenté partiellement rejeté.",
TRUE,""
))</f>
        <v/>
      </c>
      <c r="AB72" s="274" t="str">
        <f t="shared" ref="AB72:AB108" si="29">IF(OR(L72="",Y72=""),"",(IFERROR(VALUE(TRIM(SUBSTITUTE(L72,CHAR(160),""))),0))-(IFERROR(VALUE(TRIM(SUBSTITUTE(Y72,CHAR(160),""))),0)))</f>
        <v/>
      </c>
    </row>
    <row r="73" spans="1:28" ht="20.25" customHeight="1">
      <c r="A73" s="269">
        <v>65</v>
      </c>
      <c r="B73" s="1"/>
      <c r="C73" s="80"/>
      <c r="D73" s="80"/>
      <c r="E73" s="2"/>
      <c r="F73" s="2"/>
      <c r="G73" s="922" t="str">
        <f t="shared" ref="G73:G108" si="30">IF(E73="Oui",12.02*F73,IF(E73="Non",0,""))</f>
        <v/>
      </c>
      <c r="H73" s="31"/>
      <c r="I73" s="1"/>
      <c r="J73" s="3"/>
      <c r="K73" s="1"/>
      <c r="L73" s="79" t="str">
        <f t="shared" si="9"/>
        <v/>
      </c>
      <c r="M73" s="320"/>
      <c r="N73" s="318" t="str">
        <f t="shared" si="25"/>
        <v/>
      </c>
      <c r="O73" s="318" t="str">
        <f t="shared" si="26"/>
        <v/>
      </c>
      <c r="P73" s="318" t="str">
        <f t="shared" si="27"/>
        <v/>
      </c>
      <c r="Q73" s="318" t="str">
        <f t="shared" ref="Q73:R108" si="31">IF(E73="","",E73)</f>
        <v/>
      </c>
      <c r="R73" s="318" t="str">
        <f t="shared" si="31"/>
        <v/>
      </c>
      <c r="S73" s="922" t="str">
        <f t="shared" ref="S73:S108" si="32">IF(Q73="Oui",12.02*R73,IF(Q73="Non",0,""))</f>
        <v/>
      </c>
      <c r="T73" s="272" t="str">
        <f t="shared" si="21"/>
        <v/>
      </c>
      <c r="U73" s="271" t="str">
        <f t="shared" si="22"/>
        <v/>
      </c>
      <c r="V73" s="273" t="str">
        <f t="shared" si="23"/>
        <v/>
      </c>
      <c r="W73" s="271" t="str">
        <f t="shared" si="24"/>
        <v/>
      </c>
      <c r="X73" s="273"/>
      <c r="Y73" s="959" t="str">
        <f t="shared" si="14"/>
        <v/>
      </c>
      <c r="Z73" s="270"/>
      <c r="AA73" s="81" t="str">
        <f t="shared" si="28"/>
        <v/>
      </c>
      <c r="AB73" s="274" t="str">
        <f t="shared" si="29"/>
        <v/>
      </c>
    </row>
    <row r="74" spans="1:28" ht="20.25" customHeight="1">
      <c r="A74" s="269">
        <v>66</v>
      </c>
      <c r="B74" s="1"/>
      <c r="C74" s="80"/>
      <c r="D74" s="80"/>
      <c r="E74" s="2"/>
      <c r="F74" s="2"/>
      <c r="G74" s="922" t="str">
        <f t="shared" si="30"/>
        <v/>
      </c>
      <c r="H74" s="31"/>
      <c r="I74" s="1"/>
      <c r="J74" s="3"/>
      <c r="K74" s="1"/>
      <c r="L74" s="79" t="str">
        <f t="shared" ref="L74:L108" si="33">IF(E74="Oui",G74,IF(OR(J74="",H74=""),"",IF((IFERROR(VALUE(TRIM(SUBSTITUTE(J74,CHAR(160),""))),0))*(IFERROR(VALUE(TRIM(SUBSTITUTE(H74,CHAR(160),""))),0))=0,"",(IFERROR(VALUE(TRIM(SUBSTITUTE(J74,CHAR(160),""))),0))*(IFERROR(VALUE(TRIM(SUBSTITUTE(H74,CHAR(160),""))),0)))))</f>
        <v/>
      </c>
      <c r="M74" s="320"/>
      <c r="N74" s="318" t="str">
        <f t="shared" si="25"/>
        <v/>
      </c>
      <c r="O74" s="318" t="str">
        <f t="shared" si="26"/>
        <v/>
      </c>
      <c r="P74" s="318" t="str">
        <f t="shared" si="27"/>
        <v/>
      </c>
      <c r="Q74" s="318" t="str">
        <f t="shared" si="31"/>
        <v/>
      </c>
      <c r="R74" s="318" t="str">
        <f t="shared" si="31"/>
        <v/>
      </c>
      <c r="S74" s="922" t="str">
        <f t="shared" si="32"/>
        <v/>
      </c>
      <c r="T74" s="272" t="str">
        <f t="shared" ref="T74:T87" si="34">IF(H74="","",H74)</f>
        <v/>
      </c>
      <c r="U74" s="271" t="str">
        <f t="shared" ref="U74:U87" si="35">IF(I74="","",I74)</f>
        <v/>
      </c>
      <c r="V74" s="273" t="str">
        <f t="shared" ref="V74:V87" si="36">IF(J74="","",J74)</f>
        <v/>
      </c>
      <c r="W74" s="271" t="str">
        <f t="shared" ref="W74:W87" si="37">IF(K74="","",K74)</f>
        <v/>
      </c>
      <c r="X74" s="273"/>
      <c r="Y74" s="959" t="str">
        <f t="shared" ref="Y74:Y108" si="38">IF(X74="Non",0,IF(Q74="Oui",S74,IF(OR(V74="",T74=""),"",IF((IFERROR(VALUE(TRIM(SUBSTITUTE(V74,CHAR(160),""))),0))*(IFERROR(VALUE(TRIM(SUBSTITUTE(T74,CHAR(160),""))),0))=0,"",(IFERROR(VALUE(TRIM(SUBSTITUTE(V74,CHAR(160),""))),0))*(IFERROR(VALUE(TRIM(SUBSTITUTE(T74,CHAR(160),""))),0))))))</f>
        <v/>
      </c>
      <c r="Z74" s="270"/>
      <c r="AA74" s="81" t="str">
        <f t="shared" si="28"/>
        <v/>
      </c>
      <c r="AB74" s="274" t="str">
        <f t="shared" si="29"/>
        <v/>
      </c>
    </row>
    <row r="75" spans="1:28" ht="20.25" customHeight="1">
      <c r="A75" s="269">
        <v>67</v>
      </c>
      <c r="B75" s="1"/>
      <c r="C75" s="80"/>
      <c r="D75" s="80"/>
      <c r="E75" s="2"/>
      <c r="F75" s="2"/>
      <c r="G75" s="922" t="str">
        <f t="shared" si="30"/>
        <v/>
      </c>
      <c r="H75" s="31"/>
      <c r="I75" s="1"/>
      <c r="J75" s="3"/>
      <c r="K75" s="1"/>
      <c r="L75" s="79" t="str">
        <f t="shared" si="33"/>
        <v/>
      </c>
      <c r="M75" s="320"/>
      <c r="N75" s="318" t="str">
        <f t="shared" si="25"/>
        <v/>
      </c>
      <c r="O75" s="318" t="str">
        <f t="shared" si="26"/>
        <v/>
      </c>
      <c r="P75" s="318" t="str">
        <f t="shared" si="27"/>
        <v/>
      </c>
      <c r="Q75" s="318" t="str">
        <f t="shared" si="31"/>
        <v/>
      </c>
      <c r="R75" s="318" t="str">
        <f t="shared" si="31"/>
        <v/>
      </c>
      <c r="S75" s="922" t="str">
        <f t="shared" si="32"/>
        <v/>
      </c>
      <c r="T75" s="272" t="str">
        <f t="shared" si="34"/>
        <v/>
      </c>
      <c r="U75" s="271" t="str">
        <f t="shared" si="35"/>
        <v/>
      </c>
      <c r="V75" s="273" t="str">
        <f t="shared" si="36"/>
        <v/>
      </c>
      <c r="W75" s="271" t="str">
        <f t="shared" si="37"/>
        <v/>
      </c>
      <c r="X75" s="273"/>
      <c r="Y75" s="959" t="str">
        <f t="shared" si="38"/>
        <v/>
      </c>
      <c r="Z75" s="270"/>
      <c r="AA75" s="81" t="str">
        <f t="shared" si="28"/>
        <v/>
      </c>
      <c r="AB75" s="274" t="str">
        <f t="shared" si="29"/>
        <v/>
      </c>
    </row>
    <row r="76" spans="1:28" ht="20.25" customHeight="1">
      <c r="A76" s="269">
        <v>68</v>
      </c>
      <c r="B76" s="1"/>
      <c r="C76" s="80"/>
      <c r="D76" s="80"/>
      <c r="E76" s="2"/>
      <c r="F76" s="2"/>
      <c r="G76" s="922" t="str">
        <f t="shared" si="30"/>
        <v/>
      </c>
      <c r="H76" s="31"/>
      <c r="I76" s="1"/>
      <c r="J76" s="3"/>
      <c r="K76" s="1"/>
      <c r="L76" s="79" t="str">
        <f t="shared" si="33"/>
        <v/>
      </c>
      <c r="M76" s="320"/>
      <c r="N76" s="318" t="str">
        <f t="shared" si="25"/>
        <v/>
      </c>
      <c r="O76" s="318" t="str">
        <f t="shared" si="26"/>
        <v/>
      </c>
      <c r="P76" s="318" t="str">
        <f t="shared" si="27"/>
        <v/>
      </c>
      <c r="Q76" s="318" t="str">
        <f t="shared" si="31"/>
        <v/>
      </c>
      <c r="R76" s="318" t="str">
        <f t="shared" si="31"/>
        <v/>
      </c>
      <c r="S76" s="922" t="str">
        <f t="shared" si="32"/>
        <v/>
      </c>
      <c r="T76" s="272" t="str">
        <f t="shared" si="34"/>
        <v/>
      </c>
      <c r="U76" s="271" t="str">
        <f t="shared" si="35"/>
        <v/>
      </c>
      <c r="V76" s="273" t="str">
        <f t="shared" si="36"/>
        <v/>
      </c>
      <c r="W76" s="271" t="str">
        <f t="shared" si="37"/>
        <v/>
      </c>
      <c r="X76" s="273"/>
      <c r="Y76" s="959" t="str">
        <f t="shared" si="38"/>
        <v/>
      </c>
      <c r="Z76" s="270"/>
      <c r="AA76" s="81" t="str">
        <f t="shared" si="28"/>
        <v/>
      </c>
      <c r="AB76" s="274" t="str">
        <f t="shared" si="29"/>
        <v/>
      </c>
    </row>
    <row r="77" spans="1:28" ht="20.25" customHeight="1">
      <c r="A77" s="269">
        <v>69</v>
      </c>
      <c r="B77" s="1"/>
      <c r="C77" s="80"/>
      <c r="D77" s="80"/>
      <c r="E77" s="2"/>
      <c r="F77" s="2"/>
      <c r="G77" s="922" t="str">
        <f t="shared" si="30"/>
        <v/>
      </c>
      <c r="H77" s="31"/>
      <c r="I77" s="1"/>
      <c r="J77" s="3"/>
      <c r="K77" s="1"/>
      <c r="L77" s="79" t="str">
        <f t="shared" si="33"/>
        <v/>
      </c>
      <c r="M77" s="320"/>
      <c r="N77" s="318" t="str">
        <f t="shared" si="25"/>
        <v/>
      </c>
      <c r="O77" s="318" t="str">
        <f t="shared" si="26"/>
        <v/>
      </c>
      <c r="P77" s="318" t="str">
        <f t="shared" si="27"/>
        <v/>
      </c>
      <c r="Q77" s="318" t="str">
        <f t="shared" si="31"/>
        <v/>
      </c>
      <c r="R77" s="318" t="str">
        <f t="shared" si="31"/>
        <v/>
      </c>
      <c r="S77" s="922" t="str">
        <f t="shared" si="32"/>
        <v/>
      </c>
      <c r="T77" s="272" t="str">
        <f t="shared" si="34"/>
        <v/>
      </c>
      <c r="U77" s="271" t="str">
        <f t="shared" si="35"/>
        <v/>
      </c>
      <c r="V77" s="273" t="str">
        <f t="shared" si="36"/>
        <v/>
      </c>
      <c r="W77" s="271" t="str">
        <f t="shared" si="37"/>
        <v/>
      </c>
      <c r="X77" s="273"/>
      <c r="Y77" s="959" t="str">
        <f t="shared" si="38"/>
        <v/>
      </c>
      <c r="Z77" s="270"/>
      <c r="AA77" s="81" t="str">
        <f t="shared" si="28"/>
        <v/>
      </c>
      <c r="AB77" s="274" t="str">
        <f t="shared" si="29"/>
        <v/>
      </c>
    </row>
    <row r="78" spans="1:28" ht="20.25" customHeight="1">
      <c r="A78" s="269">
        <v>70</v>
      </c>
      <c r="B78" s="1"/>
      <c r="C78" s="80"/>
      <c r="D78" s="80"/>
      <c r="E78" s="2"/>
      <c r="F78" s="2"/>
      <c r="G78" s="922" t="str">
        <f t="shared" si="30"/>
        <v/>
      </c>
      <c r="H78" s="31"/>
      <c r="I78" s="1"/>
      <c r="J78" s="3"/>
      <c r="K78" s="1"/>
      <c r="L78" s="79" t="str">
        <f t="shared" si="33"/>
        <v/>
      </c>
      <c r="M78" s="320"/>
      <c r="N78" s="318" t="str">
        <f t="shared" si="25"/>
        <v/>
      </c>
      <c r="O78" s="318" t="str">
        <f t="shared" si="26"/>
        <v/>
      </c>
      <c r="P78" s="318" t="str">
        <f t="shared" si="27"/>
        <v/>
      </c>
      <c r="Q78" s="318" t="str">
        <f t="shared" si="31"/>
        <v/>
      </c>
      <c r="R78" s="318" t="str">
        <f t="shared" si="31"/>
        <v/>
      </c>
      <c r="S78" s="922" t="str">
        <f t="shared" si="32"/>
        <v/>
      </c>
      <c r="T78" s="272" t="str">
        <f t="shared" si="34"/>
        <v/>
      </c>
      <c r="U78" s="271" t="str">
        <f t="shared" si="35"/>
        <v/>
      </c>
      <c r="V78" s="273" t="str">
        <f t="shared" si="36"/>
        <v/>
      </c>
      <c r="W78" s="271" t="str">
        <f t="shared" si="37"/>
        <v/>
      </c>
      <c r="X78" s="273"/>
      <c r="Y78" s="959" t="str">
        <f t="shared" si="38"/>
        <v/>
      </c>
      <c r="Z78" s="270"/>
      <c r="AA78" s="81" t="str">
        <f t="shared" si="28"/>
        <v/>
      </c>
      <c r="AB78" s="274" t="str">
        <f t="shared" si="29"/>
        <v/>
      </c>
    </row>
    <row r="79" spans="1:28" ht="20.25" customHeight="1">
      <c r="A79" s="269">
        <v>71</v>
      </c>
      <c r="B79" s="1"/>
      <c r="C79" s="80"/>
      <c r="D79" s="80"/>
      <c r="E79" s="2"/>
      <c r="F79" s="2"/>
      <c r="G79" s="922" t="str">
        <f t="shared" si="30"/>
        <v/>
      </c>
      <c r="H79" s="31"/>
      <c r="I79" s="1"/>
      <c r="J79" s="3"/>
      <c r="K79" s="1"/>
      <c r="L79" s="79" t="str">
        <f t="shared" si="33"/>
        <v/>
      </c>
      <c r="M79" s="320"/>
      <c r="N79" s="318" t="str">
        <f t="shared" si="25"/>
        <v/>
      </c>
      <c r="O79" s="318" t="str">
        <f t="shared" si="26"/>
        <v/>
      </c>
      <c r="P79" s="318" t="str">
        <f t="shared" si="27"/>
        <v/>
      </c>
      <c r="Q79" s="318" t="str">
        <f t="shared" si="31"/>
        <v/>
      </c>
      <c r="R79" s="318" t="str">
        <f t="shared" si="31"/>
        <v/>
      </c>
      <c r="S79" s="922" t="str">
        <f t="shared" si="32"/>
        <v/>
      </c>
      <c r="T79" s="272" t="str">
        <f t="shared" si="34"/>
        <v/>
      </c>
      <c r="U79" s="271" t="str">
        <f t="shared" si="35"/>
        <v/>
      </c>
      <c r="V79" s="273" t="str">
        <f t="shared" si="36"/>
        <v/>
      </c>
      <c r="W79" s="271" t="str">
        <f t="shared" si="37"/>
        <v/>
      </c>
      <c r="X79" s="273"/>
      <c r="Y79" s="959" t="str">
        <f t="shared" si="38"/>
        <v/>
      </c>
      <c r="Z79" s="270"/>
      <c r="AA79" s="81" t="str">
        <f t="shared" si="28"/>
        <v/>
      </c>
      <c r="AB79" s="274" t="str">
        <f t="shared" si="29"/>
        <v/>
      </c>
    </row>
    <row r="80" spans="1:28" ht="20.25" customHeight="1">
      <c r="A80" s="269">
        <v>72</v>
      </c>
      <c r="B80" s="1"/>
      <c r="C80" s="80"/>
      <c r="D80" s="80"/>
      <c r="E80" s="2"/>
      <c r="F80" s="2"/>
      <c r="G80" s="922" t="str">
        <f t="shared" si="30"/>
        <v/>
      </c>
      <c r="H80" s="31"/>
      <c r="I80" s="1"/>
      <c r="J80" s="3"/>
      <c r="K80" s="1"/>
      <c r="L80" s="79" t="str">
        <f t="shared" si="33"/>
        <v/>
      </c>
      <c r="M80" s="320"/>
      <c r="N80" s="318" t="str">
        <f t="shared" si="25"/>
        <v/>
      </c>
      <c r="O80" s="318" t="str">
        <f t="shared" si="26"/>
        <v/>
      </c>
      <c r="P80" s="318" t="str">
        <f t="shared" si="27"/>
        <v/>
      </c>
      <c r="Q80" s="318" t="str">
        <f t="shared" si="31"/>
        <v/>
      </c>
      <c r="R80" s="318" t="str">
        <f t="shared" si="31"/>
        <v/>
      </c>
      <c r="S80" s="922" t="str">
        <f t="shared" si="32"/>
        <v/>
      </c>
      <c r="T80" s="272" t="str">
        <f t="shared" si="34"/>
        <v/>
      </c>
      <c r="U80" s="271" t="str">
        <f t="shared" si="35"/>
        <v/>
      </c>
      <c r="V80" s="273" t="str">
        <f t="shared" si="36"/>
        <v/>
      </c>
      <c r="W80" s="271" t="str">
        <f t="shared" si="37"/>
        <v/>
      </c>
      <c r="X80" s="273"/>
      <c r="Y80" s="959" t="str">
        <f t="shared" si="38"/>
        <v/>
      </c>
      <c r="Z80" s="270"/>
      <c r="AA80" s="81" t="str">
        <f t="shared" si="28"/>
        <v/>
      </c>
      <c r="AB80" s="274" t="str">
        <f t="shared" si="29"/>
        <v/>
      </c>
    </row>
    <row r="81" spans="1:28" ht="20.25" customHeight="1">
      <c r="A81" s="269">
        <v>73</v>
      </c>
      <c r="B81" s="1"/>
      <c r="C81" s="80"/>
      <c r="D81" s="80"/>
      <c r="E81" s="2"/>
      <c r="F81" s="2"/>
      <c r="G81" s="922" t="str">
        <f t="shared" si="30"/>
        <v/>
      </c>
      <c r="H81" s="31"/>
      <c r="I81" s="1"/>
      <c r="J81" s="3"/>
      <c r="K81" s="1"/>
      <c r="L81" s="79" t="str">
        <f t="shared" si="33"/>
        <v/>
      </c>
      <c r="M81" s="320"/>
      <c r="N81" s="318" t="str">
        <f t="shared" si="25"/>
        <v/>
      </c>
      <c r="O81" s="318" t="str">
        <f t="shared" si="26"/>
        <v/>
      </c>
      <c r="P81" s="318" t="str">
        <f t="shared" si="27"/>
        <v/>
      </c>
      <c r="Q81" s="318" t="str">
        <f t="shared" si="31"/>
        <v/>
      </c>
      <c r="R81" s="318" t="str">
        <f t="shared" si="31"/>
        <v/>
      </c>
      <c r="S81" s="922" t="str">
        <f t="shared" si="32"/>
        <v/>
      </c>
      <c r="T81" s="272" t="str">
        <f t="shared" si="34"/>
        <v/>
      </c>
      <c r="U81" s="271" t="str">
        <f t="shared" si="35"/>
        <v/>
      </c>
      <c r="V81" s="273" t="str">
        <f t="shared" si="36"/>
        <v/>
      </c>
      <c r="W81" s="271" t="str">
        <f t="shared" si="37"/>
        <v/>
      </c>
      <c r="X81" s="273"/>
      <c r="Y81" s="959" t="str">
        <f t="shared" si="38"/>
        <v/>
      </c>
      <c r="Z81" s="270"/>
      <c r="AA81" s="81" t="str">
        <f t="shared" si="28"/>
        <v/>
      </c>
      <c r="AB81" s="274" t="str">
        <f t="shared" si="29"/>
        <v/>
      </c>
    </row>
    <row r="82" spans="1:28" ht="20.25" customHeight="1">
      <c r="A82" s="269">
        <v>74</v>
      </c>
      <c r="B82" s="1"/>
      <c r="C82" s="80"/>
      <c r="D82" s="80"/>
      <c r="E82" s="2"/>
      <c r="F82" s="2"/>
      <c r="G82" s="922" t="str">
        <f t="shared" si="30"/>
        <v/>
      </c>
      <c r="H82" s="31"/>
      <c r="I82" s="1"/>
      <c r="J82" s="3"/>
      <c r="K82" s="1"/>
      <c r="L82" s="79" t="str">
        <f t="shared" si="33"/>
        <v/>
      </c>
      <c r="M82" s="320"/>
      <c r="N82" s="318" t="str">
        <f t="shared" si="25"/>
        <v/>
      </c>
      <c r="O82" s="318" t="str">
        <f t="shared" si="26"/>
        <v/>
      </c>
      <c r="P82" s="318" t="str">
        <f t="shared" si="27"/>
        <v/>
      </c>
      <c r="Q82" s="318" t="str">
        <f t="shared" si="31"/>
        <v/>
      </c>
      <c r="R82" s="318" t="str">
        <f t="shared" si="31"/>
        <v/>
      </c>
      <c r="S82" s="922" t="str">
        <f t="shared" si="32"/>
        <v/>
      </c>
      <c r="T82" s="272" t="str">
        <f t="shared" si="34"/>
        <v/>
      </c>
      <c r="U82" s="271" t="str">
        <f t="shared" si="35"/>
        <v/>
      </c>
      <c r="V82" s="273" t="str">
        <f t="shared" si="36"/>
        <v/>
      </c>
      <c r="W82" s="271" t="str">
        <f t="shared" si="37"/>
        <v/>
      </c>
      <c r="X82" s="273"/>
      <c r="Y82" s="959" t="str">
        <f t="shared" si="38"/>
        <v/>
      </c>
      <c r="Z82" s="270"/>
      <c r="AA82" s="81" t="str">
        <f t="shared" si="28"/>
        <v/>
      </c>
      <c r="AB82" s="274" t="str">
        <f t="shared" si="29"/>
        <v/>
      </c>
    </row>
    <row r="83" spans="1:28" ht="20.25" customHeight="1">
      <c r="A83" s="269">
        <v>75</v>
      </c>
      <c r="B83" s="1"/>
      <c r="C83" s="80"/>
      <c r="D83" s="80"/>
      <c r="E83" s="2"/>
      <c r="F83" s="2"/>
      <c r="G83" s="922" t="str">
        <f t="shared" si="30"/>
        <v/>
      </c>
      <c r="H83" s="31"/>
      <c r="I83" s="1"/>
      <c r="J83" s="3"/>
      <c r="K83" s="1"/>
      <c r="L83" s="79" t="str">
        <f t="shared" si="33"/>
        <v/>
      </c>
      <c r="M83" s="320"/>
      <c r="N83" s="318" t="str">
        <f t="shared" si="25"/>
        <v/>
      </c>
      <c r="O83" s="318" t="str">
        <f t="shared" si="26"/>
        <v/>
      </c>
      <c r="P83" s="318" t="str">
        <f t="shared" si="27"/>
        <v/>
      </c>
      <c r="Q83" s="318" t="str">
        <f t="shared" si="31"/>
        <v/>
      </c>
      <c r="R83" s="318" t="str">
        <f t="shared" si="31"/>
        <v/>
      </c>
      <c r="S83" s="922" t="str">
        <f t="shared" si="32"/>
        <v/>
      </c>
      <c r="T83" s="272" t="str">
        <f t="shared" si="34"/>
        <v/>
      </c>
      <c r="U83" s="271" t="str">
        <f t="shared" si="35"/>
        <v/>
      </c>
      <c r="V83" s="273" t="str">
        <f t="shared" si="36"/>
        <v/>
      </c>
      <c r="W83" s="271" t="str">
        <f t="shared" si="37"/>
        <v/>
      </c>
      <c r="X83" s="273"/>
      <c r="Y83" s="959" t="str">
        <f t="shared" si="38"/>
        <v/>
      </c>
      <c r="Z83" s="270"/>
      <c r="AA83" s="81" t="str">
        <f t="shared" si="28"/>
        <v/>
      </c>
      <c r="AB83" s="274" t="str">
        <f t="shared" si="29"/>
        <v/>
      </c>
    </row>
    <row r="84" spans="1:28" ht="20.25" customHeight="1">
      <c r="A84" s="269">
        <v>76</v>
      </c>
      <c r="B84" s="1"/>
      <c r="C84" s="80"/>
      <c r="D84" s="80"/>
      <c r="E84" s="2"/>
      <c r="F84" s="2"/>
      <c r="G84" s="922" t="str">
        <f t="shared" si="30"/>
        <v/>
      </c>
      <c r="H84" s="31"/>
      <c r="I84" s="1"/>
      <c r="J84" s="3"/>
      <c r="K84" s="1"/>
      <c r="L84" s="79" t="str">
        <f t="shared" si="33"/>
        <v/>
      </c>
      <c r="M84" s="320"/>
      <c r="N84" s="318" t="str">
        <f t="shared" si="25"/>
        <v/>
      </c>
      <c r="O84" s="318" t="str">
        <f t="shared" si="26"/>
        <v/>
      </c>
      <c r="P84" s="318" t="str">
        <f t="shared" si="27"/>
        <v/>
      </c>
      <c r="Q84" s="318" t="str">
        <f t="shared" si="31"/>
        <v/>
      </c>
      <c r="R84" s="318" t="str">
        <f t="shared" si="31"/>
        <v/>
      </c>
      <c r="S84" s="922" t="str">
        <f t="shared" si="32"/>
        <v/>
      </c>
      <c r="T84" s="272" t="str">
        <f t="shared" si="34"/>
        <v/>
      </c>
      <c r="U84" s="271" t="str">
        <f t="shared" si="35"/>
        <v/>
      </c>
      <c r="V84" s="273" t="str">
        <f t="shared" si="36"/>
        <v/>
      </c>
      <c r="W84" s="271" t="str">
        <f t="shared" si="37"/>
        <v/>
      </c>
      <c r="X84" s="273"/>
      <c r="Y84" s="959" t="str">
        <f t="shared" si="38"/>
        <v/>
      </c>
      <c r="Z84" s="270"/>
      <c r="AA84" s="81" t="str">
        <f t="shared" si="28"/>
        <v/>
      </c>
      <c r="AB84" s="274" t="str">
        <f t="shared" si="29"/>
        <v/>
      </c>
    </row>
    <row r="85" spans="1:28" ht="20.25" customHeight="1">
      <c r="A85" s="269">
        <v>77</v>
      </c>
      <c r="B85" s="1"/>
      <c r="C85" s="80"/>
      <c r="D85" s="80"/>
      <c r="E85" s="2"/>
      <c r="F85" s="2"/>
      <c r="G85" s="922" t="str">
        <f t="shared" si="30"/>
        <v/>
      </c>
      <c r="H85" s="31"/>
      <c r="I85" s="1"/>
      <c r="J85" s="3"/>
      <c r="K85" s="1"/>
      <c r="L85" s="79" t="str">
        <f t="shared" si="33"/>
        <v/>
      </c>
      <c r="M85" s="320"/>
      <c r="N85" s="318" t="str">
        <f t="shared" si="25"/>
        <v/>
      </c>
      <c r="O85" s="318" t="str">
        <f t="shared" si="26"/>
        <v/>
      </c>
      <c r="P85" s="318" t="str">
        <f t="shared" si="27"/>
        <v/>
      </c>
      <c r="Q85" s="318" t="str">
        <f t="shared" si="31"/>
        <v/>
      </c>
      <c r="R85" s="318" t="str">
        <f t="shared" si="31"/>
        <v/>
      </c>
      <c r="S85" s="922" t="str">
        <f t="shared" si="32"/>
        <v/>
      </c>
      <c r="T85" s="272" t="str">
        <f t="shared" si="34"/>
        <v/>
      </c>
      <c r="U85" s="271" t="str">
        <f t="shared" si="35"/>
        <v/>
      </c>
      <c r="V85" s="273" t="str">
        <f t="shared" si="36"/>
        <v/>
      </c>
      <c r="W85" s="271" t="str">
        <f t="shared" si="37"/>
        <v/>
      </c>
      <c r="X85" s="273"/>
      <c r="Y85" s="959" t="str">
        <f t="shared" si="38"/>
        <v/>
      </c>
      <c r="Z85" s="270"/>
      <c r="AA85" s="81" t="str">
        <f t="shared" si="28"/>
        <v/>
      </c>
      <c r="AB85" s="274" t="str">
        <f t="shared" si="29"/>
        <v/>
      </c>
    </row>
    <row r="86" spans="1:28" ht="20.25" customHeight="1">
      <c r="A86" s="269">
        <v>78</v>
      </c>
      <c r="B86" s="1"/>
      <c r="C86" s="80"/>
      <c r="D86" s="80"/>
      <c r="E86" s="2"/>
      <c r="F86" s="2"/>
      <c r="G86" s="922" t="str">
        <f t="shared" si="30"/>
        <v/>
      </c>
      <c r="H86" s="31"/>
      <c r="I86" s="1"/>
      <c r="J86" s="3"/>
      <c r="K86" s="1"/>
      <c r="L86" s="79" t="str">
        <f t="shared" si="33"/>
        <v/>
      </c>
      <c r="M86" s="320"/>
      <c r="N86" s="318" t="str">
        <f t="shared" si="25"/>
        <v/>
      </c>
      <c r="O86" s="318" t="str">
        <f t="shared" si="26"/>
        <v/>
      </c>
      <c r="P86" s="318" t="str">
        <f t="shared" si="27"/>
        <v/>
      </c>
      <c r="Q86" s="318" t="str">
        <f t="shared" si="31"/>
        <v/>
      </c>
      <c r="R86" s="318" t="str">
        <f t="shared" si="31"/>
        <v/>
      </c>
      <c r="S86" s="922" t="str">
        <f t="shared" si="32"/>
        <v/>
      </c>
      <c r="T86" s="272" t="str">
        <f t="shared" si="34"/>
        <v/>
      </c>
      <c r="U86" s="271" t="str">
        <f t="shared" si="35"/>
        <v/>
      </c>
      <c r="V86" s="273" t="str">
        <f t="shared" si="36"/>
        <v/>
      </c>
      <c r="W86" s="271" t="str">
        <f t="shared" si="37"/>
        <v/>
      </c>
      <c r="X86" s="273"/>
      <c r="Y86" s="959" t="str">
        <f t="shared" si="38"/>
        <v/>
      </c>
      <c r="Z86" s="270"/>
      <c r="AA86" s="81" t="str">
        <f t="shared" si="28"/>
        <v/>
      </c>
      <c r="AB86" s="274" t="str">
        <f t="shared" si="29"/>
        <v/>
      </c>
    </row>
    <row r="87" spans="1:28" ht="20.25" customHeight="1">
      <c r="A87" s="269">
        <v>79</v>
      </c>
      <c r="B87" s="1"/>
      <c r="C87" s="80"/>
      <c r="D87" s="80"/>
      <c r="E87" s="2"/>
      <c r="F87" s="2"/>
      <c r="G87" s="922" t="str">
        <f t="shared" si="30"/>
        <v/>
      </c>
      <c r="H87" s="31"/>
      <c r="I87" s="1"/>
      <c r="J87" s="3"/>
      <c r="K87" s="1"/>
      <c r="L87" s="79" t="str">
        <f t="shared" si="33"/>
        <v/>
      </c>
      <c r="M87" s="320"/>
      <c r="N87" s="318" t="str">
        <f t="shared" si="25"/>
        <v/>
      </c>
      <c r="O87" s="318" t="str">
        <f t="shared" si="26"/>
        <v/>
      </c>
      <c r="P87" s="318" t="str">
        <f t="shared" si="27"/>
        <v/>
      </c>
      <c r="Q87" s="318" t="str">
        <f t="shared" si="31"/>
        <v/>
      </c>
      <c r="R87" s="318" t="str">
        <f t="shared" si="31"/>
        <v/>
      </c>
      <c r="S87" s="922" t="str">
        <f t="shared" si="32"/>
        <v/>
      </c>
      <c r="T87" s="272" t="str">
        <f t="shared" si="34"/>
        <v/>
      </c>
      <c r="U87" s="271" t="str">
        <f t="shared" si="35"/>
        <v/>
      </c>
      <c r="V87" s="273" t="str">
        <f t="shared" si="36"/>
        <v/>
      </c>
      <c r="W87" s="271" t="str">
        <f t="shared" si="37"/>
        <v/>
      </c>
      <c r="X87" s="273"/>
      <c r="Y87" s="959" t="str">
        <f t="shared" si="38"/>
        <v/>
      </c>
      <c r="Z87" s="270"/>
      <c r="AA87" s="81" t="str">
        <f t="shared" si="28"/>
        <v/>
      </c>
      <c r="AB87" s="274" t="str">
        <f t="shared" si="29"/>
        <v/>
      </c>
    </row>
    <row r="88" spans="1:28" ht="20.25" customHeight="1">
      <c r="A88" s="269">
        <v>80</v>
      </c>
      <c r="B88" s="1"/>
      <c r="C88" s="80"/>
      <c r="D88" s="80"/>
      <c r="E88" s="2"/>
      <c r="F88" s="2"/>
      <c r="G88" s="922" t="str">
        <f t="shared" si="30"/>
        <v/>
      </c>
      <c r="H88" s="31"/>
      <c r="I88" s="1"/>
      <c r="J88" s="3"/>
      <c r="K88" s="1"/>
      <c r="L88" s="79" t="str">
        <f t="shared" si="33"/>
        <v/>
      </c>
      <c r="M88" s="320"/>
      <c r="N88" s="318" t="str">
        <f t="shared" si="25"/>
        <v/>
      </c>
      <c r="O88" s="318" t="str">
        <f t="shared" si="26"/>
        <v/>
      </c>
      <c r="P88" s="318" t="str">
        <f t="shared" si="27"/>
        <v/>
      </c>
      <c r="Q88" s="318" t="str">
        <f t="shared" si="31"/>
        <v/>
      </c>
      <c r="R88" s="318" t="str">
        <f t="shared" si="31"/>
        <v/>
      </c>
      <c r="S88" s="922" t="str">
        <f t="shared" si="32"/>
        <v/>
      </c>
      <c r="T88" s="272" t="str">
        <f>IF(H88="","",H88)</f>
        <v/>
      </c>
      <c r="U88" s="271" t="str">
        <f>IF(I88="","",I88)</f>
        <v/>
      </c>
      <c r="V88" s="273" t="str">
        <f>IF(J88="","",J88)</f>
        <v/>
      </c>
      <c r="W88" s="271" t="str">
        <f t="shared" ref="W88:W108" si="39">IF(K88="","",K88)</f>
        <v/>
      </c>
      <c r="X88" s="273"/>
      <c r="Y88" s="959" t="str">
        <f t="shared" si="38"/>
        <v/>
      </c>
      <c r="Z88" s="270"/>
      <c r="AA88" s="81" t="str">
        <f t="shared" si="28"/>
        <v/>
      </c>
      <c r="AB88" s="274" t="str">
        <f t="shared" si="29"/>
        <v/>
      </c>
    </row>
    <row r="89" spans="1:28" ht="20.25" customHeight="1">
      <c r="A89" s="269">
        <v>81</v>
      </c>
      <c r="B89" s="1"/>
      <c r="C89" s="80"/>
      <c r="D89" s="80"/>
      <c r="E89" s="2"/>
      <c r="F89" s="2"/>
      <c r="G89" s="922" t="str">
        <f t="shared" si="30"/>
        <v/>
      </c>
      <c r="H89" s="31"/>
      <c r="I89" s="1"/>
      <c r="J89" s="3"/>
      <c r="K89" s="1"/>
      <c r="L89" s="79" t="str">
        <f t="shared" si="33"/>
        <v/>
      </c>
      <c r="M89" s="320"/>
      <c r="N89" s="318" t="str">
        <f t="shared" si="25"/>
        <v/>
      </c>
      <c r="O89" s="318" t="str">
        <f t="shared" si="26"/>
        <v/>
      </c>
      <c r="P89" s="318" t="str">
        <f t="shared" si="27"/>
        <v/>
      </c>
      <c r="Q89" s="318" t="str">
        <f t="shared" si="31"/>
        <v/>
      </c>
      <c r="R89" s="318" t="str">
        <f t="shared" si="31"/>
        <v/>
      </c>
      <c r="S89" s="922" t="str">
        <f t="shared" si="32"/>
        <v/>
      </c>
      <c r="T89" s="272" t="str">
        <f t="shared" ref="T89:V108" si="40">IF(H89="","",H89)</f>
        <v/>
      </c>
      <c r="U89" s="271" t="str">
        <f t="shared" si="40"/>
        <v/>
      </c>
      <c r="V89" s="273" t="str">
        <f t="shared" si="40"/>
        <v/>
      </c>
      <c r="W89" s="271" t="str">
        <f t="shared" si="39"/>
        <v/>
      </c>
      <c r="X89" s="273"/>
      <c r="Y89" s="959" t="str">
        <f t="shared" si="38"/>
        <v/>
      </c>
      <c r="Z89" s="270"/>
      <c r="AA89" s="81" t="str">
        <f t="shared" si="28"/>
        <v/>
      </c>
      <c r="AB89" s="274" t="str">
        <f t="shared" si="29"/>
        <v/>
      </c>
    </row>
    <row r="90" spans="1:28" ht="20.25" customHeight="1">
      <c r="A90" s="269">
        <v>82</v>
      </c>
      <c r="B90" s="1"/>
      <c r="C90" s="80"/>
      <c r="D90" s="80"/>
      <c r="E90" s="2"/>
      <c r="F90" s="2"/>
      <c r="G90" s="922" t="str">
        <f t="shared" si="30"/>
        <v/>
      </c>
      <c r="H90" s="31"/>
      <c r="I90" s="1"/>
      <c r="J90" s="3"/>
      <c r="K90" s="1"/>
      <c r="L90" s="79" t="str">
        <f t="shared" si="33"/>
        <v/>
      </c>
      <c r="M90" s="320"/>
      <c r="N90" s="318" t="str">
        <f t="shared" si="25"/>
        <v/>
      </c>
      <c r="O90" s="318" t="str">
        <f t="shared" si="26"/>
        <v/>
      </c>
      <c r="P90" s="318" t="str">
        <f t="shared" si="27"/>
        <v/>
      </c>
      <c r="Q90" s="318" t="str">
        <f t="shared" si="31"/>
        <v/>
      </c>
      <c r="R90" s="318" t="str">
        <f t="shared" si="31"/>
        <v/>
      </c>
      <c r="S90" s="922" t="str">
        <f t="shared" si="32"/>
        <v/>
      </c>
      <c r="T90" s="272" t="str">
        <f t="shared" si="40"/>
        <v/>
      </c>
      <c r="U90" s="271" t="str">
        <f t="shared" si="40"/>
        <v/>
      </c>
      <c r="V90" s="273" t="str">
        <f t="shared" si="40"/>
        <v/>
      </c>
      <c r="W90" s="271" t="str">
        <f t="shared" si="39"/>
        <v/>
      </c>
      <c r="X90" s="273"/>
      <c r="Y90" s="959" t="str">
        <f t="shared" si="38"/>
        <v/>
      </c>
      <c r="Z90" s="270"/>
      <c r="AA90" s="81" t="str">
        <f t="shared" si="28"/>
        <v/>
      </c>
      <c r="AB90" s="274" t="str">
        <f t="shared" si="29"/>
        <v/>
      </c>
    </row>
    <row r="91" spans="1:28" ht="20.25" customHeight="1">
      <c r="A91" s="269">
        <v>83</v>
      </c>
      <c r="B91" s="1"/>
      <c r="C91" s="80"/>
      <c r="D91" s="80"/>
      <c r="E91" s="2"/>
      <c r="F91" s="2"/>
      <c r="G91" s="922" t="str">
        <f t="shared" si="30"/>
        <v/>
      </c>
      <c r="H91" s="31"/>
      <c r="I91" s="1"/>
      <c r="J91" s="3"/>
      <c r="K91" s="1"/>
      <c r="L91" s="79" t="str">
        <f t="shared" si="33"/>
        <v/>
      </c>
      <c r="M91" s="320"/>
      <c r="N91" s="318" t="str">
        <f t="shared" si="25"/>
        <v/>
      </c>
      <c r="O91" s="318" t="str">
        <f t="shared" si="26"/>
        <v/>
      </c>
      <c r="P91" s="318" t="str">
        <f t="shared" si="27"/>
        <v/>
      </c>
      <c r="Q91" s="318" t="str">
        <f t="shared" si="31"/>
        <v/>
      </c>
      <c r="R91" s="318" t="str">
        <f t="shared" si="31"/>
        <v/>
      </c>
      <c r="S91" s="922" t="str">
        <f t="shared" si="32"/>
        <v/>
      </c>
      <c r="T91" s="272" t="str">
        <f t="shared" si="40"/>
        <v/>
      </c>
      <c r="U91" s="271" t="str">
        <f t="shared" si="40"/>
        <v/>
      </c>
      <c r="V91" s="273" t="str">
        <f t="shared" si="40"/>
        <v/>
      </c>
      <c r="W91" s="271" t="str">
        <f t="shared" si="39"/>
        <v/>
      </c>
      <c r="X91" s="273"/>
      <c r="Y91" s="959" t="str">
        <f t="shared" si="38"/>
        <v/>
      </c>
      <c r="Z91" s="270"/>
      <c r="AA91" s="81" t="str">
        <f t="shared" si="28"/>
        <v/>
      </c>
      <c r="AB91" s="274" t="str">
        <f t="shared" si="29"/>
        <v/>
      </c>
    </row>
    <row r="92" spans="1:28" ht="20.25" customHeight="1">
      <c r="A92" s="269">
        <v>84</v>
      </c>
      <c r="B92" s="1"/>
      <c r="C92" s="80"/>
      <c r="D92" s="80"/>
      <c r="E92" s="2"/>
      <c r="F92" s="2"/>
      <c r="G92" s="922" t="str">
        <f t="shared" si="30"/>
        <v/>
      </c>
      <c r="H92" s="31"/>
      <c r="I92" s="1"/>
      <c r="J92" s="3"/>
      <c r="K92" s="1"/>
      <c r="L92" s="79" t="str">
        <f t="shared" si="33"/>
        <v/>
      </c>
      <c r="M92" s="320"/>
      <c r="N92" s="318" t="str">
        <f t="shared" si="25"/>
        <v/>
      </c>
      <c r="O92" s="318" t="str">
        <f t="shared" si="26"/>
        <v/>
      </c>
      <c r="P92" s="318" t="str">
        <f t="shared" si="27"/>
        <v/>
      </c>
      <c r="Q92" s="318" t="str">
        <f t="shared" si="31"/>
        <v/>
      </c>
      <c r="R92" s="318" t="str">
        <f t="shared" si="31"/>
        <v/>
      </c>
      <c r="S92" s="922" t="str">
        <f t="shared" si="32"/>
        <v/>
      </c>
      <c r="T92" s="272" t="str">
        <f t="shared" si="40"/>
        <v/>
      </c>
      <c r="U92" s="271" t="str">
        <f t="shared" si="40"/>
        <v/>
      </c>
      <c r="V92" s="273" t="str">
        <f t="shared" si="40"/>
        <v/>
      </c>
      <c r="W92" s="271" t="str">
        <f t="shared" si="39"/>
        <v/>
      </c>
      <c r="X92" s="273"/>
      <c r="Y92" s="959" t="str">
        <f t="shared" si="38"/>
        <v/>
      </c>
      <c r="Z92" s="270"/>
      <c r="AA92" s="81" t="str">
        <f t="shared" si="28"/>
        <v/>
      </c>
      <c r="AB92" s="274" t="str">
        <f t="shared" si="29"/>
        <v/>
      </c>
    </row>
    <row r="93" spans="1:28" ht="20.25" customHeight="1">
      <c r="A93" s="269">
        <v>85</v>
      </c>
      <c r="B93" s="1"/>
      <c r="C93" s="80"/>
      <c r="D93" s="80"/>
      <c r="E93" s="2"/>
      <c r="F93" s="2"/>
      <c r="G93" s="922" t="str">
        <f t="shared" si="30"/>
        <v/>
      </c>
      <c r="H93" s="31"/>
      <c r="I93" s="1"/>
      <c r="J93" s="3"/>
      <c r="K93" s="1"/>
      <c r="L93" s="79" t="str">
        <f t="shared" si="33"/>
        <v/>
      </c>
      <c r="M93" s="320"/>
      <c r="N93" s="318" t="str">
        <f t="shared" si="25"/>
        <v/>
      </c>
      <c r="O93" s="318" t="str">
        <f t="shared" si="26"/>
        <v/>
      </c>
      <c r="P93" s="318" t="str">
        <f t="shared" si="27"/>
        <v/>
      </c>
      <c r="Q93" s="318" t="str">
        <f t="shared" si="31"/>
        <v/>
      </c>
      <c r="R93" s="318" t="str">
        <f t="shared" si="31"/>
        <v/>
      </c>
      <c r="S93" s="922" t="str">
        <f t="shared" si="32"/>
        <v/>
      </c>
      <c r="T93" s="272" t="str">
        <f t="shared" si="40"/>
        <v/>
      </c>
      <c r="U93" s="271" t="str">
        <f t="shared" si="40"/>
        <v/>
      </c>
      <c r="V93" s="273" t="str">
        <f t="shared" si="40"/>
        <v/>
      </c>
      <c r="W93" s="271" t="str">
        <f t="shared" si="39"/>
        <v/>
      </c>
      <c r="X93" s="273"/>
      <c r="Y93" s="959" t="str">
        <f t="shared" si="38"/>
        <v/>
      </c>
      <c r="Z93" s="270"/>
      <c r="AA93" s="81" t="str">
        <f t="shared" si="28"/>
        <v/>
      </c>
      <c r="AB93" s="274" t="str">
        <f t="shared" si="29"/>
        <v/>
      </c>
    </row>
    <row r="94" spans="1:28" ht="20.25" customHeight="1">
      <c r="A94" s="269">
        <v>86</v>
      </c>
      <c r="B94" s="1"/>
      <c r="C94" s="80"/>
      <c r="D94" s="80"/>
      <c r="E94" s="2"/>
      <c r="F94" s="2"/>
      <c r="G94" s="922" t="str">
        <f t="shared" si="30"/>
        <v/>
      </c>
      <c r="H94" s="31"/>
      <c r="I94" s="1"/>
      <c r="J94" s="3"/>
      <c r="K94" s="1"/>
      <c r="L94" s="79" t="str">
        <f t="shared" si="33"/>
        <v/>
      </c>
      <c r="M94" s="320"/>
      <c r="N94" s="318" t="str">
        <f t="shared" si="25"/>
        <v/>
      </c>
      <c r="O94" s="318" t="str">
        <f t="shared" si="26"/>
        <v/>
      </c>
      <c r="P94" s="318" t="str">
        <f t="shared" si="27"/>
        <v/>
      </c>
      <c r="Q94" s="318" t="str">
        <f t="shared" si="31"/>
        <v/>
      </c>
      <c r="R94" s="318" t="str">
        <f t="shared" si="31"/>
        <v/>
      </c>
      <c r="S94" s="922" t="str">
        <f t="shared" si="32"/>
        <v/>
      </c>
      <c r="T94" s="272" t="str">
        <f t="shared" si="40"/>
        <v/>
      </c>
      <c r="U94" s="271" t="str">
        <f t="shared" si="40"/>
        <v/>
      </c>
      <c r="V94" s="273" t="str">
        <f t="shared" si="40"/>
        <v/>
      </c>
      <c r="W94" s="271" t="str">
        <f t="shared" si="39"/>
        <v/>
      </c>
      <c r="X94" s="273"/>
      <c r="Y94" s="959" t="str">
        <f t="shared" si="38"/>
        <v/>
      </c>
      <c r="Z94" s="270"/>
      <c r="AA94" s="81" t="str">
        <f t="shared" si="28"/>
        <v/>
      </c>
      <c r="AB94" s="274" t="str">
        <f t="shared" si="29"/>
        <v/>
      </c>
    </row>
    <row r="95" spans="1:28" ht="20.25" customHeight="1">
      <c r="A95" s="269">
        <v>87</v>
      </c>
      <c r="B95" s="1"/>
      <c r="C95" s="80"/>
      <c r="D95" s="80"/>
      <c r="E95" s="2"/>
      <c r="F95" s="2"/>
      <c r="G95" s="922" t="str">
        <f t="shared" si="30"/>
        <v/>
      </c>
      <c r="H95" s="31"/>
      <c r="I95" s="1"/>
      <c r="J95" s="3"/>
      <c r="K95" s="1"/>
      <c r="L95" s="79" t="str">
        <f t="shared" si="33"/>
        <v/>
      </c>
      <c r="M95" s="320"/>
      <c r="N95" s="318" t="str">
        <f t="shared" si="25"/>
        <v/>
      </c>
      <c r="O95" s="318" t="str">
        <f t="shared" si="26"/>
        <v/>
      </c>
      <c r="P95" s="318" t="str">
        <f t="shared" si="27"/>
        <v/>
      </c>
      <c r="Q95" s="318" t="str">
        <f t="shared" si="31"/>
        <v/>
      </c>
      <c r="R95" s="318" t="str">
        <f t="shared" si="31"/>
        <v/>
      </c>
      <c r="S95" s="922" t="str">
        <f t="shared" si="32"/>
        <v/>
      </c>
      <c r="T95" s="272" t="str">
        <f t="shared" si="40"/>
        <v/>
      </c>
      <c r="U95" s="271" t="str">
        <f t="shared" si="40"/>
        <v/>
      </c>
      <c r="V95" s="273" t="str">
        <f t="shared" si="40"/>
        <v/>
      </c>
      <c r="W95" s="271" t="str">
        <f t="shared" si="39"/>
        <v/>
      </c>
      <c r="X95" s="273"/>
      <c r="Y95" s="959" t="str">
        <f t="shared" si="38"/>
        <v/>
      </c>
      <c r="Z95" s="270"/>
      <c r="AA95" s="81" t="str">
        <f t="shared" si="28"/>
        <v/>
      </c>
      <c r="AB95" s="274" t="str">
        <f t="shared" si="29"/>
        <v/>
      </c>
    </row>
    <row r="96" spans="1:28" ht="20.25" customHeight="1">
      <c r="A96" s="269">
        <v>88</v>
      </c>
      <c r="B96" s="1"/>
      <c r="C96" s="80"/>
      <c r="D96" s="80"/>
      <c r="E96" s="2"/>
      <c r="F96" s="2"/>
      <c r="G96" s="922" t="str">
        <f t="shared" si="30"/>
        <v/>
      </c>
      <c r="H96" s="31"/>
      <c r="I96" s="1"/>
      <c r="J96" s="3"/>
      <c r="K96" s="1"/>
      <c r="L96" s="79" t="str">
        <f t="shared" si="33"/>
        <v/>
      </c>
      <c r="M96" s="320"/>
      <c r="N96" s="318" t="str">
        <f t="shared" si="25"/>
        <v/>
      </c>
      <c r="O96" s="318" t="str">
        <f t="shared" si="26"/>
        <v/>
      </c>
      <c r="P96" s="318" t="str">
        <f t="shared" si="27"/>
        <v/>
      </c>
      <c r="Q96" s="318" t="str">
        <f t="shared" si="31"/>
        <v/>
      </c>
      <c r="R96" s="318" t="str">
        <f t="shared" si="31"/>
        <v/>
      </c>
      <c r="S96" s="922" t="str">
        <f t="shared" si="32"/>
        <v/>
      </c>
      <c r="T96" s="272" t="str">
        <f t="shared" si="40"/>
        <v/>
      </c>
      <c r="U96" s="271" t="str">
        <f t="shared" si="40"/>
        <v/>
      </c>
      <c r="V96" s="273" t="str">
        <f t="shared" si="40"/>
        <v/>
      </c>
      <c r="W96" s="271" t="str">
        <f t="shared" si="39"/>
        <v/>
      </c>
      <c r="X96" s="273"/>
      <c r="Y96" s="959" t="str">
        <f t="shared" si="38"/>
        <v/>
      </c>
      <c r="Z96" s="270"/>
      <c r="AA96" s="81" t="str">
        <f t="shared" si="28"/>
        <v/>
      </c>
      <c r="AB96" s="274" t="str">
        <f t="shared" si="29"/>
        <v/>
      </c>
    </row>
    <row r="97" spans="1:28" ht="20.25" customHeight="1">
      <c r="A97" s="269">
        <v>89</v>
      </c>
      <c r="B97" s="1"/>
      <c r="C97" s="80"/>
      <c r="D97" s="80"/>
      <c r="E97" s="2"/>
      <c r="F97" s="2"/>
      <c r="G97" s="922" t="str">
        <f t="shared" si="30"/>
        <v/>
      </c>
      <c r="H97" s="31"/>
      <c r="I97" s="1"/>
      <c r="J97" s="3"/>
      <c r="K97" s="1"/>
      <c r="L97" s="79" t="str">
        <f t="shared" si="33"/>
        <v/>
      </c>
      <c r="M97" s="320"/>
      <c r="N97" s="318" t="str">
        <f t="shared" si="25"/>
        <v/>
      </c>
      <c r="O97" s="318" t="str">
        <f t="shared" si="26"/>
        <v/>
      </c>
      <c r="P97" s="318" t="str">
        <f t="shared" si="27"/>
        <v/>
      </c>
      <c r="Q97" s="318" t="str">
        <f t="shared" si="31"/>
        <v/>
      </c>
      <c r="R97" s="318" t="str">
        <f t="shared" si="31"/>
        <v/>
      </c>
      <c r="S97" s="922" t="str">
        <f t="shared" si="32"/>
        <v/>
      </c>
      <c r="T97" s="272" t="str">
        <f t="shared" si="40"/>
        <v/>
      </c>
      <c r="U97" s="271" t="str">
        <f t="shared" si="40"/>
        <v/>
      </c>
      <c r="V97" s="273" t="str">
        <f t="shared" si="40"/>
        <v/>
      </c>
      <c r="W97" s="271" t="str">
        <f t="shared" si="39"/>
        <v/>
      </c>
      <c r="X97" s="273"/>
      <c r="Y97" s="959" t="str">
        <f t="shared" si="38"/>
        <v/>
      </c>
      <c r="Z97" s="270"/>
      <c r="AA97" s="81" t="str">
        <f t="shared" si="28"/>
        <v/>
      </c>
      <c r="AB97" s="274" t="str">
        <f t="shared" si="29"/>
        <v/>
      </c>
    </row>
    <row r="98" spans="1:28" ht="20.25" customHeight="1">
      <c r="A98" s="269">
        <v>90</v>
      </c>
      <c r="B98" s="1"/>
      <c r="C98" s="80"/>
      <c r="D98" s="80"/>
      <c r="E98" s="2"/>
      <c r="F98" s="2"/>
      <c r="G98" s="922" t="str">
        <f t="shared" si="30"/>
        <v/>
      </c>
      <c r="H98" s="31"/>
      <c r="I98" s="1"/>
      <c r="J98" s="3"/>
      <c r="K98" s="1"/>
      <c r="L98" s="79" t="str">
        <f t="shared" si="33"/>
        <v/>
      </c>
      <c r="M98" s="320"/>
      <c r="N98" s="318" t="str">
        <f t="shared" si="25"/>
        <v/>
      </c>
      <c r="O98" s="318" t="str">
        <f t="shared" si="26"/>
        <v/>
      </c>
      <c r="P98" s="318" t="str">
        <f t="shared" si="27"/>
        <v/>
      </c>
      <c r="Q98" s="318" t="str">
        <f t="shared" si="31"/>
        <v/>
      </c>
      <c r="R98" s="318" t="str">
        <f t="shared" si="31"/>
        <v/>
      </c>
      <c r="S98" s="922" t="str">
        <f t="shared" si="32"/>
        <v/>
      </c>
      <c r="T98" s="272" t="str">
        <f t="shared" si="40"/>
        <v/>
      </c>
      <c r="U98" s="271" t="str">
        <f t="shared" si="40"/>
        <v/>
      </c>
      <c r="V98" s="273" t="str">
        <f t="shared" si="40"/>
        <v/>
      </c>
      <c r="W98" s="271" t="str">
        <f t="shared" si="39"/>
        <v/>
      </c>
      <c r="X98" s="273"/>
      <c r="Y98" s="959" t="str">
        <f t="shared" si="38"/>
        <v/>
      </c>
      <c r="Z98" s="270"/>
      <c r="AA98" s="81" t="str">
        <f t="shared" si="28"/>
        <v/>
      </c>
      <c r="AB98" s="274" t="str">
        <f t="shared" si="29"/>
        <v/>
      </c>
    </row>
    <row r="99" spans="1:28" ht="20.25" customHeight="1">
      <c r="A99" s="269">
        <v>91</v>
      </c>
      <c r="B99" s="1"/>
      <c r="C99" s="80"/>
      <c r="D99" s="80"/>
      <c r="E99" s="2"/>
      <c r="F99" s="2"/>
      <c r="G99" s="922" t="str">
        <f t="shared" si="30"/>
        <v/>
      </c>
      <c r="H99" s="31"/>
      <c r="I99" s="1"/>
      <c r="J99" s="3"/>
      <c r="K99" s="1"/>
      <c r="L99" s="79" t="str">
        <f t="shared" si="33"/>
        <v/>
      </c>
      <c r="M99" s="320"/>
      <c r="N99" s="318" t="str">
        <f t="shared" si="25"/>
        <v/>
      </c>
      <c r="O99" s="318" t="str">
        <f t="shared" si="26"/>
        <v/>
      </c>
      <c r="P99" s="318" t="str">
        <f t="shared" si="27"/>
        <v/>
      </c>
      <c r="Q99" s="318" t="str">
        <f t="shared" si="31"/>
        <v/>
      </c>
      <c r="R99" s="318" t="str">
        <f t="shared" si="31"/>
        <v/>
      </c>
      <c r="S99" s="922" t="str">
        <f t="shared" si="32"/>
        <v/>
      </c>
      <c r="T99" s="272" t="str">
        <f t="shared" si="40"/>
        <v/>
      </c>
      <c r="U99" s="271" t="str">
        <f t="shared" si="40"/>
        <v/>
      </c>
      <c r="V99" s="273" t="str">
        <f t="shared" si="40"/>
        <v/>
      </c>
      <c r="W99" s="271" t="str">
        <f t="shared" si="39"/>
        <v/>
      </c>
      <c r="X99" s="273"/>
      <c r="Y99" s="959" t="str">
        <f t="shared" si="38"/>
        <v/>
      </c>
      <c r="Z99" s="270"/>
      <c r="AA99" s="81" t="str">
        <f t="shared" si="28"/>
        <v/>
      </c>
      <c r="AB99" s="274" t="str">
        <f t="shared" si="29"/>
        <v/>
      </c>
    </row>
    <row r="100" spans="1:28" ht="20.25" customHeight="1">
      <c r="A100" s="269">
        <v>92</v>
      </c>
      <c r="B100" s="1"/>
      <c r="C100" s="80"/>
      <c r="D100" s="80"/>
      <c r="E100" s="2"/>
      <c r="F100" s="2"/>
      <c r="G100" s="922" t="str">
        <f t="shared" si="30"/>
        <v/>
      </c>
      <c r="H100" s="31"/>
      <c r="I100" s="1"/>
      <c r="J100" s="3"/>
      <c r="K100" s="1"/>
      <c r="L100" s="79" t="str">
        <f t="shared" si="33"/>
        <v/>
      </c>
      <c r="M100" s="320"/>
      <c r="N100" s="318" t="str">
        <f t="shared" si="25"/>
        <v/>
      </c>
      <c r="O100" s="318" t="str">
        <f t="shared" si="26"/>
        <v/>
      </c>
      <c r="P100" s="318" t="str">
        <f t="shared" si="27"/>
        <v/>
      </c>
      <c r="Q100" s="318" t="str">
        <f t="shared" si="31"/>
        <v/>
      </c>
      <c r="R100" s="318" t="str">
        <f t="shared" si="31"/>
        <v/>
      </c>
      <c r="S100" s="922" t="str">
        <f t="shared" si="32"/>
        <v/>
      </c>
      <c r="T100" s="272" t="str">
        <f t="shared" si="40"/>
        <v/>
      </c>
      <c r="U100" s="271" t="str">
        <f t="shared" si="40"/>
        <v/>
      </c>
      <c r="V100" s="273" t="str">
        <f t="shared" si="40"/>
        <v/>
      </c>
      <c r="W100" s="271" t="str">
        <f t="shared" si="39"/>
        <v/>
      </c>
      <c r="X100" s="273"/>
      <c r="Y100" s="959" t="str">
        <f t="shared" si="38"/>
        <v/>
      </c>
      <c r="Z100" s="270"/>
      <c r="AA100" s="81" t="str">
        <f t="shared" si="28"/>
        <v/>
      </c>
      <c r="AB100" s="274" t="str">
        <f t="shared" si="29"/>
        <v/>
      </c>
    </row>
    <row r="101" spans="1:28" ht="20.25" customHeight="1">
      <c r="A101" s="269">
        <v>93</v>
      </c>
      <c r="B101" s="1"/>
      <c r="C101" s="80"/>
      <c r="D101" s="80"/>
      <c r="E101" s="2"/>
      <c r="F101" s="2"/>
      <c r="G101" s="922" t="str">
        <f t="shared" si="30"/>
        <v/>
      </c>
      <c r="H101" s="31"/>
      <c r="I101" s="1"/>
      <c r="J101" s="3"/>
      <c r="K101" s="1"/>
      <c r="L101" s="79" t="str">
        <f t="shared" si="33"/>
        <v/>
      </c>
      <c r="M101" s="320"/>
      <c r="N101" s="318" t="str">
        <f t="shared" si="25"/>
        <v/>
      </c>
      <c r="O101" s="318" t="str">
        <f t="shared" si="26"/>
        <v/>
      </c>
      <c r="P101" s="318" t="str">
        <f t="shared" si="27"/>
        <v/>
      </c>
      <c r="Q101" s="318" t="str">
        <f t="shared" si="31"/>
        <v/>
      </c>
      <c r="R101" s="318" t="str">
        <f t="shared" si="31"/>
        <v/>
      </c>
      <c r="S101" s="922" t="str">
        <f t="shared" si="32"/>
        <v/>
      </c>
      <c r="T101" s="272" t="str">
        <f t="shared" si="40"/>
        <v/>
      </c>
      <c r="U101" s="271" t="str">
        <f t="shared" si="40"/>
        <v/>
      </c>
      <c r="V101" s="273" t="str">
        <f t="shared" si="40"/>
        <v/>
      </c>
      <c r="W101" s="271" t="str">
        <f t="shared" si="39"/>
        <v/>
      </c>
      <c r="X101" s="273"/>
      <c r="Y101" s="959" t="str">
        <f t="shared" si="38"/>
        <v/>
      </c>
      <c r="Z101" s="270"/>
      <c r="AA101" s="81" t="str">
        <f t="shared" si="28"/>
        <v/>
      </c>
      <c r="AB101" s="274" t="str">
        <f t="shared" si="29"/>
        <v/>
      </c>
    </row>
    <row r="102" spans="1:28" ht="20.25" customHeight="1">
      <c r="A102" s="269">
        <v>94</v>
      </c>
      <c r="B102" s="1"/>
      <c r="C102" s="80"/>
      <c r="D102" s="80"/>
      <c r="E102" s="2"/>
      <c r="F102" s="2"/>
      <c r="G102" s="922" t="str">
        <f t="shared" si="30"/>
        <v/>
      </c>
      <c r="H102" s="31"/>
      <c r="I102" s="1"/>
      <c r="J102" s="3"/>
      <c r="K102" s="1"/>
      <c r="L102" s="79" t="str">
        <f t="shared" si="33"/>
        <v/>
      </c>
      <c r="M102" s="320"/>
      <c r="N102" s="318" t="str">
        <f t="shared" si="25"/>
        <v/>
      </c>
      <c r="O102" s="318" t="str">
        <f t="shared" si="26"/>
        <v/>
      </c>
      <c r="P102" s="318" t="str">
        <f t="shared" si="27"/>
        <v/>
      </c>
      <c r="Q102" s="318" t="str">
        <f t="shared" si="31"/>
        <v/>
      </c>
      <c r="R102" s="318" t="str">
        <f t="shared" si="31"/>
        <v/>
      </c>
      <c r="S102" s="922" t="str">
        <f t="shared" si="32"/>
        <v/>
      </c>
      <c r="T102" s="272" t="str">
        <f t="shared" si="40"/>
        <v/>
      </c>
      <c r="U102" s="271" t="str">
        <f t="shared" si="40"/>
        <v/>
      </c>
      <c r="V102" s="273" t="str">
        <f t="shared" si="40"/>
        <v/>
      </c>
      <c r="W102" s="271" t="str">
        <f t="shared" si="39"/>
        <v/>
      </c>
      <c r="X102" s="273"/>
      <c r="Y102" s="959" t="str">
        <f t="shared" si="38"/>
        <v/>
      </c>
      <c r="Z102" s="270"/>
      <c r="AA102" s="81" t="str">
        <f t="shared" si="28"/>
        <v/>
      </c>
      <c r="AB102" s="274" t="str">
        <f t="shared" si="29"/>
        <v/>
      </c>
    </row>
    <row r="103" spans="1:28" ht="20.25" customHeight="1">
      <c r="A103" s="269">
        <v>95</v>
      </c>
      <c r="B103" s="1"/>
      <c r="C103" s="80"/>
      <c r="D103" s="80"/>
      <c r="E103" s="2"/>
      <c r="F103" s="2"/>
      <c r="G103" s="922" t="str">
        <f t="shared" si="30"/>
        <v/>
      </c>
      <c r="H103" s="31"/>
      <c r="I103" s="1"/>
      <c r="J103" s="3"/>
      <c r="K103" s="1"/>
      <c r="L103" s="79" t="str">
        <f t="shared" si="33"/>
        <v/>
      </c>
      <c r="M103" s="320"/>
      <c r="N103" s="318" t="str">
        <f t="shared" si="25"/>
        <v/>
      </c>
      <c r="O103" s="318" t="str">
        <f t="shared" si="26"/>
        <v/>
      </c>
      <c r="P103" s="318" t="str">
        <f t="shared" si="27"/>
        <v/>
      </c>
      <c r="Q103" s="318" t="str">
        <f t="shared" si="31"/>
        <v/>
      </c>
      <c r="R103" s="318" t="str">
        <f t="shared" si="31"/>
        <v/>
      </c>
      <c r="S103" s="922" t="str">
        <f t="shared" si="32"/>
        <v/>
      </c>
      <c r="T103" s="272" t="str">
        <f t="shared" si="40"/>
        <v/>
      </c>
      <c r="U103" s="271" t="str">
        <f t="shared" si="40"/>
        <v/>
      </c>
      <c r="V103" s="273" t="str">
        <f t="shared" si="40"/>
        <v/>
      </c>
      <c r="W103" s="271" t="str">
        <f t="shared" si="39"/>
        <v/>
      </c>
      <c r="X103" s="273"/>
      <c r="Y103" s="959" t="str">
        <f t="shared" si="38"/>
        <v/>
      </c>
      <c r="Z103" s="270"/>
      <c r="AA103" s="81" t="str">
        <f t="shared" si="28"/>
        <v/>
      </c>
      <c r="AB103" s="274" t="str">
        <f t="shared" si="29"/>
        <v/>
      </c>
    </row>
    <row r="104" spans="1:28" ht="20.25" customHeight="1">
      <c r="A104" s="269">
        <v>96</v>
      </c>
      <c r="B104" s="1"/>
      <c r="C104" s="80"/>
      <c r="D104" s="80"/>
      <c r="E104" s="2"/>
      <c r="F104" s="2"/>
      <c r="G104" s="922" t="str">
        <f t="shared" si="30"/>
        <v/>
      </c>
      <c r="H104" s="31"/>
      <c r="I104" s="1"/>
      <c r="J104" s="3"/>
      <c r="K104" s="1"/>
      <c r="L104" s="79" t="str">
        <f t="shared" si="33"/>
        <v/>
      </c>
      <c r="M104" s="320"/>
      <c r="N104" s="318" t="str">
        <f t="shared" si="25"/>
        <v/>
      </c>
      <c r="O104" s="318" t="str">
        <f t="shared" si="26"/>
        <v/>
      </c>
      <c r="P104" s="318" t="str">
        <f t="shared" si="27"/>
        <v/>
      </c>
      <c r="Q104" s="318" t="str">
        <f t="shared" si="31"/>
        <v/>
      </c>
      <c r="R104" s="318" t="str">
        <f t="shared" si="31"/>
        <v/>
      </c>
      <c r="S104" s="922" t="str">
        <f t="shared" si="32"/>
        <v/>
      </c>
      <c r="T104" s="272" t="str">
        <f t="shared" si="40"/>
        <v/>
      </c>
      <c r="U104" s="271" t="str">
        <f t="shared" si="40"/>
        <v/>
      </c>
      <c r="V104" s="273" t="str">
        <f t="shared" si="40"/>
        <v/>
      </c>
      <c r="W104" s="271" t="str">
        <f t="shared" si="39"/>
        <v/>
      </c>
      <c r="X104" s="273"/>
      <c r="Y104" s="959" t="str">
        <f t="shared" si="38"/>
        <v/>
      </c>
      <c r="Z104" s="270"/>
      <c r="AA104" s="81" t="str">
        <f t="shared" si="28"/>
        <v/>
      </c>
      <c r="AB104" s="274" t="str">
        <f t="shared" si="29"/>
        <v/>
      </c>
    </row>
    <row r="105" spans="1:28" ht="20.25" customHeight="1">
      <c r="A105" s="269">
        <v>97</v>
      </c>
      <c r="B105" s="1"/>
      <c r="C105" s="80"/>
      <c r="D105" s="80"/>
      <c r="E105" s="2"/>
      <c r="F105" s="2"/>
      <c r="G105" s="922" t="str">
        <f t="shared" si="30"/>
        <v/>
      </c>
      <c r="H105" s="31"/>
      <c r="I105" s="1"/>
      <c r="J105" s="3"/>
      <c r="K105" s="1"/>
      <c r="L105" s="79" t="str">
        <f t="shared" si="33"/>
        <v/>
      </c>
      <c r="M105" s="320"/>
      <c r="N105" s="318" t="str">
        <f t="shared" si="25"/>
        <v/>
      </c>
      <c r="O105" s="318" t="str">
        <f t="shared" si="26"/>
        <v/>
      </c>
      <c r="P105" s="318" t="str">
        <f t="shared" si="27"/>
        <v/>
      </c>
      <c r="Q105" s="318" t="str">
        <f t="shared" si="31"/>
        <v/>
      </c>
      <c r="R105" s="318" t="str">
        <f t="shared" si="31"/>
        <v/>
      </c>
      <c r="S105" s="922" t="str">
        <f t="shared" si="32"/>
        <v/>
      </c>
      <c r="T105" s="272" t="str">
        <f t="shared" si="40"/>
        <v/>
      </c>
      <c r="U105" s="271" t="str">
        <f t="shared" si="40"/>
        <v/>
      </c>
      <c r="V105" s="273" t="str">
        <f t="shared" si="40"/>
        <v/>
      </c>
      <c r="W105" s="271" t="str">
        <f t="shared" si="39"/>
        <v/>
      </c>
      <c r="X105" s="273"/>
      <c r="Y105" s="959" t="str">
        <f t="shared" si="38"/>
        <v/>
      </c>
      <c r="Z105" s="270"/>
      <c r="AA105" s="81" t="str">
        <f t="shared" si="28"/>
        <v/>
      </c>
      <c r="AB105" s="274" t="str">
        <f t="shared" si="29"/>
        <v/>
      </c>
    </row>
    <row r="106" spans="1:28" ht="20.25" customHeight="1">
      <c r="A106" s="269">
        <v>98</v>
      </c>
      <c r="B106" s="1"/>
      <c r="C106" s="80"/>
      <c r="D106" s="80"/>
      <c r="E106" s="2"/>
      <c r="F106" s="2"/>
      <c r="G106" s="922" t="str">
        <f t="shared" si="30"/>
        <v/>
      </c>
      <c r="H106" s="31"/>
      <c r="I106" s="1"/>
      <c r="J106" s="3"/>
      <c r="K106" s="1"/>
      <c r="L106" s="79" t="str">
        <f t="shared" si="33"/>
        <v/>
      </c>
      <c r="M106" s="320"/>
      <c r="N106" s="318" t="str">
        <f t="shared" si="25"/>
        <v/>
      </c>
      <c r="O106" s="318" t="str">
        <f t="shared" si="26"/>
        <v/>
      </c>
      <c r="P106" s="318" t="str">
        <f t="shared" si="27"/>
        <v/>
      </c>
      <c r="Q106" s="318" t="str">
        <f t="shared" si="31"/>
        <v/>
      </c>
      <c r="R106" s="318" t="str">
        <f t="shared" si="31"/>
        <v/>
      </c>
      <c r="S106" s="922" t="str">
        <f t="shared" si="32"/>
        <v/>
      </c>
      <c r="T106" s="272" t="str">
        <f t="shared" si="40"/>
        <v/>
      </c>
      <c r="U106" s="271" t="str">
        <f t="shared" si="40"/>
        <v/>
      </c>
      <c r="V106" s="273" t="str">
        <f t="shared" si="40"/>
        <v/>
      </c>
      <c r="W106" s="271" t="str">
        <f t="shared" si="39"/>
        <v/>
      </c>
      <c r="X106" s="273"/>
      <c r="Y106" s="959" t="str">
        <f t="shared" si="38"/>
        <v/>
      </c>
      <c r="Z106" s="270"/>
      <c r="AA106" s="81" t="str">
        <f t="shared" si="28"/>
        <v/>
      </c>
      <c r="AB106" s="274" t="str">
        <f t="shared" si="29"/>
        <v/>
      </c>
    </row>
    <row r="107" spans="1:28" ht="20.25" customHeight="1">
      <c r="A107" s="269">
        <v>99</v>
      </c>
      <c r="B107" s="1"/>
      <c r="C107" s="80"/>
      <c r="D107" s="80"/>
      <c r="E107" s="2"/>
      <c r="F107" s="2"/>
      <c r="G107" s="922" t="str">
        <f t="shared" si="30"/>
        <v/>
      </c>
      <c r="H107" s="31"/>
      <c r="I107" s="1"/>
      <c r="J107" s="3"/>
      <c r="K107" s="1"/>
      <c r="L107" s="79" t="str">
        <f t="shared" si="33"/>
        <v/>
      </c>
      <c r="M107" s="320"/>
      <c r="N107" s="318" t="str">
        <f t="shared" si="25"/>
        <v/>
      </c>
      <c r="O107" s="318" t="str">
        <f t="shared" si="26"/>
        <v/>
      </c>
      <c r="P107" s="318" t="str">
        <f t="shared" si="27"/>
        <v/>
      </c>
      <c r="Q107" s="318" t="str">
        <f t="shared" si="31"/>
        <v/>
      </c>
      <c r="R107" s="318" t="str">
        <f t="shared" si="31"/>
        <v/>
      </c>
      <c r="S107" s="922" t="str">
        <f t="shared" si="32"/>
        <v/>
      </c>
      <c r="T107" s="272" t="str">
        <f t="shared" si="40"/>
        <v/>
      </c>
      <c r="U107" s="271" t="str">
        <f t="shared" si="40"/>
        <v/>
      </c>
      <c r="V107" s="273" t="str">
        <f t="shared" si="40"/>
        <v/>
      </c>
      <c r="W107" s="271" t="str">
        <f t="shared" si="39"/>
        <v/>
      </c>
      <c r="X107" s="273"/>
      <c r="Y107" s="959" t="str">
        <f t="shared" si="38"/>
        <v/>
      </c>
      <c r="Z107" s="270"/>
      <c r="AA107" s="81" t="str">
        <f t="shared" si="28"/>
        <v/>
      </c>
      <c r="AB107" s="274" t="str">
        <f t="shared" si="29"/>
        <v/>
      </c>
    </row>
    <row r="108" spans="1:28" ht="20.25" customHeight="1">
      <c r="A108" s="269">
        <v>100</v>
      </c>
      <c r="B108" s="1"/>
      <c r="C108" s="80"/>
      <c r="D108" s="80"/>
      <c r="E108" s="2"/>
      <c r="F108" s="2"/>
      <c r="G108" s="922" t="str">
        <f t="shared" si="30"/>
        <v/>
      </c>
      <c r="H108" s="31"/>
      <c r="I108" s="1"/>
      <c r="J108" s="3"/>
      <c r="K108" s="1"/>
      <c r="L108" s="79" t="str">
        <f t="shared" si="33"/>
        <v/>
      </c>
      <c r="M108" s="320"/>
      <c r="N108" s="318" t="str">
        <f t="shared" si="25"/>
        <v/>
      </c>
      <c r="O108" s="318" t="str">
        <f t="shared" si="26"/>
        <v/>
      </c>
      <c r="P108" s="318" t="str">
        <f t="shared" si="27"/>
        <v/>
      </c>
      <c r="Q108" s="318" t="str">
        <f t="shared" si="31"/>
        <v/>
      </c>
      <c r="R108" s="318" t="str">
        <f t="shared" si="31"/>
        <v/>
      </c>
      <c r="S108" s="922" t="str">
        <f t="shared" si="32"/>
        <v/>
      </c>
      <c r="T108" s="272" t="str">
        <f t="shared" si="40"/>
        <v/>
      </c>
      <c r="U108" s="271" t="str">
        <f t="shared" si="40"/>
        <v/>
      </c>
      <c r="V108" s="273" t="str">
        <f t="shared" si="40"/>
        <v/>
      </c>
      <c r="W108" s="271" t="str">
        <f t="shared" si="39"/>
        <v/>
      </c>
      <c r="X108" s="273"/>
      <c r="Y108" s="959" t="str">
        <f t="shared" si="38"/>
        <v/>
      </c>
      <c r="Z108" s="270"/>
      <c r="AA108" s="81" t="str">
        <f t="shared" si="28"/>
        <v/>
      </c>
      <c r="AB108" s="274" t="str">
        <f t="shared" si="29"/>
        <v/>
      </c>
    </row>
    <row r="109" spans="1:28" ht="20.25" customHeight="1">
      <c r="A109" s="275"/>
      <c r="B109" s="276"/>
      <c r="C109" s="276"/>
      <c r="D109" s="276"/>
      <c r="E109" s="276"/>
      <c r="F109" s="276"/>
      <c r="G109" s="276"/>
      <c r="H109" s="276"/>
      <c r="I109" s="276"/>
      <c r="J109" s="276"/>
      <c r="K109" s="277" t="s">
        <v>47</v>
      </c>
      <c r="L109" s="278">
        <f>SUM(L9:L108)</f>
        <v>50</v>
      </c>
      <c r="M109" s="321"/>
      <c r="N109" s="276"/>
      <c r="O109" s="276"/>
      <c r="P109" s="276"/>
      <c r="Q109" s="276"/>
      <c r="R109" s="276"/>
      <c r="S109" s="276"/>
      <c r="T109" s="276"/>
      <c r="U109" s="276"/>
      <c r="V109" s="276"/>
      <c r="W109" s="279"/>
      <c r="X109" s="277"/>
      <c r="Y109" s="278">
        <f>SUM(Y9:Y108)</f>
        <v>50</v>
      </c>
      <c r="Z109" s="280"/>
      <c r="AA109" s="277" t="s">
        <v>155</v>
      </c>
      <c r="AB109" s="278">
        <f>SUM(AB9:AB108)</f>
        <v>0</v>
      </c>
    </row>
  </sheetData>
  <sheetProtection formatCells="0" formatColumns="0" formatRows="0" insertColumns="0" insertRows="0" insertHyperlinks="0" deleteColumns="0" deleteRows="0" sort="0" autoFilter="0" pivotTables="0"/>
  <mergeCells count="5">
    <mergeCell ref="A5:M5"/>
    <mergeCell ref="N5:AB5"/>
    <mergeCell ref="A6:A7"/>
    <mergeCell ref="H3:L3"/>
    <mergeCell ref="H2:L2"/>
  </mergeCells>
  <conditionalFormatting sqref="N8:W108">
    <cfRule type="expression" dxfId="61" priority="315">
      <formula>B8&lt;&gt;N8</formula>
    </cfRule>
  </conditionalFormatting>
  <conditionalFormatting sqref="AA9:AA108">
    <cfRule type="containsText" dxfId="60" priority="7" operator="containsText" text="OK">
      <formula>NOT(ISERROR(SEARCH("OK",AA9)))</formula>
    </cfRule>
    <cfRule type="containsText" dxfId="59" priority="8" operator="containsText" text="KO">
      <formula>NOT(ISERROR(SEARCH("KO",AA9)))</formula>
    </cfRule>
    <cfRule type="containsText" dxfId="58" priority="9" operator="containsText" text="Attention">
      <formula>NOT(ISERROR(SEARCH("Attention",AA9)))</formula>
    </cfRule>
  </conditionalFormatting>
  <conditionalFormatting sqref="Y8:Y108">
    <cfRule type="expression" dxfId="57" priority="1">
      <formula>"Y9&lt;&gt;L9"</formula>
    </cfRule>
  </conditionalFormatting>
  <dataValidations count="3">
    <dataValidation type="list" allowBlank="1" showInputMessage="1" showErrorMessage="1" promptTitle="Sélectionnez un type d'action" prompt="Cliquez sur le menu déroulant et associez un type d'action au poste choisi" sqref="C8" xr:uid="{699EC6CA-2F0C-4240-B6E8-33854DAB88F2}">
      <formula1>"Soutien préparatoire , Mise en œuvre de la stratégie , Fonctionnement et animation , Coopération entre les GAL"</formula1>
    </dataValidation>
    <dataValidation allowBlank="1" showErrorMessage="1" promptTitle="Sélectionnez un type d'action" prompt="Cliquez sur le menu déroulant et associez un type d'action au poste choisi tel que présenté dans les lignes 4 à 7" sqref="D9:D108" xr:uid="{E4ACAE41-2CBC-46C7-A930-5B6175602F61}"/>
    <dataValidation type="list" allowBlank="1" showInputMessage="1" showErrorMessage="1" sqref="F16:F108 E8:E108 Q8:Q108" xr:uid="{A1F8D449-0576-5A42-9A7D-046FFC4DFB79}">
      <formula1>"Oui,Non"</formula1>
    </dataValidation>
  </dataValidations>
  <pageMargins left="0.7" right="0.7" top="0.75" bottom="0.75" header="0.3" footer="0.3"/>
  <pageSetup paperSize="9" scale="15" orientation="portrait" r:id="rId1"/>
  <drawing r:id="rId2"/>
  <extLst>
    <ext xmlns:x14="http://schemas.microsoft.com/office/spreadsheetml/2009/9/main" uri="{CCE6A557-97BC-4b89-ADB6-D9C93CAAB3DF}">
      <x14:dataValidations xmlns:xm="http://schemas.microsoft.com/office/excel/2006/main" count="3">
        <x14:dataValidation type="list" allowBlank="1" showErrorMessage="1" promptTitle="Sélectionnez un type d'action" prompt="Cliquez sur le menu déroulant et associez un type d'action au poste choisi tel que présenté dans les lignes 4 à 7" xr:uid="{EE46D692-A43E-4C9A-BBE7-187B1EE56663}">
          <x14:formula1>
            <xm:f>'0-Présentation poste-typeaction'!$J$4:$J$7</xm:f>
          </x14:formula1>
          <xm:sqref>O8</xm:sqref>
        </x14:dataValidation>
        <x14:dataValidation type="list" allowBlank="1" showErrorMessage="1" promptTitle="Sélectionnez un type d'action" prompt="Cliquez sur le menu déroulant et associez un type d'action au poste choisi tel que présenté dans les lignes 4 à 7" xr:uid="{C60517F4-CB7C-EE4B-ADED-08014AAF1CEB}">
          <x14:formula1>
            <xm:f>'0-Présentation poste-typeaction'!$B$8:$B$11</xm:f>
          </x14:formula1>
          <xm:sqref>C9:C108</xm:sqref>
        </x14:dataValidation>
        <x14:dataValidation type="list" allowBlank="1" showInputMessage="1" showErrorMessage="1" xr:uid="{B64BEA4B-3349-496A-A1D8-13ABA304DE0D}">
          <x14:formula1>
            <xm:f>'0-Présentation poste-typeaction'!$B$8:$B$11</xm:f>
          </x14:formula1>
          <xm:sqref>O9:O108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3F41E-9C1C-44D1-920E-3B87ED135214}">
  <sheetPr codeName="Feuil10"/>
  <dimension ref="A1:Y13"/>
  <sheetViews>
    <sheetView showGridLines="0" topLeftCell="H2" zoomScale="89" zoomScaleNormal="89" workbookViewId="0">
      <selection activeCell="N10" sqref="N10"/>
    </sheetView>
  </sheetViews>
  <sheetFormatPr defaultColWidth="11.42578125" defaultRowHeight="15" outlineLevelCol="1"/>
  <cols>
    <col min="1" max="7" width="27.42578125" customWidth="1"/>
    <col min="8" max="8" width="37.85546875" customWidth="1"/>
    <col min="9" max="11" width="27.42578125" customWidth="1" outlineLevel="1"/>
    <col min="12" max="12" width="19.42578125" customWidth="1" outlineLevel="1"/>
    <col min="13" max="15" width="29.42578125" customWidth="1" outlineLevel="1"/>
    <col min="16" max="16" width="44.42578125" customWidth="1" outlineLevel="1"/>
    <col min="17" max="17" width="22.42578125" customWidth="1" outlineLevel="1"/>
    <col min="18" max="18" width="15.42578125" customWidth="1" outlineLevel="1"/>
  </cols>
  <sheetData>
    <row r="1" spans="1:25" ht="15.75" thickBot="1"/>
    <row r="2" spans="1:25" ht="18.75" customHeight="1">
      <c r="E2" s="1073" t="s">
        <v>279</v>
      </c>
      <c r="F2" s="1074"/>
      <c r="G2" s="1075"/>
      <c r="H2" s="322"/>
      <c r="I2" s="322"/>
      <c r="J2" s="322"/>
      <c r="K2" s="322"/>
      <c r="L2" s="322"/>
      <c r="M2" s="322"/>
      <c r="N2" s="322"/>
      <c r="O2" s="322"/>
    </row>
    <row r="3" spans="1:25" ht="45.75" customHeight="1" thickBot="1">
      <c r="E3" s="1076" t="s">
        <v>254</v>
      </c>
      <c r="F3" s="1077"/>
      <c r="G3" s="1078"/>
      <c r="H3" s="323"/>
      <c r="I3" s="323"/>
      <c r="J3" s="323"/>
      <c r="K3" s="323"/>
      <c r="L3" s="323"/>
      <c r="M3" s="323"/>
      <c r="N3" s="323"/>
      <c r="O3" s="323"/>
    </row>
    <row r="4" spans="1:25" ht="15.75" thickBot="1"/>
    <row r="5" spans="1:25" ht="70.5" customHeight="1" thickBot="1">
      <c r="A5" s="1091" t="s">
        <v>280</v>
      </c>
      <c r="B5" s="1092"/>
      <c r="C5" s="1092"/>
      <c r="D5" s="1092"/>
      <c r="E5" s="1092"/>
      <c r="F5" s="1092"/>
      <c r="G5" s="1092"/>
      <c r="H5" s="1093"/>
      <c r="I5" s="1118" t="s">
        <v>281</v>
      </c>
      <c r="J5" s="1119"/>
      <c r="K5" s="1119"/>
      <c r="L5" s="1119"/>
      <c r="M5" s="1119"/>
      <c r="N5" s="1119"/>
      <c r="O5" s="1119"/>
      <c r="P5" s="1119"/>
      <c r="Q5" s="1119"/>
      <c r="R5" s="1120"/>
    </row>
    <row r="6" spans="1:25" s="57" customFormat="1" ht="75">
      <c r="A6" s="324" t="s">
        <v>282</v>
      </c>
      <c r="B6" s="58" t="s">
        <v>283</v>
      </c>
      <c r="C6" s="58" t="s">
        <v>76</v>
      </c>
      <c r="D6" s="58" t="s">
        <v>284</v>
      </c>
      <c r="E6" s="58" t="s">
        <v>285</v>
      </c>
      <c r="F6" s="58" t="s">
        <v>286</v>
      </c>
      <c r="G6" s="58" t="s">
        <v>287</v>
      </c>
      <c r="H6" s="325" t="s">
        <v>288</v>
      </c>
      <c r="I6" s="326" t="s">
        <v>289</v>
      </c>
      <c r="J6" s="327" t="s">
        <v>290</v>
      </c>
      <c r="K6" s="328" t="s">
        <v>76</v>
      </c>
      <c r="L6" s="328" t="s">
        <v>291</v>
      </c>
      <c r="M6" s="328" t="s">
        <v>292</v>
      </c>
      <c r="N6" s="328" t="s">
        <v>286</v>
      </c>
      <c r="O6" s="328" t="s">
        <v>293</v>
      </c>
      <c r="P6" s="328" t="s">
        <v>116</v>
      </c>
      <c r="Q6" s="328" t="s">
        <v>35</v>
      </c>
      <c r="R6" s="346" t="s">
        <v>36</v>
      </c>
    </row>
    <row r="7" spans="1:25" s="57" customFormat="1" ht="135">
      <c r="A7" s="329"/>
      <c r="B7" s="63"/>
      <c r="C7" s="63" t="s">
        <v>294</v>
      </c>
      <c r="D7" s="63" t="s">
        <v>295</v>
      </c>
      <c r="E7" s="63" t="s">
        <v>296</v>
      </c>
      <c r="F7" s="63" t="str">
        <f>IF(SUM(N('5 - Taux forfaitaire'!$F$9="OUI"),N('5 - Taux forfaitaire'!$F$10="OUI"),N('5 - Taux forfaitaire'!$F$12="OUI"))&gt;1,"Attention : OCS sélectionnées incompatibles.",IF(OR(AND('5 - Taux forfaitaire'!$F$9="OUI", NOT(OR(COUNTIF('0-Présentation poste-typeaction'!$B$12:$B$92,"Soutien préparatoire")&gt;0, COUNTIF('0-Présentation poste-typeaction'!$B$12:$B$92,"Mise en œuvre de la stratégie")&gt;0, COUNTIF('0-Présentation poste-typeaction'!$B$12:$B$92,"Coopération entre les GAL")&gt;0))),AND('5 - Taux forfaitaire'!$F$10="OUI", NOT(OR(COUNTIF('0-Présentation poste-typeaction'!$B$12:$B$92,"Mise en œuvre de la stratégie")&gt;0, COUNTIF('0-Présentation poste-typeaction'!$B$12:$B$92,"Coopération entre les GAL")&gt;0))),AND('5 - Taux forfaitaire'!$F$11="OUI", NOT(OR(COUNTIF('0-Présentation poste-typeaction'!$B$12:$B$92,"Mise en œuvre de la stratégie")&gt;0, COUNTIF('0-Présentation poste-typeaction'!$B$12:$B$92,"Coopération entre les GAL")&gt;0))),AND('5 - Taux forfaitaire'!$F$12="OUI", NOT(COUNTIF('0-Présentation poste-typeaction'!$B$12:$B$92,"Fonctionnement et animation")&gt;0))),"Attention : OCS sélectionnées non applicables pour les types d'action concernés.","sélectionner OUI ou NON dans la liste déroulante"))</f>
        <v>sélectionner OUI ou NON dans la liste déroulante</v>
      </c>
      <c r="G7" s="63" t="s">
        <v>297</v>
      </c>
      <c r="H7" s="190" t="s">
        <v>298</v>
      </c>
      <c r="I7" s="126"/>
      <c r="J7" s="131"/>
      <c r="K7" s="67" t="s">
        <v>44</v>
      </c>
      <c r="L7" s="67" t="s">
        <v>44</v>
      </c>
      <c r="M7" s="68" t="s">
        <v>44</v>
      </c>
      <c r="N7" s="68" t="str">
        <f>IF(SUM(N('5 - Taux forfaitaire'!$N$9="OUI"),N('5 - Taux forfaitaire'!$N$10="OUI"),N('5 - Taux forfaitaire'!$N$12="OUI"))&gt;1,"Attention : OCS sélectionnées incompatibles.",IF(OR(AND('5 - Taux forfaitaire'!$N$9="OUI", NOT(OR(COUNTIF('0-Présentation poste-typeaction'!$B$12:$B$92,"Soutien préparatoire")&gt;0, COUNTIF('0-Présentation poste-typeaction'!$B$12:$B$92,"Mise en oeuvre de la stratégie")&gt;0, COUNTIF('0-Présentation poste-typeaction'!$B$12:$B$92,"Coopération entre les GAL")&gt;0))),AND('5 - Taux forfaitaire'!$N$10="OUI", NOT(OR(COUNTIF('0-Présentation poste-typeaction'!$B$12:$B$92,"Mise en œuvre de la stratégie")&gt;0, COUNTIF('0-Présentation poste-typeaction'!$B$12:$B$92,"Coopération entre les GAL")&gt;0))),AND('5 - Taux forfaitaire'!$N$11="OUI", NOT(OR(COUNTIF('0-Présentation poste-typeaction'!$B$12:$B$92,"Mise en œuvre de la stratégie")&gt;0, COUNTIF('0-Présentation poste-typeaction'!$B$12:$B$92,"Coopération entre les GAL")&gt;0))),AND('5 - Taux forfaitaire'!$N$12="OUI", NOT(COUNTIF('0-Présentation poste-typeaction'!$B$12:$B$92,"Fonctionnement et animation")&gt;0))),"Attention : OCS sélectionnées non applicables pour les types d'action concernés.","(saisie automatique à modifier selon les modalités d'instruction)"))</f>
        <v>(saisie automatique à modifier selon les modalités d'instruction)</v>
      </c>
      <c r="O7" s="68" t="s">
        <v>44</v>
      </c>
      <c r="P7" s="68" t="s">
        <v>42</v>
      </c>
      <c r="Q7" s="68" t="s">
        <v>43</v>
      </c>
      <c r="R7" s="69" t="s">
        <v>44</v>
      </c>
    </row>
    <row r="8" spans="1:25" s="57" customFormat="1" ht="30">
      <c r="A8" s="70" t="s">
        <v>45</v>
      </c>
      <c r="B8" s="71"/>
      <c r="C8" s="71" t="s">
        <v>248</v>
      </c>
      <c r="D8" s="330" t="str">
        <f>'2 - Frais de personnel'!O8</f>
        <v>Agent recruté pour la mission</v>
      </c>
      <c r="E8" s="330">
        <v>255</v>
      </c>
      <c r="F8" s="330" t="s">
        <v>299</v>
      </c>
      <c r="G8" s="357">
        <f>IF(AND(E8&lt;&gt;"",F8="OUI"),E8,"")</f>
        <v>255</v>
      </c>
      <c r="H8" s="331"/>
      <c r="I8" s="70" t="str">
        <f>A8</f>
        <v>Exemple</v>
      </c>
      <c r="J8" s="245"/>
      <c r="K8" s="245" t="str">
        <f>C8</f>
        <v xml:space="preserve">Mise en œuvre de la stratégie </v>
      </c>
      <c r="L8" s="332" t="str">
        <f>D8</f>
        <v>Agent recruté pour la mission</v>
      </c>
      <c r="M8" s="332">
        <f>E8</f>
        <v>255</v>
      </c>
      <c r="N8" s="357" t="str">
        <f>IF(F8="","",F8)</f>
        <v>OUI</v>
      </c>
      <c r="O8" s="357">
        <f>IF(G8="","",G8)</f>
        <v>255</v>
      </c>
      <c r="P8" s="245"/>
      <c r="Q8" s="81" t="str">
        <f>IF(OR(O8="",G8=""),"",_xlfn.IFS(
ROUND(IFERROR(VALUE(TRIM(SUBSTITUTE(O8,CHAR(160),""))),0),2)&gt;
ROUND(IFERROR(VALUE(TRIM(SUBSTITUTE(G8,CHAR(160),""))),0),2),
"KO : Le montant retenu est supérieur au montant présenté.",
ROUND(IFERROR(VALUE(TRIM(SUBSTITUTE(G8,CHAR(160),""))),0),2)=0,
"",
ROUND(IFERROR(VALUE(TRIM(SUBSTITUTE(O8,CHAR(160),""))),0),2)=
ROUND(IFERROR(VALUE(TRIM(SUBSTITUTE(G8,CHAR(160),""))),0),2),
"OK",
ROUND(IFERROR(VALUE(TRIM(SUBSTITUTE(O8,CHAR(160),""))),0),2)=0,
"Attention : Montant présenté entièrement rejeté.",
ROUND(IFERROR(VALUE(TRIM(SUBSTITUTE(O8,CHAR(160),""))),0),2)&lt;
ROUND(IFERROR(VALUE(TRIM(SUBSTITUTE(G8,CHAR(160),""))),0),2),
"Attention : Montant présenté partiellement rejeté.",
TRUE,""
))</f>
        <v>OK</v>
      </c>
      <c r="R8" s="358">
        <f>IF(OR(G8="",O8=""),"",ROUND(IFERROR(VALUE(TRIM(SUBSTITUTE(G8,CHAR(160),""))),0),2)-ROUND(IFERROR(VALUE(TRIM(SUBSTITUTE(O8,CHAR(160),""))),0),2))</f>
        <v>0</v>
      </c>
    </row>
    <row r="9" spans="1:25" s="57" customFormat="1" ht="60">
      <c r="A9" s="333" t="s">
        <v>300</v>
      </c>
      <c r="B9" s="334" t="s">
        <v>301</v>
      </c>
      <c r="C9" s="80"/>
      <c r="D9" s="335">
        <f>SUMIF('2 - Frais de personnel'!C9:C108,"Mise en œuvre de la stratégie",'2 - Frais de personnel'!N9:N108)+SUMIF('2 - Frais de personnel'!C9:C108,"Coopération entre les GAL",'2 - Frais de personnel'!N9:N108)+SUMIF('2 - Frais de personnel'!C9:C108,"Soutien préparatoire",'2 - Frais de personnel'!N9:N108)</f>
        <v>0</v>
      </c>
      <c r="E9" s="336">
        <f>D9*0.15</f>
        <v>0</v>
      </c>
      <c r="F9" s="342"/>
      <c r="G9" s="336">
        <f>IF(AND(E9&lt;&gt;"",F9="OUI"),E9,0)</f>
        <v>0</v>
      </c>
      <c r="H9" s="344"/>
      <c r="I9" s="76" t="s">
        <v>302</v>
      </c>
      <c r="J9" s="334" t="s">
        <v>301</v>
      </c>
      <c r="K9" s="337" t="str">
        <f>IF(C9="","",C9)</f>
        <v/>
      </c>
      <c r="L9" s="961">
        <f>SUMIF('2 - Frais de personnel'!Q9:Q108,"Mise en œuvre de la stratégie",'2 - Frais de personnel'!AC9:AC108)+SUMIF('2 - Frais de personnel'!Q9:Q108,"Coopération entre les GAL",'2 - Frais de personnel'!AC9:AC108)+SUMIF('2 - Frais de personnel'!Q9:Q108,"Soutien préparatoire",'2 - Frais de personnel'!AC9:AC108)</f>
        <v>0</v>
      </c>
      <c r="M9" s="961">
        <f xml:space="preserve"> SUMIFS(
      '1.1 - Investissements'!BQ$11:BQ$110,
      '1.1 - Investissements'!AN$11:AN$110, L9,
      '1.1 - Investissements'!AQ$11:AQ$110, "&lt;&gt;Oui"
  )
+ SUMIFS(
      '3 - Frais généraux'!BM$9:BM$108,
      '3 - Frais généraux'!AK$9:AK$108, L9,
      '3 - Frais généraux'!AO$9:AO$108, "&lt;&gt;Oui"
  )
+ SUMIFS(
      '4 - Contributions en nature'!Z9:Z108,
      '4 - Contributions en nature'!P$9:P$108, L9
  )
+ SUMIFS(
      '1.2 - Amortissement'!AI$9:AI$108,
      '1.2 - Amortissement'!T$9:T$108, L9)</f>
        <v>0</v>
      </c>
      <c r="N9" s="336" t="str">
        <f>IF(F9="","",F9)</f>
        <v/>
      </c>
      <c r="O9" s="336">
        <f>IF(AND(M9&lt;&gt;"",N9="OUI"),M9,0)</f>
        <v>0</v>
      </c>
      <c r="P9" s="80"/>
      <c r="Q9" s="81" t="str">
        <f>IF(OR(O9="",G9=""),"",_xlfn.IFS(
ROUND(IFERROR(VALUE(TRIM(SUBSTITUTE(O9,CHAR(160),""))),0),2)&gt;
ROUND(IFERROR(VALUE(TRIM(SUBSTITUTE(G9,CHAR(160),""))),0),2),
"KO : Le montant retenu est supérieur au montant présenté.",
ROUND(IFERROR(VALUE(TRIM(SUBSTITUTE(G9,CHAR(160),""))),0),2)=0,
"",
ROUND(IFERROR(VALUE(TRIM(SUBSTITUTE(O9,CHAR(160),""))),0),2)=
ROUND(IFERROR(VALUE(TRIM(SUBSTITUTE(G9,CHAR(160),""))),0),2),
"OK",
ROUND(IFERROR(VALUE(TRIM(SUBSTITUTE(O9,CHAR(160),""))),0),2)=0,
"Attention : Montant présenté entièrement rejeté.",
ROUND(IFERROR(VALUE(TRIM(SUBSTITUTE(O9,CHAR(160),""))),0),2)&lt;
ROUND(IFERROR(VALUE(TRIM(SUBSTITUTE(G9,CHAR(160),""))),0),2),
"Attention : Montant présenté partiellement rejeté.",
TRUE,""
))</f>
        <v/>
      </c>
      <c r="R9" s="349">
        <f>IF(OR(G9="",O9=""),"",ROUND(IFERROR(VALUE(TRIM(SUBSTITUTE(G9,CHAR(160),""))),0),2)-ROUND(IFERROR(VALUE(TRIM(SUBSTITUTE(O9,CHAR(160),""))),0),2))</f>
        <v>0</v>
      </c>
    </row>
    <row r="10" spans="1:25" s="57" customFormat="1" ht="75">
      <c r="A10" s="333" t="s">
        <v>303</v>
      </c>
      <c r="B10" s="334" t="s">
        <v>304</v>
      </c>
      <c r="C10" s="80" t="s">
        <v>58</v>
      </c>
      <c r="D10" s="335">
        <f>SUMIF('2 - Frais de personnel'!C9:C108,"Mise en œuvre de la stratégie",'2 - Frais de personnel'!N9:N108)+SUMIF('2 - Frais de personnel'!C9:C108,"Coopération entre les GAL",'2 - Frais de personnel'!N9:N108)</f>
        <v>0</v>
      </c>
      <c r="E10" s="336">
        <f>D10*0.4</f>
        <v>0</v>
      </c>
      <c r="F10" s="342"/>
      <c r="G10" s="336">
        <f>IF(AND(E10&lt;&gt;"",F10="OUI"),E10,0)</f>
        <v>0</v>
      </c>
      <c r="H10" s="344"/>
      <c r="I10" s="76" t="s">
        <v>305</v>
      </c>
      <c r="J10" s="334" t="s">
        <v>304</v>
      </c>
      <c r="K10" s="337" t="str">
        <f>IF(C10="","",C10)</f>
        <v>Coopération entre les GAL</v>
      </c>
      <c r="L10" s="961">
        <f>SUMIF('2 - Frais de personnel'!Q9:Q108,"Mise en oeuvre de la stratégie",'2 - Frais de personnel'!AC9:AC108)+SUMIF('2 - Frais de personnel'!Q9:Q108,"Coopération entre les GAL",'2 - Frais de personnel'!AC9:AC108)</f>
        <v>0</v>
      </c>
      <c r="M10" s="335">
        <f>L10*0.4</f>
        <v>0</v>
      </c>
      <c r="N10" s="336" t="str">
        <f t="shared" ref="N10:N12" si="0">IF(F10="","",F10)</f>
        <v/>
      </c>
      <c r="O10" s="336">
        <f t="shared" ref="O10:O12" si="1">IF(AND(M10&lt;&gt;"",N10="OUI"),M10,0)</f>
        <v>0</v>
      </c>
      <c r="P10" s="80"/>
      <c r="Q10" s="81" t="str">
        <f t="shared" ref="Q10:Q12" si="2">IF(OR(O10="",G10=""),"",_xlfn.IFS(
ROUND(IFERROR(VALUE(TRIM(SUBSTITUTE(O10,CHAR(160),""))),0),2)&gt;
ROUND(IFERROR(VALUE(TRIM(SUBSTITUTE(G10,CHAR(160),""))),0),2),
"KO : Le montant retenu est supérieur au montant présenté.",
ROUND(IFERROR(VALUE(TRIM(SUBSTITUTE(G10,CHAR(160),""))),0),2)=0,
"",
ROUND(IFERROR(VALUE(TRIM(SUBSTITUTE(O10,CHAR(160),""))),0),2)=
ROUND(IFERROR(VALUE(TRIM(SUBSTITUTE(G10,CHAR(160),""))),0),2),
"OK",
ROUND(IFERROR(VALUE(TRIM(SUBSTITUTE(O10,CHAR(160),""))),0),2)=0,
"Attention : Montant présenté entièrement rejeté.",
ROUND(IFERROR(VALUE(TRIM(SUBSTITUTE(O10,CHAR(160),""))),0),2)&lt;
ROUND(IFERROR(VALUE(TRIM(SUBSTITUTE(G10,CHAR(160),""))),0),2),
"Attention : Montant présenté partiellement rejeté.",
TRUE,""
))</f>
        <v/>
      </c>
      <c r="R10" s="349">
        <f>IF(OR(G10="",O10=""),"",ROUND(IFERROR(VALUE(TRIM(SUBSTITUTE(G10,CHAR(160),""))),0),2)-ROUND(IFERROR(VALUE(TRIM(SUBSTITUTE(O10,CHAR(160),""))),0),2))</f>
        <v>0</v>
      </c>
    </row>
    <row r="11" spans="1:25" s="57" customFormat="1" ht="120">
      <c r="A11" s="333" t="s">
        <v>306</v>
      </c>
      <c r="B11" s="334" t="s">
        <v>304</v>
      </c>
      <c r="C11" s="80" t="s">
        <v>57</v>
      </c>
      <c r="D11" s="335">
        <f>SUMIFS('1.1 - Investissements'!$AF$11:$AF$110,'1.1 - Investissements'!$G$11:$G$110,"Mise en œuvre de la stratégie")+SUMIFS('1.1 - Investissements'!$AF$11:$AF$110,'1.1 - Investissements'!$G$11:$G$110,"Coopération entre les GAL")+SUMIFS('3 - Frais généraux'!$AD$9:$AD$108,'3 - Frais généraux'!$F$9:$F$108,"Mise en œuvre de la stratégie")+SUMIFS('3 - Frais généraux'!$AD$9:$AD$108,'3 - Frais généraux'!$F$9:$F$108,"Coopération entre les GAL")+SUMIFS('4 - Contributions en nature'!$L$9:$L$108,'4 - Contributions en nature'!$C$9:$C$108,"Mise en oeuvre de la stratégie")+SUMIFS('4 - Contributions en nature'!$L$9:$L$108,'4 - Contributions en nature'!$C$9:$C$108,"Coopération entre les GAL")+SUMIFS('1.2 - Amortissement'!$O$9:$O$108,'1.2 - Amortissement'!$C$9:$C$108,"Mise en œuvre de la stratégie")+SUMIFS('1.2 - Amortissement'!$O$9:$O$108,'1.2 - Amortissement'!$C$9:$C108,"Coopération entre les GAL")+SUMIFS('6 - Déplacement &amp; hébergement'!$AK$10:$AK$49,'6 - Déplacement &amp; hébergement'!$C$10:$C$49,"Mise en œuvre de la stratégie")+SUMIFS('6 - Déplacement &amp; hébergement'!$AK$10:$AK$49,'6 - Déplacement &amp; hébergement'!$C$10:$C$49,"Coopération entre les GAL")</f>
        <v>13637.67</v>
      </c>
      <c r="E11" s="336">
        <f>D11*0.2</f>
        <v>2727.5340000000001</v>
      </c>
      <c r="F11" s="342"/>
      <c r="G11" s="336">
        <f>IF(AND(E11&lt;&gt;"",F11="OUI"),E11,0)</f>
        <v>0</v>
      </c>
      <c r="H11" s="344"/>
      <c r="I11" s="76" t="s">
        <v>307</v>
      </c>
      <c r="J11" s="334" t="s">
        <v>304</v>
      </c>
      <c r="K11" s="337" t="str">
        <f>IF(C11="","",C11)</f>
        <v>Mise en œuvre de la stratégie</v>
      </c>
      <c r="L11" s="961">
        <f xml:space="preserve"> SUMIFS(
      '1.1 - Investissements'!BP$11:BP$110,
      '1.1 - Investissements'!AM$11:AM$110, K11,
      '1.1 - Investissements'!AP$11:AP$110, "&lt;&gt;Oui"
  )
+ SUMIFS(
      '3 - Frais généraux'!BL$9:BL$108,
      '3 - Frais généraux'!AJ$9:AJ$108, K11,
      '3 - Frais généraux'!AN$9:AN$108, "&lt;&gt;Oui"
  )
+ SUMIFS(
      '4 - Contributions en nature'!Y$9:Y$108,
      '4 - Contributions en nature'!O$9:O$108, K11
  )
+ SUMIFS(
      '1.2 - Amortissement'!AH$9:AH$108,
      '1.2 - Amortissement'!S$9:S$108, K11)</f>
        <v>10234.67</v>
      </c>
      <c r="M11" s="335">
        <f>L11*0.2</f>
        <v>2046.9340000000002</v>
      </c>
      <c r="N11" s="336" t="str">
        <f t="shared" si="0"/>
        <v/>
      </c>
      <c r="O11" s="336">
        <f t="shared" si="1"/>
        <v>0</v>
      </c>
      <c r="P11" s="80"/>
      <c r="Q11" s="81" t="str">
        <f t="shared" si="2"/>
        <v/>
      </c>
      <c r="R11" s="349">
        <f>IF(OR(G11="",O11=""),"",ROUND(IFERROR(VALUE(TRIM(SUBSTITUTE(G11,CHAR(160),""))),0),2)-ROUND(IFERROR(VALUE(TRIM(SUBSTITUTE(O11,CHAR(160),""))),0),2))</f>
        <v>0</v>
      </c>
    </row>
    <row r="12" spans="1:25" s="57" customFormat="1" ht="104.45" customHeight="1">
      <c r="A12" s="338" t="s">
        <v>308</v>
      </c>
      <c r="B12" s="339" t="s">
        <v>59</v>
      </c>
      <c r="C12" s="352" t="s">
        <v>59</v>
      </c>
      <c r="D12" s="340">
        <f>SUMIF('2 - Frais de personnel'!C9:C108,"Fonctionnement et animation",'2 - Frais de personnel'!J9:J108)</f>
        <v>0</v>
      </c>
      <c r="E12" s="340">
        <f>D12*0.25</f>
        <v>0</v>
      </c>
      <c r="F12" s="343"/>
      <c r="G12" s="336">
        <f t="shared" ref="G12" si="3">IF(AND(E12&lt;&gt;"",F12="OUI"),E12,0)</f>
        <v>0</v>
      </c>
      <c r="H12" s="345"/>
      <c r="I12" s="350" t="s">
        <v>309</v>
      </c>
      <c r="J12" s="339" t="s">
        <v>59</v>
      </c>
      <c r="K12" s="351" t="str">
        <f>IF(C12="","",C12)</f>
        <v>Fonctionnement et animation</v>
      </c>
      <c r="L12" s="961">
        <f>SUMIF('2 - Frais de personnel'!Q9:Q108,"Fonctionnement et animation",'2 - Frais de personnel'!AC9:AC108)</f>
        <v>0</v>
      </c>
      <c r="M12" s="340">
        <f>L12*0.25</f>
        <v>0</v>
      </c>
      <c r="N12" s="336" t="str">
        <f t="shared" si="0"/>
        <v/>
      </c>
      <c r="O12" s="336">
        <f t="shared" si="1"/>
        <v>0</v>
      </c>
      <c r="P12" s="352"/>
      <c r="Q12" s="81" t="str">
        <f t="shared" si="2"/>
        <v/>
      </c>
      <c r="R12" s="353">
        <f>IF(OR(G12="",O12=""),"",ROUND(IFERROR(VALUE(TRIM(SUBSTITUTE(G12,CHAR(160),""))),0),2)-ROUND(IFERROR(VALUE(TRIM(SUBSTITUTE(O12,CHAR(160),""))),0),2))</f>
        <v>0</v>
      </c>
    </row>
    <row r="13" spans="1:25">
      <c r="A13" s="1117" t="s">
        <v>47</v>
      </c>
      <c r="B13" s="1115"/>
      <c r="C13" s="1115"/>
      <c r="D13" s="1115"/>
      <c r="E13" s="1115"/>
      <c r="F13" s="1116"/>
      <c r="G13" s="341">
        <f>IFERROR(SUM(G9:G12),"")</f>
        <v>0</v>
      </c>
      <c r="H13" s="1115"/>
      <c r="I13" s="1115"/>
      <c r="J13" s="1115"/>
      <c r="K13" s="1115"/>
      <c r="L13" s="1115"/>
      <c r="M13" s="1115"/>
      <c r="N13" s="1116"/>
      <c r="O13" s="341">
        <f>IFERROR(SUM(O9:O12),"")</f>
        <v>0</v>
      </c>
      <c r="P13" s="1115"/>
      <c r="Q13" s="1116"/>
      <c r="R13" s="341">
        <f>IFERROR(SUM(R9:R12),"")</f>
        <v>0</v>
      </c>
      <c r="S13" s="57"/>
      <c r="T13" s="57"/>
      <c r="U13" s="57"/>
      <c r="V13" s="57"/>
      <c r="W13" s="57"/>
      <c r="X13" s="57"/>
      <c r="Y13" s="57"/>
    </row>
  </sheetData>
  <sheetProtection formatCells="0" formatColumns="0" formatRows="0" insertColumns="0" insertRows="0" insertHyperlinks="0" deleteColumns="0" deleteRows="0" sort="0" autoFilter="0" pivotTables="0"/>
  <mergeCells count="7">
    <mergeCell ref="E2:G2"/>
    <mergeCell ref="E3:G3"/>
    <mergeCell ref="P13:Q13"/>
    <mergeCell ref="H13:N13"/>
    <mergeCell ref="A13:F13"/>
    <mergeCell ref="I5:R5"/>
    <mergeCell ref="A5:H5"/>
  </mergeCells>
  <conditionalFormatting sqref="F7">
    <cfRule type="containsText" dxfId="56" priority="8" operator="containsText" text="corriger">
      <formula>NOT(ISERROR(SEARCH("corriger",F7)))</formula>
    </cfRule>
    <cfRule type="containsText" dxfId="55" priority="9" operator="containsText" text="Attention">
      <formula>NOT(ISERROR(SEARCH("Attention",F7)))</formula>
    </cfRule>
  </conditionalFormatting>
  <conditionalFormatting sqref="N7">
    <cfRule type="containsText" dxfId="54" priority="6" operator="containsText" text="corriger">
      <formula>NOT(ISERROR(SEARCH("corriger",N7)))</formula>
    </cfRule>
    <cfRule type="containsText" dxfId="53" priority="7" operator="containsText" text="Attention">
      <formula>NOT(ISERROR(SEARCH("Attention",N7)))</formula>
    </cfRule>
  </conditionalFormatting>
  <conditionalFormatting sqref="K9:O12">
    <cfRule type="expression" dxfId="52" priority="5">
      <formula>K9&lt;&gt;C9</formula>
    </cfRule>
  </conditionalFormatting>
  <conditionalFormatting sqref="Q8:Q12">
    <cfRule type="containsText" dxfId="51" priority="2" operator="containsText" text="OK">
      <formula>NOT(ISERROR(SEARCH("OK",Q8)))</formula>
    </cfRule>
    <cfRule type="containsText" dxfId="50" priority="3" operator="containsText" text="KO">
      <formula>NOT(ISERROR(SEARCH("KO",Q8)))</formula>
    </cfRule>
    <cfRule type="containsText" dxfId="49" priority="4" operator="containsText" text="Attention">
      <formula>NOT(ISERROR(SEARCH("Attention",Q8)))</formula>
    </cfRule>
  </conditionalFormatting>
  <dataValidations count="8">
    <dataValidation type="list" allowBlank="1" showInputMessage="1" showErrorMessage="1" promptTitle="Sélectionnez un type d'action" prompt="Cliquez sur le menu déroulant et associez un type d'action au poste choisi" sqref="C8" xr:uid="{3884BA11-A28E-43B5-B53C-DDE37638AABF}">
      <formula1>"Soutien préparatoire , Mise en œuvre de la stratégie , Fonctionnement et animation , Coopération entre les GAL"</formula1>
    </dataValidation>
    <dataValidation type="list" allowBlank="1" showInputMessage="1" showErrorMessage="1" sqref="K12" xr:uid="{86CC245D-A37C-4E3F-B609-400C9C4D7A5D}">
      <formula1>"Fonctionnement et animation"</formula1>
    </dataValidation>
    <dataValidation type="list" allowBlank="1" showInputMessage="1" showErrorMessage="1" sqref="K10:K11" xr:uid="{4EF61669-C38F-477D-BCCD-D37712568DA7}">
      <formula1>"Mise en œuvre de la stratégie,Coopération entre les GAL"</formula1>
    </dataValidation>
    <dataValidation type="list" allowBlank="1" showInputMessage="1" showErrorMessage="1" sqref="F9:F12 N9:N12" xr:uid="{CB867C97-99D1-4C39-B90C-67F537F76A47}">
      <formula1>"OUI,NON"</formula1>
    </dataValidation>
    <dataValidation type="list" allowBlank="1" showErrorMessage="1" promptTitle="Sélectionnez un type d'action" prompt="Cliquez sur le menu déroulant et associez un type d'action au poste choisi tel que présenté dans les lignes 4 à 7" sqref="C12" xr:uid="{74176CE5-B7EB-40BA-B635-747A6B830A44}">
      <formula1>"Fonctionnement et animation"</formula1>
    </dataValidation>
    <dataValidation type="list" allowBlank="1" showErrorMessage="1" promptTitle="Sélectionnez un type d'action" prompt="Cliquez sur le menu déroulant et associez un type d'action au poste choisi tel que présenté dans les lignes 4 à 7" sqref="C9" xr:uid="{3F250736-E89E-3D45-A068-D922F5A68D1E}">
      <formula1>"Soutien préparatoire,Mise en œuvre de la stratégie,Coopération entre les GAL"</formula1>
    </dataValidation>
    <dataValidation type="list" allowBlank="1" showInputMessage="1" showErrorMessage="1" sqref="K9" xr:uid="{2151DFE0-8133-704A-ABAC-8D96F619203A}">
      <formula1>"Soutien préparatoire,Mise en œuvre de la stratégie,Coopération entre les GAL"</formula1>
    </dataValidation>
    <dataValidation type="list" allowBlank="1" showErrorMessage="1" promptTitle="Sélectionnez un type d'action" prompt="Cliquez sur le menu déroulant et associez un type d'action au poste choisi tel que présenté dans les lignes 4 à 7" sqref="C10:C11" xr:uid="{4E2F4690-703A-EA40-A6B2-1A3DAC2EE199}">
      <formula1>"Mise en œuvre de la stratégie,Coopération entre les GAL"</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5BC6622D4D3044B5F03EF32EF287AB" ma:contentTypeVersion="3" ma:contentTypeDescription="Crée un document." ma:contentTypeScope="" ma:versionID="e1330b9de1375b326057c3a8aeaf868e">
  <xsd:schema xmlns:xsd="http://www.w3.org/2001/XMLSchema" xmlns:xs="http://www.w3.org/2001/XMLSchema" xmlns:p="http://schemas.microsoft.com/office/2006/metadata/properties" xmlns:ns2="0b8e6916-39b9-4c82-9c12-8043b10c916e" targetNamespace="http://schemas.microsoft.com/office/2006/metadata/properties" ma:root="true" ma:fieldsID="8454b988a8205f955500a2698dad9c41" ns2:_="">
    <xsd:import namespace="0b8e6916-39b9-4c82-9c12-8043b10c916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8e6916-39b9-4c82-9c12-8043b10c91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257F29-EA7F-470B-9534-02B87EE9FC6C}"/>
</file>

<file path=customXml/itemProps2.xml><?xml version="1.0" encoding="utf-8"?>
<ds:datastoreItem xmlns:ds="http://schemas.openxmlformats.org/officeDocument/2006/customXml" ds:itemID="{D4BF93EC-1DED-4D0C-BCD8-4816FDF34A1E}"/>
</file>

<file path=customXml/itemProps3.xml><?xml version="1.0" encoding="utf-8"?>
<ds:datastoreItem xmlns:ds="http://schemas.openxmlformats.org/officeDocument/2006/customXml" ds:itemID="{40D26ED7-CD7E-4BFC-8B70-DECD4F5BF41F}"/>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2026-05-05T19:58:01Z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0x010100C55BC6622D4D3044B5F03EF32EF287AB</vt:lpwstr>
  </property>
  <property fmtid="{D5CDD505-2E9C-101B-9397-08002B2CF9AE}" pid="3" name="MediaServiceImageTags">
    <vt:lpwstr/>
  </property>
</Properties>
</file>