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7.04/"/>
    </mc:Choice>
  </mc:AlternateContent>
  <xr:revisionPtr revIDLastSave="0" documentId="8_{8A75DF8D-C503-4BB0-A4AE-28BFCC842B45}" xr6:coauthVersionLast="47" xr6:coauthVersionMax="47" xr10:uidLastSave="{00000000-0000-0000-0000-000000000000}"/>
  <workbookProtection workbookAlgorithmName="SHA-512" workbookHashValue="IER3c9JuNG+T2oV4/ZL1h/Q5cbMzXBvePZAPVnDF6nhyw1vowx5mGaC4PuViotzYu5R55iNpxHioIQn8m7LRlA==" workbookSaltValue="6g6z9WdJIVGQsaFpHEhfsA==" workbookSpinCount="100000" lockStructure="1"/>
  <bookViews>
    <workbookView xWindow="29400" yWindow="500" windowWidth="38400" windowHeight="21100" tabRatio="703" firstSheet="4" activeTab="4" xr2:uid="{4BE93CBF-7E4E-4187-BB02-E7C4FA4B0F62}"/>
  </bookViews>
  <sheets>
    <sheet name="Accueil" sheetId="81" r:id="rId1"/>
    <sheet name="0-Présentation typeaction" sheetId="51" r:id="rId2"/>
    <sheet name="1-Investissements immatériels" sheetId="80" r:id="rId3"/>
    <sheet name="2-Taux forfaitaire" sheetId="88" r:id="rId4"/>
    <sheet name="Syn pf Bénéficiaire" sheetId="84" r:id="rId5"/>
    <sheet name="Syn pf Instructeur" sheetId="91" state="hidden" r:id="rId6"/>
    <sheet name="Annexe fi DJ" sheetId="77" state="hidden" r:id="rId7"/>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Accueil!$B$1:$Y$39</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91" l="1"/>
  <c r="L27" i="91"/>
  <c r="K17" i="84"/>
  <c r="K16" i="84"/>
  <c r="G17" i="84"/>
  <c r="I11" i="91"/>
  <c r="O28" i="91"/>
  <c r="P11" i="91" s="1"/>
  <c r="O27" i="91"/>
  <c r="V7" i="84"/>
  <c r="U7" i="84"/>
  <c r="T7" i="84"/>
  <c r="N17" i="84"/>
  <c r="I9" i="88"/>
  <c r="I8" i="88"/>
  <c r="I7" i="88"/>
  <c r="W12" i="80" a="1"/>
  <c r="W12" i="80" s="1"/>
  <c r="AI12" i="80"/>
  <c r="D16" i="51" l="1"/>
  <c r="F19" i="91"/>
  <c r="F20" i="91"/>
  <c r="F18" i="91"/>
  <c r="E19" i="91"/>
  <c r="E20" i="91"/>
  <c r="E18" i="91"/>
  <c r="D19" i="91"/>
  <c r="J26" i="77" s="1"/>
  <c r="D20" i="91"/>
  <c r="J27" i="77" s="1"/>
  <c r="D18" i="91"/>
  <c r="AH11" i="80"/>
  <c r="AC12" i="80"/>
  <c r="W15" i="80" a="1"/>
  <c r="W15" i="80" s="1"/>
  <c r="D15" i="51"/>
  <c r="D11" i="51"/>
  <c r="D12" i="51"/>
  <c r="D7" i="51"/>
  <c r="D21" i="91" l="1"/>
  <c r="J25" i="77"/>
  <c r="G44" i="77"/>
  <c r="G43" i="77"/>
  <c r="E44" i="77"/>
  <c r="E43" i="77"/>
  <c r="E12" i="77"/>
  <c r="J9" i="84"/>
  <c r="M8" i="88" l="1"/>
  <c r="J8" i="88"/>
  <c r="AA12" i="80"/>
  <c r="AA13" i="80"/>
  <c r="AA14" i="80"/>
  <c r="AA15" i="80"/>
  <c r="AA16" i="80"/>
  <c r="AA17" i="80"/>
  <c r="AA18" i="80"/>
  <c r="AA19" i="80"/>
  <c r="AA20" i="80"/>
  <c r="AA21" i="80"/>
  <c r="AA22" i="80"/>
  <c r="AA23" i="80"/>
  <c r="AA24" i="80"/>
  <c r="AA25" i="80"/>
  <c r="AA26" i="80"/>
  <c r="AA27" i="80"/>
  <c r="AA28" i="80"/>
  <c r="AA29" i="80"/>
  <c r="AA30" i="80"/>
  <c r="AA31" i="80"/>
  <c r="AA32" i="80"/>
  <c r="AA33" i="80"/>
  <c r="AA34" i="80"/>
  <c r="AA35" i="80"/>
  <c r="AA36" i="80"/>
  <c r="AA37" i="80"/>
  <c r="AA38" i="80"/>
  <c r="AA39" i="80"/>
  <c r="AA40" i="80"/>
  <c r="AA41" i="80"/>
  <c r="AA42" i="80"/>
  <c r="AA43" i="80"/>
  <c r="AA44" i="80"/>
  <c r="AA45" i="80"/>
  <c r="AA46" i="80"/>
  <c r="AA47" i="80"/>
  <c r="AA48" i="80"/>
  <c r="AA49" i="80"/>
  <c r="AA50" i="80"/>
  <c r="AA51" i="80"/>
  <c r="AA52" i="80"/>
  <c r="AA53" i="80"/>
  <c r="AA54" i="80"/>
  <c r="AA55" i="80"/>
  <c r="AA56" i="80"/>
  <c r="AA57" i="80"/>
  <c r="AA58" i="80"/>
  <c r="AA59" i="80"/>
  <c r="AA60" i="80"/>
  <c r="AA61" i="80"/>
  <c r="AA62" i="80"/>
  <c r="AA63" i="80"/>
  <c r="AA64" i="80"/>
  <c r="AA65" i="80"/>
  <c r="AA66" i="80"/>
  <c r="AA67" i="80"/>
  <c r="AA68" i="80"/>
  <c r="AA69" i="80"/>
  <c r="AA70" i="80"/>
  <c r="AA71" i="80"/>
  <c r="AA72" i="80"/>
  <c r="AA73" i="80"/>
  <c r="AA74" i="80"/>
  <c r="AA75" i="80"/>
  <c r="AA76" i="80"/>
  <c r="AA77" i="80"/>
  <c r="AA78" i="80"/>
  <c r="AA79" i="80"/>
  <c r="AA80" i="80"/>
  <c r="AA81" i="80"/>
  <c r="AA82" i="80"/>
  <c r="AA83" i="80"/>
  <c r="AA84" i="80"/>
  <c r="AA85" i="80"/>
  <c r="AA86" i="80"/>
  <c r="AA87" i="80"/>
  <c r="AA88" i="80"/>
  <c r="AA89" i="80"/>
  <c r="AA90" i="80"/>
  <c r="AA91" i="80"/>
  <c r="AA92" i="80"/>
  <c r="AA93" i="80"/>
  <c r="AA94" i="80"/>
  <c r="AA95" i="80"/>
  <c r="AA96" i="80"/>
  <c r="AA97" i="80"/>
  <c r="AA98" i="80"/>
  <c r="AA99" i="80"/>
  <c r="AA100" i="80"/>
  <c r="AA101" i="80"/>
  <c r="AA102" i="80"/>
  <c r="AA103" i="80"/>
  <c r="AA104" i="80"/>
  <c r="AA105" i="80"/>
  <c r="AA106" i="80"/>
  <c r="AA107" i="80"/>
  <c r="AA108" i="80"/>
  <c r="AA109" i="80"/>
  <c r="AA110" i="80"/>
  <c r="AA111" i="80"/>
  <c r="AA112" i="80"/>
  <c r="AA11" i="80"/>
  <c r="AB11" i="80"/>
  <c r="AD12" i="80" l="1"/>
  <c r="J10" i="88" l="1"/>
  <c r="AL12" i="80" l="1"/>
  <c r="AM12" i="80"/>
  <c r="AL13" i="80"/>
  <c r="AM13" i="80"/>
  <c r="AL14" i="80"/>
  <c r="AM14" i="80"/>
  <c r="AL15" i="80"/>
  <c r="AM15" i="80"/>
  <c r="AL16" i="80"/>
  <c r="AM16" i="80"/>
  <c r="AL17" i="80"/>
  <c r="AM17" i="80"/>
  <c r="AL18" i="80"/>
  <c r="AM18" i="80"/>
  <c r="AL19" i="80"/>
  <c r="AM19" i="80"/>
  <c r="AL20" i="80"/>
  <c r="AM20" i="80"/>
  <c r="AL21" i="80"/>
  <c r="AM21" i="80"/>
  <c r="AL22" i="80"/>
  <c r="AM22" i="80"/>
  <c r="AL23" i="80"/>
  <c r="AM23" i="80"/>
  <c r="AL24" i="80"/>
  <c r="AM24" i="80"/>
  <c r="AL25" i="80"/>
  <c r="AM25" i="80"/>
  <c r="AL26" i="80"/>
  <c r="AM26" i="80"/>
  <c r="AL27" i="80"/>
  <c r="AM27" i="80"/>
  <c r="AL28" i="80"/>
  <c r="AM28" i="80"/>
  <c r="AL29" i="80"/>
  <c r="AM29" i="80"/>
  <c r="AL30" i="80"/>
  <c r="AM30" i="80"/>
  <c r="AL31" i="80"/>
  <c r="AM31" i="80"/>
  <c r="AL32" i="80"/>
  <c r="AM32" i="80"/>
  <c r="AL33" i="80"/>
  <c r="AM33" i="80"/>
  <c r="AL34" i="80"/>
  <c r="AM34" i="80"/>
  <c r="AL35" i="80"/>
  <c r="AM35" i="80"/>
  <c r="AL36" i="80"/>
  <c r="AM36" i="80"/>
  <c r="AL37" i="80"/>
  <c r="AM37" i="80"/>
  <c r="AL38" i="80"/>
  <c r="AM38" i="80"/>
  <c r="AL39" i="80"/>
  <c r="AM39" i="80"/>
  <c r="AL40" i="80"/>
  <c r="AM40" i="80"/>
  <c r="AL41" i="80"/>
  <c r="AM41" i="80"/>
  <c r="AL42" i="80"/>
  <c r="AM42" i="80"/>
  <c r="AL43" i="80"/>
  <c r="AM43" i="80"/>
  <c r="AL44" i="80"/>
  <c r="AM44" i="80"/>
  <c r="AL45" i="80"/>
  <c r="AM45" i="80"/>
  <c r="AL46" i="80"/>
  <c r="AM46" i="80"/>
  <c r="AL47" i="80"/>
  <c r="AM47" i="80"/>
  <c r="AL48" i="80"/>
  <c r="AM48" i="80"/>
  <c r="AL49" i="80"/>
  <c r="AM49" i="80"/>
  <c r="AL50" i="80"/>
  <c r="AM50" i="80"/>
  <c r="AL51" i="80"/>
  <c r="AM51" i="80"/>
  <c r="AL52" i="80"/>
  <c r="AM52" i="80"/>
  <c r="AL53" i="80"/>
  <c r="AM53" i="80"/>
  <c r="AL54" i="80"/>
  <c r="AM54" i="80"/>
  <c r="AL55" i="80"/>
  <c r="AM55" i="80"/>
  <c r="AL56" i="80"/>
  <c r="AM56" i="80"/>
  <c r="AL57" i="80"/>
  <c r="AM57" i="80"/>
  <c r="AL58" i="80"/>
  <c r="AM58" i="80"/>
  <c r="AL59" i="80"/>
  <c r="AM59" i="80"/>
  <c r="AL60" i="80"/>
  <c r="AM60" i="80"/>
  <c r="AL61" i="80"/>
  <c r="AM61" i="80"/>
  <c r="AL62" i="80"/>
  <c r="AM62" i="80"/>
  <c r="AL63" i="80"/>
  <c r="AM63" i="80"/>
  <c r="AL64" i="80"/>
  <c r="AM64" i="80"/>
  <c r="AL65" i="80"/>
  <c r="AM65" i="80"/>
  <c r="AL66" i="80"/>
  <c r="AM66" i="80"/>
  <c r="AL67" i="80"/>
  <c r="AM67" i="80"/>
  <c r="AL68" i="80"/>
  <c r="AM68" i="80"/>
  <c r="AL69" i="80"/>
  <c r="AM69" i="80"/>
  <c r="AL70" i="80"/>
  <c r="AM70" i="80"/>
  <c r="AL71" i="80"/>
  <c r="AM71" i="80"/>
  <c r="AL72" i="80"/>
  <c r="AM72" i="80"/>
  <c r="AL73" i="80"/>
  <c r="AM73" i="80"/>
  <c r="AL74" i="80"/>
  <c r="AM74" i="80"/>
  <c r="AL75" i="80"/>
  <c r="AM75" i="80"/>
  <c r="AL76" i="80"/>
  <c r="AM76" i="80"/>
  <c r="AL77" i="80"/>
  <c r="AM77" i="80"/>
  <c r="AL78" i="80"/>
  <c r="AM78" i="80"/>
  <c r="AL79" i="80"/>
  <c r="AM79" i="80"/>
  <c r="AL80" i="80"/>
  <c r="AM80" i="80"/>
  <c r="AL81" i="80"/>
  <c r="AM81" i="80"/>
  <c r="AL82" i="80"/>
  <c r="AM82" i="80"/>
  <c r="AL83" i="80"/>
  <c r="AM83" i="80"/>
  <c r="AL84" i="80"/>
  <c r="AM84" i="80"/>
  <c r="AL85" i="80"/>
  <c r="AM85" i="80"/>
  <c r="AL86" i="80"/>
  <c r="AM86" i="80"/>
  <c r="AL87" i="80"/>
  <c r="AM87" i="80"/>
  <c r="AL88" i="80"/>
  <c r="AM88" i="80"/>
  <c r="AL89" i="80"/>
  <c r="AM89" i="80"/>
  <c r="AL90" i="80"/>
  <c r="AM90" i="80"/>
  <c r="AL91" i="80"/>
  <c r="AM91" i="80"/>
  <c r="AL92" i="80"/>
  <c r="AM92" i="80"/>
  <c r="AL93" i="80"/>
  <c r="AM93" i="80"/>
  <c r="AL94" i="80"/>
  <c r="AM94" i="80"/>
  <c r="AL95" i="80"/>
  <c r="AM95" i="80"/>
  <c r="AL96" i="80"/>
  <c r="AM96" i="80"/>
  <c r="AL97" i="80"/>
  <c r="AM97" i="80"/>
  <c r="AL98" i="80"/>
  <c r="AM98" i="80"/>
  <c r="AL99" i="80"/>
  <c r="AM99" i="80"/>
  <c r="AL100" i="80"/>
  <c r="AM100" i="80"/>
  <c r="AL101" i="80"/>
  <c r="AM101" i="80"/>
  <c r="AL102" i="80"/>
  <c r="AM102" i="80"/>
  <c r="AL103" i="80"/>
  <c r="AM103" i="80"/>
  <c r="AL104" i="80"/>
  <c r="AM104" i="80"/>
  <c r="AL105" i="80"/>
  <c r="AM105" i="80"/>
  <c r="AL106" i="80"/>
  <c r="AM106" i="80"/>
  <c r="AL107" i="80"/>
  <c r="AM107" i="80"/>
  <c r="AL108" i="80"/>
  <c r="AM108" i="80"/>
  <c r="AL109" i="80"/>
  <c r="AM109" i="80"/>
  <c r="AL110" i="80"/>
  <c r="AM110" i="80"/>
  <c r="AL111" i="80"/>
  <c r="AM111" i="80"/>
  <c r="AB13" i="80"/>
  <c r="AC13" i="80"/>
  <c r="AD13" i="80"/>
  <c r="AE13" i="80"/>
  <c r="AF13" i="80"/>
  <c r="AG13" i="80"/>
  <c r="AH13" i="80"/>
  <c r="AJ13" i="80"/>
  <c r="AK13" i="80"/>
  <c r="AB14" i="80"/>
  <c r="AC14" i="80"/>
  <c r="AD14" i="80"/>
  <c r="AE14" i="80"/>
  <c r="AF14" i="80"/>
  <c r="AG14" i="80"/>
  <c r="AH14" i="80"/>
  <c r="AJ14" i="80"/>
  <c r="AK14" i="80"/>
  <c r="AB15" i="80"/>
  <c r="AC15" i="80"/>
  <c r="AD15" i="80"/>
  <c r="AE15" i="80"/>
  <c r="AF15" i="80"/>
  <c r="AG15" i="80"/>
  <c r="AH15" i="80"/>
  <c r="AJ15" i="80"/>
  <c r="AK15" i="80"/>
  <c r="AB16" i="80"/>
  <c r="AC16" i="80"/>
  <c r="AD16" i="80"/>
  <c r="AE16" i="80"/>
  <c r="AF16" i="80"/>
  <c r="AG16" i="80"/>
  <c r="AH16" i="80"/>
  <c r="AJ16" i="80"/>
  <c r="AK16" i="80"/>
  <c r="AB17" i="80"/>
  <c r="AC17" i="80"/>
  <c r="AD17" i="80"/>
  <c r="AE17" i="80"/>
  <c r="AF17" i="80"/>
  <c r="AG17" i="80"/>
  <c r="AH17" i="80"/>
  <c r="AJ17" i="80"/>
  <c r="AK17" i="80"/>
  <c r="AB18" i="80"/>
  <c r="AC18" i="80"/>
  <c r="AD18" i="80"/>
  <c r="AE18" i="80"/>
  <c r="AF18" i="80"/>
  <c r="AG18" i="80"/>
  <c r="AH18" i="80"/>
  <c r="AJ18" i="80"/>
  <c r="AK18" i="80"/>
  <c r="AB19" i="80"/>
  <c r="AC19" i="80"/>
  <c r="AD19" i="80"/>
  <c r="AE19" i="80"/>
  <c r="AF19" i="80"/>
  <c r="AG19" i="80"/>
  <c r="AH19" i="80"/>
  <c r="AJ19" i="80"/>
  <c r="AK19" i="80"/>
  <c r="AB20" i="80"/>
  <c r="AC20" i="80"/>
  <c r="AD20" i="80"/>
  <c r="AE20" i="80"/>
  <c r="AF20" i="80"/>
  <c r="AG20" i="80"/>
  <c r="AH20" i="80"/>
  <c r="AJ20" i="80"/>
  <c r="AK20" i="80"/>
  <c r="AB21" i="80"/>
  <c r="AC21" i="80"/>
  <c r="AD21" i="80"/>
  <c r="AE21" i="80"/>
  <c r="AF21" i="80"/>
  <c r="AG21" i="80"/>
  <c r="AH21" i="80"/>
  <c r="AJ21" i="80"/>
  <c r="AK21" i="80"/>
  <c r="AB22" i="80"/>
  <c r="AC22" i="80"/>
  <c r="AD22" i="80"/>
  <c r="AE22" i="80"/>
  <c r="AF22" i="80"/>
  <c r="AG22" i="80"/>
  <c r="AH22" i="80"/>
  <c r="AJ22" i="80"/>
  <c r="AK22" i="80"/>
  <c r="AB23" i="80"/>
  <c r="AC23" i="80"/>
  <c r="AD23" i="80"/>
  <c r="AE23" i="80"/>
  <c r="AF23" i="80"/>
  <c r="AG23" i="80"/>
  <c r="AH23" i="80"/>
  <c r="AJ23" i="80"/>
  <c r="AK23" i="80"/>
  <c r="AB24" i="80"/>
  <c r="AC24" i="80"/>
  <c r="AD24" i="80"/>
  <c r="AE24" i="80"/>
  <c r="AF24" i="80"/>
  <c r="AG24" i="80"/>
  <c r="AH24" i="80"/>
  <c r="AJ24" i="80"/>
  <c r="AK24" i="80"/>
  <c r="AB25" i="80"/>
  <c r="AC25" i="80"/>
  <c r="AD25" i="80"/>
  <c r="AE25" i="80"/>
  <c r="AF25" i="80"/>
  <c r="AG25" i="80"/>
  <c r="AH25" i="80"/>
  <c r="AJ25" i="80"/>
  <c r="AK25" i="80"/>
  <c r="AB26" i="80"/>
  <c r="AC26" i="80"/>
  <c r="AD26" i="80"/>
  <c r="AE26" i="80"/>
  <c r="AF26" i="80"/>
  <c r="AG26" i="80"/>
  <c r="AH26" i="80"/>
  <c r="AJ26" i="80"/>
  <c r="AK26" i="80"/>
  <c r="AB27" i="80"/>
  <c r="AC27" i="80"/>
  <c r="AD27" i="80"/>
  <c r="AE27" i="80"/>
  <c r="AF27" i="80"/>
  <c r="AG27" i="80"/>
  <c r="AH27" i="80"/>
  <c r="AJ27" i="80"/>
  <c r="AK27" i="80"/>
  <c r="AB28" i="80"/>
  <c r="AC28" i="80"/>
  <c r="AD28" i="80"/>
  <c r="AE28" i="80"/>
  <c r="AF28" i="80"/>
  <c r="AG28" i="80"/>
  <c r="AH28" i="80"/>
  <c r="AJ28" i="80"/>
  <c r="AK28" i="80"/>
  <c r="AB29" i="80"/>
  <c r="AC29" i="80"/>
  <c r="AD29" i="80"/>
  <c r="AE29" i="80"/>
  <c r="AF29" i="80"/>
  <c r="AG29" i="80"/>
  <c r="AH29" i="80"/>
  <c r="AJ29" i="80"/>
  <c r="AK29" i="80"/>
  <c r="AB30" i="80"/>
  <c r="AC30" i="80"/>
  <c r="AD30" i="80"/>
  <c r="AE30" i="80"/>
  <c r="AF30" i="80"/>
  <c r="AG30" i="80"/>
  <c r="AH30" i="80"/>
  <c r="AJ30" i="80"/>
  <c r="AK30" i="80"/>
  <c r="AB31" i="80"/>
  <c r="AC31" i="80"/>
  <c r="AD31" i="80"/>
  <c r="AE31" i="80"/>
  <c r="AF31" i="80"/>
  <c r="AG31" i="80"/>
  <c r="AH31" i="80"/>
  <c r="AJ31" i="80"/>
  <c r="AK31" i="80"/>
  <c r="AB32" i="80"/>
  <c r="AC32" i="80"/>
  <c r="AD32" i="80"/>
  <c r="AE32" i="80"/>
  <c r="AF32" i="80"/>
  <c r="AG32" i="80"/>
  <c r="AH32" i="80"/>
  <c r="AJ32" i="80"/>
  <c r="AK32" i="80"/>
  <c r="AB33" i="80"/>
  <c r="AC33" i="80"/>
  <c r="AD33" i="80"/>
  <c r="AE33" i="80"/>
  <c r="AF33" i="80"/>
  <c r="AG33" i="80"/>
  <c r="AH33" i="80"/>
  <c r="AJ33" i="80"/>
  <c r="AK33" i="80"/>
  <c r="AB34" i="80"/>
  <c r="AC34" i="80"/>
  <c r="AD34" i="80"/>
  <c r="AE34" i="80"/>
  <c r="AF34" i="80"/>
  <c r="AG34" i="80"/>
  <c r="AH34" i="80"/>
  <c r="AJ34" i="80"/>
  <c r="AK34" i="80"/>
  <c r="AB35" i="80"/>
  <c r="AC35" i="80"/>
  <c r="AD35" i="80"/>
  <c r="AE35" i="80"/>
  <c r="AF35" i="80"/>
  <c r="AG35" i="80"/>
  <c r="AH35" i="80"/>
  <c r="AJ35" i="80"/>
  <c r="AK35" i="80"/>
  <c r="AB36" i="80"/>
  <c r="AC36" i="80"/>
  <c r="AD36" i="80"/>
  <c r="AE36" i="80"/>
  <c r="AF36" i="80"/>
  <c r="AG36" i="80"/>
  <c r="AH36" i="80"/>
  <c r="AJ36" i="80"/>
  <c r="AK36" i="80"/>
  <c r="AB37" i="80"/>
  <c r="AC37" i="80"/>
  <c r="AD37" i="80"/>
  <c r="AE37" i="80"/>
  <c r="AF37" i="80"/>
  <c r="AG37" i="80"/>
  <c r="AH37" i="80"/>
  <c r="AJ37" i="80"/>
  <c r="AK37" i="80"/>
  <c r="AB38" i="80"/>
  <c r="AC38" i="80"/>
  <c r="AD38" i="80"/>
  <c r="AE38" i="80"/>
  <c r="AF38" i="80"/>
  <c r="AG38" i="80"/>
  <c r="AH38" i="80"/>
  <c r="AJ38" i="80"/>
  <c r="AK38" i="80"/>
  <c r="AB39" i="80"/>
  <c r="AC39" i="80"/>
  <c r="AD39" i="80"/>
  <c r="AE39" i="80"/>
  <c r="AF39" i="80"/>
  <c r="AG39" i="80"/>
  <c r="AH39" i="80"/>
  <c r="AJ39" i="80"/>
  <c r="AK39" i="80"/>
  <c r="AB40" i="80"/>
  <c r="AC40" i="80"/>
  <c r="AD40" i="80"/>
  <c r="AE40" i="80"/>
  <c r="AF40" i="80"/>
  <c r="AG40" i="80"/>
  <c r="AH40" i="80"/>
  <c r="AJ40" i="80"/>
  <c r="AK40" i="80"/>
  <c r="AB41" i="80"/>
  <c r="AC41" i="80"/>
  <c r="AD41" i="80"/>
  <c r="AE41" i="80"/>
  <c r="AF41" i="80"/>
  <c r="AG41" i="80"/>
  <c r="AH41" i="80"/>
  <c r="AJ41" i="80"/>
  <c r="AK41" i="80"/>
  <c r="AB42" i="80"/>
  <c r="AC42" i="80"/>
  <c r="AD42" i="80"/>
  <c r="AE42" i="80"/>
  <c r="AF42" i="80"/>
  <c r="AG42" i="80"/>
  <c r="AH42" i="80"/>
  <c r="AJ42" i="80"/>
  <c r="AK42" i="80"/>
  <c r="AB43" i="80"/>
  <c r="AC43" i="80"/>
  <c r="AD43" i="80"/>
  <c r="AE43" i="80"/>
  <c r="AF43" i="80"/>
  <c r="AG43" i="80"/>
  <c r="AH43" i="80"/>
  <c r="AJ43" i="80"/>
  <c r="AK43" i="80"/>
  <c r="AB44" i="80"/>
  <c r="AC44" i="80"/>
  <c r="AD44" i="80"/>
  <c r="AE44" i="80"/>
  <c r="AF44" i="80"/>
  <c r="AG44" i="80"/>
  <c r="AH44" i="80"/>
  <c r="AJ44" i="80"/>
  <c r="AK44" i="80"/>
  <c r="AB45" i="80"/>
  <c r="AC45" i="80"/>
  <c r="AD45" i="80"/>
  <c r="AE45" i="80"/>
  <c r="AF45" i="80"/>
  <c r="AG45" i="80"/>
  <c r="AH45" i="80"/>
  <c r="AJ45" i="80"/>
  <c r="AK45" i="80"/>
  <c r="AB46" i="80"/>
  <c r="AC46" i="80"/>
  <c r="AD46" i="80"/>
  <c r="AE46" i="80"/>
  <c r="AF46" i="80"/>
  <c r="AG46" i="80"/>
  <c r="AH46" i="80"/>
  <c r="AJ46" i="80"/>
  <c r="AK46" i="80"/>
  <c r="AB47" i="80"/>
  <c r="AC47" i="80"/>
  <c r="AD47" i="80"/>
  <c r="AE47" i="80"/>
  <c r="AF47" i="80"/>
  <c r="AG47" i="80"/>
  <c r="AH47" i="80"/>
  <c r="AJ47" i="80"/>
  <c r="AK47" i="80"/>
  <c r="AB48" i="80"/>
  <c r="AC48" i="80"/>
  <c r="AD48" i="80"/>
  <c r="AE48" i="80"/>
  <c r="AF48" i="80"/>
  <c r="AG48" i="80"/>
  <c r="AH48" i="80"/>
  <c r="AJ48" i="80"/>
  <c r="AK48" i="80"/>
  <c r="AB49" i="80"/>
  <c r="AC49" i="80"/>
  <c r="AD49" i="80"/>
  <c r="AE49" i="80"/>
  <c r="AF49" i="80"/>
  <c r="AG49" i="80"/>
  <c r="AH49" i="80"/>
  <c r="AJ49" i="80"/>
  <c r="AK49" i="80"/>
  <c r="AB50" i="80"/>
  <c r="AC50" i="80"/>
  <c r="AD50" i="80"/>
  <c r="AE50" i="80"/>
  <c r="AF50" i="80"/>
  <c r="AG50" i="80"/>
  <c r="AH50" i="80"/>
  <c r="AJ50" i="80"/>
  <c r="AK50" i="80"/>
  <c r="AB51" i="80"/>
  <c r="AC51" i="80"/>
  <c r="AD51" i="80"/>
  <c r="AE51" i="80"/>
  <c r="AF51" i="80"/>
  <c r="AG51" i="80"/>
  <c r="AH51" i="80"/>
  <c r="AJ51" i="80"/>
  <c r="AK51" i="80"/>
  <c r="AB52" i="80"/>
  <c r="AC52" i="80"/>
  <c r="AD52" i="80"/>
  <c r="AE52" i="80"/>
  <c r="AF52" i="80"/>
  <c r="AG52" i="80"/>
  <c r="AH52" i="80"/>
  <c r="AJ52" i="80"/>
  <c r="AK52" i="80"/>
  <c r="AB53" i="80"/>
  <c r="AC53" i="80"/>
  <c r="AD53" i="80"/>
  <c r="AE53" i="80"/>
  <c r="AF53" i="80"/>
  <c r="AG53" i="80"/>
  <c r="AH53" i="80"/>
  <c r="AJ53" i="80"/>
  <c r="AK53" i="80"/>
  <c r="AB54" i="80"/>
  <c r="AC54" i="80"/>
  <c r="AD54" i="80"/>
  <c r="AE54" i="80"/>
  <c r="AF54" i="80"/>
  <c r="AG54" i="80"/>
  <c r="AH54" i="80"/>
  <c r="AJ54" i="80"/>
  <c r="AK54" i="80"/>
  <c r="AB55" i="80"/>
  <c r="AC55" i="80"/>
  <c r="AD55" i="80"/>
  <c r="AE55" i="80"/>
  <c r="AF55" i="80"/>
  <c r="AG55" i="80"/>
  <c r="AH55" i="80"/>
  <c r="AJ55" i="80"/>
  <c r="AK55" i="80"/>
  <c r="AB56" i="80"/>
  <c r="AC56" i="80"/>
  <c r="AD56" i="80"/>
  <c r="AE56" i="80"/>
  <c r="AF56" i="80"/>
  <c r="AG56" i="80"/>
  <c r="AH56" i="80"/>
  <c r="AJ56" i="80"/>
  <c r="AK56" i="80"/>
  <c r="AB57" i="80"/>
  <c r="AC57" i="80"/>
  <c r="AD57" i="80"/>
  <c r="AE57" i="80"/>
  <c r="AF57" i="80"/>
  <c r="AG57" i="80"/>
  <c r="AH57" i="80"/>
  <c r="AJ57" i="80"/>
  <c r="AK57" i="80"/>
  <c r="AB58" i="80"/>
  <c r="AC58" i="80"/>
  <c r="AD58" i="80"/>
  <c r="AE58" i="80"/>
  <c r="AF58" i="80"/>
  <c r="AG58" i="80"/>
  <c r="AH58" i="80"/>
  <c r="AJ58" i="80"/>
  <c r="AK58" i="80"/>
  <c r="AB59" i="80"/>
  <c r="AC59" i="80"/>
  <c r="AD59" i="80"/>
  <c r="AE59" i="80"/>
  <c r="AF59" i="80"/>
  <c r="AG59" i="80"/>
  <c r="AH59" i="80"/>
  <c r="AJ59" i="80"/>
  <c r="AK59" i="80"/>
  <c r="AB60" i="80"/>
  <c r="AC60" i="80"/>
  <c r="AD60" i="80"/>
  <c r="AE60" i="80"/>
  <c r="AF60" i="80"/>
  <c r="AG60" i="80"/>
  <c r="AH60" i="80"/>
  <c r="AJ60" i="80"/>
  <c r="AK60" i="80"/>
  <c r="AB61" i="80"/>
  <c r="AC61" i="80"/>
  <c r="AD61" i="80"/>
  <c r="AE61" i="80"/>
  <c r="AF61" i="80"/>
  <c r="AG61" i="80"/>
  <c r="AH61" i="80"/>
  <c r="AJ61" i="80"/>
  <c r="AK61" i="80"/>
  <c r="AB62" i="80"/>
  <c r="AC62" i="80"/>
  <c r="AD62" i="80"/>
  <c r="AE62" i="80"/>
  <c r="AF62" i="80"/>
  <c r="AG62" i="80"/>
  <c r="AH62" i="80"/>
  <c r="AJ62" i="80"/>
  <c r="AK62" i="80"/>
  <c r="AB63" i="80"/>
  <c r="AC63" i="80"/>
  <c r="AD63" i="80"/>
  <c r="AE63" i="80"/>
  <c r="AF63" i="80"/>
  <c r="AG63" i="80"/>
  <c r="AH63" i="80"/>
  <c r="AJ63" i="80"/>
  <c r="AK63" i="80"/>
  <c r="AB64" i="80"/>
  <c r="AC64" i="80"/>
  <c r="AD64" i="80"/>
  <c r="AE64" i="80"/>
  <c r="AF64" i="80"/>
  <c r="AG64" i="80"/>
  <c r="AH64" i="80"/>
  <c r="AJ64" i="80"/>
  <c r="AK64" i="80"/>
  <c r="AB65" i="80"/>
  <c r="AC65" i="80"/>
  <c r="AD65" i="80"/>
  <c r="AE65" i="80"/>
  <c r="AF65" i="80"/>
  <c r="AG65" i="80"/>
  <c r="AH65" i="80"/>
  <c r="AJ65" i="80"/>
  <c r="AK65" i="80"/>
  <c r="AB66" i="80"/>
  <c r="AC66" i="80"/>
  <c r="AD66" i="80"/>
  <c r="AE66" i="80"/>
  <c r="AF66" i="80"/>
  <c r="AG66" i="80"/>
  <c r="AH66" i="80"/>
  <c r="AJ66" i="80"/>
  <c r="AK66" i="80"/>
  <c r="AB67" i="80"/>
  <c r="AC67" i="80"/>
  <c r="AD67" i="80"/>
  <c r="AE67" i="80"/>
  <c r="AF67" i="80"/>
  <c r="AG67" i="80"/>
  <c r="AH67" i="80"/>
  <c r="AJ67" i="80"/>
  <c r="AK67" i="80"/>
  <c r="AB68" i="80"/>
  <c r="AC68" i="80"/>
  <c r="AD68" i="80"/>
  <c r="AE68" i="80"/>
  <c r="AF68" i="80"/>
  <c r="AG68" i="80"/>
  <c r="AH68" i="80"/>
  <c r="AJ68" i="80"/>
  <c r="AK68" i="80"/>
  <c r="AB69" i="80"/>
  <c r="AC69" i="80"/>
  <c r="AD69" i="80"/>
  <c r="AE69" i="80"/>
  <c r="AF69" i="80"/>
  <c r="AG69" i="80"/>
  <c r="AH69" i="80"/>
  <c r="AJ69" i="80"/>
  <c r="AK69" i="80"/>
  <c r="AB70" i="80"/>
  <c r="AC70" i="80"/>
  <c r="AD70" i="80"/>
  <c r="AE70" i="80"/>
  <c r="AF70" i="80"/>
  <c r="AG70" i="80"/>
  <c r="AH70" i="80"/>
  <c r="AJ70" i="80"/>
  <c r="AK70" i="80"/>
  <c r="AB71" i="80"/>
  <c r="AC71" i="80"/>
  <c r="AD71" i="80"/>
  <c r="AE71" i="80"/>
  <c r="AF71" i="80"/>
  <c r="AG71" i="80"/>
  <c r="AH71" i="80"/>
  <c r="AJ71" i="80"/>
  <c r="AK71" i="80"/>
  <c r="AB72" i="80"/>
  <c r="AC72" i="80"/>
  <c r="AD72" i="80"/>
  <c r="AE72" i="80"/>
  <c r="AF72" i="80"/>
  <c r="AG72" i="80"/>
  <c r="AH72" i="80"/>
  <c r="AJ72" i="80"/>
  <c r="AK72" i="80"/>
  <c r="AB73" i="80"/>
  <c r="AC73" i="80"/>
  <c r="AD73" i="80"/>
  <c r="AE73" i="80"/>
  <c r="AF73" i="80"/>
  <c r="AG73" i="80"/>
  <c r="AH73" i="80"/>
  <c r="AJ73" i="80"/>
  <c r="AK73" i="80"/>
  <c r="AB74" i="80"/>
  <c r="AC74" i="80"/>
  <c r="AD74" i="80"/>
  <c r="AE74" i="80"/>
  <c r="AF74" i="80"/>
  <c r="AG74" i="80"/>
  <c r="AH74" i="80"/>
  <c r="AJ74" i="80"/>
  <c r="AK74" i="80"/>
  <c r="AB75" i="80"/>
  <c r="AC75" i="80"/>
  <c r="AD75" i="80"/>
  <c r="AE75" i="80"/>
  <c r="AF75" i="80"/>
  <c r="AG75" i="80"/>
  <c r="AH75" i="80"/>
  <c r="AJ75" i="80"/>
  <c r="AK75" i="80"/>
  <c r="AB76" i="80"/>
  <c r="AC76" i="80"/>
  <c r="AD76" i="80"/>
  <c r="AE76" i="80"/>
  <c r="AF76" i="80"/>
  <c r="AG76" i="80"/>
  <c r="AH76" i="80"/>
  <c r="AJ76" i="80"/>
  <c r="AK76" i="80"/>
  <c r="AB77" i="80"/>
  <c r="AC77" i="80"/>
  <c r="AD77" i="80"/>
  <c r="AE77" i="80"/>
  <c r="AF77" i="80"/>
  <c r="AG77" i="80"/>
  <c r="AH77" i="80"/>
  <c r="AJ77" i="80"/>
  <c r="AK77" i="80"/>
  <c r="AB78" i="80"/>
  <c r="AC78" i="80"/>
  <c r="AD78" i="80"/>
  <c r="AE78" i="80"/>
  <c r="AF78" i="80"/>
  <c r="AG78" i="80"/>
  <c r="AH78" i="80"/>
  <c r="AJ78" i="80"/>
  <c r="AK78" i="80"/>
  <c r="AB79" i="80"/>
  <c r="AC79" i="80"/>
  <c r="AD79" i="80"/>
  <c r="AE79" i="80"/>
  <c r="AF79" i="80"/>
  <c r="AG79" i="80"/>
  <c r="AH79" i="80"/>
  <c r="AJ79" i="80"/>
  <c r="AK79" i="80"/>
  <c r="AB80" i="80"/>
  <c r="AC80" i="80"/>
  <c r="AD80" i="80"/>
  <c r="AE80" i="80"/>
  <c r="AF80" i="80"/>
  <c r="AG80" i="80"/>
  <c r="AH80" i="80"/>
  <c r="AJ80" i="80"/>
  <c r="AK80" i="80"/>
  <c r="AB81" i="80"/>
  <c r="AC81" i="80"/>
  <c r="AD81" i="80"/>
  <c r="AE81" i="80"/>
  <c r="AF81" i="80"/>
  <c r="AG81" i="80"/>
  <c r="AH81" i="80"/>
  <c r="AJ81" i="80"/>
  <c r="AK81" i="80"/>
  <c r="AB82" i="80"/>
  <c r="AC82" i="80"/>
  <c r="AD82" i="80"/>
  <c r="AE82" i="80"/>
  <c r="AF82" i="80"/>
  <c r="AG82" i="80"/>
  <c r="AH82" i="80"/>
  <c r="AJ82" i="80"/>
  <c r="AK82" i="80"/>
  <c r="AB83" i="80"/>
  <c r="AC83" i="80"/>
  <c r="AD83" i="80"/>
  <c r="AE83" i="80"/>
  <c r="AF83" i="80"/>
  <c r="AG83" i="80"/>
  <c r="AH83" i="80"/>
  <c r="AJ83" i="80"/>
  <c r="AK83" i="80"/>
  <c r="AB84" i="80"/>
  <c r="AC84" i="80"/>
  <c r="AD84" i="80"/>
  <c r="AE84" i="80"/>
  <c r="AF84" i="80"/>
  <c r="AG84" i="80"/>
  <c r="AH84" i="80"/>
  <c r="AJ84" i="80"/>
  <c r="AK84" i="80"/>
  <c r="AB85" i="80"/>
  <c r="AC85" i="80"/>
  <c r="AD85" i="80"/>
  <c r="AE85" i="80"/>
  <c r="AF85" i="80"/>
  <c r="AG85" i="80"/>
  <c r="AH85" i="80"/>
  <c r="AJ85" i="80"/>
  <c r="AK85" i="80"/>
  <c r="AB86" i="80"/>
  <c r="AC86" i="80"/>
  <c r="AD86" i="80"/>
  <c r="AE86" i="80"/>
  <c r="AF86" i="80"/>
  <c r="AG86" i="80"/>
  <c r="AH86" i="80"/>
  <c r="AJ86" i="80"/>
  <c r="AK86" i="80"/>
  <c r="AB87" i="80"/>
  <c r="AC87" i="80"/>
  <c r="AD87" i="80"/>
  <c r="AE87" i="80"/>
  <c r="AF87" i="80"/>
  <c r="AG87" i="80"/>
  <c r="AH87" i="80"/>
  <c r="AJ87" i="80"/>
  <c r="AK87" i="80"/>
  <c r="AB88" i="80"/>
  <c r="AC88" i="80"/>
  <c r="AD88" i="80"/>
  <c r="AE88" i="80"/>
  <c r="AF88" i="80"/>
  <c r="AG88" i="80"/>
  <c r="AH88" i="80"/>
  <c r="AJ88" i="80"/>
  <c r="AK88" i="80"/>
  <c r="AB89" i="80"/>
  <c r="AC89" i="80"/>
  <c r="AD89" i="80"/>
  <c r="AE89" i="80"/>
  <c r="AF89" i="80"/>
  <c r="AG89" i="80"/>
  <c r="AH89" i="80"/>
  <c r="AJ89" i="80"/>
  <c r="AK89" i="80"/>
  <c r="AB90" i="80"/>
  <c r="AC90" i="80"/>
  <c r="AD90" i="80"/>
  <c r="AE90" i="80"/>
  <c r="AF90" i="80"/>
  <c r="AG90" i="80"/>
  <c r="AH90" i="80"/>
  <c r="AJ90" i="80"/>
  <c r="AK90" i="80"/>
  <c r="AB91" i="80"/>
  <c r="AC91" i="80"/>
  <c r="AD91" i="80"/>
  <c r="AE91" i="80"/>
  <c r="AF91" i="80"/>
  <c r="AG91" i="80"/>
  <c r="AH91" i="80"/>
  <c r="AJ91" i="80"/>
  <c r="AK91" i="80"/>
  <c r="AB92" i="80"/>
  <c r="AC92" i="80"/>
  <c r="AD92" i="80"/>
  <c r="AE92" i="80"/>
  <c r="AF92" i="80"/>
  <c r="AG92" i="80"/>
  <c r="AH92" i="80"/>
  <c r="AJ92" i="80"/>
  <c r="AK92" i="80"/>
  <c r="AB93" i="80"/>
  <c r="AC93" i="80"/>
  <c r="AD93" i="80"/>
  <c r="AE93" i="80"/>
  <c r="AF93" i="80"/>
  <c r="AG93" i="80"/>
  <c r="AH93" i="80"/>
  <c r="AJ93" i="80"/>
  <c r="AK93" i="80"/>
  <c r="AB94" i="80"/>
  <c r="AC94" i="80"/>
  <c r="AD94" i="80"/>
  <c r="AE94" i="80"/>
  <c r="AF94" i="80"/>
  <c r="AG94" i="80"/>
  <c r="AH94" i="80"/>
  <c r="AJ94" i="80"/>
  <c r="AK94" i="80"/>
  <c r="AB95" i="80"/>
  <c r="AC95" i="80"/>
  <c r="AD95" i="80"/>
  <c r="AE95" i="80"/>
  <c r="AF95" i="80"/>
  <c r="AG95" i="80"/>
  <c r="AH95" i="80"/>
  <c r="AJ95" i="80"/>
  <c r="AK95" i="80"/>
  <c r="AB96" i="80"/>
  <c r="AC96" i="80"/>
  <c r="AD96" i="80"/>
  <c r="AE96" i="80"/>
  <c r="AF96" i="80"/>
  <c r="AG96" i="80"/>
  <c r="AH96" i="80"/>
  <c r="AJ96" i="80"/>
  <c r="AK96" i="80"/>
  <c r="AB97" i="80"/>
  <c r="AC97" i="80"/>
  <c r="AD97" i="80"/>
  <c r="AE97" i="80"/>
  <c r="AF97" i="80"/>
  <c r="AG97" i="80"/>
  <c r="AH97" i="80"/>
  <c r="AJ97" i="80"/>
  <c r="AK97" i="80"/>
  <c r="AB98" i="80"/>
  <c r="AC98" i="80"/>
  <c r="AD98" i="80"/>
  <c r="AE98" i="80"/>
  <c r="AF98" i="80"/>
  <c r="AG98" i="80"/>
  <c r="AH98" i="80"/>
  <c r="AJ98" i="80"/>
  <c r="AK98" i="80"/>
  <c r="AB99" i="80"/>
  <c r="AC99" i="80"/>
  <c r="AD99" i="80"/>
  <c r="AE99" i="80"/>
  <c r="AF99" i="80"/>
  <c r="AG99" i="80"/>
  <c r="AH99" i="80"/>
  <c r="AJ99" i="80"/>
  <c r="AK99" i="80"/>
  <c r="AB100" i="80"/>
  <c r="AC100" i="80"/>
  <c r="AD100" i="80"/>
  <c r="AE100" i="80"/>
  <c r="AF100" i="80"/>
  <c r="AG100" i="80"/>
  <c r="AH100" i="80"/>
  <c r="AJ100" i="80"/>
  <c r="AK100" i="80"/>
  <c r="AB101" i="80"/>
  <c r="AC101" i="80"/>
  <c r="AD101" i="80"/>
  <c r="AE101" i="80"/>
  <c r="AF101" i="80"/>
  <c r="AG101" i="80"/>
  <c r="AH101" i="80"/>
  <c r="AJ101" i="80"/>
  <c r="AK101" i="80"/>
  <c r="AB102" i="80"/>
  <c r="AC102" i="80"/>
  <c r="AD102" i="80"/>
  <c r="AE102" i="80"/>
  <c r="AF102" i="80"/>
  <c r="AG102" i="80"/>
  <c r="AH102" i="80"/>
  <c r="AJ102" i="80"/>
  <c r="AK102" i="80"/>
  <c r="AB103" i="80"/>
  <c r="AC103" i="80"/>
  <c r="AD103" i="80"/>
  <c r="AE103" i="80"/>
  <c r="AF103" i="80"/>
  <c r="AG103" i="80"/>
  <c r="AH103" i="80"/>
  <c r="AJ103" i="80"/>
  <c r="AK103" i="80"/>
  <c r="AB104" i="80"/>
  <c r="AC104" i="80"/>
  <c r="AD104" i="80"/>
  <c r="AE104" i="80"/>
  <c r="AF104" i="80"/>
  <c r="AG104" i="80"/>
  <c r="AH104" i="80"/>
  <c r="AJ104" i="80"/>
  <c r="AK104" i="80"/>
  <c r="AB105" i="80"/>
  <c r="AC105" i="80"/>
  <c r="AD105" i="80"/>
  <c r="AE105" i="80"/>
  <c r="AF105" i="80"/>
  <c r="AG105" i="80"/>
  <c r="AH105" i="80"/>
  <c r="AJ105" i="80"/>
  <c r="AK105" i="80"/>
  <c r="AB106" i="80"/>
  <c r="AC106" i="80"/>
  <c r="AD106" i="80"/>
  <c r="AE106" i="80"/>
  <c r="AF106" i="80"/>
  <c r="AG106" i="80"/>
  <c r="AH106" i="80"/>
  <c r="AJ106" i="80"/>
  <c r="AK106" i="80"/>
  <c r="AB107" i="80"/>
  <c r="AC107" i="80"/>
  <c r="AD107" i="80"/>
  <c r="AE107" i="80"/>
  <c r="AF107" i="80"/>
  <c r="AG107" i="80"/>
  <c r="AH107" i="80"/>
  <c r="AJ107" i="80"/>
  <c r="AK107" i="80"/>
  <c r="AB108" i="80"/>
  <c r="AC108" i="80"/>
  <c r="AD108" i="80"/>
  <c r="AE108" i="80"/>
  <c r="AF108" i="80"/>
  <c r="AG108" i="80"/>
  <c r="AH108" i="80"/>
  <c r="AJ108" i="80"/>
  <c r="AK108" i="80"/>
  <c r="AB109" i="80"/>
  <c r="AC109" i="80"/>
  <c r="AD109" i="80"/>
  <c r="AE109" i="80"/>
  <c r="AF109" i="80"/>
  <c r="AG109" i="80"/>
  <c r="AH109" i="80"/>
  <c r="AJ109" i="80"/>
  <c r="AK109" i="80"/>
  <c r="AB110" i="80"/>
  <c r="AC110" i="80"/>
  <c r="AD110" i="80"/>
  <c r="AE110" i="80"/>
  <c r="AF110" i="80"/>
  <c r="AG110" i="80"/>
  <c r="AH110" i="80"/>
  <c r="AJ110" i="80"/>
  <c r="AK110" i="80"/>
  <c r="AB111" i="80"/>
  <c r="AC111" i="80"/>
  <c r="AD111" i="80"/>
  <c r="AE111" i="80"/>
  <c r="AF111" i="80"/>
  <c r="AG111" i="80"/>
  <c r="AH111" i="80"/>
  <c r="AJ111" i="80"/>
  <c r="AK111" i="80"/>
  <c r="AE12" i="80"/>
  <c r="AF12" i="80"/>
  <c r="AG12" i="80"/>
  <c r="AH12" i="80"/>
  <c r="AJ12" i="80"/>
  <c r="AK12" i="80"/>
  <c r="M9" i="88"/>
  <c r="J9" i="88"/>
  <c r="M7" i="88"/>
  <c r="L7" i="88"/>
  <c r="Q7" i="88" s="1"/>
  <c r="K7" i="88"/>
  <c r="P7" i="88" s="1" a="1"/>
  <c r="P7" i="88" s="1"/>
  <c r="J7" i="88"/>
  <c r="G7" i="88"/>
  <c r="N7" i="88" s="1"/>
  <c r="E38" i="77" l="1"/>
  <c r="E39" i="77"/>
  <c r="E40" i="77"/>
  <c r="E41" i="77"/>
  <c r="E37" i="77"/>
  <c r="E13" i="77" l="1"/>
  <c r="E10" i="77"/>
  <c r="E11" i="77"/>
  <c r="E9" i="77"/>
  <c r="W111" i="80" l="1" a="1"/>
  <c r="W111" i="80" s="1"/>
  <c r="X111" i="80" s="1" a="1"/>
  <c r="X111" i="80" s="1"/>
  <c r="W110" i="80" a="1"/>
  <c r="W110" i="80" s="1"/>
  <c r="X110" i="80" s="1" a="1"/>
  <c r="X110" i="80" s="1"/>
  <c r="W109" i="80" a="1"/>
  <c r="W109" i="80" s="1"/>
  <c r="X109" i="80" s="1" a="1"/>
  <c r="X109" i="80" s="1"/>
  <c r="W108" i="80" a="1"/>
  <c r="W108" i="80" s="1"/>
  <c r="X108" i="80" s="1" a="1"/>
  <c r="X108" i="80" s="1"/>
  <c r="W107" i="80" a="1"/>
  <c r="W107" i="80" s="1"/>
  <c r="X107" i="80" s="1" a="1"/>
  <c r="X107" i="80" s="1"/>
  <c r="W106" i="80" a="1"/>
  <c r="W106" i="80" s="1"/>
  <c r="X106" i="80" s="1" a="1"/>
  <c r="X106" i="80" s="1"/>
  <c r="W105" i="80" a="1"/>
  <c r="W105" i="80" s="1"/>
  <c r="X105" i="80" s="1" a="1"/>
  <c r="X105" i="80" s="1"/>
  <c r="W104" i="80" a="1"/>
  <c r="W104" i="80" s="1"/>
  <c r="X104" i="80" s="1" a="1"/>
  <c r="X104" i="80" s="1"/>
  <c r="W103" i="80" a="1"/>
  <c r="W103" i="80" s="1"/>
  <c r="X103" i="80" s="1" a="1"/>
  <c r="X103" i="80" s="1"/>
  <c r="W102" i="80" a="1"/>
  <c r="W102" i="80" s="1"/>
  <c r="X102" i="80" s="1" a="1"/>
  <c r="X102" i="80" s="1"/>
  <c r="Y102" i="80" s="1"/>
  <c r="W101" i="80" a="1"/>
  <c r="W101" i="80" s="1"/>
  <c r="X101" i="80" s="1" a="1"/>
  <c r="X101" i="80" s="1"/>
  <c r="W100" i="80" a="1"/>
  <c r="W100" i="80" s="1"/>
  <c r="X100" i="80" s="1" a="1"/>
  <c r="X100" i="80" s="1"/>
  <c r="W99" i="80" a="1"/>
  <c r="W99" i="80" s="1"/>
  <c r="W98" i="80" a="1"/>
  <c r="W98" i="80" s="1"/>
  <c r="X98" i="80" s="1" a="1"/>
  <c r="X98" i="80" s="1"/>
  <c r="Y98" i="80" s="1"/>
  <c r="W97" i="80" a="1"/>
  <c r="W97" i="80" s="1"/>
  <c r="X97" i="80" s="1" a="1"/>
  <c r="X97" i="80" s="1"/>
  <c r="Y97" i="80" s="1"/>
  <c r="W96" i="80" a="1"/>
  <c r="W96" i="80" s="1"/>
  <c r="X96" i="80" s="1" a="1"/>
  <c r="X96" i="80" s="1"/>
  <c r="Y96" i="80" s="1"/>
  <c r="W95" i="80" a="1"/>
  <c r="W95" i="80" s="1"/>
  <c r="X95" i="80" s="1" a="1"/>
  <c r="X95" i="80" s="1"/>
  <c r="W94" i="80" a="1"/>
  <c r="W94" i="80" s="1"/>
  <c r="X94" i="80" s="1" a="1"/>
  <c r="X94" i="80" s="1"/>
  <c r="W93" i="80" a="1"/>
  <c r="W93" i="80" s="1"/>
  <c r="X93" i="80" s="1" a="1"/>
  <c r="X93" i="80" s="1"/>
  <c r="Y93" i="80" s="1"/>
  <c r="W92" i="80" a="1"/>
  <c r="W92" i="80" s="1"/>
  <c r="X92" i="80" s="1" a="1"/>
  <c r="X92" i="80" s="1"/>
  <c r="Y92" i="80" s="1"/>
  <c r="W91" i="80" a="1"/>
  <c r="W91" i="80" s="1"/>
  <c r="X91" i="80" s="1" a="1"/>
  <c r="X91" i="80" s="1"/>
  <c r="Y91" i="80" s="1"/>
  <c r="W90" i="80" a="1"/>
  <c r="W90" i="80" s="1"/>
  <c r="X90" i="80" s="1" a="1"/>
  <c r="X90" i="80" s="1"/>
  <c r="W89" i="80" a="1"/>
  <c r="W89" i="80" s="1"/>
  <c r="X89" i="80" s="1" a="1"/>
  <c r="X89" i="80" s="1"/>
  <c r="W88" i="80" a="1"/>
  <c r="W88" i="80" s="1"/>
  <c r="X88" i="80" s="1" a="1"/>
  <c r="X88" i="80" s="1"/>
  <c r="W87" i="80" a="1"/>
  <c r="W87" i="80" s="1"/>
  <c r="X87" i="80" s="1" a="1"/>
  <c r="X87" i="80" s="1"/>
  <c r="W86" i="80" a="1"/>
  <c r="W86" i="80" s="1"/>
  <c r="X86" i="80" s="1" a="1"/>
  <c r="X86" i="80" s="1"/>
  <c r="Y86" i="80" s="1"/>
  <c r="W85" i="80" a="1"/>
  <c r="W85" i="80" s="1"/>
  <c r="X85" i="80" s="1" a="1"/>
  <c r="X85" i="80" s="1"/>
  <c r="W84" i="80" a="1"/>
  <c r="W84" i="80" s="1"/>
  <c r="X84" i="80" s="1" a="1"/>
  <c r="X84" i="80" s="1"/>
  <c r="W83" i="80" a="1"/>
  <c r="W83" i="80" s="1"/>
  <c r="X83" i="80" s="1" a="1"/>
  <c r="X83" i="80" s="1"/>
  <c r="Y83" i="80" s="1"/>
  <c r="W82" i="80" a="1"/>
  <c r="W82" i="80" s="1"/>
  <c r="W81" i="80" a="1"/>
  <c r="W81" i="80" s="1"/>
  <c r="X81" i="80" s="1" a="1"/>
  <c r="X81" i="80" s="1"/>
  <c r="Y81" i="80" s="1"/>
  <c r="W80" i="80" a="1"/>
  <c r="W80" i="80" s="1"/>
  <c r="X80" i="80" s="1" a="1"/>
  <c r="X80" i="80" s="1"/>
  <c r="W79" i="80" a="1"/>
  <c r="W79" i="80" s="1"/>
  <c r="W78" i="80" a="1"/>
  <c r="W78" i="80" s="1"/>
  <c r="X78" i="80" s="1" a="1"/>
  <c r="X78" i="80" s="1"/>
  <c r="Y78" i="80" s="1"/>
  <c r="W77" i="80" a="1"/>
  <c r="W77" i="80" s="1"/>
  <c r="X77" i="80" s="1" a="1"/>
  <c r="X77" i="80" s="1"/>
  <c r="W76" i="80" a="1"/>
  <c r="W76" i="80" s="1"/>
  <c r="X76" i="80" s="1" a="1"/>
  <c r="X76" i="80" s="1"/>
  <c r="Y76" i="80" s="1"/>
  <c r="W75" i="80" a="1"/>
  <c r="W75" i="80" s="1"/>
  <c r="X75" i="80" s="1" a="1"/>
  <c r="X75" i="80" s="1"/>
  <c r="W74" i="80" a="1"/>
  <c r="W74" i="80" s="1"/>
  <c r="X74" i="80" s="1" a="1"/>
  <c r="X74" i="80" s="1"/>
  <c r="Y74" i="80" s="1"/>
  <c r="W73" i="80" a="1"/>
  <c r="W73" i="80" s="1"/>
  <c r="X73" i="80" s="1" a="1"/>
  <c r="X73" i="80" s="1"/>
  <c r="W72" i="80" a="1"/>
  <c r="W72" i="80" s="1"/>
  <c r="X72" i="80" s="1" a="1"/>
  <c r="X72" i="80" s="1"/>
  <c r="Y72" i="80" s="1"/>
  <c r="W71" i="80" a="1"/>
  <c r="W71" i="80" s="1"/>
  <c r="W70" i="80" a="1"/>
  <c r="W70" i="80" s="1"/>
  <c r="X70" i="80" s="1" a="1"/>
  <c r="X70" i="80" s="1"/>
  <c r="Y70" i="80" s="1"/>
  <c r="W69" i="80" a="1"/>
  <c r="W69" i="80" s="1"/>
  <c r="X69" i="80" s="1" a="1"/>
  <c r="X69" i="80" s="1"/>
  <c r="W68" i="80" a="1"/>
  <c r="W68" i="80" s="1"/>
  <c r="X68" i="80" s="1" a="1"/>
  <c r="X68" i="80" s="1"/>
  <c r="W67" i="80" a="1"/>
  <c r="W67" i="80" s="1"/>
  <c r="X67" i="80" s="1" a="1"/>
  <c r="X67" i="80" s="1"/>
  <c r="W66" i="80" a="1"/>
  <c r="W66" i="80" s="1"/>
  <c r="X66" i="80" s="1" a="1"/>
  <c r="X66" i="80" s="1"/>
  <c r="W65" i="80" a="1"/>
  <c r="W65" i="80" s="1"/>
  <c r="X65" i="80" s="1" a="1"/>
  <c r="X65" i="80" s="1"/>
  <c r="W64" i="80" a="1"/>
  <c r="W64" i="80" s="1"/>
  <c r="X64" i="80" s="1" a="1"/>
  <c r="X64" i="80" s="1"/>
  <c r="W63" i="80" a="1"/>
  <c r="W63" i="80" s="1"/>
  <c r="X63" i="80" s="1" a="1"/>
  <c r="X63" i="80" s="1"/>
  <c r="Y63" i="80" s="1"/>
  <c r="W62" i="80" a="1"/>
  <c r="W62" i="80" s="1"/>
  <c r="X62" i="80" s="1" a="1"/>
  <c r="X62" i="80" s="1"/>
  <c r="W61" i="80" a="1"/>
  <c r="W61" i="80" s="1"/>
  <c r="X61" i="80" s="1" a="1"/>
  <c r="X61" i="80" s="1"/>
  <c r="W60" i="80" a="1"/>
  <c r="W60" i="80" s="1"/>
  <c r="X60" i="80" s="1" a="1"/>
  <c r="X60" i="80" s="1"/>
  <c r="W59" i="80" a="1"/>
  <c r="W59" i="80" s="1"/>
  <c r="X59" i="80" s="1" a="1"/>
  <c r="X59" i="80" s="1"/>
  <c r="W58" i="80" a="1"/>
  <c r="W58" i="80" s="1"/>
  <c r="X58" i="80" s="1" a="1"/>
  <c r="X58" i="80" s="1"/>
  <c r="W57" i="80" a="1"/>
  <c r="W57" i="80" s="1"/>
  <c r="X57" i="80" s="1" a="1"/>
  <c r="X57" i="80" s="1"/>
  <c r="W56" i="80" a="1"/>
  <c r="W56" i="80" s="1"/>
  <c r="X56" i="80" s="1" a="1"/>
  <c r="X56" i="80" s="1"/>
  <c r="W55" i="80" a="1"/>
  <c r="W55" i="80" s="1"/>
  <c r="X55" i="80" s="1" a="1"/>
  <c r="X55" i="80" s="1"/>
  <c r="Y55" i="80" s="1"/>
  <c r="W54" i="80" a="1"/>
  <c r="W54" i="80" s="1"/>
  <c r="X54" i="80" s="1" a="1"/>
  <c r="X54" i="80" s="1"/>
  <c r="Y54" i="80" s="1"/>
  <c r="W53" i="80" a="1"/>
  <c r="W53" i="80" s="1"/>
  <c r="X53" i="80" s="1" a="1"/>
  <c r="X53" i="80" s="1"/>
  <c r="W52" i="80" a="1"/>
  <c r="W52" i="80" s="1"/>
  <c r="X52" i="80" s="1" a="1"/>
  <c r="X52" i="80" s="1"/>
  <c r="Y52" i="80" s="1"/>
  <c r="W51" i="80" a="1"/>
  <c r="W51" i="80" s="1"/>
  <c r="X51" i="80" s="1" a="1"/>
  <c r="X51" i="80" s="1"/>
  <c r="W50" i="80" a="1"/>
  <c r="W50" i="80" s="1"/>
  <c r="X50" i="80" s="1" a="1"/>
  <c r="X50" i="80" s="1"/>
  <c r="Y50" i="80" s="1"/>
  <c r="W49" i="80" a="1"/>
  <c r="W49" i="80" s="1"/>
  <c r="X49" i="80" s="1" a="1"/>
  <c r="X49" i="80" s="1"/>
  <c r="Y49" i="80" s="1"/>
  <c r="W48" i="80" a="1"/>
  <c r="W48" i="80" s="1"/>
  <c r="X48" i="80" s="1" a="1"/>
  <c r="X48" i="80" s="1"/>
  <c r="W47" i="80" a="1"/>
  <c r="W47" i="80" s="1"/>
  <c r="X47" i="80" s="1" a="1"/>
  <c r="X47" i="80" s="1"/>
  <c r="W46" i="80" a="1"/>
  <c r="W46" i="80" s="1"/>
  <c r="X46" i="80" s="1" a="1"/>
  <c r="X46" i="80" s="1"/>
  <c r="W45" i="80" a="1"/>
  <c r="W45" i="80" s="1"/>
  <c r="X45" i="80" s="1" a="1"/>
  <c r="X45" i="80" s="1"/>
  <c r="W44" i="80" a="1"/>
  <c r="W44" i="80" s="1"/>
  <c r="X44" i="80" s="1" a="1"/>
  <c r="X44" i="80" s="1"/>
  <c r="W43" i="80" a="1"/>
  <c r="W43" i="80" s="1"/>
  <c r="X43" i="80" s="1" a="1"/>
  <c r="X43" i="80" s="1"/>
  <c r="W42" i="80" a="1"/>
  <c r="W42" i="80" s="1"/>
  <c r="X42" i="80" s="1" a="1"/>
  <c r="X42" i="80" s="1"/>
  <c r="W41" i="80" a="1"/>
  <c r="W41" i="80" s="1"/>
  <c r="X41" i="80" s="1" a="1"/>
  <c r="X41" i="80" s="1"/>
  <c r="W40" i="80" a="1"/>
  <c r="W40" i="80" s="1"/>
  <c r="X40" i="80" s="1" a="1"/>
  <c r="X40" i="80" s="1"/>
  <c r="W39" i="80" a="1"/>
  <c r="W39" i="80" s="1"/>
  <c r="X39" i="80" s="1" a="1"/>
  <c r="X39" i="80" s="1"/>
  <c r="W38" i="80" a="1"/>
  <c r="W38" i="80" s="1"/>
  <c r="X38" i="80" s="1" a="1"/>
  <c r="X38" i="80" s="1"/>
  <c r="Y38" i="80" s="1"/>
  <c r="W37" i="80" a="1"/>
  <c r="W37" i="80" s="1"/>
  <c r="X37" i="80" s="1" a="1"/>
  <c r="X37" i="80" s="1"/>
  <c r="Y37" i="80" s="1"/>
  <c r="W36" i="80" a="1"/>
  <c r="W36" i="80" s="1"/>
  <c r="X36" i="80" s="1" a="1"/>
  <c r="X36" i="80" s="1"/>
  <c r="W35" i="80" a="1"/>
  <c r="W35" i="80" s="1"/>
  <c r="X35" i="80" s="1" a="1"/>
  <c r="X35" i="80" s="1"/>
  <c r="Y35" i="80" s="1"/>
  <c r="W34" i="80" a="1"/>
  <c r="W34" i="80" s="1"/>
  <c r="X34" i="80" s="1" a="1"/>
  <c r="X34" i="80" s="1"/>
  <c r="W33" i="80" a="1"/>
  <c r="W33" i="80" s="1"/>
  <c r="X33" i="80" s="1" a="1"/>
  <c r="X33" i="80" s="1"/>
  <c r="Y33" i="80" s="1"/>
  <c r="W32" i="80" a="1"/>
  <c r="W32" i="80" s="1"/>
  <c r="X32" i="80" s="1" a="1"/>
  <c r="X32" i="80" s="1"/>
  <c r="W31" i="80" a="1"/>
  <c r="W31" i="80" s="1"/>
  <c r="W30" i="80" a="1"/>
  <c r="W30" i="80" s="1"/>
  <c r="X30" i="80" s="1" a="1"/>
  <c r="X30" i="80" s="1"/>
  <c r="W29" i="80" a="1"/>
  <c r="W29" i="80" s="1"/>
  <c r="X29" i="80" s="1" a="1"/>
  <c r="X29" i="80" s="1"/>
  <c r="W28" i="80" a="1"/>
  <c r="W28" i="80" s="1"/>
  <c r="X28" i="80" s="1" a="1"/>
  <c r="X28" i="80" s="1"/>
  <c r="W27" i="80" a="1"/>
  <c r="W27" i="80" s="1"/>
  <c r="X27" i="80" s="1" a="1"/>
  <c r="X27" i="80" s="1"/>
  <c r="Y27" i="80" s="1"/>
  <c r="W26" i="80" a="1"/>
  <c r="W26" i="80" s="1"/>
  <c r="X26" i="80" s="1" a="1"/>
  <c r="X26" i="80" s="1"/>
  <c r="W25" i="80" a="1"/>
  <c r="W25" i="80" s="1"/>
  <c r="X25" i="80" s="1" a="1"/>
  <c r="X25" i="80" s="1"/>
  <c r="W24" i="80" a="1"/>
  <c r="W24" i="80" s="1"/>
  <c r="X24" i="80" s="1" a="1"/>
  <c r="X24" i="80" s="1"/>
  <c r="W23" i="80" a="1"/>
  <c r="W23" i="80" s="1"/>
  <c r="X23" i="80" s="1" a="1"/>
  <c r="X23" i="80" s="1"/>
  <c r="W22" i="80" a="1"/>
  <c r="W22" i="80" s="1"/>
  <c r="X22" i="80" s="1" a="1"/>
  <c r="X22" i="80" s="1"/>
  <c r="Y22" i="80" s="1"/>
  <c r="W21" i="80" a="1"/>
  <c r="W21" i="80" s="1"/>
  <c r="W20" i="80" a="1"/>
  <c r="W20" i="80" s="1"/>
  <c r="X20" i="80" s="1" a="1"/>
  <c r="X20" i="80" s="1"/>
  <c r="Y20" i="80" s="1"/>
  <c r="W19" i="80" a="1"/>
  <c r="W19" i="80" s="1"/>
  <c r="W18" i="80" a="1"/>
  <c r="W18" i="80" s="1"/>
  <c r="X18" i="80" s="1" a="1"/>
  <c r="X18" i="80" s="1"/>
  <c r="W17" i="80" a="1"/>
  <c r="W17" i="80" s="1"/>
  <c r="X17" i="80" s="1" a="1"/>
  <c r="X17" i="80" s="1"/>
  <c r="W16" i="80" a="1"/>
  <c r="W16" i="80" s="1"/>
  <c r="X16" i="80" s="1" a="1"/>
  <c r="X16" i="80" s="1"/>
  <c r="W14" i="80" a="1"/>
  <c r="W14" i="80" s="1"/>
  <c r="W13" i="80" a="1"/>
  <c r="W13" i="80" s="1"/>
  <c r="W11" i="80" a="1"/>
  <c r="W11" i="80" s="1"/>
  <c r="O11" i="80"/>
  <c r="Q11" i="80"/>
  <c r="R11" i="80" s="1"/>
  <c r="U11" i="80"/>
  <c r="AC11" i="80"/>
  <c r="AD11" i="80"/>
  <c r="AE11" i="80"/>
  <c r="AF11" i="80"/>
  <c r="AG11" i="80"/>
  <c r="AJ11" i="80"/>
  <c r="AK11" i="80"/>
  <c r="AL11" i="80"/>
  <c r="AO11" i="80"/>
  <c r="AR11" i="80"/>
  <c r="AS11" i="80"/>
  <c r="AU11" i="80"/>
  <c r="O12" i="80"/>
  <c r="R12" i="80"/>
  <c r="U12" i="80"/>
  <c r="AB12" i="80"/>
  <c r="F37" i="77" s="1"/>
  <c r="AO12" i="80"/>
  <c r="AP12" i="80"/>
  <c r="AR12" i="80"/>
  <c r="AS12" i="80"/>
  <c r="AU12" i="80"/>
  <c r="O13" i="80"/>
  <c r="R13" i="80"/>
  <c r="U13" i="80"/>
  <c r="F38" i="77"/>
  <c r="G38" i="77"/>
  <c r="AO13" i="80"/>
  <c r="AP13" i="80"/>
  <c r="AR13" i="80"/>
  <c r="AS13" i="80"/>
  <c r="AU13" i="80"/>
  <c r="O14" i="80"/>
  <c r="R14" i="80"/>
  <c r="U14" i="80"/>
  <c r="F39" i="77"/>
  <c r="H39" i="77"/>
  <c r="G39" i="77"/>
  <c r="AO14" i="80"/>
  <c r="AP14" i="80"/>
  <c r="AR14" i="80"/>
  <c r="AS14" i="80"/>
  <c r="AU14" i="80"/>
  <c r="O15" i="80"/>
  <c r="R15" i="80"/>
  <c r="U15" i="80"/>
  <c r="F40" i="77"/>
  <c r="H40" i="77"/>
  <c r="G40" i="77"/>
  <c r="AO15" i="80"/>
  <c r="AP15" i="80"/>
  <c r="AR15" i="80"/>
  <c r="AS15" i="80"/>
  <c r="AU15" i="80"/>
  <c r="O16" i="80"/>
  <c r="R16" i="80"/>
  <c r="U16" i="80"/>
  <c r="F41" i="77"/>
  <c r="H41" i="77"/>
  <c r="G41" i="77"/>
  <c r="AO16" i="80"/>
  <c r="AP16" i="80"/>
  <c r="AR16" i="80"/>
  <c r="AS16" i="80"/>
  <c r="AU16" i="80"/>
  <c r="O17" i="80"/>
  <c r="R17" i="80"/>
  <c r="U17" i="80"/>
  <c r="AO17" i="80"/>
  <c r="AP17" i="80"/>
  <c r="AR17" i="80"/>
  <c r="AS17" i="80"/>
  <c r="AU17" i="80"/>
  <c r="O18" i="80"/>
  <c r="R18" i="80"/>
  <c r="U18" i="80"/>
  <c r="BA18" i="80" a="1"/>
  <c r="BA18" i="80" s="1"/>
  <c r="AO18" i="80"/>
  <c r="AP18" i="80"/>
  <c r="AR18" i="80"/>
  <c r="AS18" i="80"/>
  <c r="AU18" i="80"/>
  <c r="O19" i="80"/>
  <c r="R19" i="80"/>
  <c r="U19" i="80"/>
  <c r="BB19" i="80" a="1"/>
  <c r="BB19" i="80" s="1"/>
  <c r="AO19" i="80"/>
  <c r="AP19" i="80"/>
  <c r="AR19" i="80"/>
  <c r="AS19" i="80"/>
  <c r="AU19" i="80"/>
  <c r="O20" i="80"/>
  <c r="R20" i="80"/>
  <c r="U20" i="80"/>
  <c r="AO20" i="80"/>
  <c r="AP20" i="80"/>
  <c r="AR20" i="80"/>
  <c r="AS20" i="80"/>
  <c r="AU20" i="80"/>
  <c r="O21" i="80"/>
  <c r="R21" i="80"/>
  <c r="U21" i="80"/>
  <c r="AO21" i="80"/>
  <c r="AP21" i="80"/>
  <c r="AR21" i="80"/>
  <c r="AS21" i="80"/>
  <c r="AU21" i="80"/>
  <c r="O22" i="80"/>
  <c r="R22" i="80"/>
  <c r="U22" i="80"/>
  <c r="BB22" i="80" a="1"/>
  <c r="BB22" i="80" s="1"/>
  <c r="AO22" i="80"/>
  <c r="AP22" i="80"/>
  <c r="AR22" i="80"/>
  <c r="AS22" i="80"/>
  <c r="AU22" i="80"/>
  <c r="O23" i="80"/>
  <c r="R23" i="80"/>
  <c r="U23" i="80"/>
  <c r="AO23" i="80"/>
  <c r="AP23" i="80"/>
  <c r="AR23" i="80"/>
  <c r="AS23" i="80"/>
  <c r="AU23" i="80"/>
  <c r="O24" i="80"/>
  <c r="R24" i="80"/>
  <c r="U24" i="80"/>
  <c r="BB24" i="80" a="1"/>
  <c r="BB24" i="80" s="1"/>
  <c r="AO24" i="80"/>
  <c r="AP24" i="80"/>
  <c r="AR24" i="80"/>
  <c r="AS24" i="80"/>
  <c r="AU24" i="80"/>
  <c r="O25" i="80"/>
  <c r="R25" i="80"/>
  <c r="U25" i="80"/>
  <c r="BB25" i="80" a="1"/>
  <c r="BB25" i="80" s="1"/>
  <c r="AO25" i="80"/>
  <c r="AP25" i="80"/>
  <c r="AR25" i="80"/>
  <c r="AS25" i="80"/>
  <c r="AU25" i="80"/>
  <c r="O26" i="80"/>
  <c r="R26" i="80"/>
  <c r="U26" i="80"/>
  <c r="AO26" i="80"/>
  <c r="AP26" i="80"/>
  <c r="AR26" i="80"/>
  <c r="AS26" i="80"/>
  <c r="AU26" i="80"/>
  <c r="O27" i="80"/>
  <c r="R27" i="80"/>
  <c r="U27" i="80"/>
  <c r="AO27" i="80"/>
  <c r="AP27" i="80"/>
  <c r="AR27" i="80"/>
  <c r="AS27" i="80"/>
  <c r="AU27" i="80"/>
  <c r="O28" i="80"/>
  <c r="R28" i="80"/>
  <c r="U28" i="80"/>
  <c r="BB28" i="80" a="1"/>
  <c r="BB28" i="80" s="1"/>
  <c r="AO28" i="80"/>
  <c r="AP28" i="80"/>
  <c r="AR28" i="80"/>
  <c r="AS28" i="80"/>
  <c r="AU28" i="80"/>
  <c r="O29" i="80"/>
  <c r="R29" i="80"/>
  <c r="U29" i="80"/>
  <c r="AO29" i="80"/>
  <c r="AP29" i="80"/>
  <c r="AR29" i="80"/>
  <c r="AS29" i="80"/>
  <c r="AU29" i="80"/>
  <c r="O30" i="80"/>
  <c r="R30" i="80"/>
  <c r="U30" i="80"/>
  <c r="AO30" i="80"/>
  <c r="AP30" i="80"/>
  <c r="AR30" i="80"/>
  <c r="AS30" i="80"/>
  <c r="AU30" i="80"/>
  <c r="O31" i="80"/>
  <c r="R31" i="80"/>
  <c r="U31" i="80"/>
  <c r="AO31" i="80"/>
  <c r="AP31" i="80"/>
  <c r="AR31" i="80"/>
  <c r="AS31" i="80"/>
  <c r="AU31" i="80"/>
  <c r="O32" i="80"/>
  <c r="R32" i="80"/>
  <c r="U32" i="80"/>
  <c r="AO32" i="80"/>
  <c r="AP32" i="80"/>
  <c r="AR32" i="80"/>
  <c r="AS32" i="80"/>
  <c r="AU32" i="80"/>
  <c r="O33" i="80"/>
  <c r="R33" i="80"/>
  <c r="U33" i="80"/>
  <c r="AO33" i="80"/>
  <c r="AP33" i="80"/>
  <c r="AR33" i="80"/>
  <c r="AS33" i="80"/>
  <c r="AU33" i="80"/>
  <c r="O34" i="80"/>
  <c r="R34" i="80"/>
  <c r="U34" i="80"/>
  <c r="BB34" i="80" a="1"/>
  <c r="BB34" i="80" s="1"/>
  <c r="AO34" i="80"/>
  <c r="AP34" i="80"/>
  <c r="AR34" i="80"/>
  <c r="AS34" i="80"/>
  <c r="AU34" i="80"/>
  <c r="O35" i="80"/>
  <c r="R35" i="80"/>
  <c r="U35" i="80"/>
  <c r="BA35" i="80" a="1"/>
  <c r="BA35" i="80" s="1"/>
  <c r="AO35" i="80"/>
  <c r="AP35" i="80"/>
  <c r="AR35" i="80"/>
  <c r="AS35" i="80"/>
  <c r="AU35" i="80"/>
  <c r="O36" i="80"/>
  <c r="R36" i="80"/>
  <c r="U36" i="80"/>
  <c r="AO36" i="80"/>
  <c r="AP36" i="80"/>
  <c r="AR36" i="80"/>
  <c r="AS36" i="80"/>
  <c r="AU36" i="80"/>
  <c r="O37" i="80"/>
  <c r="R37" i="80"/>
  <c r="U37" i="80"/>
  <c r="AZ37" i="80" a="1"/>
  <c r="AZ37" i="80" s="1"/>
  <c r="AO37" i="80"/>
  <c r="AP37" i="80"/>
  <c r="AR37" i="80"/>
  <c r="AS37" i="80"/>
  <c r="AU37" i="80"/>
  <c r="O38" i="80"/>
  <c r="R38" i="80"/>
  <c r="U38" i="80"/>
  <c r="AO38" i="80"/>
  <c r="AP38" i="80"/>
  <c r="AR38" i="80"/>
  <c r="AS38" i="80"/>
  <c r="AU38" i="80"/>
  <c r="O39" i="80"/>
  <c r="R39" i="80"/>
  <c r="U39" i="80"/>
  <c r="AZ39" i="80" a="1"/>
  <c r="AZ39" i="80" s="1"/>
  <c r="AO39" i="80"/>
  <c r="AP39" i="80"/>
  <c r="AR39" i="80"/>
  <c r="AS39" i="80"/>
  <c r="AU39" i="80"/>
  <c r="O40" i="80"/>
  <c r="R40" i="80"/>
  <c r="U40" i="80"/>
  <c r="AO40" i="80"/>
  <c r="AP40" i="80"/>
  <c r="AR40" i="80"/>
  <c r="AS40" i="80"/>
  <c r="AU40" i="80"/>
  <c r="O41" i="80"/>
  <c r="R41" i="80"/>
  <c r="U41" i="80"/>
  <c r="BA41" i="80" a="1"/>
  <c r="BA41" i="80" s="1"/>
  <c r="AO41" i="80"/>
  <c r="AP41" i="80"/>
  <c r="AR41" i="80"/>
  <c r="AS41" i="80"/>
  <c r="AU41" i="80"/>
  <c r="O42" i="80"/>
  <c r="R42" i="80"/>
  <c r="U42" i="80"/>
  <c r="AO42" i="80"/>
  <c r="AP42" i="80"/>
  <c r="AR42" i="80"/>
  <c r="AS42" i="80"/>
  <c r="AU42" i="80"/>
  <c r="O43" i="80"/>
  <c r="R43" i="80"/>
  <c r="U43" i="80"/>
  <c r="BA43" i="80" a="1"/>
  <c r="BA43" i="80" s="1"/>
  <c r="AO43" i="80"/>
  <c r="AP43" i="80"/>
  <c r="AR43" i="80"/>
  <c r="AS43" i="80"/>
  <c r="AU43" i="80"/>
  <c r="O44" i="80"/>
  <c r="R44" i="80"/>
  <c r="U44" i="80"/>
  <c r="BB44" i="80" a="1"/>
  <c r="BB44" i="80" s="1"/>
  <c r="AO44" i="80"/>
  <c r="AP44" i="80"/>
  <c r="AR44" i="80"/>
  <c r="AS44" i="80"/>
  <c r="AU44" i="80"/>
  <c r="O45" i="80"/>
  <c r="R45" i="80"/>
  <c r="U45" i="80"/>
  <c r="AO45" i="80"/>
  <c r="AP45" i="80"/>
  <c r="AR45" i="80"/>
  <c r="AS45" i="80"/>
  <c r="AU45" i="80"/>
  <c r="O46" i="80"/>
  <c r="R46" i="80"/>
  <c r="U46" i="80"/>
  <c r="AO46" i="80"/>
  <c r="AP46" i="80"/>
  <c r="AR46" i="80"/>
  <c r="AS46" i="80"/>
  <c r="AU46" i="80"/>
  <c r="O47" i="80"/>
  <c r="R47" i="80"/>
  <c r="U47" i="80"/>
  <c r="BA47" i="80" a="1"/>
  <c r="BA47" i="80" s="1"/>
  <c r="AO47" i="80"/>
  <c r="AP47" i="80"/>
  <c r="AR47" i="80"/>
  <c r="AS47" i="80"/>
  <c r="AU47" i="80"/>
  <c r="O48" i="80"/>
  <c r="R48" i="80"/>
  <c r="U48" i="80"/>
  <c r="AO48" i="80"/>
  <c r="AP48" i="80"/>
  <c r="AR48" i="80"/>
  <c r="AS48" i="80"/>
  <c r="AU48" i="80"/>
  <c r="O49" i="80"/>
  <c r="R49" i="80"/>
  <c r="U49" i="80"/>
  <c r="AO49" i="80"/>
  <c r="AP49" i="80"/>
  <c r="AR49" i="80"/>
  <c r="AS49" i="80"/>
  <c r="AU49" i="80"/>
  <c r="O50" i="80"/>
  <c r="R50" i="80"/>
  <c r="U50" i="80"/>
  <c r="BB50" i="80" a="1"/>
  <c r="BB50" i="80" s="1"/>
  <c r="AO50" i="80"/>
  <c r="AP50" i="80"/>
  <c r="AR50" i="80"/>
  <c r="AS50" i="80"/>
  <c r="AU50" i="80"/>
  <c r="O51" i="80"/>
  <c r="R51" i="80"/>
  <c r="U51" i="80"/>
  <c r="AZ51" i="80" a="1"/>
  <c r="AZ51" i="80" s="1"/>
  <c r="AO51" i="80"/>
  <c r="AP51" i="80"/>
  <c r="AR51" i="80"/>
  <c r="AS51" i="80"/>
  <c r="AU51" i="80"/>
  <c r="O52" i="80"/>
  <c r="R52" i="80"/>
  <c r="U52" i="80"/>
  <c r="AO52" i="80"/>
  <c r="AP52" i="80"/>
  <c r="AR52" i="80"/>
  <c r="AS52" i="80"/>
  <c r="AU52" i="80"/>
  <c r="O53" i="80"/>
  <c r="R53" i="80"/>
  <c r="U53" i="80"/>
  <c r="BB53" i="80" a="1"/>
  <c r="BB53" i="80" s="1"/>
  <c r="AO53" i="80"/>
  <c r="AP53" i="80"/>
  <c r="AR53" i="80"/>
  <c r="AS53" i="80"/>
  <c r="AU53" i="80"/>
  <c r="O54" i="80"/>
  <c r="R54" i="80"/>
  <c r="U54" i="80"/>
  <c r="AO54" i="80"/>
  <c r="AP54" i="80"/>
  <c r="AR54" i="80"/>
  <c r="AS54" i="80"/>
  <c r="AU54" i="80"/>
  <c r="O55" i="80"/>
  <c r="R55" i="80"/>
  <c r="U55" i="80"/>
  <c r="BB55" i="80" a="1"/>
  <c r="BB55" i="80" s="1"/>
  <c r="AO55" i="80"/>
  <c r="AP55" i="80"/>
  <c r="AR55" i="80"/>
  <c r="AS55" i="80"/>
  <c r="AU55" i="80"/>
  <c r="O56" i="80"/>
  <c r="R56" i="80"/>
  <c r="U56" i="80"/>
  <c r="AO56" i="80"/>
  <c r="AP56" i="80"/>
  <c r="AR56" i="80"/>
  <c r="AS56" i="80"/>
  <c r="AU56" i="80"/>
  <c r="O57" i="80"/>
  <c r="R57" i="80"/>
  <c r="U57" i="80"/>
  <c r="AZ57" i="80" a="1"/>
  <c r="AZ57" i="80" s="1"/>
  <c r="AO57" i="80"/>
  <c r="AP57" i="80"/>
  <c r="AR57" i="80"/>
  <c r="AS57" i="80"/>
  <c r="AU57" i="80"/>
  <c r="O58" i="80"/>
  <c r="R58" i="80"/>
  <c r="U58" i="80"/>
  <c r="AO58" i="80"/>
  <c r="AP58" i="80"/>
  <c r="AR58" i="80"/>
  <c r="AS58" i="80"/>
  <c r="AU58" i="80"/>
  <c r="O59" i="80"/>
  <c r="R59" i="80"/>
  <c r="U59" i="80"/>
  <c r="AO59" i="80"/>
  <c r="AP59" i="80"/>
  <c r="AR59" i="80"/>
  <c r="AS59" i="80"/>
  <c r="AU59" i="80"/>
  <c r="O60" i="80"/>
  <c r="R60" i="80"/>
  <c r="U60" i="80"/>
  <c r="BB60" i="80" a="1"/>
  <c r="BB60" i="80" s="1"/>
  <c r="AO60" i="80"/>
  <c r="AP60" i="80"/>
  <c r="AR60" i="80"/>
  <c r="AS60" i="80"/>
  <c r="AU60" i="80"/>
  <c r="O61" i="80"/>
  <c r="R61" i="80"/>
  <c r="U61" i="80"/>
  <c r="AO61" i="80"/>
  <c r="AP61" i="80"/>
  <c r="AR61" i="80"/>
  <c r="AS61" i="80"/>
  <c r="AU61" i="80"/>
  <c r="O62" i="80"/>
  <c r="R62" i="80"/>
  <c r="U62" i="80"/>
  <c r="AO62" i="80"/>
  <c r="AP62" i="80"/>
  <c r="AR62" i="80"/>
  <c r="AS62" i="80"/>
  <c r="AU62" i="80"/>
  <c r="O63" i="80"/>
  <c r="R63" i="80"/>
  <c r="U63" i="80"/>
  <c r="AO63" i="80"/>
  <c r="AP63" i="80"/>
  <c r="AR63" i="80"/>
  <c r="AS63" i="80"/>
  <c r="AU63" i="80"/>
  <c r="O64" i="80"/>
  <c r="R64" i="80"/>
  <c r="U64" i="80"/>
  <c r="AO64" i="80"/>
  <c r="AP64" i="80"/>
  <c r="AR64" i="80"/>
  <c r="AS64" i="80"/>
  <c r="AU64" i="80"/>
  <c r="O65" i="80"/>
  <c r="R65" i="80"/>
  <c r="U65" i="80"/>
  <c r="AO65" i="80"/>
  <c r="AP65" i="80"/>
  <c r="AR65" i="80"/>
  <c r="AS65" i="80"/>
  <c r="AU65" i="80"/>
  <c r="O66" i="80"/>
  <c r="R66" i="80"/>
  <c r="U66" i="80"/>
  <c r="BB66" i="80" a="1"/>
  <c r="BB66" i="80" s="1"/>
  <c r="AO66" i="80"/>
  <c r="AP66" i="80"/>
  <c r="AR66" i="80"/>
  <c r="AS66" i="80"/>
  <c r="AU66" i="80"/>
  <c r="O67" i="80"/>
  <c r="R67" i="80"/>
  <c r="U67" i="80"/>
  <c r="AO67" i="80"/>
  <c r="AP67" i="80"/>
  <c r="AR67" i="80"/>
  <c r="AS67" i="80"/>
  <c r="AU67" i="80"/>
  <c r="O68" i="80"/>
  <c r="R68" i="80"/>
  <c r="U68" i="80"/>
  <c r="AO68" i="80"/>
  <c r="AP68" i="80"/>
  <c r="AR68" i="80"/>
  <c r="AS68" i="80"/>
  <c r="AU68" i="80"/>
  <c r="O69" i="80"/>
  <c r="R69" i="80"/>
  <c r="U69" i="80"/>
  <c r="AO69" i="80"/>
  <c r="AP69" i="80"/>
  <c r="AR69" i="80"/>
  <c r="AS69" i="80"/>
  <c r="AU69" i="80"/>
  <c r="O70" i="80"/>
  <c r="R70" i="80"/>
  <c r="U70" i="80"/>
  <c r="AO70" i="80"/>
  <c r="AP70" i="80"/>
  <c r="AR70" i="80"/>
  <c r="AS70" i="80"/>
  <c r="AU70" i="80"/>
  <c r="O71" i="80"/>
  <c r="R71" i="80"/>
  <c r="U71" i="80"/>
  <c r="AO71" i="80"/>
  <c r="AP71" i="80"/>
  <c r="AR71" i="80"/>
  <c r="AS71" i="80"/>
  <c r="AU71" i="80"/>
  <c r="O72" i="80"/>
  <c r="R72" i="80"/>
  <c r="U72" i="80"/>
  <c r="AO72" i="80"/>
  <c r="AP72" i="80"/>
  <c r="AR72" i="80"/>
  <c r="AS72" i="80"/>
  <c r="AU72" i="80"/>
  <c r="O73" i="80"/>
  <c r="R73" i="80"/>
  <c r="U73" i="80"/>
  <c r="BB73" i="80" a="1"/>
  <c r="BB73" i="80" s="1"/>
  <c r="AO73" i="80"/>
  <c r="AP73" i="80"/>
  <c r="AR73" i="80"/>
  <c r="AS73" i="80"/>
  <c r="AU73" i="80"/>
  <c r="O74" i="80"/>
  <c r="R74" i="80"/>
  <c r="U74" i="80"/>
  <c r="AO74" i="80"/>
  <c r="AP74" i="80"/>
  <c r="AR74" i="80"/>
  <c r="AS74" i="80"/>
  <c r="AU74" i="80"/>
  <c r="O75" i="80"/>
  <c r="R75" i="80"/>
  <c r="U75" i="80"/>
  <c r="AO75" i="80"/>
  <c r="AP75" i="80"/>
  <c r="AR75" i="80"/>
  <c r="AS75" i="80"/>
  <c r="AU75" i="80"/>
  <c r="O76" i="80"/>
  <c r="R76" i="80"/>
  <c r="U76" i="80"/>
  <c r="BB76" i="80" a="1"/>
  <c r="BB76" i="80" s="1"/>
  <c r="AO76" i="80"/>
  <c r="AP76" i="80"/>
  <c r="AR76" i="80"/>
  <c r="AS76" i="80"/>
  <c r="AU76" i="80"/>
  <c r="O77" i="80"/>
  <c r="R77" i="80"/>
  <c r="U77" i="80"/>
  <c r="AO77" i="80"/>
  <c r="AP77" i="80"/>
  <c r="AR77" i="80"/>
  <c r="AS77" i="80"/>
  <c r="AU77" i="80"/>
  <c r="O78" i="80"/>
  <c r="R78" i="80"/>
  <c r="U78" i="80"/>
  <c r="AO78" i="80"/>
  <c r="AP78" i="80"/>
  <c r="AR78" i="80"/>
  <c r="AS78" i="80"/>
  <c r="AU78" i="80"/>
  <c r="O79" i="80"/>
  <c r="R79" i="80"/>
  <c r="U79" i="80"/>
  <c r="AO79" i="80"/>
  <c r="AP79" i="80"/>
  <c r="AR79" i="80"/>
  <c r="AS79" i="80"/>
  <c r="AU79" i="80"/>
  <c r="O80" i="80"/>
  <c r="R80" i="80"/>
  <c r="U80" i="80"/>
  <c r="AO80" i="80"/>
  <c r="AP80" i="80"/>
  <c r="AR80" i="80"/>
  <c r="AS80" i="80"/>
  <c r="AU80" i="80"/>
  <c r="O81" i="80"/>
  <c r="R81" i="80"/>
  <c r="U81" i="80"/>
  <c r="AO81" i="80"/>
  <c r="AP81" i="80"/>
  <c r="AR81" i="80"/>
  <c r="AS81" i="80"/>
  <c r="AU81" i="80"/>
  <c r="O82" i="80"/>
  <c r="R82" i="80"/>
  <c r="U82" i="80"/>
  <c r="AO82" i="80"/>
  <c r="AP82" i="80"/>
  <c r="AR82" i="80"/>
  <c r="AS82" i="80"/>
  <c r="AU82" i="80"/>
  <c r="O83" i="80"/>
  <c r="R83" i="80"/>
  <c r="U83" i="80"/>
  <c r="AO83" i="80"/>
  <c r="AP83" i="80"/>
  <c r="AR83" i="80"/>
  <c r="AS83" i="80"/>
  <c r="AU83" i="80"/>
  <c r="O84" i="80"/>
  <c r="R84" i="80"/>
  <c r="U84" i="80"/>
  <c r="AO84" i="80"/>
  <c r="AP84" i="80"/>
  <c r="AR84" i="80"/>
  <c r="AS84" i="80"/>
  <c r="AU84" i="80"/>
  <c r="O85" i="80"/>
  <c r="R85" i="80"/>
  <c r="U85" i="80"/>
  <c r="AO85" i="80"/>
  <c r="AP85" i="80"/>
  <c r="AR85" i="80"/>
  <c r="AS85" i="80"/>
  <c r="AU85" i="80"/>
  <c r="O86" i="80"/>
  <c r="R86" i="80"/>
  <c r="U86" i="80"/>
  <c r="AZ86" i="80" a="1"/>
  <c r="AZ86" i="80" s="1"/>
  <c r="AO86" i="80"/>
  <c r="AP86" i="80"/>
  <c r="AR86" i="80"/>
  <c r="AS86" i="80"/>
  <c r="AU86" i="80"/>
  <c r="O87" i="80"/>
  <c r="R87" i="80"/>
  <c r="U87" i="80"/>
  <c r="AO87" i="80"/>
  <c r="AP87" i="80"/>
  <c r="AR87" i="80"/>
  <c r="AS87" i="80"/>
  <c r="AU87" i="80"/>
  <c r="O88" i="80"/>
  <c r="R88" i="80"/>
  <c r="U88" i="80"/>
  <c r="BB88" i="80" a="1"/>
  <c r="BB88" i="80" s="1"/>
  <c r="AO88" i="80"/>
  <c r="AP88" i="80"/>
  <c r="AR88" i="80"/>
  <c r="AS88" i="80"/>
  <c r="AU88" i="80"/>
  <c r="O89" i="80"/>
  <c r="R89" i="80"/>
  <c r="U89" i="80"/>
  <c r="AO89" i="80"/>
  <c r="AP89" i="80"/>
  <c r="AR89" i="80"/>
  <c r="AS89" i="80"/>
  <c r="AU89" i="80"/>
  <c r="O90" i="80"/>
  <c r="R90" i="80"/>
  <c r="U90" i="80"/>
  <c r="AO90" i="80"/>
  <c r="AP90" i="80"/>
  <c r="AR90" i="80"/>
  <c r="AS90" i="80"/>
  <c r="AU90" i="80"/>
  <c r="O91" i="80"/>
  <c r="R91" i="80"/>
  <c r="U91" i="80"/>
  <c r="AO91" i="80"/>
  <c r="AP91" i="80"/>
  <c r="AR91" i="80"/>
  <c r="AS91" i="80"/>
  <c r="AU91" i="80"/>
  <c r="O92" i="80"/>
  <c r="R92" i="80"/>
  <c r="U92" i="80"/>
  <c r="AO92" i="80"/>
  <c r="AP92" i="80"/>
  <c r="AR92" i="80"/>
  <c r="AS92" i="80"/>
  <c r="AU92" i="80"/>
  <c r="O93" i="80"/>
  <c r="R93" i="80"/>
  <c r="U93" i="80"/>
  <c r="AO93" i="80"/>
  <c r="AP93" i="80"/>
  <c r="AR93" i="80"/>
  <c r="AS93" i="80"/>
  <c r="AU93" i="80"/>
  <c r="O94" i="80"/>
  <c r="R94" i="80"/>
  <c r="U94" i="80"/>
  <c r="Y94" i="80"/>
  <c r="AO94" i="80"/>
  <c r="AP94" i="80"/>
  <c r="AR94" i="80"/>
  <c r="AS94" i="80"/>
  <c r="AU94" i="80"/>
  <c r="O95" i="80"/>
  <c r="R95" i="80"/>
  <c r="U95" i="80"/>
  <c r="Y95" i="80"/>
  <c r="AO95" i="80"/>
  <c r="AP95" i="80"/>
  <c r="AR95" i="80"/>
  <c r="AS95" i="80"/>
  <c r="AU95" i="80"/>
  <c r="O96" i="80"/>
  <c r="R96" i="80"/>
  <c r="U96" i="80"/>
  <c r="AO96" i="80"/>
  <c r="AP96" i="80"/>
  <c r="AR96" i="80"/>
  <c r="AS96" i="80"/>
  <c r="AU96" i="80"/>
  <c r="O97" i="80"/>
  <c r="R97" i="80"/>
  <c r="U97" i="80"/>
  <c r="AO97" i="80"/>
  <c r="AP97" i="80"/>
  <c r="AR97" i="80"/>
  <c r="AS97" i="80"/>
  <c r="AU97" i="80"/>
  <c r="O98" i="80"/>
  <c r="R98" i="80"/>
  <c r="U98" i="80"/>
  <c r="AO98" i="80"/>
  <c r="AP98" i="80"/>
  <c r="AR98" i="80"/>
  <c r="AS98" i="80"/>
  <c r="AU98" i="80"/>
  <c r="O99" i="80"/>
  <c r="R99" i="80"/>
  <c r="U99" i="80"/>
  <c r="AO99" i="80"/>
  <c r="AP99" i="80"/>
  <c r="AR99" i="80"/>
  <c r="AS99" i="80"/>
  <c r="AU99" i="80"/>
  <c r="O100" i="80"/>
  <c r="R100" i="80"/>
  <c r="U100" i="80"/>
  <c r="AO100" i="80"/>
  <c r="AP100" i="80"/>
  <c r="AR100" i="80"/>
  <c r="AS100" i="80"/>
  <c r="AU100" i="80"/>
  <c r="O101" i="80"/>
  <c r="R101" i="80"/>
  <c r="U101" i="80"/>
  <c r="AO101" i="80"/>
  <c r="AP101" i="80"/>
  <c r="AR101" i="80"/>
  <c r="AS101" i="80"/>
  <c r="AU101" i="80"/>
  <c r="O102" i="80"/>
  <c r="R102" i="80"/>
  <c r="U102" i="80"/>
  <c r="AZ102" i="80" a="1"/>
  <c r="AZ102" i="80" s="1"/>
  <c r="AO102" i="80"/>
  <c r="AP102" i="80"/>
  <c r="AR102" i="80"/>
  <c r="AS102" i="80"/>
  <c r="AU102" i="80"/>
  <c r="O103" i="80"/>
  <c r="R103" i="80"/>
  <c r="U103" i="80"/>
  <c r="AO103" i="80"/>
  <c r="AP103" i="80"/>
  <c r="AR103" i="80"/>
  <c r="AS103" i="80"/>
  <c r="AU103" i="80"/>
  <c r="O104" i="80"/>
  <c r="R104" i="80"/>
  <c r="U104" i="80"/>
  <c r="BB104" i="80" a="1"/>
  <c r="BB104" i="80" s="1"/>
  <c r="AO104" i="80"/>
  <c r="AP104" i="80"/>
  <c r="AR104" i="80"/>
  <c r="AS104" i="80"/>
  <c r="AU104" i="80"/>
  <c r="O105" i="80"/>
  <c r="R105" i="80"/>
  <c r="U105" i="80"/>
  <c r="AO105" i="80"/>
  <c r="AP105" i="80"/>
  <c r="AR105" i="80"/>
  <c r="AS105" i="80"/>
  <c r="AU105" i="80"/>
  <c r="O106" i="80"/>
  <c r="R106" i="80"/>
  <c r="U106" i="80"/>
  <c r="AO106" i="80"/>
  <c r="AP106" i="80"/>
  <c r="AR106" i="80"/>
  <c r="AS106" i="80"/>
  <c r="AU106" i="80"/>
  <c r="O107" i="80"/>
  <c r="R107" i="80"/>
  <c r="U107" i="80"/>
  <c r="AO107" i="80"/>
  <c r="AP107" i="80"/>
  <c r="AR107" i="80"/>
  <c r="AS107" i="80"/>
  <c r="AU107" i="80"/>
  <c r="O108" i="80"/>
  <c r="R108" i="80"/>
  <c r="U108" i="80"/>
  <c r="AO108" i="80"/>
  <c r="AP108" i="80"/>
  <c r="AR108" i="80"/>
  <c r="AS108" i="80"/>
  <c r="AU108" i="80"/>
  <c r="O109" i="80"/>
  <c r="R109" i="80"/>
  <c r="U109" i="80"/>
  <c r="AO109" i="80"/>
  <c r="AP109" i="80"/>
  <c r="AR109" i="80"/>
  <c r="AS109" i="80"/>
  <c r="AU109" i="80"/>
  <c r="O110" i="80"/>
  <c r="R110" i="80"/>
  <c r="U110" i="80"/>
  <c r="Y110" i="80"/>
  <c r="AO110" i="80"/>
  <c r="AP110" i="80"/>
  <c r="AR110" i="80"/>
  <c r="AS110" i="80"/>
  <c r="AU110" i="80"/>
  <c r="O111" i="80"/>
  <c r="R111" i="80"/>
  <c r="U111" i="80"/>
  <c r="Y111" i="80"/>
  <c r="AO111" i="80"/>
  <c r="AP111" i="80"/>
  <c r="AR111" i="80"/>
  <c r="AS111" i="80"/>
  <c r="AU111" i="80"/>
  <c r="Y104" i="80" l="1"/>
  <c r="X12" i="80" a="1"/>
  <c r="X12" i="80" s="1"/>
  <c r="Y12" i="80" s="1"/>
  <c r="Y62" i="80"/>
  <c r="Y60" i="80"/>
  <c r="Y107" i="80"/>
  <c r="Y75" i="80"/>
  <c r="Y56" i="80"/>
  <c r="Y40" i="80"/>
  <c r="Y43" i="80"/>
  <c r="BF57" i="80"/>
  <c r="Y105" i="80"/>
  <c r="Y42" i="80"/>
  <c r="Y90" i="80"/>
  <c r="Y59" i="80"/>
  <c r="BG43" i="80"/>
  <c r="Y106" i="80"/>
  <c r="Y46" i="80"/>
  <c r="AQ27" i="80"/>
  <c r="AN28" i="80"/>
  <c r="Y68" i="80"/>
  <c r="H38" i="77"/>
  <c r="AT94" i="80"/>
  <c r="G37" i="77"/>
  <c r="Y103" i="80"/>
  <c r="AZ12" i="80" a="1"/>
  <c r="AZ12" i="80" s="1"/>
  <c r="BA12" i="80" s="1" a="1"/>
  <c r="BA12" i="80" s="1"/>
  <c r="H37" i="77"/>
  <c r="BF102" i="80"/>
  <c r="AQ47" i="80"/>
  <c r="Y108" i="80"/>
  <c r="BF37" i="80"/>
  <c r="Y28" i="80"/>
  <c r="BH28" i="80" s="1"/>
  <c r="Y61" i="80"/>
  <c r="Y101" i="80"/>
  <c r="Y109" i="80"/>
  <c r="Y45" i="80"/>
  <c r="AT40" i="80"/>
  <c r="AQ45" i="80"/>
  <c r="AQ111" i="80"/>
  <c r="AT12" i="80"/>
  <c r="AN93" i="80"/>
  <c r="AT86" i="80"/>
  <c r="AT83" i="80"/>
  <c r="Y85" i="80"/>
  <c r="AT48" i="80"/>
  <c r="AT99" i="80"/>
  <c r="AN87" i="80"/>
  <c r="AQ56" i="80"/>
  <c r="AN20" i="80"/>
  <c r="AT22" i="80"/>
  <c r="AN44" i="80"/>
  <c r="AQ46" i="80"/>
  <c r="AT37" i="80"/>
  <c r="AN34" i="80"/>
  <c r="AT39" i="80"/>
  <c r="AT56" i="80"/>
  <c r="AQ94" i="80"/>
  <c r="AQ91" i="80"/>
  <c r="AQ88" i="80"/>
  <c r="AN79" i="80"/>
  <c r="AT66" i="80"/>
  <c r="AQ63" i="80"/>
  <c r="BH60" i="80"/>
  <c r="AN43" i="80"/>
  <c r="AN22" i="80"/>
  <c r="AT18" i="80"/>
  <c r="AT85" i="80"/>
  <c r="AQ52" i="80"/>
  <c r="AN94" i="80"/>
  <c r="AQ60" i="80"/>
  <c r="AT24" i="80"/>
  <c r="AQ75" i="80"/>
  <c r="AN63" i="80"/>
  <c r="AQ90" i="80"/>
  <c r="AT104" i="80"/>
  <c r="Y80" i="80"/>
  <c r="AN62" i="80"/>
  <c r="AN50" i="80"/>
  <c r="AN59" i="80"/>
  <c r="AQ31" i="80"/>
  <c r="AN16" i="80"/>
  <c r="BF86" i="80"/>
  <c r="AT65" i="80"/>
  <c r="AQ62" i="80"/>
  <c r="AN54" i="80"/>
  <c r="AQ25" i="80"/>
  <c r="AQ95" i="80"/>
  <c r="AT80" i="80"/>
  <c r="AQ68" i="80"/>
  <c r="AN12" i="80"/>
  <c r="AN15" i="80"/>
  <c r="AQ36" i="80"/>
  <c r="AN18" i="80"/>
  <c r="AW11" i="80"/>
  <c r="AW21" i="80"/>
  <c r="AY21" i="80" s="1"/>
  <c r="AT89" i="80"/>
  <c r="AT64" i="80"/>
  <c r="AN80" i="80"/>
  <c r="AT49" i="80"/>
  <c r="AQ44" i="80"/>
  <c r="AT41" i="80"/>
  <c r="AN27" i="80"/>
  <c r="Y36" i="80"/>
  <c r="AN104" i="80"/>
  <c r="AN95" i="80"/>
  <c r="AN53" i="80"/>
  <c r="AT91" i="80"/>
  <c r="Y26" i="80"/>
  <c r="BF51" i="80"/>
  <c r="AT70" i="80"/>
  <c r="Y51" i="80"/>
  <c r="AN32" i="80"/>
  <c r="AQ66" i="80"/>
  <c r="AT54" i="80"/>
  <c r="AT34" i="80"/>
  <c r="AN24" i="80"/>
  <c r="AT76" i="80"/>
  <c r="AQ29" i="80"/>
  <c r="Y67" i="80"/>
  <c r="AQ48" i="80"/>
  <c r="AN35" i="80"/>
  <c r="AT31" i="80"/>
  <c r="AN29" i="80"/>
  <c r="AN91" i="80"/>
  <c r="AT90" i="80"/>
  <c r="AN88" i="80"/>
  <c r="AQ76" i="80"/>
  <c r="AQ70" i="80"/>
  <c r="AT59" i="80"/>
  <c r="AT53" i="80"/>
  <c r="AZ41" i="80" a="1"/>
  <c r="AZ41" i="80" s="1"/>
  <c r="BF41" i="80" s="1"/>
  <c r="BF39" i="80"/>
  <c r="BB41" i="80" a="1"/>
  <c r="BB41" i="80" s="1"/>
  <c r="AT84" i="80"/>
  <c r="AQ53" i="80"/>
  <c r="AT19" i="80"/>
  <c r="AT16" i="80"/>
  <c r="AT75" i="80"/>
  <c r="AN73" i="80"/>
  <c r="Y69" i="80"/>
  <c r="AQ50" i="80"/>
  <c r="AN45" i="80"/>
  <c r="AT102" i="80"/>
  <c r="AQ81" i="80"/>
  <c r="AQ69" i="80"/>
  <c r="Y39" i="80"/>
  <c r="AN108" i="80"/>
  <c r="BB18" i="80" a="1"/>
  <c r="BB18" i="80" s="1"/>
  <c r="BH76" i="80"/>
  <c r="AT106" i="80"/>
  <c r="AQ30" i="80"/>
  <c r="AN25" i="80"/>
  <c r="AT15" i="80"/>
  <c r="AW60" i="80"/>
  <c r="AY60" i="80" s="1"/>
  <c r="AW74" i="80"/>
  <c r="AY74" i="80" s="1"/>
  <c r="AW29" i="80"/>
  <c r="AX29" i="80" s="1"/>
  <c r="AT21" i="80"/>
  <c r="AQ12" i="80"/>
  <c r="AT111" i="80"/>
  <c r="AT97" i="80"/>
  <c r="AN36" i="80"/>
  <c r="AQ18" i="80"/>
  <c r="AQ15" i="80"/>
  <c r="AT100" i="80"/>
  <c r="AN66" i="80"/>
  <c r="AT60" i="80"/>
  <c r="AN55" i="80"/>
  <c r="AQ41" i="80"/>
  <c r="AT32" i="80"/>
  <c r="AQ24" i="80"/>
  <c r="AQ21" i="80"/>
  <c r="BH22" i="80"/>
  <c r="AN84" i="80"/>
  <c r="AQ65" i="80"/>
  <c r="Y44" i="80"/>
  <c r="BH44" i="80" s="1"/>
  <c r="AW42" i="80"/>
  <c r="AY42" i="80" s="1"/>
  <c r="AW37" i="80"/>
  <c r="AY37" i="80" s="1"/>
  <c r="AT46" i="80"/>
  <c r="AT110" i="80"/>
  <c r="AQ97" i="80"/>
  <c r="AT72" i="80"/>
  <c r="AT69" i="80"/>
  <c r="AN65" i="80"/>
  <c r="AQ28" i="80"/>
  <c r="AN26" i="80"/>
  <c r="AW18" i="80"/>
  <c r="AX18" i="80" s="1"/>
  <c r="AT17" i="80"/>
  <c r="AT11" i="80"/>
  <c r="AT105" i="80"/>
  <c r="AT88" i="80"/>
  <c r="AQ72" i="80"/>
  <c r="AW57" i="80"/>
  <c r="AX57" i="80" s="1"/>
  <c r="AT51" i="80"/>
  <c r="AN49" i="80"/>
  <c r="AQ57" i="80"/>
  <c r="AW110" i="80"/>
  <c r="AY110" i="80" s="1"/>
  <c r="AT77" i="80"/>
  <c r="AW46" i="80"/>
  <c r="AY46" i="80" s="1"/>
  <c r="AW45" i="80"/>
  <c r="AY45" i="80" s="1"/>
  <c r="AT38" i="80"/>
  <c r="AT30" i="80"/>
  <c r="AM11" i="80"/>
  <c r="AN11" i="80" s="1"/>
  <c r="AN92" i="80"/>
  <c r="AQ107" i="80"/>
  <c r="AQ99" i="80"/>
  <c r="AQ96" i="80"/>
  <c r="AT93" i="80"/>
  <c r="AQ85" i="80"/>
  <c r="AN83" i="80"/>
  <c r="AT82" i="80"/>
  <c r="AT74" i="80"/>
  <c r="AT71" i="80"/>
  <c r="AN64" i="80"/>
  <c r="AQ61" i="80"/>
  <c r="AN51" i="80"/>
  <c r="AT27" i="80"/>
  <c r="AQ22" i="80"/>
  <c r="AN17" i="80"/>
  <c r="AW32" i="80"/>
  <c r="AX32" i="80" s="1"/>
  <c r="AT13" i="80"/>
  <c r="AT98" i="80"/>
  <c r="AN85" i="80"/>
  <c r="AQ82" i="80"/>
  <c r="AT79" i="80"/>
  <c r="AQ40" i="80"/>
  <c r="BH50" i="80"/>
  <c r="AN107" i="80"/>
  <c r="AQ104" i="80"/>
  <c r="AT101" i="80"/>
  <c r="AN77" i="80"/>
  <c r="AQ71" i="80"/>
  <c r="AT68" i="80"/>
  <c r="Y58" i="80"/>
  <c r="AN56" i="80"/>
  <c r="AT50" i="80"/>
  <c r="Y87" i="80"/>
  <c r="AQ98" i="80"/>
  <c r="AN82" i="80"/>
  <c r="AN74" i="80"/>
  <c r="AN71" i="80"/>
  <c r="AQ58" i="80"/>
  <c r="AT55" i="80"/>
  <c r="AT47" i="80"/>
  <c r="AT42" i="80"/>
  <c r="AT29" i="80"/>
  <c r="AZ25" i="80" a="1"/>
  <c r="AZ25" i="80" s="1"/>
  <c r="BF25" i="80" s="1"/>
  <c r="Y84" i="80"/>
  <c r="AQ37" i="80"/>
  <c r="BA25" i="80" a="1"/>
  <c r="BA25" i="80" s="1"/>
  <c r="BG25" i="80" s="1"/>
  <c r="AT92" i="80"/>
  <c r="AT81" i="80"/>
  <c r="AN58" i="80"/>
  <c r="AN111" i="80"/>
  <c r="AN96" i="80"/>
  <c r="AN109" i="80"/>
  <c r="AW98" i="80"/>
  <c r="AX98" i="80" s="1"/>
  <c r="AW84" i="80"/>
  <c r="AY84" i="80" s="1"/>
  <c r="AW73" i="80"/>
  <c r="AX73" i="80" s="1"/>
  <c r="AN68" i="80"/>
  <c r="AW36" i="80"/>
  <c r="AY36" i="80" s="1"/>
  <c r="AT26" i="80"/>
  <c r="AW24" i="80"/>
  <c r="AY24" i="80" s="1"/>
  <c r="X71" i="80" a="1"/>
  <c r="X71" i="80" s="1"/>
  <c r="Y71" i="80" s="1"/>
  <c r="AT108" i="80"/>
  <c r="AQ106" i="80"/>
  <c r="AQ101" i="80"/>
  <c r="AN99" i="80"/>
  <c r="AN97" i="80"/>
  <c r="AW96" i="80"/>
  <c r="AY96" i="80" s="1"/>
  <c r="AN70" i="80"/>
  <c r="AQ59" i="80"/>
  <c r="AQ54" i="80"/>
  <c r="AW50" i="80"/>
  <c r="AX50" i="80" s="1"/>
  <c r="AW48" i="80"/>
  <c r="AY48" i="80" s="1"/>
  <c r="AT45" i="80"/>
  <c r="AW43" i="80"/>
  <c r="AX43" i="80" s="1"/>
  <c r="AN41" i="80"/>
  <c r="AN13" i="80"/>
  <c r="AZ19" i="80" a="1"/>
  <c r="AZ19" i="80" s="1"/>
  <c r="BF19" i="80" s="1"/>
  <c r="BA34" i="80" a="1"/>
  <c r="BA34" i="80" s="1"/>
  <c r="BG34" i="80" s="1"/>
  <c r="X99" i="80" a="1"/>
  <c r="X99" i="80" s="1"/>
  <c r="Y99" i="80" s="1"/>
  <c r="AW41" i="80"/>
  <c r="AX41" i="80" s="1"/>
  <c r="BH55" i="80"/>
  <c r="AT103" i="80"/>
  <c r="AQ83" i="80"/>
  <c r="AW72" i="80"/>
  <c r="AY72" i="80" s="1"/>
  <c r="AQ67" i="80"/>
  <c r="Y65" i="80"/>
  <c r="AW49" i="80"/>
  <c r="AX49" i="80" s="1"/>
  <c r="Y17" i="80"/>
  <c r="AQ110" i="80"/>
  <c r="AW106" i="80"/>
  <c r="AY106" i="80" s="1"/>
  <c r="AQ103" i="80"/>
  <c r="AN101" i="80"/>
  <c r="AT96" i="80"/>
  <c r="AW92" i="80"/>
  <c r="AY92" i="80" s="1"/>
  <c r="AT87" i="80"/>
  <c r="AN81" i="80"/>
  <c r="AW80" i="80"/>
  <c r="AY80" i="80" s="1"/>
  <c r="AT78" i="80"/>
  <c r="AQ38" i="80"/>
  <c r="Y34" i="80"/>
  <c r="BH34" i="80" s="1"/>
  <c r="AQ32" i="80"/>
  <c r="AT25" i="80"/>
  <c r="AQ19" i="80"/>
  <c r="AZ35" i="80" a="1"/>
  <c r="AZ35" i="80" s="1"/>
  <c r="BF35" i="80" s="1"/>
  <c r="AW90" i="80"/>
  <c r="AX90" i="80" s="1"/>
  <c r="AQ87" i="80"/>
  <c r="AQ78" i="80"/>
  <c r="AW67" i="80"/>
  <c r="AX67" i="80" s="1"/>
  <c r="AT62" i="80"/>
  <c r="AZ11" i="80" a="1"/>
  <c r="AZ11" i="80" s="1"/>
  <c r="BF11" i="80" s="1"/>
  <c r="BB35" i="80" a="1"/>
  <c r="BB35" i="80" s="1"/>
  <c r="AN103" i="80"/>
  <c r="AN69" i="80"/>
  <c r="AW34" i="80"/>
  <c r="AY34" i="80" s="1"/>
  <c r="AN19" i="80"/>
  <c r="AZ28" i="80" a="1"/>
  <c r="AZ28" i="80" s="1"/>
  <c r="BF28" i="80" s="1"/>
  <c r="BB57" i="80" a="1"/>
  <c r="BB57" i="80" s="1"/>
  <c r="AW111" i="80"/>
  <c r="AX111" i="80" s="1"/>
  <c r="AW103" i="80"/>
  <c r="AY103" i="80" s="1"/>
  <c r="AW94" i="80"/>
  <c r="AX94" i="80" s="1"/>
  <c r="Y89" i="80"/>
  <c r="AW76" i="80"/>
  <c r="AW65" i="80"/>
  <c r="AX65" i="80" s="1"/>
  <c r="AW56" i="80"/>
  <c r="AY56" i="80" s="1"/>
  <c r="AW15" i="80"/>
  <c r="BA28" i="80" a="1"/>
  <c r="BA28" i="80" s="1"/>
  <c r="BG28" i="80" s="1"/>
  <c r="AN110" i="80"/>
  <c r="AT107" i="80"/>
  <c r="AQ105" i="80"/>
  <c r="AQ100" i="80"/>
  <c r="AW87" i="80"/>
  <c r="AX87" i="80" s="1"/>
  <c r="AW78" i="80"/>
  <c r="AX78" i="80" s="1"/>
  <c r="AT73" i="80"/>
  <c r="AN60" i="80"/>
  <c r="AQ51" i="80"/>
  <c r="AT44" i="80"/>
  <c r="AN42" i="80"/>
  <c r="AN23" i="80"/>
  <c r="AN21" i="80"/>
  <c r="AN39" i="80"/>
  <c r="AT109" i="80"/>
  <c r="AN100" i="80"/>
  <c r="AW99" i="80"/>
  <c r="AX99" i="80" s="1"/>
  <c r="AN98" i="80"/>
  <c r="AQ89" i="80"/>
  <c r="AW70" i="80"/>
  <c r="AX70" i="80" s="1"/>
  <c r="Y53" i="80"/>
  <c r="BH53" i="80" s="1"/>
  <c r="AW40" i="80"/>
  <c r="AY40" i="80" s="1"/>
  <c r="BG35" i="80"/>
  <c r="AT33" i="80"/>
  <c r="AW27" i="80"/>
  <c r="AQ14" i="80"/>
  <c r="AZ22" i="80" a="1"/>
  <c r="AZ22" i="80" s="1"/>
  <c r="BF22" i="80" s="1"/>
  <c r="Y77" i="80"/>
  <c r="AQ102" i="80"/>
  <c r="AT95" i="80"/>
  <c r="AW89" i="80"/>
  <c r="AY89" i="80" s="1"/>
  <c r="AQ84" i="80"/>
  <c r="Y66" i="80"/>
  <c r="BH66" i="80" s="1"/>
  <c r="AW59" i="80"/>
  <c r="AT35" i="80"/>
  <c r="AT20" i="80"/>
  <c r="AQ16" i="80"/>
  <c r="AZ13" i="80" a="1"/>
  <c r="AZ13" i="80" s="1"/>
  <c r="BA13" i="80" s="1" a="1"/>
  <c r="BA13" i="80" s="1"/>
  <c r="AQ109" i="80"/>
  <c r="AQ86" i="80"/>
  <c r="AQ77" i="80"/>
  <c r="AW66" i="80"/>
  <c r="AY66" i="80" s="1"/>
  <c r="AQ64" i="80"/>
  <c r="AT61" i="80"/>
  <c r="AT57" i="80"/>
  <c r="AN37" i="80"/>
  <c r="AQ33" i="80"/>
  <c r="AT28" i="80"/>
  <c r="AQ79" i="80"/>
  <c r="AQ93" i="80"/>
  <c r="AW83" i="80"/>
  <c r="AX83" i="80" s="1"/>
  <c r="AW82" i="80"/>
  <c r="AX82" i="80" s="1"/>
  <c r="AW81" i="80"/>
  <c r="AW75" i="80"/>
  <c r="AX75" i="80" s="1"/>
  <c r="AW35" i="80"/>
  <c r="AX35" i="80" s="1"/>
  <c r="AN31" i="80"/>
  <c r="AZ18" i="80" a="1"/>
  <c r="AZ18" i="80" s="1"/>
  <c r="BF18" i="80" s="1"/>
  <c r="AN61" i="80"/>
  <c r="Y88" i="80"/>
  <c r="BH88" i="80" s="1"/>
  <c r="AN75" i="80"/>
  <c r="AT43" i="80"/>
  <c r="BB68" i="80" a="1"/>
  <c r="BB68" i="80" s="1"/>
  <c r="BA68" i="80" a="1"/>
  <c r="BA68" i="80" s="1"/>
  <c r="BG68" i="80" s="1"/>
  <c r="AZ68" i="80" a="1"/>
  <c r="AZ68" i="80" s="1"/>
  <c r="BF68" i="80" s="1"/>
  <c r="BB17" i="80" a="1"/>
  <c r="BB17" i="80" s="1"/>
  <c r="BA17" i="80" a="1"/>
  <c r="BA17" i="80" s="1"/>
  <c r="BG17" i="80" s="1"/>
  <c r="AZ17" i="80" a="1"/>
  <c r="AZ17" i="80" s="1"/>
  <c r="BF17" i="80" s="1"/>
  <c r="AW17" i="80"/>
  <c r="AW47" i="80"/>
  <c r="AN47" i="80"/>
  <c r="AW38" i="80"/>
  <c r="AN38" i="80"/>
  <c r="AW105" i="80"/>
  <c r="BH104" i="80"/>
  <c r="BG47" i="80"/>
  <c r="BA63" i="80" a="1"/>
  <c r="BA63" i="80" s="1"/>
  <c r="BG63" i="80" s="1"/>
  <c r="AZ63" i="80" a="1"/>
  <c r="AZ63" i="80" s="1"/>
  <c r="BF63" i="80" s="1"/>
  <c r="BB63" i="80" a="1"/>
  <c r="BB63" i="80" s="1"/>
  <c r="AT63" i="80"/>
  <c r="BB54" i="80" a="1"/>
  <c r="BB54" i="80" s="1"/>
  <c r="BA54" i="80" a="1"/>
  <c r="BA54" i="80" s="1"/>
  <c r="BG54" i="80" s="1"/>
  <c r="AZ54" i="80" a="1"/>
  <c r="AZ54" i="80" s="1"/>
  <c r="BF54" i="80" s="1"/>
  <c r="X82" i="80" a="1"/>
  <c r="X82" i="80" s="1"/>
  <c r="W112" i="80"/>
  <c r="BB109" i="80" a="1"/>
  <c r="BB109" i="80" s="1"/>
  <c r="BA109" i="80" a="1"/>
  <c r="BA109" i="80" s="1"/>
  <c r="BG109" i="80" s="1"/>
  <c r="AZ109" i="80" a="1"/>
  <c r="AZ109" i="80" s="1"/>
  <c r="BF109" i="80" s="1"/>
  <c r="AW109" i="80"/>
  <c r="AN102" i="80"/>
  <c r="AW102" i="80"/>
  <c r="BB93" i="80" a="1"/>
  <c r="BB93" i="80" s="1"/>
  <c r="BA93" i="80" a="1"/>
  <c r="BA93" i="80" s="1"/>
  <c r="BG93" i="80" s="1"/>
  <c r="AZ93" i="80" a="1"/>
  <c r="AZ93" i="80" s="1"/>
  <c r="BF93" i="80" s="1"/>
  <c r="AW93" i="80"/>
  <c r="Y73" i="80"/>
  <c r="BH73" i="80" s="1"/>
  <c r="Y30" i="80"/>
  <c r="AN33" i="80"/>
  <c r="AW33" i="80"/>
  <c r="Y18" i="80"/>
  <c r="BG18" i="80"/>
  <c r="AN86" i="80"/>
  <c r="AW86" i="80"/>
  <c r="AW108" i="80"/>
  <c r="Y64" i="80"/>
  <c r="BA108" i="80" a="1"/>
  <c r="BA108" i="80" s="1"/>
  <c r="BG108" i="80" s="1"/>
  <c r="AZ108" i="80" a="1"/>
  <c r="AZ108" i="80" s="1"/>
  <c r="BF108" i="80" s="1"/>
  <c r="BB108" i="80" a="1"/>
  <c r="BB108" i="80" s="1"/>
  <c r="AW95" i="80"/>
  <c r="BB92" i="80" a="1"/>
  <c r="BB92" i="80" s="1"/>
  <c r="BA92" i="80" a="1"/>
  <c r="BA92" i="80" s="1"/>
  <c r="BG92" i="80" s="1"/>
  <c r="AZ92" i="80" a="1"/>
  <c r="AZ92" i="80" s="1"/>
  <c r="BF92" i="80" s="1"/>
  <c r="BB79" i="80" a="1"/>
  <c r="BB79" i="80" s="1"/>
  <c r="BA79" i="80" a="1"/>
  <c r="BA79" i="80" s="1"/>
  <c r="AZ79" i="80" a="1"/>
  <c r="AZ79" i="80" s="1"/>
  <c r="BF79" i="80" s="1"/>
  <c r="BB58" i="80" a="1"/>
  <c r="BB58" i="80" s="1"/>
  <c r="BA58" i="80" a="1"/>
  <c r="BA58" i="80" s="1"/>
  <c r="BG58" i="80" s="1"/>
  <c r="AZ58" i="80" a="1"/>
  <c r="AZ58" i="80" s="1"/>
  <c r="BF58" i="80" s="1"/>
  <c r="AQ43" i="80"/>
  <c r="AQ34" i="80"/>
  <c r="AZ14" i="80" a="1"/>
  <c r="AZ14" i="80" s="1"/>
  <c r="BF14" i="80" s="1"/>
  <c r="BB110" i="80" a="1"/>
  <c r="BB110" i="80" s="1"/>
  <c r="BA110" i="80" a="1"/>
  <c r="BA110" i="80" s="1"/>
  <c r="BG110" i="80" s="1"/>
  <c r="AZ110" i="80" a="1"/>
  <c r="AZ110" i="80" s="1"/>
  <c r="BF110" i="80" s="1"/>
  <c r="AQ92" i="80"/>
  <c r="AN89" i="80"/>
  <c r="AQ73" i="80"/>
  <c r="AN72" i="80"/>
  <c r="AN52" i="80"/>
  <c r="BB49" i="80" a="1"/>
  <c r="BB49" i="80" s="1"/>
  <c r="AZ49" i="80" a="1"/>
  <c r="AZ49" i="80" s="1"/>
  <c r="BF49" i="80" s="1"/>
  <c r="AQ35" i="80"/>
  <c r="BB31" i="80" a="1"/>
  <c r="BB31" i="80" s="1"/>
  <c r="BA31" i="80" a="1"/>
  <c r="BA31" i="80" s="1"/>
  <c r="AZ31" i="80" a="1"/>
  <c r="AZ31" i="80" s="1"/>
  <c r="BF31" i="80" s="1"/>
  <c r="AQ20" i="80"/>
  <c r="AT14" i="80"/>
  <c r="AQ108" i="80"/>
  <c r="AN105" i="80"/>
  <c r="AW97" i="80"/>
  <c r="BB94" i="80" a="1"/>
  <c r="BB94" i="80" s="1"/>
  <c r="BA94" i="80" a="1"/>
  <c r="BA94" i="80" s="1"/>
  <c r="BG94" i="80" s="1"/>
  <c r="AZ94" i="80" a="1"/>
  <c r="AZ94" i="80" s="1"/>
  <c r="BF94" i="80" s="1"/>
  <c r="AN78" i="80"/>
  <c r="BB74" i="80" a="1"/>
  <c r="BB74" i="80" s="1"/>
  <c r="BA74" i="80" a="1"/>
  <c r="BA74" i="80" s="1"/>
  <c r="BG74" i="80" s="1"/>
  <c r="AZ74" i="80" a="1"/>
  <c r="AZ74" i="80" s="1"/>
  <c r="BF74" i="80" s="1"/>
  <c r="AT58" i="80"/>
  <c r="AN57" i="80"/>
  <c r="BB45" i="80" a="1"/>
  <c r="BB45" i="80" s="1"/>
  <c r="AZ45" i="80" a="1"/>
  <c r="AZ45" i="80" s="1"/>
  <c r="BF45" i="80" s="1"/>
  <c r="BB40" i="80" a="1"/>
  <c r="BB40" i="80" s="1"/>
  <c r="BA40" i="80" a="1"/>
  <c r="BA40" i="80" s="1"/>
  <c r="BG40" i="80" s="1"/>
  <c r="AZ40" i="80" a="1"/>
  <c r="AZ40" i="80" s="1"/>
  <c r="BF40" i="80" s="1"/>
  <c r="AQ39" i="80"/>
  <c r="BB111" i="80" a="1"/>
  <c r="BB111" i="80" s="1"/>
  <c r="BA111" i="80" a="1"/>
  <c r="BA111" i="80" s="1"/>
  <c r="BG111" i="80" s="1"/>
  <c r="AZ111" i="80" a="1"/>
  <c r="AZ111" i="80" s="1"/>
  <c r="BF111" i="80" s="1"/>
  <c r="AN106" i="80"/>
  <c r="BB95" i="80" a="1"/>
  <c r="BB95" i="80" s="1"/>
  <c r="AZ95" i="80" a="1"/>
  <c r="AZ95" i="80" s="1"/>
  <c r="BF95" i="80" s="1"/>
  <c r="AN90" i="80"/>
  <c r="BB80" i="80" a="1"/>
  <c r="BB80" i="80" s="1"/>
  <c r="BA80" i="80" a="1"/>
  <c r="BA80" i="80" s="1"/>
  <c r="BG80" i="80" s="1"/>
  <c r="AZ80" i="80" a="1"/>
  <c r="AZ80" i="80" s="1"/>
  <c r="BF80" i="80" s="1"/>
  <c r="AN67" i="80"/>
  <c r="AW64" i="80"/>
  <c r="AW55" i="80"/>
  <c r="AN48" i="80"/>
  <c r="BB36" i="80" a="1"/>
  <c r="BB36" i="80" s="1"/>
  <c r="BA36" i="80" a="1"/>
  <c r="BA36" i="80" s="1"/>
  <c r="BG36" i="80" s="1"/>
  <c r="AZ36" i="80" a="1"/>
  <c r="AZ36" i="80" s="1"/>
  <c r="BF36" i="80" s="1"/>
  <c r="AN30" i="80"/>
  <c r="Y24" i="80"/>
  <c r="BH24" i="80" s="1"/>
  <c r="BB21" i="80" a="1"/>
  <c r="BB21" i="80" s="1"/>
  <c r="BA21" i="80" a="1"/>
  <c r="BA21" i="80" s="1"/>
  <c r="AZ21" i="80" a="1"/>
  <c r="AZ21" i="80" s="1"/>
  <c r="BF21" i="80" s="1"/>
  <c r="X31" i="80" a="1"/>
  <c r="X31" i="80" s="1"/>
  <c r="Y32" i="80"/>
  <c r="Y48" i="80"/>
  <c r="BB64" i="80" a="1"/>
  <c r="BB64" i="80" s="1"/>
  <c r="BA64" i="80" a="1"/>
  <c r="BA64" i="80" s="1"/>
  <c r="BG64" i="80" s="1"/>
  <c r="AZ64" i="80" a="1"/>
  <c r="AZ64" i="80" s="1"/>
  <c r="BF64" i="80" s="1"/>
  <c r="BA59" i="80" a="1"/>
  <c r="BA59" i="80" s="1"/>
  <c r="BG59" i="80" s="1"/>
  <c r="AZ59" i="80" a="1"/>
  <c r="AZ59" i="80" s="1"/>
  <c r="BF59" i="80" s="1"/>
  <c r="AT36" i="80"/>
  <c r="Y57" i="80"/>
  <c r="AW85" i="80"/>
  <c r="AQ74" i="80"/>
  <c r="AW53" i="80"/>
  <c r="AW51" i="80"/>
  <c r="AQ49" i="80"/>
  <c r="BB46" i="80" a="1"/>
  <c r="BB46" i="80" s="1"/>
  <c r="BA46" i="80" a="1"/>
  <c r="BA46" i="80" s="1"/>
  <c r="BG46" i="80" s="1"/>
  <c r="AZ46" i="80" a="1"/>
  <c r="AZ46" i="80" s="1"/>
  <c r="BF46" i="80" s="1"/>
  <c r="BB32" i="80" a="1"/>
  <c r="BB32" i="80" s="1"/>
  <c r="BA32" i="80" a="1"/>
  <c r="BA32" i="80" s="1"/>
  <c r="BG32" i="80" s="1"/>
  <c r="AZ32" i="80" a="1"/>
  <c r="AZ32" i="80" s="1"/>
  <c r="BF32" i="80" s="1"/>
  <c r="BB29" i="80" a="1"/>
  <c r="BB29" i="80" s="1"/>
  <c r="AZ29" i="80" a="1"/>
  <c r="AZ29" i="80" s="1"/>
  <c r="BF29" i="80" s="1"/>
  <c r="AQ17" i="80"/>
  <c r="X19" i="80" a="1"/>
  <c r="X19" i="80" s="1"/>
  <c r="BA49" i="80" a="1"/>
  <c r="BA49" i="80" s="1"/>
  <c r="BG49" i="80" s="1"/>
  <c r="AW100" i="80"/>
  <c r="BB98" i="80" a="1"/>
  <c r="BB98" i="80" s="1"/>
  <c r="BA98" i="80" a="1"/>
  <c r="BA98" i="80" s="1"/>
  <c r="BG98" i="80" s="1"/>
  <c r="AZ98" i="80" a="1"/>
  <c r="AZ98" i="80" s="1"/>
  <c r="BF98" i="80" s="1"/>
  <c r="BB82" i="80" a="1"/>
  <c r="BB82" i="80" s="1"/>
  <c r="BA82" i="80" a="1"/>
  <c r="BA82" i="80" s="1"/>
  <c r="AZ82" i="80" a="1"/>
  <c r="AZ82" i="80" s="1"/>
  <c r="BF82" i="80" s="1"/>
  <c r="BB75" i="80" a="1"/>
  <c r="BB75" i="80" s="1"/>
  <c r="BA75" i="80" a="1"/>
  <c r="BA75" i="80" s="1"/>
  <c r="BG75" i="80" s="1"/>
  <c r="AZ75" i="80" a="1"/>
  <c r="AZ75" i="80" s="1"/>
  <c r="BF75" i="80" s="1"/>
  <c r="BB99" i="80" a="1"/>
  <c r="BB99" i="80" s="1"/>
  <c r="BA99" i="80" a="1"/>
  <c r="BA99" i="80" s="1"/>
  <c r="AZ99" i="80" a="1"/>
  <c r="AZ99" i="80" s="1"/>
  <c r="BF99" i="80" s="1"/>
  <c r="BB83" i="80" a="1"/>
  <c r="BB83" i="80" s="1"/>
  <c r="BA83" i="80" a="1"/>
  <c r="BA83" i="80" s="1"/>
  <c r="BG83" i="80" s="1"/>
  <c r="AZ83" i="80" a="1"/>
  <c r="AZ83" i="80" s="1"/>
  <c r="BF83" i="80" s="1"/>
  <c r="AQ80" i="80"/>
  <c r="AW79" i="80"/>
  <c r="BB70" i="80" a="1"/>
  <c r="BB70" i="80" s="1"/>
  <c r="BA70" i="80" a="1"/>
  <c r="BA70" i="80" s="1"/>
  <c r="BG70" i="80" s="1"/>
  <c r="AZ70" i="80" a="1"/>
  <c r="AZ70" i="80" s="1"/>
  <c r="BF70" i="80" s="1"/>
  <c r="AW44" i="80"/>
  <c r="AN40" i="80"/>
  <c r="BB37" i="80" a="1"/>
  <c r="BB37" i="80" s="1"/>
  <c r="BA37" i="80" a="1"/>
  <c r="BA37" i="80" s="1"/>
  <c r="BG37" i="80" s="1"/>
  <c r="AZ15" i="80" a="1"/>
  <c r="AZ15" i="80" s="1"/>
  <c r="AN14" i="80"/>
  <c r="BG41" i="80"/>
  <c r="Y41" i="80"/>
  <c r="BA95" i="80" a="1"/>
  <c r="BA95" i="80" s="1"/>
  <c r="BG95" i="80" s="1"/>
  <c r="BB96" i="80" a="1"/>
  <c r="BB96" i="80" s="1"/>
  <c r="BA96" i="80" a="1"/>
  <c r="BA96" i="80" s="1"/>
  <c r="BG96" i="80" s="1"/>
  <c r="AZ96" i="80" a="1"/>
  <c r="AZ96" i="80" s="1"/>
  <c r="BF96" i="80" s="1"/>
  <c r="BB84" i="80" a="1"/>
  <c r="BB84" i="80" s="1"/>
  <c r="BA84" i="80" a="1"/>
  <c r="BA84" i="80" s="1"/>
  <c r="BG84" i="80" s="1"/>
  <c r="AZ84" i="80" a="1"/>
  <c r="AZ84" i="80" s="1"/>
  <c r="BF84" i="80" s="1"/>
  <c r="AW77" i="80"/>
  <c r="AW71" i="80"/>
  <c r="AW63" i="80"/>
  <c r="AW61" i="80"/>
  <c r="AW54" i="80"/>
  <c r="AW26" i="80"/>
  <c r="AW19" i="80"/>
  <c r="AW13" i="80"/>
  <c r="X15" i="80" a="1"/>
  <c r="X15" i="80" s="1"/>
  <c r="BB100" i="80" a="1"/>
  <c r="BB100" i="80" s="1"/>
  <c r="BA100" i="80" a="1"/>
  <c r="BA100" i="80" s="1"/>
  <c r="BG100" i="80" s="1"/>
  <c r="AZ100" i="80" a="1"/>
  <c r="AZ100" i="80" s="1"/>
  <c r="BF100" i="80" s="1"/>
  <c r="AW104" i="80"/>
  <c r="BB101" i="80" a="1"/>
  <c r="BB101" i="80" s="1"/>
  <c r="BA101" i="80" a="1"/>
  <c r="BA101" i="80" s="1"/>
  <c r="BG101" i="80" s="1"/>
  <c r="AZ101" i="80" a="1"/>
  <c r="AZ101" i="80" s="1"/>
  <c r="BF101" i="80" s="1"/>
  <c r="AW88" i="80"/>
  <c r="BB85" i="80" a="1"/>
  <c r="BB85" i="80" s="1"/>
  <c r="BA85" i="80" a="1"/>
  <c r="BA85" i="80" s="1"/>
  <c r="BG85" i="80" s="1"/>
  <c r="AZ85" i="80" a="1"/>
  <c r="AZ85" i="80" s="1"/>
  <c r="BF85" i="80" s="1"/>
  <c r="BB77" i="80" a="1"/>
  <c r="BB77" i="80" s="1"/>
  <c r="BA77" i="80" a="1"/>
  <c r="BA77" i="80" s="1"/>
  <c r="BG77" i="80" s="1"/>
  <c r="AZ77" i="80" a="1"/>
  <c r="AZ77" i="80" s="1"/>
  <c r="BF77" i="80" s="1"/>
  <c r="BB71" i="80" a="1"/>
  <c r="BB71" i="80" s="1"/>
  <c r="BA71" i="80" a="1"/>
  <c r="BA71" i="80" s="1"/>
  <c r="AZ71" i="80" a="1"/>
  <c r="AZ71" i="80" s="1"/>
  <c r="BF71" i="80" s="1"/>
  <c r="BA65" i="80" a="1"/>
  <c r="BA65" i="80" s="1"/>
  <c r="BG65" i="80" s="1"/>
  <c r="AZ65" i="80" a="1"/>
  <c r="AZ65" i="80" s="1"/>
  <c r="BF65" i="80" s="1"/>
  <c r="BB65" i="80" a="1"/>
  <c r="BB65" i="80" s="1"/>
  <c r="BA61" i="80" a="1"/>
  <c r="BA61" i="80" s="1"/>
  <c r="BG61" i="80" s="1"/>
  <c r="AZ61" i="80" a="1"/>
  <c r="AZ61" i="80" s="1"/>
  <c r="BF61" i="80" s="1"/>
  <c r="BB61" i="80" a="1"/>
  <c r="BB61" i="80" s="1"/>
  <c r="BB56" i="80" a="1"/>
  <c r="BB56" i="80" s="1"/>
  <c r="BA56" i="80" a="1"/>
  <c r="BA56" i="80" s="1"/>
  <c r="BG56" i="80" s="1"/>
  <c r="AZ56" i="80" a="1"/>
  <c r="AZ56" i="80" s="1"/>
  <c r="BF56" i="80" s="1"/>
  <c r="AQ55" i="80"/>
  <c r="BB42" i="80" a="1"/>
  <c r="BB42" i="80" s="1"/>
  <c r="BA42" i="80" a="1"/>
  <c r="BA42" i="80" s="1"/>
  <c r="BG42" i="80" s="1"/>
  <c r="AZ42" i="80" a="1"/>
  <c r="AZ42" i="80" s="1"/>
  <c r="BF42" i="80" s="1"/>
  <c r="AW31" i="80"/>
  <c r="Y29" i="80"/>
  <c r="BB26" i="80" a="1"/>
  <c r="BB26" i="80" s="1"/>
  <c r="BA26" i="80" a="1"/>
  <c r="BA26" i="80" s="1"/>
  <c r="BG26" i="80" s="1"/>
  <c r="AZ26" i="80" a="1"/>
  <c r="AZ26" i="80" s="1"/>
  <c r="BF26" i="80" s="1"/>
  <c r="AW12" i="80"/>
  <c r="BB59" i="80" a="1"/>
  <c r="BB59" i="80" s="1"/>
  <c r="BB69" i="80" a="1"/>
  <c r="BB69" i="80" s="1"/>
  <c r="BA69" i="80" a="1"/>
  <c r="BA69" i="80" s="1"/>
  <c r="BG69" i="80" s="1"/>
  <c r="AZ69" i="80" a="1"/>
  <c r="AZ69" i="80" s="1"/>
  <c r="BF69" i="80" s="1"/>
  <c r="AZ55" i="80" a="1"/>
  <c r="AZ55" i="80" s="1"/>
  <c r="BF55" i="80" s="1"/>
  <c r="BA55" i="80" a="1"/>
  <c r="BA55" i="80" s="1"/>
  <c r="BG55" i="80" s="1"/>
  <c r="BA97" i="80" a="1"/>
  <c r="BA97" i="80" s="1"/>
  <c r="BG97" i="80" s="1"/>
  <c r="AZ97" i="80" a="1"/>
  <c r="AZ97" i="80" s="1"/>
  <c r="BF97" i="80" s="1"/>
  <c r="BB97" i="80" a="1"/>
  <c r="BB97" i="80" s="1"/>
  <c r="BB81" i="80" a="1"/>
  <c r="BB81" i="80" s="1"/>
  <c r="BA81" i="80" a="1"/>
  <c r="BA81" i="80" s="1"/>
  <c r="BG81" i="80" s="1"/>
  <c r="AZ81" i="80" a="1"/>
  <c r="AZ81" i="80" s="1"/>
  <c r="BF81" i="80" s="1"/>
  <c r="AW101" i="80"/>
  <c r="BB102" i="80" a="1"/>
  <c r="BB102" i="80" s="1"/>
  <c r="BA102" i="80" a="1"/>
  <c r="BA102" i="80" s="1"/>
  <c r="BG102" i="80" s="1"/>
  <c r="BB86" i="80" a="1"/>
  <c r="BB86" i="80" s="1"/>
  <c r="BA86" i="80" a="1"/>
  <c r="BA86" i="80" s="1"/>
  <c r="BG86" i="80" s="1"/>
  <c r="AW52" i="80"/>
  <c r="BB47" i="80" a="1"/>
  <c r="BB47" i="80" s="1"/>
  <c r="AZ47" i="80" a="1"/>
  <c r="AZ47" i="80" s="1"/>
  <c r="BF47" i="80" s="1"/>
  <c r="BB38" i="80" a="1"/>
  <c r="BB38" i="80" s="1"/>
  <c r="BA38" i="80" a="1"/>
  <c r="BA38" i="80" s="1"/>
  <c r="BG38" i="80" s="1"/>
  <c r="AZ38" i="80" a="1"/>
  <c r="AZ38" i="80" s="1"/>
  <c r="BF38" i="80" s="1"/>
  <c r="BB33" i="80" a="1"/>
  <c r="BB33" i="80" s="1"/>
  <c r="BA33" i="80" a="1"/>
  <c r="BA33" i="80" s="1"/>
  <c r="BG33" i="80" s="1"/>
  <c r="AZ33" i="80" a="1"/>
  <c r="AZ33" i="80" s="1"/>
  <c r="BF33" i="80" s="1"/>
  <c r="AW30" i="80"/>
  <c r="AW28" i="80"/>
  <c r="AW23" i="80"/>
  <c r="BB23" i="80" a="1"/>
  <c r="BB23" i="80" s="1"/>
  <c r="AZ23" i="80" a="1"/>
  <c r="AZ23" i="80" s="1"/>
  <c r="BF23" i="80" s="1"/>
  <c r="AW16" i="80"/>
  <c r="BB15" i="80" a="1"/>
  <c r="BB15" i="80" s="1"/>
  <c r="I40" i="77" s="1"/>
  <c r="BB103" i="80" a="1"/>
  <c r="BB103" i="80" s="1"/>
  <c r="BA103" i="80" a="1"/>
  <c r="BA103" i="80" s="1"/>
  <c r="BG103" i="80" s="1"/>
  <c r="AZ103" i="80" a="1"/>
  <c r="AZ103" i="80" s="1"/>
  <c r="BF103" i="80" s="1"/>
  <c r="Y100" i="80"/>
  <c r="BB87" i="80" a="1"/>
  <c r="BB87" i="80" s="1"/>
  <c r="BA87" i="80" a="1"/>
  <c r="BA87" i="80" s="1"/>
  <c r="BG87" i="80" s="1"/>
  <c r="AZ87" i="80" a="1"/>
  <c r="AZ87" i="80" s="1"/>
  <c r="BF87" i="80" s="1"/>
  <c r="AW69" i="80"/>
  <c r="AW62" i="80"/>
  <c r="BB52" i="80" a="1"/>
  <c r="BB52" i="80" s="1"/>
  <c r="BA52" i="80" a="1"/>
  <c r="BA52" i="80" s="1"/>
  <c r="BG52" i="80" s="1"/>
  <c r="AZ52" i="80" a="1"/>
  <c r="AZ52" i="80" s="1"/>
  <c r="BF52" i="80" s="1"/>
  <c r="AW25" i="80"/>
  <c r="AZ104" i="80" a="1"/>
  <c r="AZ104" i="80" s="1"/>
  <c r="BF104" i="80" s="1"/>
  <c r="BA104" i="80" a="1"/>
  <c r="BA104" i="80" s="1"/>
  <c r="BG104" i="80" s="1"/>
  <c r="AW91" i="80"/>
  <c r="AZ88" i="80" a="1"/>
  <c r="AZ88" i="80" s="1"/>
  <c r="BF88" i="80" s="1"/>
  <c r="BA88" i="80" a="1"/>
  <c r="BA88" i="80" s="1"/>
  <c r="BG88" i="80" s="1"/>
  <c r="AN76" i="80"/>
  <c r="AW39" i="80"/>
  <c r="BB30" i="80" a="1"/>
  <c r="BB30" i="80" s="1"/>
  <c r="AZ30" i="80" a="1"/>
  <c r="AZ30" i="80" s="1"/>
  <c r="BF30" i="80" s="1"/>
  <c r="BB16" i="80" a="1"/>
  <c r="BB16" i="80" s="1"/>
  <c r="I41" i="77" s="1"/>
  <c r="BA16" i="80" a="1"/>
  <c r="BA16" i="80" s="1"/>
  <c r="BG16" i="80" s="1"/>
  <c r="AZ16" i="80" a="1"/>
  <c r="AZ16" i="80" s="1"/>
  <c r="BF16" i="80" s="1"/>
  <c r="X13" i="80" a="1"/>
  <c r="X13" i="80" s="1"/>
  <c r="Y16" i="80"/>
  <c r="X21" i="80" a="1"/>
  <c r="X21" i="80" s="1"/>
  <c r="AW107" i="80"/>
  <c r="BB105" i="80" a="1"/>
  <c r="BB105" i="80" s="1"/>
  <c r="BA105" i="80" a="1"/>
  <c r="BA105" i="80" s="1"/>
  <c r="BG105" i="80" s="1"/>
  <c r="AZ105" i="80" a="1"/>
  <c r="AZ105" i="80" s="1"/>
  <c r="BF105" i="80" s="1"/>
  <c r="BB89" i="80" a="1"/>
  <c r="BB89" i="80" s="1"/>
  <c r="BA89" i="80" a="1"/>
  <c r="BA89" i="80" s="1"/>
  <c r="BG89" i="80" s="1"/>
  <c r="AZ89" i="80" a="1"/>
  <c r="AZ89" i="80" s="1"/>
  <c r="BF89" i="80" s="1"/>
  <c r="BB78" i="80" a="1"/>
  <c r="BB78" i="80" s="1"/>
  <c r="BA78" i="80" a="1"/>
  <c r="BA78" i="80" s="1"/>
  <c r="BG78" i="80" s="1"/>
  <c r="AZ78" i="80" a="1"/>
  <c r="AZ78" i="80" s="1"/>
  <c r="BF78" i="80" s="1"/>
  <c r="BB72" i="80" a="1"/>
  <c r="BB72" i="80" s="1"/>
  <c r="BA72" i="80" a="1"/>
  <c r="BA72" i="80" s="1"/>
  <c r="BG72" i="80" s="1"/>
  <c r="AZ72" i="80" a="1"/>
  <c r="AZ72" i="80" s="1"/>
  <c r="BF72" i="80" s="1"/>
  <c r="BB62" i="80" a="1"/>
  <c r="BB62" i="80" s="1"/>
  <c r="BA62" i="80" a="1"/>
  <c r="BA62" i="80" s="1"/>
  <c r="BG62" i="80" s="1"/>
  <c r="AZ62" i="80" a="1"/>
  <c r="AZ62" i="80" s="1"/>
  <c r="BF62" i="80" s="1"/>
  <c r="AT52" i="80"/>
  <c r="AN46" i="80"/>
  <c r="AQ42" i="80"/>
  <c r="BB39" i="80" a="1"/>
  <c r="BB39" i="80" s="1"/>
  <c r="BA39" i="80" a="1"/>
  <c r="BA39" i="80" s="1"/>
  <c r="BG39" i="80" s="1"/>
  <c r="AQ26" i="80"/>
  <c r="AT23" i="80"/>
  <c r="Y23" i="80"/>
  <c r="AW22" i="80"/>
  <c r="AW20" i="80"/>
  <c r="BB20" i="80" a="1"/>
  <c r="BB20" i="80" s="1"/>
  <c r="BA20" i="80" a="1"/>
  <c r="BA20" i="80" s="1"/>
  <c r="BG20" i="80" s="1"/>
  <c r="AZ20" i="80" a="1"/>
  <c r="AZ20" i="80" s="1"/>
  <c r="BF20" i="80" s="1"/>
  <c r="AQ13" i="80"/>
  <c r="X79" i="80" a="1"/>
  <c r="X79" i="80" s="1"/>
  <c r="BB106" i="80" a="1"/>
  <c r="BB106" i="80" s="1"/>
  <c r="BA106" i="80" a="1"/>
  <c r="BA106" i="80" s="1"/>
  <c r="BG106" i="80" s="1"/>
  <c r="AZ106" i="80" a="1"/>
  <c r="AZ106" i="80" s="1"/>
  <c r="BF106" i="80" s="1"/>
  <c r="BA67" i="80" a="1"/>
  <c r="BA67" i="80" s="1"/>
  <c r="BG67" i="80" s="1"/>
  <c r="AZ67" i="80" a="1"/>
  <c r="AZ67" i="80" s="1"/>
  <c r="BF67" i="80" s="1"/>
  <c r="BB67" i="80" a="1"/>
  <c r="BB67" i="80" s="1"/>
  <c r="BB48" i="80" a="1"/>
  <c r="BB48" i="80" s="1"/>
  <c r="BA48" i="80" a="1"/>
  <c r="BA48" i="80" s="1"/>
  <c r="BG48" i="80" s="1"/>
  <c r="AZ48" i="80" a="1"/>
  <c r="AZ48" i="80" s="1"/>
  <c r="BF48" i="80" s="1"/>
  <c r="BB43" i="80" a="1"/>
  <c r="BB43" i="80" s="1"/>
  <c r="AZ43" i="80" a="1"/>
  <c r="AZ43" i="80" s="1"/>
  <c r="BF43" i="80" s="1"/>
  <c r="BB90" i="80" a="1"/>
  <c r="BB90" i="80" s="1"/>
  <c r="BA90" i="80" a="1"/>
  <c r="BA90" i="80" s="1"/>
  <c r="BG90" i="80" s="1"/>
  <c r="AZ90" i="80" a="1"/>
  <c r="AZ90" i="80" s="1"/>
  <c r="BF90" i="80" s="1"/>
  <c r="AZ107" i="80" a="1"/>
  <c r="AZ107" i="80" s="1"/>
  <c r="BF107" i="80" s="1"/>
  <c r="BB107" i="80" a="1"/>
  <c r="BB107" i="80" s="1"/>
  <c r="BA107" i="80" a="1"/>
  <c r="BA107" i="80" s="1"/>
  <c r="BG107" i="80" s="1"/>
  <c r="BB91" i="80" a="1"/>
  <c r="BB91" i="80" s="1"/>
  <c r="BA91" i="80" a="1"/>
  <c r="BA91" i="80" s="1"/>
  <c r="BG91" i="80" s="1"/>
  <c r="AZ91" i="80" a="1"/>
  <c r="AZ91" i="80" s="1"/>
  <c r="BF91" i="80" s="1"/>
  <c r="AW68" i="80"/>
  <c r="AT67" i="80"/>
  <c r="AW58" i="80"/>
  <c r="AZ53" i="80" a="1"/>
  <c r="AZ53" i="80" s="1"/>
  <c r="BF53" i="80" s="1"/>
  <c r="BA53" i="80" a="1"/>
  <c r="BA53" i="80" s="1"/>
  <c r="BG53" i="80" s="1"/>
  <c r="BB27" i="80" a="1"/>
  <c r="BB27" i="80" s="1"/>
  <c r="AZ27" i="80" a="1"/>
  <c r="AZ27" i="80" s="1"/>
  <c r="BF27" i="80" s="1"/>
  <c r="AQ23" i="80"/>
  <c r="AW14" i="80"/>
  <c r="X11" i="80" a="1"/>
  <c r="X11" i="80" s="1"/>
  <c r="Y11" i="80" s="1"/>
  <c r="AP11" i="80"/>
  <c r="BA45" i="80" a="1"/>
  <c r="BA45" i="80" s="1"/>
  <c r="BG45" i="80" s="1"/>
  <c r="BA51" i="80" a="1"/>
  <c r="BA51" i="80" s="1"/>
  <c r="BG51" i="80" s="1"/>
  <c r="BA57" i="80" a="1"/>
  <c r="BA57" i="80" s="1"/>
  <c r="BG57" i="80" s="1"/>
  <c r="Y25" i="80"/>
  <c r="BH25" i="80" s="1"/>
  <c r="BB51" i="80" a="1"/>
  <c r="BB51" i="80" s="1"/>
  <c r="AZ76" i="80" a="1"/>
  <c r="AZ76" i="80" s="1"/>
  <c r="BF76" i="80" s="1"/>
  <c r="AZ66" i="80" a="1"/>
  <c r="AZ66" i="80" s="1"/>
  <c r="BF66" i="80" s="1"/>
  <c r="BA76" i="80" a="1"/>
  <c r="BA76" i="80" s="1"/>
  <c r="BG76" i="80" s="1"/>
  <c r="AZ60" i="80" a="1"/>
  <c r="AZ60" i="80" s="1"/>
  <c r="BF60" i="80" s="1"/>
  <c r="X14" i="80" a="1"/>
  <c r="X14" i="80" s="1"/>
  <c r="AZ50" i="80" a="1"/>
  <c r="AZ50" i="80" s="1"/>
  <c r="BF50" i="80" s="1"/>
  <c r="BA60" i="80" a="1"/>
  <c r="BA60" i="80" s="1"/>
  <c r="BG60" i="80" s="1"/>
  <c r="BA66" i="80" a="1"/>
  <c r="BA66" i="80" s="1"/>
  <c r="BG66" i="80" s="1"/>
  <c r="Y47" i="80"/>
  <c r="AZ44" i="80" a="1"/>
  <c r="AZ44" i="80" s="1"/>
  <c r="BF44" i="80" s="1"/>
  <c r="AZ34" i="80" a="1"/>
  <c r="AZ34" i="80" s="1"/>
  <c r="BF34" i="80" s="1"/>
  <c r="BA44" i="80" a="1"/>
  <c r="BA44" i="80" s="1"/>
  <c r="BG44" i="80" s="1"/>
  <c r="BA50" i="80" a="1"/>
  <c r="BA50" i="80" s="1"/>
  <c r="BG50" i="80" s="1"/>
  <c r="AZ24" i="80" a="1"/>
  <c r="AZ24" i="80" s="1"/>
  <c r="BF24" i="80" s="1"/>
  <c r="BA22" i="80" a="1"/>
  <c r="BA22" i="80" s="1"/>
  <c r="BG22" i="80" s="1"/>
  <c r="BA24" i="80" a="1"/>
  <c r="BA24" i="80" s="1"/>
  <c r="BG24" i="80" s="1"/>
  <c r="AZ73" i="80" a="1"/>
  <c r="AZ73" i="80" s="1"/>
  <c r="BF73" i="80" s="1"/>
  <c r="BA73" i="80" a="1"/>
  <c r="BA73" i="80" s="1"/>
  <c r="BG73" i="80" s="1"/>
  <c r="BF12" i="80" l="1"/>
  <c r="BB12" i="80" a="1"/>
  <c r="BB12" i="80" s="1"/>
  <c r="BA29" i="80" a="1"/>
  <c r="BA29" i="80" s="1"/>
  <c r="BG29" i="80" s="1"/>
  <c r="BA30" i="80" a="1"/>
  <c r="BA30" i="80" s="1"/>
  <c r="BG30" i="80" s="1"/>
  <c r="BA27" i="80" a="1"/>
  <c r="BA27" i="80" s="1"/>
  <c r="BG27" i="80" s="1"/>
  <c r="BA23" i="80" a="1"/>
  <c r="BA23" i="80" s="1"/>
  <c r="BG23" i="80" s="1"/>
  <c r="BA19" i="80" a="1"/>
  <c r="BA19" i="80" s="1"/>
  <c r="BG19" i="80" s="1"/>
  <c r="AY29" i="80"/>
  <c r="BH57" i="80"/>
  <c r="BE96" i="80" a="1"/>
  <c r="BE96" i="80" s="1"/>
  <c r="BE102" i="80" a="1"/>
  <c r="BE102" i="80" s="1"/>
  <c r="BE51" i="80" a="1"/>
  <c r="BE51" i="80" s="1"/>
  <c r="AX74" i="80"/>
  <c r="BD74" i="80" s="1" a="1"/>
  <c r="BD74" i="80" s="1"/>
  <c r="BE39" i="80" a="1"/>
  <c r="BE39" i="80" s="1"/>
  <c r="BE86" i="80" a="1"/>
  <c r="BE86" i="80" s="1"/>
  <c r="BF15" i="80"/>
  <c r="BA15" i="80" a="1"/>
  <c r="BA15" i="80" s="1"/>
  <c r="BG15" i="80" s="1"/>
  <c r="BE90" i="80" a="1"/>
  <c r="BE90" i="80" s="1"/>
  <c r="BB13" i="80" a="1"/>
  <c r="BB13" i="80" s="1"/>
  <c r="BE28" i="80" a="1"/>
  <c r="BE28" i="80" s="1"/>
  <c r="BE16" i="80" a="1"/>
  <c r="BE16" i="80" s="1"/>
  <c r="BE97" i="80" a="1"/>
  <c r="BE97" i="80" s="1"/>
  <c r="BE41" i="80" a="1"/>
  <c r="BE41" i="80" s="1"/>
  <c r="BE92" i="80" a="1"/>
  <c r="BE92" i="80" s="1"/>
  <c r="BE58" i="80" a="1"/>
  <c r="BE58" i="80" s="1"/>
  <c r="BE47" i="80" a="1"/>
  <c r="BE47" i="80" s="1"/>
  <c r="BE61" i="80" a="1"/>
  <c r="BE61" i="80" s="1"/>
  <c r="BE65" i="80" a="1"/>
  <c r="BE65" i="80" s="1"/>
  <c r="BH27" i="80"/>
  <c r="BE33" i="80" a="1"/>
  <c r="BE33" i="80" s="1"/>
  <c r="BH42" i="80"/>
  <c r="BE42" i="80" a="1"/>
  <c r="BE42" i="80" s="1"/>
  <c r="BE77" i="80" a="1"/>
  <c r="BE77" i="80" s="1"/>
  <c r="BE99" i="80" a="1"/>
  <c r="BE99" i="80" s="1"/>
  <c r="BE29" i="80" a="1"/>
  <c r="BE29" i="80" s="1"/>
  <c r="BE18" i="80" a="1"/>
  <c r="BE18" i="80" s="1"/>
  <c r="BH40" i="80"/>
  <c r="BE40" i="80" a="1"/>
  <c r="BE40" i="80" s="1"/>
  <c r="BE88" i="80" a="1"/>
  <c r="BE88" i="80" s="1"/>
  <c r="BE34" i="80" a="1"/>
  <c r="BE34" i="80" s="1"/>
  <c r="BE44" i="80" a="1"/>
  <c r="BE44" i="80" s="1"/>
  <c r="BH72" i="80"/>
  <c r="BE72" i="80" a="1"/>
  <c r="BE72" i="80" s="1"/>
  <c r="BE48" i="80" a="1"/>
  <c r="BE48" i="80" s="1"/>
  <c r="BE38" i="80" a="1"/>
  <c r="BE38" i="80" s="1"/>
  <c r="BE85" i="80" a="1"/>
  <c r="BE85" i="80" s="1"/>
  <c r="BE37" i="80" a="1"/>
  <c r="BE37" i="80" s="1"/>
  <c r="BE75" i="80" a="1"/>
  <c r="BE75" i="80" s="1"/>
  <c r="BE32" i="80" a="1"/>
  <c r="BE32" i="80" s="1"/>
  <c r="BE45" i="80" a="1"/>
  <c r="BE45" i="80" s="1"/>
  <c r="BH109" i="80"/>
  <c r="BE109" i="80" a="1"/>
  <c r="BE109" i="80" s="1"/>
  <c r="BE67" i="80" a="1"/>
  <c r="BE67" i="80" s="1"/>
  <c r="BE89" i="80" a="1"/>
  <c r="BE89" i="80" s="1"/>
  <c r="BE56" i="80" a="1"/>
  <c r="BE56" i="80" s="1"/>
  <c r="BE64" i="80" a="1"/>
  <c r="BE64" i="80" s="1"/>
  <c r="BE57" i="80" a="1"/>
  <c r="BE57" i="80" s="1"/>
  <c r="BE66" i="80" a="1"/>
  <c r="BE66" i="80" s="1"/>
  <c r="BH20" i="80"/>
  <c r="BE20" i="80" a="1"/>
  <c r="BE20" i="80" s="1"/>
  <c r="BH78" i="80"/>
  <c r="BE78" i="80" a="1"/>
  <c r="BE78" i="80" s="1"/>
  <c r="BE69" i="80" a="1"/>
  <c r="BE69" i="80" s="1"/>
  <c r="BE46" i="80" a="1"/>
  <c r="BE46" i="80" s="1"/>
  <c r="BE80" i="80" a="1"/>
  <c r="BE80" i="80" s="1"/>
  <c r="BH105" i="80"/>
  <c r="BE105" i="80" a="1"/>
  <c r="BE105" i="80" s="1"/>
  <c r="BE59" i="80" a="1"/>
  <c r="BE59" i="80" s="1"/>
  <c r="BE101" i="80" a="1"/>
  <c r="BE101" i="80" s="1"/>
  <c r="BE84" i="80" a="1"/>
  <c r="BE84" i="80" s="1"/>
  <c r="BH49" i="80"/>
  <c r="BE49" i="80" a="1"/>
  <c r="BE49" i="80" s="1"/>
  <c r="BE60" i="80" a="1"/>
  <c r="BE60" i="80" s="1"/>
  <c r="BE110" i="80" a="1"/>
  <c r="BE110" i="80" s="1"/>
  <c r="BH103" i="80"/>
  <c r="BE103" i="80" a="1"/>
  <c r="BE103" i="80" s="1"/>
  <c r="BE70" i="80" a="1"/>
  <c r="BE70" i="80" s="1"/>
  <c r="BE74" i="80" a="1"/>
  <c r="BE74" i="80" s="1"/>
  <c r="BE54" i="80" a="1"/>
  <c r="BE54" i="80" s="1"/>
  <c r="BE55" i="80" a="1"/>
  <c r="BE55" i="80" s="1"/>
  <c r="BE36" i="80" a="1"/>
  <c r="BE36" i="80" s="1"/>
  <c r="BH43" i="80"/>
  <c r="BE43" i="80" a="1"/>
  <c r="BE43" i="80" s="1"/>
  <c r="BH87" i="80"/>
  <c r="BE87" i="80" a="1"/>
  <c r="BE87" i="80" s="1"/>
  <c r="BH106" i="80"/>
  <c r="BE106" i="80" a="1"/>
  <c r="BE106" i="80" s="1"/>
  <c r="BE98" i="80" a="1"/>
  <c r="BE98" i="80" s="1"/>
  <c r="BE95" i="80" a="1"/>
  <c r="BE95" i="80" s="1"/>
  <c r="BE17" i="80" a="1"/>
  <c r="BE17" i="80" s="1"/>
  <c r="BE25" i="80" a="1"/>
  <c r="BE25" i="80" s="1"/>
  <c r="BE104" i="80" a="1"/>
  <c r="BE104" i="80" s="1"/>
  <c r="BH91" i="80"/>
  <c r="BE91" i="80" a="1"/>
  <c r="BE91" i="80" s="1"/>
  <c r="BH107" i="80"/>
  <c r="BE107" i="80" a="1"/>
  <c r="BE107" i="80" s="1"/>
  <c r="BE63" i="80" a="1"/>
  <c r="BE63" i="80" s="1"/>
  <c r="BE35" i="80" a="1"/>
  <c r="BE35" i="80" s="1"/>
  <c r="BE53" i="80" a="1"/>
  <c r="BE53" i="80" s="1"/>
  <c r="BE24" i="80" a="1"/>
  <c r="BE24" i="80" s="1"/>
  <c r="BH81" i="80"/>
  <c r="BE81" i="80" a="1"/>
  <c r="BE81" i="80" s="1"/>
  <c r="BH26" i="80"/>
  <c r="BE26" i="80" a="1"/>
  <c r="BE26" i="80" s="1"/>
  <c r="BE100" i="80" a="1"/>
  <c r="BE100" i="80" s="1"/>
  <c r="BE22" i="80" a="1"/>
  <c r="BE22" i="80" s="1"/>
  <c r="BH62" i="80"/>
  <c r="BE62" i="80" a="1"/>
  <c r="BE62" i="80" s="1"/>
  <c r="BH52" i="80"/>
  <c r="BE52" i="80" a="1"/>
  <c r="BE52" i="80" s="1"/>
  <c r="BH41" i="80"/>
  <c r="BH94" i="80"/>
  <c r="BE94" i="80" a="1"/>
  <c r="BE94" i="80" s="1"/>
  <c r="BH68" i="80"/>
  <c r="BE68" i="80" a="1"/>
  <c r="BE68" i="80" s="1"/>
  <c r="BE50" i="80" a="1"/>
  <c r="BE50" i="80" s="1"/>
  <c r="BE73" i="80" a="1"/>
  <c r="BE73" i="80" s="1"/>
  <c r="BE71" i="80" a="1"/>
  <c r="BE71" i="80" s="1"/>
  <c r="BE83" i="80" a="1"/>
  <c r="BE83" i="80" s="1"/>
  <c r="BE111" i="80" a="1"/>
  <c r="BE111" i="80" s="1"/>
  <c r="BE108" i="80" a="1"/>
  <c r="BE108" i="80" s="1"/>
  <c r="BE93" i="80" a="1"/>
  <c r="BE93" i="80" s="1"/>
  <c r="BE76" i="80" a="1"/>
  <c r="BE76" i="80" s="1"/>
  <c r="AX72" i="80"/>
  <c r="BD72" i="80" s="1" a="1"/>
  <c r="BD72" i="80" s="1"/>
  <c r="AY78" i="80"/>
  <c r="BD78" i="80" s="1" a="1"/>
  <c r="BD78" i="80" s="1"/>
  <c r="AX110" i="80"/>
  <c r="BD110" i="80" s="1" a="1"/>
  <c r="BD110" i="80" s="1"/>
  <c r="AY87" i="80"/>
  <c r="BD87" i="80" s="1" a="1"/>
  <c r="BD87" i="80" s="1"/>
  <c r="BG71" i="80"/>
  <c r="AX46" i="80"/>
  <c r="BD46" i="80" s="1" a="1"/>
  <c r="BD46" i="80" s="1"/>
  <c r="BH17" i="80"/>
  <c r="AX37" i="80"/>
  <c r="BD37" i="80" s="1" a="1"/>
  <c r="BD37" i="80" s="1"/>
  <c r="BH29" i="80"/>
  <c r="BA14" i="80" a="1"/>
  <c r="BA14" i="80" s="1"/>
  <c r="AY82" i="80"/>
  <c r="BD82" i="80" s="1" a="1"/>
  <c r="BD82" i="80" s="1"/>
  <c r="AY67" i="80"/>
  <c r="BD67" i="80" s="1" a="1"/>
  <c r="BD67" i="80" s="1"/>
  <c r="AX45" i="80"/>
  <c r="BD45" i="80" s="1" a="1"/>
  <c r="BD45" i="80" s="1"/>
  <c r="AY65" i="80"/>
  <c r="BD65" i="80" s="1" a="1"/>
  <c r="BD65" i="80" s="1"/>
  <c r="BB14" i="80" a="1"/>
  <c r="BB14" i="80" s="1"/>
  <c r="I39" i="77" s="1"/>
  <c r="BH23" i="80"/>
  <c r="AX103" i="80"/>
  <c r="BD103" i="80" s="1" a="1"/>
  <c r="BD103" i="80" s="1"/>
  <c r="AX34" i="80"/>
  <c r="BD34" i="80" s="1" a="1"/>
  <c r="BD34" i="80" s="1"/>
  <c r="AY98" i="80"/>
  <c r="BD98" i="80" s="1" a="1"/>
  <c r="BD98" i="80" s="1"/>
  <c r="AX36" i="80"/>
  <c r="BD36" i="80" s="1" a="1"/>
  <c r="BD36" i="80" s="1"/>
  <c r="AX21" i="80"/>
  <c r="BD21" i="80" s="1" a="1"/>
  <c r="BD21" i="80" s="1"/>
  <c r="AY83" i="80"/>
  <c r="BD83" i="80" s="1" a="1"/>
  <c r="BD83" i="80" s="1"/>
  <c r="AX56" i="80"/>
  <c r="BD56" i="80" s="1" a="1"/>
  <c r="BD56" i="80" s="1"/>
  <c r="AX106" i="80"/>
  <c r="BD106" i="80" s="1" a="1"/>
  <c r="BD106" i="80" s="1"/>
  <c r="AY73" i="80"/>
  <c r="BD73" i="80" s="1" a="1"/>
  <c r="BD73" i="80" s="1"/>
  <c r="AX92" i="80"/>
  <c r="BD92" i="80" s="1" a="1"/>
  <c r="BD92" i="80" s="1"/>
  <c r="AY57" i="80"/>
  <c r="BD57" i="80" s="1" a="1"/>
  <c r="BD57" i="80" s="1"/>
  <c r="AX42" i="80"/>
  <c r="BD42" i="80" s="1" a="1"/>
  <c r="BD42" i="80" s="1"/>
  <c r="AX96" i="80"/>
  <c r="BD96" i="80" s="1" a="1"/>
  <c r="BD96" i="80" s="1"/>
  <c r="AX84" i="80"/>
  <c r="BD84" i="80" s="1" a="1"/>
  <c r="BD84" i="80" s="1"/>
  <c r="AY18" i="80"/>
  <c r="BD18" i="80" s="1" a="1"/>
  <c r="BD18" i="80" s="1"/>
  <c r="AX80" i="80"/>
  <c r="BD80" i="80" s="1" a="1"/>
  <c r="BD80" i="80" s="1"/>
  <c r="AX66" i="80"/>
  <c r="BD66" i="80" s="1" a="1"/>
  <c r="BD66" i="80" s="1"/>
  <c r="BH39" i="80"/>
  <c r="AX60" i="80"/>
  <c r="BD60" i="80" s="1" a="1"/>
  <c r="BD60" i="80" s="1"/>
  <c r="AY49" i="80"/>
  <c r="BD49" i="80" s="1" a="1"/>
  <c r="BD49" i="80" s="1"/>
  <c r="AX48" i="80"/>
  <c r="BD48" i="80" s="1" a="1"/>
  <c r="BD48" i="80" s="1"/>
  <c r="BH58" i="80"/>
  <c r="AY32" i="80"/>
  <c r="BD32" i="80" s="1" a="1"/>
  <c r="BD32" i="80" s="1"/>
  <c r="AX40" i="80"/>
  <c r="BD40" i="80" s="1" a="1"/>
  <c r="BD40" i="80" s="1"/>
  <c r="BA11" i="80" a="1"/>
  <c r="BA11" i="80" s="1"/>
  <c r="BG11" i="80" s="1"/>
  <c r="AY50" i="80"/>
  <c r="BD50" i="80" s="1" a="1"/>
  <c r="BD50" i="80" s="1"/>
  <c r="BH16" i="80"/>
  <c r="AX89" i="80"/>
  <c r="BD89" i="80" s="1" a="1"/>
  <c r="BD89" i="80" s="1"/>
  <c r="AY111" i="80"/>
  <c r="BD111" i="80" s="1" a="1"/>
  <c r="BD111" i="80" s="1"/>
  <c r="BH65" i="80"/>
  <c r="BF13" i="80"/>
  <c r="AY70" i="80"/>
  <c r="BD70" i="80" s="1" a="1"/>
  <c r="BD70" i="80" s="1"/>
  <c r="BH89" i="80"/>
  <c r="AX24" i="80"/>
  <c r="BD24" i="80" s="1" a="1"/>
  <c r="BD24" i="80" s="1"/>
  <c r="AY94" i="80"/>
  <c r="BD94" i="80" s="1" a="1"/>
  <c r="BD94" i="80" s="1"/>
  <c r="AY90" i="80"/>
  <c r="BD90" i="80" s="1" a="1"/>
  <c r="BD90" i="80" s="1"/>
  <c r="AX15" i="80"/>
  <c r="AY15" i="80" s="1"/>
  <c r="BG82" i="80"/>
  <c r="AY76" i="80"/>
  <c r="AX76" i="80"/>
  <c r="BH32" i="80"/>
  <c r="AY99" i="80"/>
  <c r="BD99" i="80" s="1" a="1"/>
  <c r="BD99" i="80" s="1"/>
  <c r="AY35" i="80"/>
  <c r="BD35" i="80" s="1" a="1"/>
  <c r="BD35" i="80" s="1"/>
  <c r="BH35" i="80"/>
  <c r="AY27" i="80"/>
  <c r="AX27" i="80"/>
  <c r="BG79" i="80"/>
  <c r="BG99" i="80"/>
  <c r="AY81" i="80"/>
  <c r="AX81" i="80"/>
  <c r="AX11" i="80"/>
  <c r="AY11" i="80" s="1"/>
  <c r="AY75" i="80"/>
  <c r="BD75" i="80" s="1" a="1"/>
  <c r="BD75" i="80" s="1"/>
  <c r="AY41" i="80"/>
  <c r="BD41" i="80" s="1" a="1"/>
  <c r="BD41" i="80" s="1"/>
  <c r="AY43" i="80"/>
  <c r="BD43" i="80" s="1" a="1"/>
  <c r="BD43" i="80" s="1"/>
  <c r="AY59" i="80"/>
  <c r="AX59" i="80"/>
  <c r="AQ11" i="80"/>
  <c r="BB11" i="80" s="1" a="1"/>
  <c r="BB11" i="80" s="1"/>
  <c r="AY69" i="80"/>
  <c r="AX69" i="80"/>
  <c r="AY71" i="80"/>
  <c r="AX71" i="80"/>
  <c r="BH80" i="80"/>
  <c r="BG12" i="80"/>
  <c r="AX107" i="80"/>
  <c r="AY107" i="80"/>
  <c r="BH97" i="80"/>
  <c r="AX77" i="80"/>
  <c r="AY77" i="80"/>
  <c r="BH46" i="80"/>
  <c r="AX93" i="80"/>
  <c r="AY93" i="80"/>
  <c r="Y82" i="80"/>
  <c r="BH82" i="80" s="1"/>
  <c r="AX104" i="80"/>
  <c r="AY104" i="80"/>
  <c r="AY105" i="80"/>
  <c r="AX105" i="80"/>
  <c r="Y19" i="80"/>
  <c r="BE19" i="80" s="1" a="1"/>
  <c r="BE19" i="80" s="1"/>
  <c r="AX47" i="80"/>
  <c r="AY47" i="80"/>
  <c r="AX108" i="80"/>
  <c r="AY108" i="80"/>
  <c r="AZ112" i="80"/>
  <c r="BG21" i="80"/>
  <c r="AX51" i="80"/>
  <c r="AY51" i="80"/>
  <c r="BH74" i="80"/>
  <c r="AX86" i="80"/>
  <c r="AY86" i="80"/>
  <c r="AY102" i="80"/>
  <c r="AX102" i="80"/>
  <c r="AY17" i="80"/>
  <c r="AX17" i="80"/>
  <c r="BG13" i="80"/>
  <c r="X112" i="80"/>
  <c r="C8" i="84" s="1"/>
  <c r="Y15" i="80"/>
  <c r="AX53" i="80"/>
  <c r="AY53" i="80"/>
  <c r="BH48" i="80"/>
  <c r="BH92" i="80"/>
  <c r="BH18" i="80"/>
  <c r="BH93" i="80"/>
  <c r="BH54" i="80"/>
  <c r="AX95" i="80"/>
  <c r="AY95" i="80"/>
  <c r="AY33" i="80"/>
  <c r="AX33" i="80"/>
  <c r="AY30" i="80"/>
  <c r="AX30" i="80"/>
  <c r="AX58" i="80"/>
  <c r="AY58" i="80"/>
  <c r="BH51" i="80"/>
  <c r="BH100" i="80"/>
  <c r="BH37" i="80"/>
  <c r="BH99" i="80"/>
  <c r="BH75" i="80"/>
  <c r="BH111" i="80"/>
  <c r="AX22" i="80"/>
  <c r="AY22" i="80"/>
  <c r="AX52" i="80"/>
  <c r="AY52" i="80"/>
  <c r="BH69" i="80"/>
  <c r="AY85" i="80"/>
  <c r="AX85" i="80"/>
  <c r="AY97" i="80"/>
  <c r="AX97" i="80"/>
  <c r="BH108" i="80"/>
  <c r="BH71" i="80"/>
  <c r="AX91" i="80"/>
  <c r="AY91" i="80"/>
  <c r="BH96" i="80"/>
  <c r="BH47" i="80"/>
  <c r="AX14" i="80"/>
  <c r="AY14" i="80" s="1"/>
  <c r="AX16" i="80"/>
  <c r="AY16" i="80"/>
  <c r="AX13" i="80"/>
  <c r="AY13" i="80" s="1"/>
  <c r="AX55" i="80"/>
  <c r="AY55" i="80"/>
  <c r="BH95" i="80"/>
  <c r="BH83" i="80"/>
  <c r="Y13" i="80"/>
  <c r="D9" i="88" s="1"/>
  <c r="AX39" i="80"/>
  <c r="AY39" i="80"/>
  <c r="AX31" i="80"/>
  <c r="AY31" i="80"/>
  <c r="BH86" i="80"/>
  <c r="AX109" i="80"/>
  <c r="AY109" i="80"/>
  <c r="AX19" i="80"/>
  <c r="AY19" i="80"/>
  <c r="AX88" i="80"/>
  <c r="AY88" i="80"/>
  <c r="AX26" i="80"/>
  <c r="AY26" i="80"/>
  <c r="AX64" i="80"/>
  <c r="AY64" i="80"/>
  <c r="BH64" i="80"/>
  <c r="BH56" i="80"/>
  <c r="AX44" i="80"/>
  <c r="AY44" i="80"/>
  <c r="BH77" i="80"/>
  <c r="BH85" i="80"/>
  <c r="BH102" i="80"/>
  <c r="BH61" i="80"/>
  <c r="AX54" i="80"/>
  <c r="AY54" i="80"/>
  <c r="BG31" i="80"/>
  <c r="AX63" i="80"/>
  <c r="AY63" i="80"/>
  <c r="AX68" i="80"/>
  <c r="AY68" i="80"/>
  <c r="Y21" i="80"/>
  <c r="BH21" i="80" s="1"/>
  <c r="AX20" i="80"/>
  <c r="AY20" i="80"/>
  <c r="BH70" i="80"/>
  <c r="Y14" i="80"/>
  <c r="BH33" i="80"/>
  <c r="AX23" i="80"/>
  <c r="AY23" i="80"/>
  <c r="AX101" i="80"/>
  <c r="AY101" i="80"/>
  <c r="BH59" i="80"/>
  <c r="AX79" i="80"/>
  <c r="AY79" i="80"/>
  <c r="BH98" i="80"/>
  <c r="Y31" i="80"/>
  <c r="BH31" i="80" s="1"/>
  <c r="BH45" i="80"/>
  <c r="BH30" i="80"/>
  <c r="AX38" i="80"/>
  <c r="AY38" i="80"/>
  <c r="BH84" i="80"/>
  <c r="BH38" i="80"/>
  <c r="AY25" i="80"/>
  <c r="AX25" i="80"/>
  <c r="Y79" i="80"/>
  <c r="BH79" i="80" s="1"/>
  <c r="AY62" i="80"/>
  <c r="AX62" i="80"/>
  <c r="AX28" i="80"/>
  <c r="AY28" i="80"/>
  <c r="AX12" i="80"/>
  <c r="AY12" i="80" s="1"/>
  <c r="BH101" i="80"/>
  <c r="AX61" i="80"/>
  <c r="AY61" i="80"/>
  <c r="AX100" i="80"/>
  <c r="AY100" i="80"/>
  <c r="BH36" i="80"/>
  <c r="BH67" i="80"/>
  <c r="BH63" i="80"/>
  <c r="BH90" i="80"/>
  <c r="BH110" i="80"/>
  <c r="C41" i="91" l="1"/>
  <c r="K8" i="88"/>
  <c r="L8" i="88" s="1"/>
  <c r="N8" i="88" s="1"/>
  <c r="D31" i="84"/>
  <c r="D8" i="88"/>
  <c r="E8" i="88" s="1"/>
  <c r="C36" i="91"/>
  <c r="K9" i="88"/>
  <c r="D36" i="84"/>
  <c r="E9" i="88"/>
  <c r="G9" i="88" s="1"/>
  <c r="C42" i="91" s="1"/>
  <c r="BD11" i="80" a="1"/>
  <c r="BD11" i="80" s="1"/>
  <c r="I37" i="77"/>
  <c r="BD29" i="80" a="1"/>
  <c r="BD29" i="80" s="1"/>
  <c r="BH12" i="80"/>
  <c r="I38" i="77"/>
  <c r="BD12" i="80" a="1"/>
  <c r="BD12" i="80" s="1"/>
  <c r="BE12" i="80" a="1"/>
  <c r="BE12" i="80" s="1"/>
  <c r="BE30" i="80" a="1"/>
  <c r="BE30" i="80" s="1"/>
  <c r="BE23" i="80" a="1"/>
  <c r="BE23" i="80" s="1"/>
  <c r="BE27" i="80" a="1"/>
  <c r="BE27" i="80" s="1"/>
  <c r="BE11" i="80" a="1"/>
  <c r="BE11" i="80" s="1"/>
  <c r="BA112" i="80"/>
  <c r="E11" i="91" s="1"/>
  <c r="BH15" i="80"/>
  <c r="Y112" i="80"/>
  <c r="F22" i="77" s="1"/>
  <c r="BD64" i="80" a="1"/>
  <c r="BD64" i="80" s="1"/>
  <c r="BE14" i="80" a="1"/>
  <c r="BE14" i="80" s="1"/>
  <c r="BE21" i="80" a="1"/>
  <c r="BE21" i="80" s="1"/>
  <c r="BE31" i="80" a="1"/>
  <c r="BE31" i="80" s="1"/>
  <c r="BE79" i="80" a="1"/>
  <c r="BE79" i="80" s="1"/>
  <c r="BE82" i="80" a="1"/>
  <c r="BE82" i="80" s="1"/>
  <c r="BD76" i="80" a="1"/>
  <c r="BD76" i="80" s="1"/>
  <c r="BE15" i="80" a="1"/>
  <c r="BE15" i="80" s="1"/>
  <c r="BD108" i="80" a="1"/>
  <c r="BD108" i="80" s="1"/>
  <c r="BE13" i="80" a="1"/>
  <c r="BE13" i="80" s="1"/>
  <c r="BH14" i="80"/>
  <c r="BD81" i="80" a="1"/>
  <c r="BD81" i="80" s="1"/>
  <c r="BD14" i="80" a="1"/>
  <c r="BD14" i="80" s="1"/>
  <c r="BB112" i="80"/>
  <c r="BD33" i="80" a="1"/>
  <c r="BD33" i="80" s="1"/>
  <c r="BD44" i="80" a="1"/>
  <c r="BD44" i="80" s="1"/>
  <c r="BD39" i="80" a="1"/>
  <c r="BD39" i="80" s="1"/>
  <c r="BG14" i="80"/>
  <c r="BG112" i="80" s="1"/>
  <c r="BD52" i="80" a="1"/>
  <c r="BD52" i="80" s="1"/>
  <c r="BD102" i="80" a="1"/>
  <c r="BD102" i="80" s="1"/>
  <c r="BD93" i="80" a="1"/>
  <c r="BD93" i="80" s="1"/>
  <c r="BD15" i="80" a="1"/>
  <c r="BD15" i="80" s="1"/>
  <c r="BD109" i="80" a="1"/>
  <c r="BD109" i="80" s="1"/>
  <c r="BD16" i="80" a="1"/>
  <c r="BD16" i="80" s="1"/>
  <c r="BD58" i="80" a="1"/>
  <c r="BD58" i="80" s="1"/>
  <c r="BD30" i="80" a="1"/>
  <c r="BD30" i="80" s="1"/>
  <c r="BD86" i="80" a="1"/>
  <c r="BD86" i="80" s="1"/>
  <c r="BD71" i="80" a="1"/>
  <c r="BD71" i="80" s="1"/>
  <c r="BD69" i="80" a="1"/>
  <c r="BD69" i="80" s="1"/>
  <c r="BD100" i="80" a="1"/>
  <c r="BD100" i="80" s="1"/>
  <c r="BD54" i="80" a="1"/>
  <c r="BD54" i="80" s="1"/>
  <c r="BD22" i="80" a="1"/>
  <c r="BD22" i="80" s="1"/>
  <c r="BD77" i="80" a="1"/>
  <c r="BD77" i="80" s="1"/>
  <c r="BD59" i="80" a="1"/>
  <c r="BD59" i="80" s="1"/>
  <c r="BD79" i="80" a="1"/>
  <c r="BD79" i="80" s="1"/>
  <c r="BD31" i="80" a="1"/>
  <c r="BD31" i="80" s="1"/>
  <c r="BD38" i="80" a="1"/>
  <c r="BD38" i="80" s="1"/>
  <c r="BD91" i="80" a="1"/>
  <c r="BD91" i="80" s="1"/>
  <c r="BD27" i="80" a="1"/>
  <c r="BD27" i="80" s="1"/>
  <c r="BD105" i="80" a="1"/>
  <c r="BD105" i="80" s="1"/>
  <c r="BD20" i="80" a="1"/>
  <c r="BD20" i="80" s="1"/>
  <c r="BD104" i="80" a="1"/>
  <c r="BD104" i="80" s="1"/>
  <c r="BD107" i="80" a="1"/>
  <c r="BD107" i="80" s="1"/>
  <c r="BD17" i="80" a="1"/>
  <c r="BD17" i="80" s="1"/>
  <c r="BD28" i="80" a="1"/>
  <c r="BD28" i="80" s="1"/>
  <c r="BD47" i="80" a="1"/>
  <c r="BD47" i="80" s="1"/>
  <c r="BD26" i="80" a="1"/>
  <c r="BD26" i="80" s="1"/>
  <c r="BD95" i="80" a="1"/>
  <c r="BD95" i="80" s="1"/>
  <c r="BD63" i="80" a="1"/>
  <c r="BD63" i="80" s="1"/>
  <c r="BD51" i="80" a="1"/>
  <c r="BD51" i="80" s="1"/>
  <c r="BF112" i="80"/>
  <c r="BD97" i="80" a="1"/>
  <c r="BD97" i="80" s="1"/>
  <c r="BD68" i="80" a="1"/>
  <c r="BD68" i="80" s="1"/>
  <c r="BD85" i="80" a="1"/>
  <c r="BD85" i="80" s="1"/>
  <c r="BD61" i="80" a="1"/>
  <c r="BD61" i="80" s="1"/>
  <c r="BD23" i="80" a="1"/>
  <c r="BD23" i="80" s="1"/>
  <c r="BD88" i="80" a="1"/>
  <c r="BD88" i="80" s="1"/>
  <c r="BD101" i="80" a="1"/>
  <c r="BD101" i="80" s="1"/>
  <c r="BD13" i="80" a="1"/>
  <c r="BD13" i="80" s="1"/>
  <c r="BD62" i="80" a="1"/>
  <c r="BD62" i="80" s="1"/>
  <c r="BH13" i="80"/>
  <c r="BD53" i="80" a="1"/>
  <c r="BD53" i="80" s="1"/>
  <c r="BH19" i="80"/>
  <c r="BD25" i="80" a="1"/>
  <c r="BD25" i="80" s="1"/>
  <c r="BD19" i="80" a="1"/>
  <c r="BD19" i="80" s="1"/>
  <c r="BD55" i="80" a="1"/>
  <c r="BD55" i="80" s="1"/>
  <c r="C37" i="91" l="1"/>
  <c r="I43" i="77"/>
  <c r="D37" i="84"/>
  <c r="G8" i="88"/>
  <c r="Q8" i="88"/>
  <c r="P8" i="88" a="1"/>
  <c r="P8" i="88" s="1"/>
  <c r="BH112" i="80"/>
  <c r="D38" i="84" l="1"/>
  <c r="G10" i="88"/>
  <c r="F23" i="77" s="1"/>
  <c r="F24" i="77" s="1"/>
  <c r="F26" i="77" s="1"/>
  <c r="F27" i="77" s="1"/>
  <c r="D32" i="84"/>
  <c r="P9" i="88" a="1"/>
  <c r="P9" i="88" s="1"/>
  <c r="K10" i="88"/>
  <c r="L9" i="88"/>
  <c r="Q9" i="88" s="1"/>
  <c r="D10" i="88"/>
  <c r="D33" i="84" l="1"/>
  <c r="F31" i="84" s="1"/>
  <c r="E32" i="84"/>
  <c r="D39" i="84"/>
  <c r="E33" i="84"/>
  <c r="E38" i="84"/>
  <c r="B8" i="84"/>
  <c r="N9" i="88"/>
  <c r="Q10" i="88"/>
  <c r="I44" i="77" l="1"/>
  <c r="N10" i="88"/>
  <c r="E36" i="84"/>
  <c r="E31" i="84"/>
  <c r="E37" i="84"/>
  <c r="D8" i="84"/>
  <c r="E8" i="84" s="1"/>
  <c r="E39" i="84"/>
  <c r="D11" i="91"/>
  <c r="BH11" i="80"/>
  <c r="F8" i="84" l="1"/>
  <c r="C16" i="84"/>
  <c r="G8" i="84"/>
  <c r="J17" i="91"/>
  <c r="F11" i="91"/>
  <c r="C27" i="91" s="1"/>
  <c r="C43" i="91"/>
  <c r="C38" i="91"/>
  <c r="E16" i="84"/>
  <c r="F36" i="84" s="1"/>
  <c r="F39" i="84" s="1"/>
  <c r="F16" i="84" l="1"/>
  <c r="D41" i="91"/>
  <c r="C17" i="84"/>
  <c r="F17" i="84" s="1"/>
  <c r="F27" i="91"/>
  <c r="E36" i="91" s="1"/>
  <c r="D43" i="91"/>
  <c r="D38" i="91"/>
  <c r="C44" i="91"/>
  <c r="D37" i="91"/>
  <c r="D42" i="91"/>
  <c r="D36" i="91"/>
  <c r="G11" i="91"/>
  <c r="J18" i="91"/>
  <c r="G22" i="77" s="1"/>
  <c r="K17" i="91"/>
  <c r="K18" i="91" s="1"/>
  <c r="G23" i="77" s="1"/>
  <c r="D16" i="84" l="1"/>
  <c r="E41" i="91"/>
  <c r="E44" i="91" s="1"/>
  <c r="O6" i="84"/>
  <c r="J16" i="84"/>
  <c r="G24" i="77"/>
  <c r="D44" i="91"/>
  <c r="D17" i="84"/>
  <c r="D27" i="91"/>
  <c r="G16" i="84" l="1"/>
  <c r="H16" i="84"/>
  <c r="I31" i="84"/>
  <c r="G31" i="84"/>
  <c r="H31" i="84" s="1"/>
  <c r="L16" i="84"/>
  <c r="N16" i="84" s="1"/>
  <c r="K31" i="84"/>
  <c r="G36" i="84"/>
  <c r="H36" i="84" s="1"/>
  <c r="I36" i="84"/>
  <c r="L17" i="84"/>
  <c r="D28" i="91"/>
  <c r="E27" i="91" s="1"/>
  <c r="E28" i="91" s="1"/>
  <c r="G27" i="91"/>
  <c r="G28" i="91" s="1"/>
  <c r="K27" i="91" s="1"/>
  <c r="F36" i="91" s="1"/>
  <c r="C28" i="91"/>
  <c r="J20" i="77" l="1"/>
  <c r="H11" i="91"/>
  <c r="O16" i="84"/>
  <c r="P16" i="84" s="1"/>
  <c r="J31" i="84"/>
  <c r="I39" i="84"/>
  <c r="K36" i="84"/>
  <c r="G26" i="77"/>
  <c r="G27" i="77" s="1"/>
  <c r="G39" i="84"/>
  <c r="H39" i="84"/>
  <c r="J36" i="84"/>
  <c r="M17" i="84"/>
  <c r="S7" i="84" s="1"/>
  <c r="R7" i="84"/>
  <c r="K39" i="84"/>
  <c r="H28" i="91"/>
  <c r="I27" i="91" s="1"/>
  <c r="M11" i="91"/>
  <c r="J22" i="77" s="1"/>
  <c r="J39" i="84" l="1"/>
  <c r="O17" i="84"/>
  <c r="P17" i="84" s="1"/>
  <c r="I16" i="84"/>
  <c r="M16" i="84"/>
  <c r="Q6" i="84" l="1"/>
  <c r="H27" i="91"/>
  <c r="F41" i="91"/>
  <c r="G41" i="91" s="1"/>
  <c r="G36" i="91"/>
  <c r="G44" i="91" l="1"/>
  <c r="H41" i="91"/>
  <c r="F44" i="91"/>
  <c r="N11" i="91"/>
  <c r="J23" i="77" s="1"/>
  <c r="J27" i="91"/>
  <c r="J41" i="91" l="1"/>
  <c r="K41" i="91" s="1"/>
  <c r="I41" i="91"/>
  <c r="H36" i="91"/>
  <c r="O11" i="91"/>
  <c r="M27" i="91"/>
  <c r="M28" i="91"/>
  <c r="I36" i="91" l="1"/>
  <c r="I44" i="91" s="1"/>
  <c r="H44" i="91"/>
  <c r="J36" i="91"/>
  <c r="N27" i="91"/>
  <c r="N28" i="91"/>
  <c r="J24" i="77" s="1"/>
  <c r="P28" i="91" l="1"/>
  <c r="P27" i="91"/>
  <c r="Q27" i="91" s="1"/>
  <c r="K36" i="91"/>
  <c r="K44" i="91" s="1"/>
  <c r="J44" i="91"/>
  <c r="Q28" i="91" l="1"/>
  <c r="Q11" i="91"/>
  <c r="J28" i="77"/>
  <c r="J29"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J6" authorId="0" shapeId="0" xr:uid="{EE7D1E44-83A0-4A44-ABF2-F3800DC2E43D}">
      <text>
        <r>
          <rPr>
            <b/>
            <sz val="18"/>
            <color rgb="FF000000"/>
            <rFont val="Tahoma"/>
            <family val="2"/>
          </rPr>
          <t>(Attention, si le périmètre du projet financé est différent de celui du FEADER un échange avec le service instructeur est nécessaire avant validation de la demande d'aide)</t>
        </r>
      </text>
    </comment>
    <comment ref="Q6" authorId="0" shapeId="0" xr:uid="{16C75342-A166-4E6F-BEA0-2240FC8C128D}">
      <text>
        <r>
          <rPr>
            <b/>
            <sz val="14"/>
            <color rgb="FF000000"/>
            <rFont val="Tahoma"/>
            <family val="2"/>
          </rPr>
          <t>Attention : Le total des ressources prévisionnelles doit être égal ou inférieur au coût total du projet</t>
        </r>
      </text>
    </comment>
    <comment ref="J14"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<sst xmlns="http://schemas.openxmlformats.org/spreadsheetml/2006/main" count="477" uniqueCount="305">
  <si>
    <t>PLAN DE FINANCEMENT PRÉVISIONNEL</t>
  </si>
  <si>
    <t>Intervention 77.04 : Coopération pour le renouvellement des générations en agriculture</t>
  </si>
  <si>
    <t>version 1 - Janvier 2026</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</si>
  <si>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</si>
  <si>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</si>
  <si>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</si>
  <si>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</si>
  <si>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</si>
  <si>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</si>
  <si>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de la structure accompagnatrice</t>
  </si>
  <si>
    <t xml:space="preserve">Nom du cédant </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</si>
  <si>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</si>
  <si>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</si>
  <si>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</si>
  <si>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ET 2
DÉPENSES PRÉVISIONNELLES</t>
  </si>
  <si>
    <r>
      <t xml:space="preserve">Cet onflet regroupe vos dépenses par postes de dépense et par type d'action. Pour chaque poste de dépense (représentés par la suite dans les onglets 1  et 2), veuillez renseigner le type d'action auquel il se rattache. </t>
    </r>
    <r>
      <rPr>
        <sz val="14"/>
        <color theme="1"/>
        <rFont val="Calibri"/>
        <family val="2"/>
        <scheme val="minor"/>
      </rPr>
      <t xml:space="preserve">Le poste de dépense correspond à l'intitulé des onglets 1 et 2.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</si>
  <si>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</si>
  <si>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</si>
  <si>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</si>
  <si>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t>Attention : Si un type d'action est concerné par plusieurs postes de dépenses, saisir autant de lignes que de postes de dépenses pour ce type d'action.</t>
  </si>
  <si>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</si>
  <si>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</si>
  <si>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77.04</t>
  </si>
  <si>
    <r>
      <rPr>
        <b/>
        <sz val="14"/>
        <color rgb="FFFFC000"/>
        <rFont val="Calibri (Corps)"/>
      </rPr>
      <t>Pour information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</si>
  <si>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</si>
  <si>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</si>
  <si>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</si>
  <si>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3 + synthèses)</t>
  </si>
  <si>
    <t>Postes de dépenses et types d'actionspour le dispositif 77.04</t>
  </si>
  <si>
    <t>Cession de tout ou partie de l'exploitation</t>
  </si>
  <si>
    <r>
      <rPr>
        <b/>
        <sz val="14"/>
        <color rgb="FFFFC000"/>
        <rFont val="Calibri (Corps)"/>
      </rPr>
      <t xml:space="preserve">PARTIE À COMPLÉTER  </t>
    </r>
    <r>
      <rPr>
        <b/>
        <sz val="14"/>
        <color theme="0"/>
        <rFont val="Calibri"/>
        <family val="2"/>
        <scheme val="minor"/>
      </rPr>
      <t xml:space="preserve">
Par le porteur</t>
    </r>
  </si>
  <si>
    <t>Poste de dépense</t>
  </si>
  <si>
    <t>1-Investissements immatériels</t>
  </si>
  <si>
    <t>Exemple</t>
  </si>
  <si>
    <t>2-Taux forfaitaire</t>
  </si>
  <si>
    <t>Partenaires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</si>
  <si>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</si>
  <si>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</si>
  <si>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</si>
  <si>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Structure accompagnatrice</t>
  </si>
  <si>
    <t xml:space="preserve">Partie à compléter par le porteur </t>
  </si>
  <si>
    <t>Cédant</t>
  </si>
  <si>
    <t>Investissements immatériels</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</si>
  <si>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</si>
  <si>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</si>
  <si>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</si>
  <si>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</si>
  <si>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</si>
  <si>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</si>
  <si>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</si>
  <si>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</si>
  <si>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</si>
  <si>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</si>
  <si>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</si>
  <si>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</si>
  <si>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</si>
  <si>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</si>
  <si>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</si>
  <si>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</si>
  <si>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</si>
  <si>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</si>
  <si>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</si>
  <si>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</si>
  <si>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</si>
  <si>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Partenaire qui porte la dépense</t>
  </si>
  <si>
    <t>Description de la dépense</t>
  </si>
  <si>
    <t>Taux d'affectation à l'opération</t>
  </si>
  <si>
    <t>Dénomination du fournisseur / du prestataire</t>
  </si>
  <si>
    <t>Référence du justificatif</t>
  </si>
  <si>
    <t>Type d'action concerné</t>
  </si>
  <si>
    <t>Présence d'un marché public</t>
  </si>
  <si>
    <t>Seuil du marché public</t>
  </si>
  <si>
    <t xml:space="preserve">Le marché est-il lancé à date de la demande d'aide ? </t>
  </si>
  <si>
    <t>Quantité / Poids / Autre</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</si>
  <si>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</si>
  <si>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</si>
  <si>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</si>
  <si>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</si>
  <si>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</si>
  <si>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</si>
  <si>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</si>
  <si>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</si>
  <si>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</si>
  <si>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</si>
  <si>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</si>
  <si>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</si>
  <si>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</si>
  <si>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</si>
  <si>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</si>
  <si>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</si>
  <si>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</si>
  <si>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</si>
  <si>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</si>
  <si>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</si>
  <si>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</si>
  <si>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</si>
  <si>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</si>
  <si>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</si>
  <si>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</si>
  <si>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</si>
  <si>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</si>
  <si>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</si>
  <si>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</si>
  <si>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</si>
  <si>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(reprendre les numérotations des partenaires tels que renseignées dans l'onglet Accueil)</t>
  </si>
  <si>
    <t>Type de dépense (conseil…)</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</si>
  <si>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</si>
  <si>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</si>
  <si>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</si>
  <si>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</si>
  <si>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</si>
  <si>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"2-Taux forfaitaire"</t>
    </r>
  </si>
  <si>
    <t>(préciser oui ou non)</t>
  </si>
  <si>
    <t>(quantité, poids etc. prévu correspondant à la dépense.
Présenter des devis comparatifs se basant sur la même quantité, le même poids etc. de référence)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</si>
  <si>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</si>
  <si>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</si>
  <si>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</si>
  <si>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</si>
  <si>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</si>
  <si>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</si>
  <si>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</si>
  <si>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</si>
  <si>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</si>
  <si>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</si>
  <si>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</si>
  <si>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</si>
  <si>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</si>
  <si>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</si>
  <si>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</si>
  <si>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Conseil en lien avec le plan de cession</t>
  </si>
  <si>
    <t>Conseil +</t>
  </si>
  <si>
    <t>D230115102</t>
  </si>
  <si>
    <t xml:space="preserve">Pas de marché public </t>
  </si>
  <si>
    <t>Non concerné</t>
  </si>
  <si>
    <t>Devis 1</t>
  </si>
  <si>
    <t>Total présenté</t>
  </si>
  <si>
    <t>Total retenu</t>
  </si>
  <si>
    <t>Total écarté</t>
  </si>
  <si>
    <t>Dépenses couvertes par application d'une option de coûts simplifiés (OCS) - taux forfaitaire de 20% des dépenses d'investissement pour couvrir les éventuels frais de personnel et d'autoconstruction</t>
  </si>
  <si>
    <t>Partie réservée à l'administration - Instruction des dépenses couvertes par application d'une option de coûts simplifiés (OCS) - taux forfaitaire de 20% des dépenses d'investissement pour couvrir les éventuels frais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</si>
  <si>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</si>
  <si>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</si>
  <si>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r>
      <t xml:space="preserve">ÉTAPE 3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</si>
  <si>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</si>
  <si>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CALCULS</t>
  </si>
  <si>
    <t>COMMENTAIRES</t>
  </si>
  <si>
    <t xml:space="preserve">MONTANT ÉCARTÉ </t>
  </si>
  <si>
    <t>1 ligne = 1 partenaire</t>
  </si>
  <si>
    <t>Montant des dépenses présentées servant de base de calcul</t>
  </si>
  <si>
    <t>À titre informatif, montant de l'OCS calculé sur la base des dépenses d'investissement présentées et par application du taux de 20%</t>
  </si>
  <si>
    <t>Souhaitez-vous bénéficier du taux forfaitaire de 20% des dépenses d'investissement pour couvrir des dépenses directes</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</si>
  <si>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</si>
  <si>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</si>
  <si>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</si>
  <si>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</si>
  <si>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</si>
  <si>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</si>
  <si>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Montant écarté</t>
  </si>
  <si>
    <t>(nom du type d'action)</t>
  </si>
  <si>
    <t>(saisie automatique sur la base des informations déclarées dans les onglets précédents)</t>
  </si>
  <si>
    <t>(saisie automatique, par application du taux forfaitaire de 20% des investissements afin de couvrir les dépenses directes</t>
  </si>
  <si>
    <r>
      <rPr>
        <i/>
        <sz val="11"/>
        <color rgb="FF000000"/>
        <rFont val="Calibri"/>
        <family val="2"/>
        <scheme val="minor"/>
      </rPr>
      <t xml:space="preserve">sélectionner Oui ou Non dans la liste déroulante ;
</t>
    </r>
    <r>
      <rPr>
        <i/>
        <sz val="11"/>
        <color rgb="FFFF0000"/>
        <rFont val="Calibri"/>
        <family val="2"/>
        <scheme val="minor"/>
      </rPr>
      <t>si l'opération mobilise des dépenses d'investissement, sélectionner "Oui" et justifier le caractère nécessaire des frais couverts par l'OCS dans une note rattachée au plan de financement</t>
    </r>
  </si>
  <si>
    <t>(saisie automatique en fonction de si l'OCS a été sélectionnée)</t>
  </si>
  <si>
    <t>(toute précision pertinente le cas échéant pour la compréhension de l'action prévue...)</t>
  </si>
  <si>
    <t>Report automatique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</si>
  <si>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</si>
  <si>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Oui</t>
  </si>
  <si>
    <t>Base de calcul</t>
  </si>
  <si>
    <t>Montant de l'OCS présenté</t>
  </si>
  <si>
    <t>Montant de l'OCS retenu</t>
  </si>
  <si>
    <t>Montant de l'OCS écarté</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</si>
  <si>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</si>
  <si>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</si>
  <si>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Corps)"/>
      </rPr>
      <t xml:space="preserve">ÉTAPE 2 . </t>
    </r>
    <r>
      <rPr>
        <b/>
        <sz val="25"/>
        <color theme="0"/>
        <rFont val="Calibri"/>
        <family val="2"/>
        <scheme val="minor"/>
      </rPr>
      <t xml:space="preserve">COMPLÉTER LES INFORMATIONS LIEES A D'AUTRES EVENTUELS FINANCEURS 
</t>
    </r>
    <r>
      <rPr>
        <b/>
        <sz val="15"/>
        <color theme="0"/>
        <rFont val="Calibri"/>
        <family val="2"/>
        <scheme val="minor"/>
      </rPr>
      <t>Compléter les cellules blanches ci-dessous. Le cas échéant, ajouter autant de lignes que de financeurs publics existants. 
(Attention, si le périmètre du projet financé est différent de celui du FEADER un échange avec le service instructeur est nécessaire avant validation de la demande d'aide)</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</si>
  <si>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</si>
  <si>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</si>
  <si>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</si>
  <si>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</si>
  <si>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 financement public autre que FEADER/Région est-il obtenu en date du dépôt de la demande d'aide ?</t>
  </si>
  <si>
    <t>Total des dépenses et des ressources</t>
  </si>
  <si>
    <t>Montant d'aide publique nationale : Financement public hors PSR (FEADER)</t>
  </si>
  <si>
    <t>Synthèse de l'opération
(donnée à titre informatif ne valant ni promesse d'attribution de l'aide, ni contractualisation des montants indiqués)</t>
  </si>
  <si>
    <t>Ventilation par poste de dépense</t>
  </si>
  <si>
    <t>Ventilation par catégorie et par type d'action</t>
  </si>
  <si>
    <t>Total général = coût global du projet</t>
  </si>
  <si>
    <t>Total des ressources prévisionnelles</t>
  </si>
  <si>
    <t>Montant FEADER</t>
  </si>
  <si>
    <t>Région</t>
  </si>
  <si>
    <t>Autre cofinanceur public que région 1 (à préciser)</t>
  </si>
  <si>
    <t>Autre cofinanceur public que région 2 (à préciser)</t>
  </si>
  <si>
    <t>Autre cofinanceur public que région 3 (à préciser)</t>
  </si>
  <si>
    <t>Montant total HT</t>
  </si>
  <si>
    <t>Montant TVA</t>
  </si>
  <si>
    <t>Montant TTC</t>
  </si>
  <si>
    <t>Investissements</t>
  </si>
  <si>
    <t>Taux forfaitaire</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</si>
  <si>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</si>
  <si>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</si>
  <si>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</si>
  <si>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</si>
  <si>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Taux d'Aide Publique (TAP) réglementaire du dispositif</t>
  </si>
  <si>
    <t xml:space="preserve">Montant d'aide publique </t>
  </si>
  <si>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</si>
  <si>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</si>
  <si>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</si>
  <si>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</si>
  <si>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</si>
  <si>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</si>
  <si>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</si>
  <si>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</si>
  <si>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 l'apport</t>
  </si>
  <si>
    <t>% de l'apport et du financement externe d'origine privée</t>
  </si>
  <si>
    <t>Sur cette intervention, le TAP est de 100%</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</si>
  <si>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</si>
  <si>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</si>
  <si>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</si>
  <si>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déclenc</t>
    </r>
    <r>
      <rPr>
        <sz val="18"/>
        <rFont val="Calibri"/>
        <family val="2"/>
      </rPr>
      <t>hé</t>
    </r>
    <r>
      <rPr>
        <b/>
        <sz val="18"/>
        <rFont val="Calibri"/>
        <family val="2"/>
      </rPr>
      <t xml:space="preserve">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</si>
  <si>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</si>
  <si>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</si>
  <si>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</si>
  <si>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</si>
  <si>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r>
      <t xml:space="preserve">VENTILATION DES MONTANTS FINANCEURS PAR PARTENAIRE ET POSTES DE DEPENSE
Attention, les montants ci-dessous sont présentés </t>
    </r>
    <r>
      <rPr>
        <b/>
        <u/>
        <sz val="18"/>
        <color theme="1"/>
        <rFont val="Calibri"/>
        <family val="2"/>
        <scheme val="minor"/>
      </rPr>
      <t>à titre indicatif et</t>
    </r>
    <r>
      <rPr>
        <b/>
        <sz val="18"/>
        <color theme="1"/>
        <rFont val="Calibri"/>
        <family val="2"/>
        <scheme val="minor"/>
      </rPr>
      <t xml:space="preserve"> peuvent évoluer à l'instruction</t>
    </r>
  </si>
  <si>
    <r>
      <t xml:space="preserve">VENTILATION DES MONTANTS FINANCEURS PAR PARTENAIRE ET POSTES DE DEPENSE POUR L'EMERGENCE DE NOUVEAUX GROUPEMENTS
Attention, les montants ci-dessous sont présentés </t>
    </r>
    <r>
      <rPr>
        <b/>
        <u/>
        <sz val="18"/>
        <color theme="0"/>
        <rFont val="Calibri"/>
        <family val="2"/>
        <scheme val="minor"/>
      </rPr>
      <t>à titre indicatif et</t>
    </r>
    <r>
      <rPr>
        <b/>
        <sz val="18"/>
        <color theme="0"/>
        <rFont val="Calibri"/>
        <family val="2"/>
        <scheme val="minor"/>
      </rPr>
      <t xml:space="preserve"> peuvent évoluer à l'instruction</t>
    </r>
  </si>
  <si>
    <t>Postes de dépenses</t>
  </si>
  <si>
    <t>Montant présenté</t>
  </si>
  <si>
    <t>Part des dépenses présentées du partenaire à l'échelle du partenariat</t>
  </si>
  <si>
    <t>Montant d'aide publique calculé après application du TAP et des RIF</t>
  </si>
  <si>
    <t>Montant de la part nationale à solliciter</t>
  </si>
  <si>
    <t>1-Investissements</t>
  </si>
  <si>
    <t>TOTAL dépenses  éligibles prévisionnelles de la structure accompagnatrice</t>
  </si>
  <si>
    <t>TOTAL dépenses  éligibles prévisionnelles du cédant</t>
  </si>
  <si>
    <t xml:space="preserve">TOTAL </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</si>
  <si>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</si>
  <si>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et 2
- Les calculs et contrôles bloquants sont automatisés dans les étapes 1, 3 et 4. L'instructeur peut directement modifier les cellules en cas d'erreur identifiées</t>
    </r>
  </si>
  <si>
    <t>SYNTHESE DE L'INSTRUCTION</t>
  </si>
  <si>
    <t>SYNTHÈSE DES DÉPENSES APRES INSTRUCTION</t>
  </si>
  <si>
    <t>SYNTHESE DES RESSOURCES ELIGIBLES RETENUES</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</si>
  <si>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</si>
  <si>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</si>
  <si>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</si>
  <si>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</si>
  <si>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Montant d'aide publique du dispositif</t>
  </si>
  <si>
    <t>Contrepartie FEADER retenue</t>
  </si>
  <si>
    <t>Top-Up</t>
  </si>
  <si>
    <t>Apport du porteur de projet (hors contribution en nature)</t>
  </si>
  <si>
    <t>Dépenses présentées - Dépenses éligibles</t>
  </si>
  <si>
    <t>Il s'agit du total des dépenses éligibles retenues après application des seuils et plafonds (cf. les étapes 1 à 4)</t>
  </si>
  <si>
    <t>Dépenses présentées - Dépenses éligibles retenues</t>
  </si>
  <si>
    <t>Montant d'aide publique</t>
  </si>
  <si>
    <t>/</t>
  </si>
  <si>
    <t xml:space="preserve">Ce montant comprend les éventuels cofinanceurs publics et le financement régional </t>
  </si>
  <si>
    <t xml:space="preserve">Dépenses éligibles retenues - les financements externes privés et publics </t>
  </si>
  <si>
    <t>INSTRUCTION DE LA DEMANDE D'AIDE</t>
  </si>
  <si>
    <t>INSTRUCTION DES COFINANCEURS AUTRES QUE FEADER ET REGION</t>
  </si>
  <si>
    <t xml:space="preserve">VENTILATION DES DEPENSES PAR POSTE DE DEPENSE </t>
  </si>
  <si>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</si>
  <si>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</si>
  <si>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</si>
  <si>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t>Intitulé du poste de dépense</t>
  </si>
  <si>
    <t xml:space="preserve">Investissements </t>
  </si>
  <si>
    <t xml:space="preserve">Taux forfaitaire personnel </t>
  </si>
  <si>
    <t>Attention, si le montant versé par le cofinanceur porte sur un périmètre différent du projet éligible au FEADER, il ne faut renseigner ici que le montant correspondant au périmètre du projet éligible au FEADER</t>
  </si>
  <si>
    <t>Dépenses éligibles (avant RIF)</t>
  </si>
  <si>
    <t>Dépenses éligibles retenues (après RIF)</t>
  </si>
  <si>
    <t xml:space="preserve">CALCUL AUTOMATIQUE DE LA VENTILATION DES DEPENSES. L'INSTRUCTEUR PEUT CORRIGER DIRECTEMENT TOUT POINT DE CONTRÔLE LE CAS ECHEANT </t>
  </si>
  <si>
    <t>Dépenses instruites</t>
  </si>
  <si>
    <t>Dépenses instruites après application des RIF</t>
  </si>
  <si>
    <t>Part du type d'action sur le total des dépenses éligibles retenues (en %)</t>
  </si>
  <si>
    <t>Le montant du financeur public autre que FEADER/Région prend-il en charge toute la part nationale?</t>
  </si>
  <si>
    <t xml:space="preserve">Montant de l'apport </t>
  </si>
  <si>
    <t>Commentaires du service instructeur</t>
  </si>
  <si>
    <t>Aucun plafond ni seuil sur cette intervention</t>
  </si>
  <si>
    <t>Le TAP est de 100% sur cette intervention</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</si>
  <si>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</si>
  <si>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</si>
  <si>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</si>
  <si>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</si>
  <si>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Emprunt + Auto-financement</t>
  </si>
  <si>
    <t>VENTILATION DES MONTANTS FINANCEURS PAR PARTENAIRE ET POSTES DE DEPENSE
Les calculs sont automatiques. Veuillez corriger les montants le cas échéant</t>
  </si>
  <si>
    <t>Apport de la structure accompagnatrice (autofinancement et emprunt)</t>
  </si>
  <si>
    <t>Apport du cédant (autofinancement et emprunt)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</si>
  <si>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</si>
  <si>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</si>
  <si>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</si>
  <si>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</si>
  <si>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</si>
  <si>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</si>
  <si>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</si>
  <si>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Décembre 2025</t>
  </si>
  <si>
    <t xml:space="preserve">1. Synthèse des dépenses </t>
  </si>
  <si>
    <t>2. Synthèse des ressources instruites</t>
  </si>
  <si>
    <t>Montant total du projet</t>
  </si>
  <si>
    <t>Par poste de dépense</t>
  </si>
  <si>
    <t>Taux d'aide publique indicatif</t>
  </si>
  <si>
    <t>dont FEADER</t>
  </si>
  <si>
    <t>TOTAL</t>
  </si>
  <si>
    <t>dont conseil régional de Guadeloupe</t>
  </si>
  <si>
    <t>Par type d'action</t>
  </si>
  <si>
    <t>dont cofinanceur public externe 1</t>
  </si>
  <si>
    <t>dont cofinanceur public externe 2</t>
  </si>
  <si>
    <t>dont cofinanceur public externe 3</t>
  </si>
  <si>
    <t>Montant total apport bénéficiaire</t>
  </si>
  <si>
    <t>3. Détail des dépenses instruites par poste de dépense</t>
  </si>
  <si>
    <t xml:space="preserve">Numéro </t>
  </si>
  <si>
    <t>OCS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</si>
</sst>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129">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i/>
      <u/>
      <sz val="11"/>
      <name val="Calibri"/>
      <family val="2"/>
      <scheme val="minor"/>
    </font>
    <font>
      <b/>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i/>
      <sz val="16"/>
      <color theme="1"/>
      <name val="Calibri"/>
      <family val="2"/>
      <scheme val="minor"/>
    </font>
    <font>
      <b/>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rgb="FF000000"/>
      <name val="Calibri"/>
      <family val="2"/>
      <scheme val="minor"/>
    </font>
    <font>
      <b/>
      <u/>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i/>
      <sz val="18"/>
      <name val="Calibri"/>
      <family val="2"/>
    </font>
    <font>
      <b/>
      <sz val="20"/>
      <color rgb="FF000000"/>
      <name val="Calibri"/>
      <family val="2"/>
      <scheme val="minor"/>
    </font>
    <font>
      <b/>
      <sz val="14"/>
      <color rgb="FFFFC000"/>
      <name val="Calibri (Corps)"/>
    </font>
    <font>
      <sz val="18"/>
      <name val="Calibri"/>
      <family val="2"/>
    </font>
    <font>
      <b/>
      <u/>
      <sz val="18"/>
      <color rgb="FFFF0000"/>
      <name val="Calibri"/>
      <family val="2"/>
    </font>
    <font>
      <i/>
      <sz val="16"/>
      <name val="Calibri"/>
      <family val="2"/>
    </font>
    <font>
      <b/>
      <sz val="25"/>
      <color rgb="FFFFC000"/>
      <name val="Calibri (Corps)"/>
    </font>
    <font>
      <b/>
      <i/>
      <sz val="18"/>
      <name val="Calibri"/>
      <family val="2"/>
    </font>
    <font>
      <b/>
      <sz val="18"/>
      <color rgb="FF000000"/>
      <name val="Tahoma"/>
      <family val="2"/>
    </font>
    <font>
      <b/>
      <u/>
      <sz val="18"/>
      <color rgb="FFFF0000"/>
      <name val="Calibri"/>
      <family val="2"/>
      <scheme val="minor"/>
    </font>
    <font>
      <sz val="18"/>
      <name val="Calibri"/>
      <family val="2"/>
      <scheme val="minor"/>
    </font>
    <font>
      <b/>
      <i/>
      <sz val="18"/>
      <color rgb="FFFF0000"/>
      <name val="Calibri"/>
      <family val="2"/>
    </font>
    <font>
      <b/>
      <i/>
      <sz val="11"/>
      <name val="Calibri"/>
      <family val="2"/>
    </font>
    <font>
      <i/>
      <sz val="16"/>
      <color rgb="FFFF0000"/>
      <name val="Calibri"/>
      <family val="2"/>
      <scheme val="minor"/>
    </font>
    <font>
      <i/>
      <sz val="10"/>
      <name val="Calibri"/>
      <family val="2"/>
      <scheme val="minor"/>
    </font>
    <font>
      <sz val="18"/>
      <color theme="1"/>
      <name val="Calibri"/>
      <family val="2"/>
    </font>
    <font>
      <b/>
      <sz val="18"/>
      <color rgb="FF000000"/>
      <name val="Calibri"/>
      <family val="2"/>
    </font>
    <font>
      <b/>
      <u/>
      <sz val="18"/>
      <color theme="1"/>
      <name val="Calibri"/>
      <family val="2"/>
      <scheme val="minor"/>
    </font>
    <font>
      <b/>
      <sz val="16"/>
      <color rgb="FF000000"/>
      <name val="Calibri"/>
      <family val="2"/>
    </font>
    <font>
      <b/>
      <sz val="18"/>
      <color theme="0"/>
      <name val="Calibri"/>
      <family val="2"/>
      <scheme val="minor"/>
    </font>
    <font>
      <b/>
      <u/>
      <sz val="18"/>
      <color theme="0"/>
      <name val="Calibri"/>
      <family val="2"/>
      <scheme val="minor"/>
    </font>
    <font>
      <b/>
      <sz val="16"/>
      <color theme="0"/>
      <name val="Calibri"/>
      <family val="2"/>
      <scheme val="minor"/>
    </font>
  </fonts>
  <fills count="5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227A56"/>
        <bgColor rgb="FF000000"/>
      </patternFill>
    </fill>
    <fill>
      <patternFill patternType="solid">
        <fgColor rgb="FFA6A6A6"/>
        <bgColor rgb="FF000000"/>
      </patternFill>
    </fill>
    <fill>
      <patternFill patternType="solid">
        <fgColor theme="2"/>
        <bgColor indexed="64"/>
      </patternFill>
    </fill>
    <fill>
      <patternFill patternType="solid">
        <fgColor theme="9" tint="-0.249977111117893"/>
        <bgColor indexed="64"/>
      </patternFill>
    </fill>
    <fill>
      <patternFill patternType="solid">
        <fgColor theme="9" tint="0.79998168889431442"/>
        <bgColor rgb="FF000000"/>
      </patternFill>
    </fill>
    <fill>
      <patternFill patternType="solid">
        <fgColor rgb="FFF79646"/>
        <bgColor indexed="64"/>
      </patternFill>
    </fill>
    <fill>
      <patternFill patternType="solid">
        <fgColor theme="0"/>
        <bgColor rgb="FF000000"/>
      </patternFill>
    </fill>
    <fill>
      <patternFill patternType="solid">
        <fgColor rgb="FFE2EFDA"/>
        <bgColor rgb="FF000000"/>
      </patternFill>
    </fill>
    <fill>
      <patternFill patternType="solid">
        <fgColor rgb="FFDDEBF7"/>
        <bgColor rgb="FF000000"/>
      </patternFill>
    </fill>
    <fill>
      <patternFill patternType="solid">
        <fgColor theme="0" tint="-0.14999847407452621"/>
        <bgColor rgb="FF000000"/>
      </patternFill>
    </fill>
    <fill>
      <patternFill patternType="solid">
        <fgColor theme="9" tint="0.39997558519241921"/>
        <bgColor rgb="FF000000"/>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medium">
        <color theme="1"/>
      </right>
      <top style="thin">
        <color theme="1"/>
      </top>
      <bottom style="thin">
        <color theme="1"/>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style="thin">
        <color theme="1"/>
      </left>
      <right style="medium">
        <color theme="1"/>
      </right>
      <top style="medium">
        <color theme="1"/>
      </top>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theme="1"/>
      </right>
      <top style="medium">
        <color theme="1"/>
      </top>
      <bottom style="medium">
        <color indexed="64"/>
      </bottom>
      <diagonal/>
    </border>
    <border>
      <left style="thin">
        <color theme="1"/>
      </left>
      <right style="thin">
        <color theme="1"/>
      </right>
      <top style="medium">
        <color theme="1"/>
      </top>
      <bottom style="medium">
        <color indexed="64"/>
      </bottom>
      <diagonal/>
    </border>
    <border>
      <left style="thin">
        <color theme="1"/>
      </left>
      <right/>
      <top style="medium">
        <color theme="1"/>
      </top>
      <bottom style="medium">
        <color indexed="64"/>
      </bottom>
      <diagonal/>
    </border>
    <border>
      <left/>
      <right style="medium">
        <color indexed="64"/>
      </right>
      <top style="medium">
        <color theme="1"/>
      </top>
      <bottom style="medium">
        <color indexed="64"/>
      </bottom>
      <diagonal/>
    </border>
    <border>
      <left style="thin">
        <color theme="1"/>
      </left>
      <right style="thin">
        <color theme="1"/>
      </right>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diagonal/>
    </border>
    <border>
      <left style="medium">
        <color theme="1"/>
      </left>
      <right/>
      <top style="medium">
        <color theme="1"/>
      </top>
      <bottom style="medium">
        <color indexed="64"/>
      </bottom>
      <diagonal/>
    </border>
    <border>
      <left style="medium">
        <color theme="1"/>
      </left>
      <right style="thin">
        <color theme="1"/>
      </right>
      <top style="medium">
        <color theme="1"/>
      </top>
      <bottom style="thin">
        <color theme="1"/>
      </bottom>
      <diagonal/>
    </border>
    <border>
      <left/>
      <right/>
      <top style="medium">
        <color rgb="FFF79646"/>
      </top>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top/>
      <bottom style="medium">
        <color rgb="FFF79646"/>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thin">
        <color indexed="64"/>
      </left>
      <right/>
      <top/>
      <bottom style="medium">
        <color theme="1"/>
      </bottom>
      <diagonal/>
    </border>
    <border>
      <left style="thin">
        <color theme="1"/>
      </left>
      <right style="thin">
        <color theme="1"/>
      </right>
      <top style="medium">
        <color theme="1"/>
      </top>
      <bottom/>
      <diagonal/>
    </border>
    <border>
      <left style="thin">
        <color theme="1"/>
      </left>
      <right/>
      <top style="medium">
        <color theme="1"/>
      </top>
      <bottom/>
      <diagonal/>
    </border>
    <border>
      <left style="thin">
        <color theme="1"/>
      </left>
      <right style="medium">
        <color indexed="64"/>
      </right>
      <top style="medium">
        <color theme="1"/>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bottom style="thin">
        <color indexed="64"/>
      </bottom>
      <diagonal/>
    </border>
    <border>
      <left style="medium">
        <color rgb="FFF5903D"/>
      </left>
      <right/>
      <top style="medium">
        <color rgb="FFF5903D"/>
      </top>
      <bottom/>
      <diagonal/>
    </border>
    <border>
      <left/>
      <right/>
      <top style="medium">
        <color rgb="FFF5903D"/>
      </top>
      <bottom/>
      <diagonal/>
    </border>
    <border>
      <left/>
      <right style="medium">
        <color rgb="FFF5903D"/>
      </right>
      <top style="medium">
        <color rgb="FFF5903D"/>
      </top>
      <bottom/>
      <diagonal/>
    </border>
    <border>
      <left style="medium">
        <color rgb="FFF5903D"/>
      </left>
      <right/>
      <top/>
      <bottom/>
      <diagonal/>
    </border>
    <border>
      <left/>
      <right style="medium">
        <color rgb="FFF5903D"/>
      </right>
      <top/>
      <bottom/>
      <diagonal/>
    </border>
    <border>
      <left style="medium">
        <color rgb="FFF5903D"/>
      </left>
      <right/>
      <top/>
      <bottom style="medium">
        <color rgb="FFF79646"/>
      </bottom>
      <diagonal/>
    </border>
    <border>
      <left/>
      <right style="medium">
        <color rgb="FFF5903D"/>
      </right>
      <top/>
      <bottom style="medium">
        <color rgb="FFF79646"/>
      </bottom>
      <diagonal/>
    </border>
    <border>
      <left style="medium">
        <color rgb="FFF5903D"/>
      </left>
      <right/>
      <top style="medium">
        <color rgb="FFF79646"/>
      </top>
      <bottom/>
      <diagonal/>
    </border>
    <border>
      <left/>
      <right style="medium">
        <color rgb="FFF5903D"/>
      </right>
      <top style="medium">
        <color rgb="FFF79646"/>
      </top>
      <bottom/>
      <diagonal/>
    </border>
    <border>
      <left style="medium">
        <color rgb="FFF5903D"/>
      </left>
      <right/>
      <top/>
      <bottom style="medium">
        <color indexed="64"/>
      </bottom>
      <diagonal/>
    </border>
    <border>
      <left style="medium">
        <color rgb="FFF5903D"/>
      </left>
      <right style="thin">
        <color indexed="64"/>
      </right>
      <top style="medium">
        <color indexed="64"/>
      </top>
      <bottom style="thin">
        <color indexed="64"/>
      </bottom>
      <diagonal/>
    </border>
    <border>
      <left style="medium">
        <color rgb="FFF5903D"/>
      </left>
      <right style="thin">
        <color indexed="64"/>
      </right>
      <top style="thin">
        <color indexed="64"/>
      </top>
      <bottom style="medium">
        <color indexed="64"/>
      </bottom>
      <diagonal/>
    </border>
    <border>
      <left style="medium">
        <color rgb="FFF5903D"/>
      </left>
      <right/>
      <top style="medium">
        <color indexed="64"/>
      </top>
      <bottom style="medium">
        <color indexed="64"/>
      </bottom>
      <diagonal/>
    </border>
    <border>
      <left style="medium">
        <color rgb="FFF5903D"/>
      </left>
      <right/>
      <top style="medium">
        <color indexed="64"/>
      </top>
      <bottom style="thin">
        <color indexed="64"/>
      </bottom>
      <diagonal/>
    </border>
    <border>
      <left style="medium">
        <color rgb="FFF5903D"/>
      </left>
      <right style="thin">
        <color indexed="64"/>
      </right>
      <top style="thin">
        <color indexed="64"/>
      </top>
      <bottom style="thin">
        <color indexed="64"/>
      </bottom>
      <diagonal/>
    </border>
    <border>
      <left style="medium">
        <color rgb="FFF5903D"/>
      </left>
      <right/>
      <top style="thin">
        <color indexed="64"/>
      </top>
      <bottom style="thin">
        <color indexed="64"/>
      </bottom>
      <diagonal/>
    </border>
    <border>
      <left style="medium">
        <color rgb="FFF5903D"/>
      </left>
      <right style="thin">
        <color indexed="64"/>
      </right>
      <top style="medium">
        <color indexed="64"/>
      </top>
      <bottom style="medium">
        <color indexed="64"/>
      </bottom>
      <diagonal/>
    </border>
    <border>
      <left style="medium">
        <color rgb="FFF5903D"/>
      </left>
      <right style="thin">
        <color indexed="64"/>
      </right>
      <top/>
      <bottom style="thin">
        <color indexed="64"/>
      </bottom>
      <diagonal/>
    </border>
    <border>
      <left style="medium">
        <color rgb="FFF5903D"/>
      </left>
      <right/>
      <top/>
      <bottom style="medium">
        <color rgb="FFF5903D"/>
      </bottom>
      <diagonal/>
    </border>
    <border>
      <left/>
      <right/>
      <top/>
      <bottom style="medium">
        <color rgb="FFF5903D"/>
      </bottom>
      <diagonal/>
    </border>
    <border>
      <left/>
      <right style="medium">
        <color rgb="FFF5903D"/>
      </right>
      <top/>
      <bottom style="medium">
        <color rgb="FFF5903D"/>
      </bottom>
      <diagonal/>
    </border>
    <border>
      <left style="thin">
        <color indexed="64"/>
      </left>
      <right style="thin">
        <color indexed="64"/>
      </right>
      <top style="thin">
        <color theme="1"/>
      </top>
      <bottom style="medium">
        <color indexed="64"/>
      </bottom>
      <diagonal/>
    </border>
    <border>
      <left style="thin">
        <color indexed="64"/>
      </left>
      <right style="thin">
        <color theme="1"/>
      </right>
      <top style="medium">
        <color indexed="64"/>
      </top>
      <bottom/>
      <diagonal/>
    </border>
    <border>
      <left style="thin">
        <color indexed="64"/>
      </left>
      <right style="thin">
        <color theme="1"/>
      </right>
      <top/>
      <bottom style="thin">
        <color indexed="64"/>
      </bottom>
      <diagonal/>
    </border>
  </borders>
  <cellStyleXfs count="103">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6" fillId="0" borderId="0"/>
    <xf numFmtId="0" fontId="26" fillId="0" borderId="36"/>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36"/>
    <xf numFmtId="0" fontId="26" fillId="0" borderId="0"/>
    <xf numFmtId="0" fontId="26" fillId="0" borderId="0"/>
    <xf numFmtId="0" fontId="26" fillId="0" borderId="0"/>
    <xf numFmtId="0" fontId="26" fillId="18" borderId="36"/>
    <xf numFmtId="0" fontId="26" fillId="0" borderId="0"/>
    <xf numFmtId="0" fontId="26" fillId="19" borderId="36"/>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36"/>
    <xf numFmtId="170"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36"/>
    <xf numFmtId="0" fontId="26" fillId="0" borderId="0"/>
    <xf numFmtId="0" fontId="26" fillId="0" borderId="0"/>
    <xf numFmtId="0" fontId="26" fillId="20" borderId="36"/>
    <xf numFmtId="0" fontId="26" fillId="0" borderId="0"/>
    <xf numFmtId="169" fontId="26" fillId="13" borderId="36">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37"/>
    <xf numFmtId="0" fontId="38" fillId="0" borderId="0"/>
    <xf numFmtId="171" fontId="39" fillId="0" borderId="0"/>
    <xf numFmtId="0" fontId="40" fillId="0" borderId="0"/>
    <xf numFmtId="0" fontId="27" fillId="0" borderId="37"/>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9"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37"/>
    <xf numFmtId="0" fontId="26" fillId="0" borderId="0"/>
    <xf numFmtId="0" fontId="26" fillId="18" borderId="36">
      <alignment horizontal="center" vertical="center"/>
    </xf>
    <xf numFmtId="0" fontId="45" fillId="17" borderId="38"/>
    <xf numFmtId="0" fontId="45" fillId="17" borderId="39"/>
    <xf numFmtId="0" fontId="27" fillId="14" borderId="40"/>
    <xf numFmtId="0" fontId="26" fillId="0" borderId="0"/>
    <xf numFmtId="0" fontId="26" fillId="0" borderId="0"/>
    <xf numFmtId="0" fontId="26" fillId="0" borderId="0"/>
    <xf numFmtId="166" fontId="3" fillId="0" borderId="0" applyFont="0" applyFill="0" applyBorder="0" applyAlignment="0" applyProtection="0"/>
    <xf numFmtId="0" fontId="6" fillId="0" borderId="0"/>
  </cellStyleXfs>
  <cellXfs count="861">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168" fontId="4" fillId="0" borderId="1" xfId="0" applyNumberFormat="1" applyFont="1" applyBorder="1" applyAlignment="1" applyProtection="1">
      <alignment horizontal="center" vertical="center" wrapText="1"/>
      <protection locked="0"/>
    </xf>
    <xf numFmtId="168" fontId="4" fillId="0" borderId="53" xfId="0" applyNumberFormat="1" applyFont="1" applyBorder="1" applyAlignment="1" applyProtection="1">
      <alignment horizontal="center" vertical="center" wrapText="1"/>
      <protection locked="0"/>
    </xf>
    <xf numFmtId="168" fontId="4" fillId="0" borderId="56" xfId="0" applyNumberFormat="1" applyFont="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168" fontId="4" fillId="4" borderId="1" xfId="0" applyNumberFormat="1" applyFont="1" applyFill="1" applyBorder="1" applyAlignment="1">
      <alignment horizontal="center" vertical="center" wrapText="1"/>
    </xf>
    <xf numFmtId="168" fontId="4" fillId="4" borderId="15" xfId="0" applyNumberFormat="1" applyFont="1" applyFill="1" applyBorder="1" applyAlignment="1">
      <alignment horizontal="center" vertical="center"/>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53" xfId="0" applyFont="1" applyFill="1" applyBorder="1" applyAlignment="1">
      <alignment horizontal="center" vertical="center" wrapText="1"/>
    </xf>
    <xf numFmtId="0" fontId="13" fillId="9" borderId="56"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0" borderId="0" xfId="0" applyFont="1"/>
    <xf numFmtId="168" fontId="4" fillId="4" borderId="2"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168" fontId="4" fillId="4" borderId="50" xfId="0" applyNumberFormat="1" applyFont="1" applyFill="1" applyBorder="1" applyAlignment="1">
      <alignment horizontal="center" vertical="center" wrapText="1"/>
    </xf>
    <xf numFmtId="168" fontId="4" fillId="4" borderId="53" xfId="0" applyNumberFormat="1" applyFont="1" applyFill="1" applyBorder="1" applyAlignment="1">
      <alignment horizontal="center" vertical="center" wrapText="1"/>
    </xf>
    <xf numFmtId="168" fontId="4" fillId="4" borderId="56" xfId="0" applyNumberFormat="1" applyFont="1" applyFill="1" applyBorder="1" applyAlignment="1">
      <alignment horizontal="center" vertical="center" wrapText="1"/>
    </xf>
    <xf numFmtId="168" fontId="4" fillId="4" borderId="57" xfId="0" applyNumberFormat="1" applyFont="1" applyFill="1" applyBorder="1" applyAlignment="1">
      <alignment horizontal="center" vertical="center" wrapText="1"/>
    </xf>
    <xf numFmtId="168"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8" fontId="4" fillId="4" borderId="55" xfId="0" applyNumberFormat="1" applyFont="1" applyFill="1" applyBorder="1" applyAlignment="1">
      <alignment horizontal="center" vertical="center" wrapText="1"/>
    </xf>
    <xf numFmtId="168" fontId="4" fillId="4" borderId="59" xfId="0" applyNumberFormat="1" applyFont="1" applyFill="1" applyBorder="1" applyAlignment="1">
      <alignment horizontal="center" vertical="center" wrapText="1"/>
    </xf>
    <xf numFmtId="168" fontId="4" fillId="4" borderId="51" xfId="0" applyNumberFormat="1" applyFont="1" applyFill="1" applyBorder="1" applyAlignment="1">
      <alignment horizontal="center" vertical="center" wrapText="1"/>
    </xf>
    <xf numFmtId="168" fontId="4" fillId="4" borderId="52" xfId="0" applyNumberFormat="1" applyFont="1" applyFill="1" applyBorder="1" applyAlignment="1">
      <alignment horizontal="center" vertical="center" wrapText="1"/>
    </xf>
    <xf numFmtId="2" fontId="4" fillId="4" borderId="52" xfId="0" applyNumberFormat="1" applyFont="1" applyFill="1" applyBorder="1" applyAlignment="1">
      <alignment horizontal="center" vertical="center" wrapText="1"/>
    </xf>
    <xf numFmtId="168" fontId="4" fillId="4" borderId="54" xfId="0" applyNumberFormat="1" applyFont="1" applyFill="1" applyBorder="1" applyAlignment="1">
      <alignment horizontal="center" vertical="center" wrapText="1"/>
    </xf>
    <xf numFmtId="2" fontId="4" fillId="4" borderId="55" xfId="0" applyNumberFormat="1" applyFont="1" applyFill="1" applyBorder="1" applyAlignment="1">
      <alignment horizontal="center" vertical="center" wrapText="1"/>
    </xf>
    <xf numFmtId="168" fontId="4" fillId="4" borderId="58" xfId="0" applyNumberFormat="1" applyFont="1" applyFill="1" applyBorder="1" applyAlignment="1">
      <alignment horizontal="center" vertical="center" wrapText="1"/>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0" fillId="8" borderId="16" xfId="0" applyFill="1" applyBorder="1" applyAlignment="1">
      <alignment horizontal="center" vertical="center"/>
    </xf>
    <xf numFmtId="168" fontId="46" fillId="2" borderId="46" xfId="0" applyNumberFormat="1" applyFont="1" applyFill="1" applyBorder="1" applyAlignment="1">
      <alignment vertical="center"/>
    </xf>
    <xf numFmtId="168" fontId="47" fillId="4" borderId="1" xfId="0" applyNumberFormat="1" applyFont="1" applyFill="1" applyBorder="1" applyAlignment="1">
      <alignment horizontal="center" vertical="center"/>
    </xf>
    <xf numFmtId="168" fontId="47" fillId="4" borderId="1" xfId="0" applyNumberFormat="1" applyFont="1" applyFill="1" applyBorder="1" applyAlignment="1">
      <alignment horizontal="center" vertical="center" wrapText="1"/>
    </xf>
    <xf numFmtId="0" fontId="55" fillId="0" borderId="0" xfId="0" applyFont="1" applyAlignment="1">
      <alignment horizontal="left" vertical="center" wrapText="1"/>
    </xf>
    <xf numFmtId="0" fontId="56"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8" fillId="0" borderId="0" xfId="0" applyFont="1" applyAlignment="1">
      <alignment horizontal="center" vertical="center" wrapText="1"/>
    </xf>
    <xf numFmtId="0" fontId="59" fillId="0" borderId="81" xfId="0" applyFont="1" applyBorder="1" applyAlignment="1">
      <alignment vertical="center" wrapText="1"/>
    </xf>
    <xf numFmtId="0" fontId="59" fillId="0" borderId="0" xfId="0" applyFont="1" applyAlignment="1">
      <alignment vertical="center" wrapText="1"/>
    </xf>
    <xf numFmtId="0" fontId="59" fillId="0" borderId="82" xfId="0" applyFont="1" applyBorder="1" applyAlignment="1">
      <alignment vertical="center" wrapText="1"/>
    </xf>
    <xf numFmtId="9" fontId="56" fillId="0" borderId="0" xfId="1" applyFont="1" applyAlignment="1">
      <alignment horizontal="center" vertical="center" wrapText="1"/>
    </xf>
    <xf numFmtId="9" fontId="0" fillId="0" borderId="0" xfId="1" applyFont="1" applyAlignment="1">
      <alignment vertical="center" wrapText="1"/>
    </xf>
    <xf numFmtId="9" fontId="58" fillId="0" borderId="0" xfId="1" applyFont="1" applyAlignment="1">
      <alignment horizontal="center" vertical="center" wrapText="1"/>
    </xf>
    <xf numFmtId="9" fontId="59"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8"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1" fillId="6" borderId="0" xfId="0" applyFont="1" applyFill="1" applyAlignment="1">
      <alignment horizontal="center" vertical="center" wrapText="1"/>
    </xf>
    <xf numFmtId="0" fontId="61" fillId="6" borderId="0" xfId="0" applyFont="1" applyFill="1" applyAlignment="1">
      <alignment vertical="center" wrapText="1"/>
    </xf>
    <xf numFmtId="168" fontId="61" fillId="6" borderId="0" xfId="101" applyNumberFormat="1" applyFont="1" applyFill="1" applyBorder="1" applyAlignment="1">
      <alignment horizontal="center" vertical="center" wrapText="1"/>
    </xf>
    <xf numFmtId="168" fontId="61" fillId="6" borderId="0" xfId="0" applyNumberFormat="1" applyFont="1" applyFill="1" applyAlignment="1">
      <alignment horizontal="center" vertical="center" wrapText="1"/>
    </xf>
    <xf numFmtId="168"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0" fontId="62" fillId="4" borderId="1" xfId="0" applyFont="1" applyFill="1" applyBorder="1" applyAlignment="1">
      <alignment horizontal="center" vertical="center" wrapText="1"/>
    </xf>
    <xf numFmtId="9" fontId="0" fillId="0" borderId="0" xfId="1" applyFont="1" applyBorder="1"/>
    <xf numFmtId="0" fontId="19" fillId="0" borderId="0" xfId="0" applyFont="1" applyAlignment="1">
      <alignment horizontal="center" vertical="center" wrapText="1"/>
    </xf>
    <xf numFmtId="0" fontId="10" fillId="6" borderId="0" xfId="0" applyFont="1" applyFill="1" applyAlignment="1">
      <alignment horizontal="center" vertical="center"/>
    </xf>
    <xf numFmtId="0" fontId="64" fillId="6" borderId="0" xfId="0" applyFont="1" applyFill="1" applyAlignment="1">
      <alignment horizontal="center" vertical="center" wrapText="1"/>
    </xf>
    <xf numFmtId="0" fontId="19" fillId="0" borderId="7" xfId="0" applyFont="1" applyBorder="1" applyAlignment="1">
      <alignment horizontal="center" vertical="center" wrapText="1"/>
    </xf>
    <xf numFmtId="0" fontId="0" fillId="6" borderId="0" xfId="0" applyFill="1" applyAlignment="1">
      <alignment vertical="center"/>
    </xf>
    <xf numFmtId="0" fontId="68" fillId="6" borderId="0" xfId="0" applyFont="1" applyFill="1" applyAlignment="1">
      <alignment vertical="center"/>
    </xf>
    <xf numFmtId="0" fontId="19" fillId="6" borderId="0" xfId="0" applyFont="1" applyFill="1" applyAlignment="1">
      <alignment horizontal="center" vertical="center" wrapText="1"/>
    </xf>
    <xf numFmtId="0" fontId="54"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7" xfId="0" applyFill="1" applyBorder="1" applyAlignment="1">
      <alignment horizontal="center" vertical="center"/>
    </xf>
    <xf numFmtId="168" fontId="4" fillId="0" borderId="16" xfId="0" applyNumberFormat="1" applyFont="1" applyBorder="1" applyAlignment="1" applyProtection="1">
      <alignment horizontal="center" vertical="center"/>
      <protection locked="0"/>
    </xf>
    <xf numFmtId="168" fontId="0" fillId="4" borderId="15" xfId="0" applyNumberFormat="1" applyFill="1" applyBorder="1" applyAlignment="1">
      <alignment horizontal="center" vertical="center"/>
    </xf>
    <xf numFmtId="168" fontId="4" fillId="0" borderId="27" xfId="0" applyNumberFormat="1" applyFont="1" applyBorder="1" applyAlignment="1" applyProtection="1">
      <alignment horizontal="center" vertical="center"/>
      <protection locked="0"/>
    </xf>
    <xf numFmtId="168" fontId="4" fillId="0" borderId="28" xfId="0" applyNumberFormat="1" applyFont="1" applyBorder="1" applyAlignment="1" applyProtection="1">
      <alignment horizontal="center" vertical="center" wrapText="1"/>
      <protection locked="0"/>
    </xf>
    <xf numFmtId="168" fontId="4" fillId="4" borderId="88" xfId="0" applyNumberFormat="1" applyFont="1" applyFill="1" applyBorder="1" applyAlignment="1">
      <alignment horizontal="center" vertical="center" wrapText="1"/>
    </xf>
    <xf numFmtId="168" fontId="4" fillId="0" borderId="89" xfId="0" applyNumberFormat="1" applyFont="1" applyBorder="1" applyAlignment="1" applyProtection="1">
      <alignment horizontal="center" vertical="center" wrapText="1"/>
      <protection locked="0"/>
    </xf>
    <xf numFmtId="168" fontId="4" fillId="4" borderId="28" xfId="0" applyNumberFormat="1" applyFont="1" applyFill="1" applyBorder="1" applyAlignment="1">
      <alignment horizontal="center" vertical="center" wrapText="1"/>
    </xf>
    <xf numFmtId="168" fontId="4" fillId="0" borderId="90" xfId="0" applyNumberFormat="1" applyFont="1" applyBorder="1" applyAlignment="1" applyProtection="1">
      <alignment horizontal="center" vertical="center" wrapText="1"/>
      <protection locked="0"/>
    </xf>
    <xf numFmtId="168" fontId="4" fillId="4" borderId="29" xfId="0" applyNumberFormat="1" applyFont="1" applyFill="1" applyBorder="1" applyAlignment="1">
      <alignment horizontal="center" vertical="center" wrapText="1"/>
    </xf>
    <xf numFmtId="168" fontId="47" fillId="4" borderId="9" xfId="0" applyNumberFormat="1" applyFont="1" applyFill="1" applyBorder="1" applyAlignment="1">
      <alignment horizontal="center" vertical="center"/>
    </xf>
    <xf numFmtId="0" fontId="4" fillId="0" borderId="70" xfId="0" applyFont="1" applyBorder="1" applyAlignment="1" applyProtection="1">
      <alignment horizontal="center" vertical="center"/>
      <protection locked="0"/>
    </xf>
    <xf numFmtId="0" fontId="4" fillId="0" borderId="71" xfId="0" applyFont="1" applyBorder="1" applyAlignment="1" applyProtection="1">
      <alignment horizontal="center" vertical="center"/>
      <protection locked="0"/>
    </xf>
    <xf numFmtId="168" fontId="2" fillId="4" borderId="2" xfId="0" applyNumberFormat="1" applyFont="1" applyFill="1" applyBorder="1" applyAlignment="1">
      <alignment horizontal="center" vertical="center"/>
    </xf>
    <xf numFmtId="0" fontId="2" fillId="0" borderId="70" xfId="0" applyFont="1" applyBorder="1" applyAlignment="1" applyProtection="1">
      <alignment horizontal="center" vertical="center" wrapText="1"/>
      <protection locked="0"/>
    </xf>
    <xf numFmtId="0" fontId="2" fillId="0" borderId="71" xfId="0" applyFont="1" applyBorder="1" applyAlignment="1" applyProtection="1">
      <alignment horizontal="center" vertical="center" wrapText="1"/>
      <protection locked="0"/>
    </xf>
    <xf numFmtId="0" fontId="13" fillId="37" borderId="1" xfId="0" applyFont="1" applyFill="1" applyBorder="1" applyAlignment="1">
      <alignment horizontal="center" vertical="center" wrapText="1"/>
    </xf>
    <xf numFmtId="0" fontId="4" fillId="8" borderId="30"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8" fontId="4" fillId="0" borderId="30" xfId="0" applyNumberFormat="1" applyFont="1" applyBorder="1" applyAlignment="1" applyProtection="1">
      <alignment horizontal="center" vertical="center"/>
      <protection locked="0"/>
    </xf>
    <xf numFmtId="168" fontId="4" fillId="0" borderId="14" xfId="0" applyNumberFormat="1" applyFont="1" applyBorder="1" applyAlignment="1" applyProtection="1">
      <alignment horizontal="center" vertical="center" wrapText="1"/>
      <protection locked="0"/>
    </xf>
    <xf numFmtId="168" fontId="4" fillId="4" borderId="5" xfId="0" applyNumberFormat="1" applyFont="1" applyFill="1" applyBorder="1" applyAlignment="1">
      <alignment horizontal="center" vertical="center" wrapText="1"/>
    </xf>
    <xf numFmtId="168" fontId="4" fillId="0" borderId="65" xfId="0" applyNumberFormat="1" applyFont="1" applyBorder="1" applyAlignment="1" applyProtection="1">
      <alignment horizontal="center" vertical="center" wrapText="1"/>
      <protection locked="0"/>
    </xf>
    <xf numFmtId="168" fontId="4" fillId="0" borderId="66" xfId="0" applyNumberFormat="1" applyFont="1" applyBorder="1" applyAlignment="1" applyProtection="1">
      <alignment horizontal="center" vertical="center" wrapText="1"/>
      <protection locked="0"/>
    </xf>
    <xf numFmtId="168" fontId="0" fillId="4" borderId="31" xfId="0" applyNumberFormat="1" applyFill="1" applyBorder="1" applyAlignment="1">
      <alignment horizontal="center" vertical="center"/>
    </xf>
    <xf numFmtId="0" fontId="4" fillId="0" borderId="92" xfId="0" applyFont="1" applyBorder="1" applyAlignment="1" applyProtection="1">
      <alignment horizontal="center" vertical="center"/>
      <protection locked="0"/>
    </xf>
    <xf numFmtId="168" fontId="47" fillId="4" borderId="2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xf>
    <xf numFmtId="168" fontId="2" fillId="4" borderId="5" xfId="0" applyNumberFormat="1" applyFont="1" applyFill="1" applyBorder="1" applyAlignment="1">
      <alignment horizontal="center" vertical="center"/>
    </xf>
    <xf numFmtId="0" fontId="2" fillId="0" borderId="92" xfId="0" applyFont="1" applyBorder="1" applyAlignment="1" applyProtection="1">
      <alignment horizontal="center" vertical="center" wrapText="1"/>
      <protection locked="0"/>
    </xf>
    <xf numFmtId="0" fontId="4" fillId="4" borderId="26" xfId="0" applyFont="1" applyFill="1" applyBorder="1" applyAlignment="1">
      <alignment horizontal="center" vertical="center" wrapText="1"/>
    </xf>
    <xf numFmtId="168" fontId="4" fillId="4" borderId="64" xfId="0" applyNumberFormat="1" applyFont="1" applyFill="1" applyBorder="1" applyAlignment="1">
      <alignment horizontal="center" vertical="center" wrapText="1"/>
    </xf>
    <xf numFmtId="168" fontId="4" fillId="4" borderId="14" xfId="0" applyNumberFormat="1" applyFont="1" applyFill="1" applyBorder="1" applyAlignment="1">
      <alignment horizontal="center" vertical="center" wrapText="1"/>
    </xf>
    <xf numFmtId="168" fontId="4" fillId="4" borderId="65" xfId="0" applyNumberFormat="1" applyFont="1" applyFill="1" applyBorder="1" applyAlignment="1">
      <alignment horizontal="center" vertical="center" wrapText="1"/>
    </xf>
    <xf numFmtId="168" fontId="4" fillId="4" borderId="66" xfId="0" applyNumberFormat="1" applyFont="1" applyFill="1" applyBorder="1" applyAlignment="1">
      <alignment horizontal="center" vertical="center" wrapText="1"/>
    </xf>
    <xf numFmtId="168" fontId="4" fillId="4" borderId="67" xfId="0" applyNumberFormat="1" applyFont="1" applyFill="1" applyBorder="1" applyAlignment="1">
      <alignment horizontal="center" vertical="center" wrapText="1"/>
    </xf>
    <xf numFmtId="0" fontId="0" fillId="0" borderId="14" xfId="0" applyBorder="1" applyAlignment="1">
      <alignment horizontal="center" vertical="center" wrapText="1"/>
    </xf>
    <xf numFmtId="168" fontId="4" fillId="4" borderId="1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8" fontId="4" fillId="4" borderId="31" xfId="0" applyNumberFormat="1" applyFont="1" applyFill="1" applyBorder="1" applyAlignment="1">
      <alignment horizontal="center" vertical="center"/>
    </xf>
    <xf numFmtId="0" fontId="13" fillId="11" borderId="28" xfId="0" applyFont="1" applyFill="1" applyBorder="1" applyAlignment="1">
      <alignment horizontal="center" vertical="center" wrapText="1"/>
    </xf>
    <xf numFmtId="9" fontId="13" fillId="11" borderId="28" xfId="0" applyNumberFormat="1" applyFont="1" applyFill="1" applyBorder="1" applyAlignment="1">
      <alignment horizontal="center" vertical="center" wrapText="1"/>
    </xf>
    <xf numFmtId="0" fontId="4" fillId="11" borderId="28" xfId="0" applyFont="1" applyFill="1" applyBorder="1" applyAlignment="1">
      <alignment horizontal="center" vertical="center" wrapText="1"/>
    </xf>
    <xf numFmtId="1" fontId="13" fillId="11" borderId="28" xfId="0" applyNumberFormat="1" applyFont="1" applyFill="1" applyBorder="1" applyAlignment="1">
      <alignment horizontal="center" vertical="center" wrapText="1"/>
    </xf>
    <xf numFmtId="168" fontId="13" fillId="11" borderId="28" xfId="0" applyNumberFormat="1" applyFont="1" applyFill="1" applyBorder="1" applyAlignment="1">
      <alignment horizontal="center" vertical="center"/>
    </xf>
    <xf numFmtId="168" fontId="13" fillId="11" borderId="28" xfId="0" applyNumberFormat="1" applyFont="1" applyFill="1" applyBorder="1" applyAlignment="1">
      <alignment horizontal="center" vertical="center" wrapText="1"/>
    </xf>
    <xf numFmtId="168" fontId="4" fillId="11" borderId="28" xfId="0" applyNumberFormat="1" applyFont="1" applyFill="1" applyBorder="1" applyAlignment="1">
      <alignment horizontal="center" vertical="center" wrapText="1"/>
    </xf>
    <xf numFmtId="168" fontId="0" fillId="11" borderId="28" xfId="0" applyNumberFormat="1" applyFill="1" applyBorder="1" applyAlignment="1">
      <alignment horizontal="center" vertical="center"/>
    </xf>
    <xf numFmtId="168" fontId="9" fillId="11" borderId="28" xfId="0" applyNumberFormat="1" applyFont="1" applyFill="1" applyBorder="1" applyAlignment="1">
      <alignment horizontal="center" vertical="center"/>
    </xf>
    <xf numFmtId="168" fontId="46" fillId="11" borderId="28" xfId="0" applyNumberFormat="1" applyFont="1" applyFill="1" applyBorder="1" applyAlignment="1">
      <alignment horizontal="center" vertical="center"/>
    </xf>
    <xf numFmtId="0" fontId="4" fillId="11" borderId="41" xfId="0" applyFont="1" applyFill="1" applyBorder="1" applyAlignment="1">
      <alignment horizontal="center" vertical="center" wrapText="1"/>
    </xf>
    <xf numFmtId="10" fontId="4" fillId="11" borderId="28" xfId="0" applyNumberFormat="1" applyFont="1" applyFill="1" applyBorder="1" applyAlignment="1">
      <alignment horizontal="center" vertical="center" wrapText="1"/>
    </xf>
    <xf numFmtId="2" fontId="4" fillId="11" borderId="28" xfId="0" applyNumberFormat="1" applyFont="1" applyFill="1" applyBorder="1" applyAlignment="1">
      <alignment horizontal="center" vertical="center" wrapText="1"/>
    </xf>
    <xf numFmtId="0" fontId="4" fillId="11" borderId="45" xfId="0" applyFont="1" applyFill="1" applyBorder="1" applyAlignment="1">
      <alignment horizontal="center" vertical="center" wrapText="1"/>
    </xf>
    <xf numFmtId="168" fontId="4" fillId="11" borderId="93" xfId="0" applyNumberFormat="1" applyFont="1" applyFill="1" applyBorder="1" applyAlignment="1">
      <alignment horizontal="center" vertical="center" wrapText="1"/>
    </xf>
    <xf numFmtId="168" fontId="4" fillId="11" borderId="45" xfId="0" applyNumberFormat="1" applyFont="1" applyFill="1" applyBorder="1" applyAlignment="1">
      <alignment horizontal="center" vertical="center" wrapText="1"/>
    </xf>
    <xf numFmtId="168" fontId="4" fillId="11" borderId="89" xfId="0" applyNumberFormat="1" applyFont="1" applyFill="1" applyBorder="1" applyAlignment="1">
      <alignment horizontal="center" vertical="center" wrapText="1"/>
    </xf>
    <xf numFmtId="168" fontId="4" fillId="11" borderId="90" xfId="0" applyNumberFormat="1" applyFont="1" applyFill="1" applyBorder="1" applyAlignment="1">
      <alignment horizontal="center" vertical="center" wrapText="1"/>
    </xf>
    <xf numFmtId="168" fontId="4" fillId="11" borderId="94" xfId="0" applyNumberFormat="1" applyFont="1" applyFill="1" applyBorder="1" applyAlignment="1">
      <alignment horizontal="center" vertical="center" wrapText="1"/>
    </xf>
    <xf numFmtId="168" fontId="4" fillId="11" borderId="28" xfId="0" applyNumberFormat="1" applyFont="1" applyFill="1" applyBorder="1" applyAlignment="1">
      <alignment horizontal="center" vertical="center"/>
    </xf>
    <xf numFmtId="168" fontId="9" fillId="11" borderId="28" xfId="0" applyNumberFormat="1" applyFont="1" applyFill="1" applyBorder="1" applyAlignment="1">
      <alignment horizontal="center" vertical="center" wrapText="1"/>
    </xf>
    <xf numFmtId="0" fontId="47" fillId="11" borderId="28" xfId="0" applyFont="1" applyFill="1" applyBorder="1" applyAlignment="1">
      <alignment horizontal="center" vertical="center" wrapText="1"/>
    </xf>
    <xf numFmtId="168" fontId="4" fillId="11" borderId="29" xfId="0" applyNumberFormat="1" applyFont="1" applyFill="1" applyBorder="1" applyAlignment="1">
      <alignment horizontal="center" vertical="center"/>
    </xf>
    <xf numFmtId="0" fontId="16" fillId="0" borderId="0" xfId="0" applyFont="1" applyAlignment="1">
      <alignment vertical="center" wrapText="1"/>
    </xf>
    <xf numFmtId="20" fontId="23" fillId="29" borderId="87" xfId="0" applyNumberFormat="1" applyFont="1" applyFill="1" applyBorder="1" applyAlignment="1">
      <alignment horizontal="center" vertical="center" wrapText="1"/>
    </xf>
    <xf numFmtId="20" fontId="25" fillId="2" borderId="85"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4" fillId="0" borderId="0" xfId="0" applyFont="1" applyAlignment="1">
      <alignment vertical="center"/>
    </xf>
    <xf numFmtId="0" fontId="48" fillId="0" borderId="0" xfId="0" applyFont="1" applyAlignment="1">
      <alignment horizontal="center" vertical="center" wrapText="1"/>
    </xf>
    <xf numFmtId="0" fontId="51" fillId="0" borderId="0" xfId="0" applyFont="1" applyAlignment="1">
      <alignment horizontal="center" vertical="center" wrapText="1"/>
    </xf>
    <xf numFmtId="168" fontId="0" fillId="0" borderId="0" xfId="0" applyNumberFormat="1"/>
    <xf numFmtId="168" fontId="64"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164" fontId="66" fillId="0" borderId="0" xfId="0" applyNumberFormat="1" applyFont="1" applyAlignment="1" applyProtection="1">
      <alignment vertical="center" wrapText="1"/>
      <protection hidden="1"/>
    </xf>
    <xf numFmtId="0" fontId="13" fillId="29" borderId="1" xfId="0" applyFont="1" applyFill="1" applyBorder="1" applyAlignment="1">
      <alignment horizontal="center" vertical="center" wrapText="1"/>
    </xf>
    <xf numFmtId="0" fontId="13" fillId="29" borderId="15" xfId="0" applyFont="1" applyFill="1" applyBorder="1" applyAlignment="1">
      <alignment horizontal="center" vertical="center" wrapText="1"/>
    </xf>
    <xf numFmtId="166" fontId="24" fillId="4" borderId="48" xfId="101" applyFont="1" applyFill="1" applyBorder="1" applyAlignment="1">
      <alignment vertical="center" wrapText="1"/>
    </xf>
    <xf numFmtId="0" fontId="8" fillId="0" borderId="0" xfId="6" applyAlignment="1">
      <alignment vertical="center"/>
    </xf>
    <xf numFmtId="166" fontId="24" fillId="2" borderId="79" xfId="101" applyFont="1" applyFill="1" applyBorder="1" applyAlignment="1">
      <alignment horizontal="center" vertical="center" wrapText="1"/>
    </xf>
    <xf numFmtId="0" fontId="18" fillId="0" borderId="0" xfId="0" applyFont="1" applyAlignment="1">
      <alignment vertical="center" wrapText="1"/>
    </xf>
    <xf numFmtId="0" fontId="24" fillId="11" borderId="98" xfId="0" applyFont="1" applyFill="1" applyBorder="1" applyAlignment="1">
      <alignment vertical="center" wrapText="1"/>
    </xf>
    <xf numFmtId="0" fontId="77" fillId="11" borderId="98" xfId="0" applyFont="1" applyFill="1" applyBorder="1" applyAlignment="1">
      <alignment horizontal="right" vertical="center" wrapText="1"/>
    </xf>
    <xf numFmtId="9" fontId="62" fillId="4" borderId="1" xfId="1" applyFont="1" applyFill="1" applyBorder="1" applyAlignment="1">
      <alignment horizontal="center" vertical="center" wrapText="1"/>
    </xf>
    <xf numFmtId="0" fontId="80" fillId="0" borderId="0" xfId="0" applyFont="1" applyAlignment="1">
      <alignment vertical="center"/>
    </xf>
    <xf numFmtId="168" fontId="24" fillId="4" borderId="83" xfId="0" applyNumberFormat="1" applyFont="1" applyFill="1" applyBorder="1" applyAlignment="1">
      <alignment horizontal="right" vertical="center" wrapText="1"/>
    </xf>
    <xf numFmtId="168" fontId="24" fillId="2" borderId="95"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4" fontId="88" fillId="0" borderId="0" xfId="0" applyNumberFormat="1" applyFont="1" applyAlignment="1" applyProtection="1">
      <alignment vertical="center" wrapText="1"/>
      <protection hidden="1"/>
    </xf>
    <xf numFmtId="164" fontId="87"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8" borderId="46" xfId="0" applyFont="1" applyFill="1" applyBorder="1" applyAlignment="1">
      <alignment horizontal="center" vertical="center" wrapText="1"/>
    </xf>
    <xf numFmtId="0" fontId="4" fillId="8" borderId="61"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76" fillId="34" borderId="19" xfId="0" applyFont="1" applyFill="1" applyBorder="1" applyAlignment="1">
      <alignment horizontal="center" vertical="center" wrapText="1"/>
    </xf>
    <xf numFmtId="0" fontId="23" fillId="0" borderId="1" xfId="0" applyFont="1" applyBorder="1" applyAlignment="1" applyProtection="1">
      <alignment vertical="center"/>
      <protection locked="0"/>
    </xf>
    <xf numFmtId="9" fontId="24" fillId="4" borderId="99" xfId="1" applyFont="1" applyFill="1" applyBorder="1" applyAlignment="1">
      <alignment vertical="center" wrapText="1"/>
    </xf>
    <xf numFmtId="168" fontId="24" fillId="4" borderId="99" xfId="0" applyNumberFormat="1" applyFont="1" applyFill="1" applyBorder="1" applyAlignment="1">
      <alignment vertical="center" wrapText="1"/>
    </xf>
    <xf numFmtId="168" fontId="77" fillId="4" borderId="99" xfId="0" applyNumberFormat="1" applyFont="1" applyFill="1" applyBorder="1" applyAlignment="1">
      <alignment vertical="center" wrapText="1"/>
    </xf>
    <xf numFmtId="0" fontId="47" fillId="10" borderId="2"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0" fontId="0" fillId="0" borderId="0" xfId="0" applyAlignment="1">
      <alignment horizontal="center" wrapText="1"/>
    </xf>
    <xf numFmtId="9" fontId="4" fillId="6" borderId="14" xfId="1" applyFont="1" applyFill="1" applyBorder="1" applyAlignment="1" applyProtection="1">
      <alignment horizontal="center" vertical="center" wrapText="1"/>
      <protection locked="0"/>
    </xf>
    <xf numFmtId="0" fontId="47" fillId="11" borderId="27" xfId="0" applyFont="1" applyFill="1" applyBorder="1" applyAlignment="1">
      <alignment horizontal="center" vertical="center"/>
    </xf>
    <xf numFmtId="0" fontId="2" fillId="2" borderId="106" xfId="0" applyFont="1" applyFill="1" applyBorder="1" applyAlignment="1">
      <alignment horizontal="right" vertical="center"/>
    </xf>
    <xf numFmtId="168" fontId="2" fillId="2" borderId="45" xfId="0" applyNumberFormat="1" applyFont="1" applyFill="1" applyBorder="1" applyAlignment="1">
      <alignment vertical="center"/>
    </xf>
    <xf numFmtId="168" fontId="2" fillId="2" borderId="32" xfId="0" applyNumberFormat="1" applyFont="1" applyFill="1" applyBorder="1" applyAlignment="1">
      <alignment vertical="center"/>
    </xf>
    <xf numFmtId="168" fontId="46" fillId="2" borderId="61" xfId="0" applyNumberFormat="1" applyFont="1" applyFill="1" applyBorder="1" applyAlignment="1">
      <alignment vertical="center"/>
    </xf>
    <xf numFmtId="49" fontId="13" fillId="11" borderId="29" xfId="0" applyNumberFormat="1" applyFont="1" applyFill="1" applyBorder="1" applyAlignment="1">
      <alignment horizontal="center" vertical="center" wrapText="1"/>
    </xf>
    <xf numFmtId="0" fontId="4" fillId="0" borderId="46" xfId="0" applyFont="1" applyBorder="1" applyAlignment="1" applyProtection="1">
      <alignment horizontal="center" vertical="center" wrapText="1"/>
      <protection locked="0"/>
    </xf>
    <xf numFmtId="9" fontId="4" fillId="0" borderId="46" xfId="1" applyFont="1" applyBorder="1" applyAlignment="1" applyProtection="1">
      <alignment horizontal="center" vertical="center" wrapText="1"/>
      <protection locked="0"/>
    </xf>
    <xf numFmtId="168" fontId="47" fillId="4" borderId="32" xfId="0" applyNumberFormat="1" applyFont="1" applyFill="1" applyBorder="1" applyAlignment="1">
      <alignment horizontal="center" vertical="center"/>
    </xf>
    <xf numFmtId="168" fontId="47" fillId="4" borderId="28" xfId="0" applyNumberFormat="1" applyFont="1" applyFill="1" applyBorder="1" applyAlignment="1">
      <alignment horizontal="center" vertical="center"/>
    </xf>
    <xf numFmtId="168" fontId="2" fillId="4" borderId="45" xfId="0" applyNumberFormat="1" applyFont="1" applyFill="1" applyBorder="1" applyAlignment="1">
      <alignment horizontal="center" vertical="center"/>
    </xf>
    <xf numFmtId="166" fontId="2" fillId="2" borderId="4" xfId="0" applyNumberFormat="1" applyFont="1" applyFill="1" applyBorder="1" applyAlignment="1">
      <alignment vertical="center"/>
    </xf>
    <xf numFmtId="166" fontId="2" fillId="2" borderId="105" xfId="0" applyNumberFormat="1" applyFont="1" applyFill="1" applyBorder="1" applyAlignment="1">
      <alignment vertical="center"/>
    </xf>
    <xf numFmtId="166" fontId="2" fillId="2" borderId="61" xfId="0" applyNumberFormat="1" applyFont="1" applyFill="1" applyBorder="1" applyAlignment="1">
      <alignment vertical="center"/>
    </xf>
    <xf numFmtId="0" fontId="47" fillId="4" borderId="46" xfId="0" applyFont="1" applyFill="1" applyBorder="1" applyAlignment="1">
      <alignment horizontal="center" vertical="center" wrapText="1"/>
    </xf>
    <xf numFmtId="168" fontId="2" fillId="2" borderId="46" xfId="0" applyNumberFormat="1" applyFont="1" applyFill="1" applyBorder="1" applyAlignment="1">
      <alignment vertical="center" wrapText="1"/>
    </xf>
    <xf numFmtId="168" fontId="2" fillId="2" borderId="61" xfId="0" applyNumberFormat="1" applyFont="1" applyFill="1" applyBorder="1" applyAlignment="1">
      <alignment vertical="center" wrapText="1"/>
    </xf>
    <xf numFmtId="0" fontId="2" fillId="2" borderId="63" xfId="0" applyFont="1" applyFill="1" applyBorder="1" applyAlignment="1">
      <alignment vertical="center" wrapText="1"/>
    </xf>
    <xf numFmtId="0" fontId="2" fillId="2" borderId="46" xfId="0" applyFont="1" applyFill="1" applyBorder="1" applyAlignment="1">
      <alignment horizontal="right" vertical="center" wrapText="1"/>
    </xf>
    <xf numFmtId="168" fontId="2" fillId="2" borderId="46" xfId="0" applyNumberFormat="1" applyFont="1" applyFill="1" applyBorder="1" applyAlignment="1">
      <alignment horizontal="center" vertical="center" wrapText="1"/>
    </xf>
    <xf numFmtId="168" fontId="2" fillId="2" borderId="46" xfId="0" applyNumberFormat="1" applyFont="1" applyFill="1" applyBorder="1" applyAlignment="1">
      <alignment horizontal="right" vertical="center" wrapText="1"/>
    </xf>
    <xf numFmtId="0" fontId="2" fillId="2" borderId="69" xfId="0" applyFont="1" applyFill="1" applyBorder="1" applyAlignment="1">
      <alignment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2" fillId="2" borderId="63" xfId="0" applyFont="1" applyFill="1" applyBorder="1" applyAlignment="1">
      <alignment horizontal="right" vertical="center" wrapText="1"/>
    </xf>
    <xf numFmtId="0" fontId="2" fillId="2" borderId="46" xfId="0" applyFont="1" applyFill="1" applyBorder="1" applyAlignment="1">
      <alignment vertical="center" wrapText="1"/>
    </xf>
    <xf numFmtId="0" fontId="48" fillId="0" borderId="0" xfId="0" applyFont="1" applyAlignment="1">
      <alignment vertical="center" wrapText="1"/>
    </xf>
    <xf numFmtId="20" fontId="23" fillId="10" borderId="15" xfId="0" applyNumberFormat="1" applyFont="1" applyFill="1" applyBorder="1" applyAlignment="1">
      <alignment horizontal="center" vertical="center" wrapText="1"/>
    </xf>
    <xf numFmtId="0" fontId="82" fillId="10" borderId="1" xfId="0" applyFont="1" applyFill="1" applyBorder="1" applyAlignment="1">
      <alignment horizontal="center" vertical="center" wrapText="1"/>
    </xf>
    <xf numFmtId="0" fontId="78" fillId="10" borderId="1" xfId="0" applyFont="1" applyFill="1" applyBorder="1" applyAlignment="1">
      <alignment horizontal="center" vertical="center" wrapText="1"/>
    </xf>
    <xf numFmtId="0" fontId="83" fillId="10" borderId="1" xfId="0" applyFont="1" applyFill="1" applyBorder="1" applyAlignment="1">
      <alignment horizontal="center" vertical="center" wrapText="1"/>
    </xf>
    <xf numFmtId="0" fontId="84" fillId="10"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10" borderId="111" xfId="0" applyFont="1" applyFill="1" applyBorder="1" applyAlignment="1">
      <alignment horizontal="center" vertical="center" wrapText="1"/>
    </xf>
    <xf numFmtId="0" fontId="76" fillId="34" borderId="25" xfId="0" applyFont="1" applyFill="1" applyBorder="1" applyAlignment="1">
      <alignment horizontal="center" vertical="center" wrapText="1"/>
    </xf>
    <xf numFmtId="0" fontId="76" fillId="34" borderId="18" xfId="0" applyFont="1" applyFill="1" applyBorder="1" applyAlignment="1">
      <alignment horizontal="center" vertical="center" wrapText="1"/>
    </xf>
    <xf numFmtId="0" fontId="4" fillId="8" borderId="63" xfId="0" applyFont="1" applyFill="1" applyBorder="1" applyAlignment="1">
      <alignment horizontal="center" vertical="center" wrapText="1"/>
    </xf>
    <xf numFmtId="0" fontId="93" fillId="11" borderId="112" xfId="0" applyFont="1" applyFill="1" applyBorder="1" applyAlignment="1">
      <alignment horizontal="center" vertical="center" wrapText="1"/>
    </xf>
    <xf numFmtId="0" fontId="4" fillId="8" borderId="70" xfId="0" applyFont="1" applyFill="1" applyBorder="1" applyAlignment="1">
      <alignment horizontal="center" vertical="center" wrapText="1"/>
    </xf>
    <xf numFmtId="0" fontId="4" fillId="8" borderId="71" xfId="0" applyFont="1" applyFill="1" applyBorder="1" applyAlignment="1">
      <alignment horizontal="center" vertical="center" wrapText="1"/>
    </xf>
    <xf numFmtId="0" fontId="4" fillId="8" borderId="62" xfId="0" applyFont="1" applyFill="1" applyBorder="1" applyAlignment="1">
      <alignment horizontal="center" vertical="center" wrapText="1"/>
    </xf>
    <xf numFmtId="0" fontId="4" fillId="8" borderId="42" xfId="0" applyFont="1" applyFill="1" applyBorder="1" applyAlignment="1">
      <alignment horizontal="center" vertical="center" wrapText="1"/>
    </xf>
    <xf numFmtId="0" fontId="4" fillId="8" borderId="45"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0" borderId="14" xfId="0" applyFont="1" applyBorder="1" applyAlignment="1">
      <alignment horizontal="center" vertical="center" wrapText="1"/>
    </xf>
    <xf numFmtId="10" fontId="4" fillId="4" borderId="26" xfId="0" applyNumberFormat="1" applyFont="1" applyFill="1" applyBorder="1" applyAlignment="1">
      <alignment horizontal="center" vertical="center" wrapText="1"/>
    </xf>
    <xf numFmtId="0" fontId="47" fillId="37" borderId="42" xfId="0" applyFont="1" applyFill="1" applyBorder="1" applyAlignment="1">
      <alignment horizontal="center" vertical="center" wrapText="1"/>
    </xf>
    <xf numFmtId="0" fontId="47" fillId="10" borderId="42" xfId="0" applyFont="1" applyFill="1" applyBorder="1" applyAlignment="1">
      <alignment horizontal="center" vertical="center" wrapText="1"/>
    </xf>
    <xf numFmtId="0" fontId="47" fillId="11" borderId="42" xfId="0" applyFont="1" applyFill="1" applyBorder="1" applyAlignment="1">
      <alignment horizontal="center" vertical="center" wrapText="1"/>
    </xf>
    <xf numFmtId="0" fontId="47" fillId="10" borderId="44" xfId="0" applyFont="1" applyFill="1" applyBorder="1" applyAlignment="1">
      <alignment horizontal="center" vertical="center" wrapText="1"/>
    </xf>
    <xf numFmtId="0" fontId="47" fillId="9" borderId="101" xfId="0" applyFont="1" applyFill="1" applyBorder="1" applyAlignment="1">
      <alignment horizontal="center" vertical="center" wrapText="1"/>
    </xf>
    <xf numFmtId="0" fontId="47" fillId="9" borderId="42" xfId="0" applyFont="1" applyFill="1" applyBorder="1" applyAlignment="1">
      <alignment horizontal="center" vertical="center" wrapText="1"/>
    </xf>
    <xf numFmtId="0" fontId="47" fillId="9" borderId="62" xfId="0" applyFont="1" applyFill="1" applyBorder="1" applyAlignment="1">
      <alignment horizontal="center" vertical="center" wrapText="1"/>
    </xf>
    <xf numFmtId="0" fontId="47" fillId="9" borderId="109" xfId="0" applyFont="1" applyFill="1" applyBorder="1" applyAlignment="1">
      <alignment horizontal="center" vertical="center" wrapText="1"/>
    </xf>
    <xf numFmtId="0" fontId="47" fillId="9" borderId="107" xfId="0" applyFont="1" applyFill="1" applyBorder="1" applyAlignment="1">
      <alignment horizontal="center" vertical="center" wrapText="1"/>
    </xf>
    <xf numFmtId="0" fontId="47" fillId="9" borderId="110" xfId="0" applyFont="1" applyFill="1" applyBorder="1" applyAlignment="1">
      <alignment horizontal="center" vertical="center" wrapText="1"/>
    </xf>
    <xf numFmtId="0" fontId="47" fillId="9" borderId="108" xfId="0" applyFont="1" applyFill="1" applyBorder="1" applyAlignment="1">
      <alignment horizontal="center" vertical="center" wrapText="1"/>
    </xf>
    <xf numFmtId="0" fontId="47" fillId="29" borderId="42" xfId="0" applyFont="1" applyFill="1" applyBorder="1" applyAlignment="1">
      <alignment horizontal="center" vertical="center" wrapText="1"/>
    </xf>
    <xf numFmtId="0" fontId="47" fillId="29" borderId="44" xfId="0" applyFont="1" applyFill="1" applyBorder="1" applyAlignment="1">
      <alignment horizontal="center" vertical="center" wrapText="1"/>
    </xf>
    <xf numFmtId="0" fontId="62" fillId="4" borderId="16" xfId="0" applyFont="1" applyFill="1" applyBorder="1" applyAlignment="1">
      <alignment horizontal="center" vertical="center" wrapText="1"/>
    </xf>
    <xf numFmtId="0" fontId="62" fillId="4" borderId="121" xfId="0" applyFont="1" applyFill="1" applyBorder="1" applyAlignment="1">
      <alignment horizontal="center" vertical="center" wrapText="1"/>
    </xf>
    <xf numFmtId="0" fontId="62" fillId="4" borderId="122" xfId="0" applyFont="1" applyFill="1" applyBorder="1" applyAlignment="1">
      <alignment horizontal="center" vertical="center" wrapText="1"/>
    </xf>
    <xf numFmtId="9" fontId="62" fillId="4" borderId="122" xfId="1" applyFont="1" applyFill="1" applyBorder="1" applyAlignment="1">
      <alignment horizontal="center" vertical="center" wrapText="1"/>
    </xf>
    <xf numFmtId="0" fontId="23" fillId="29" borderId="25" xfId="0" applyFont="1" applyFill="1" applyBorder="1" applyAlignment="1">
      <alignment horizontal="center" vertical="center" wrapText="1"/>
    </xf>
    <xf numFmtId="0" fontId="23" fillId="29" borderId="18" xfId="0" applyFont="1" applyFill="1" applyBorder="1" applyAlignment="1">
      <alignment horizontal="center" vertical="center" wrapText="1"/>
    </xf>
    <xf numFmtId="9" fontId="23" fillId="29" borderId="18" xfId="1" applyFont="1" applyFill="1" applyBorder="1" applyAlignment="1">
      <alignment horizontal="center" vertical="center" wrapText="1"/>
    </xf>
    <xf numFmtId="0" fontId="62" fillId="4" borderId="30" xfId="0" applyFont="1" applyFill="1" applyBorder="1" applyAlignment="1">
      <alignment horizontal="center" vertical="center" wrapText="1"/>
    </xf>
    <xf numFmtId="0" fontId="62" fillId="4" borderId="14" xfId="0" applyFont="1" applyFill="1" applyBorder="1" applyAlignment="1">
      <alignment horizontal="center" vertical="center" wrapText="1"/>
    </xf>
    <xf numFmtId="9" fontId="62" fillId="4" borderId="14" xfId="1" applyFont="1" applyFill="1" applyBorder="1" applyAlignment="1">
      <alignment horizontal="center" vertical="center" wrapText="1"/>
    </xf>
    <xf numFmtId="0" fontId="62" fillId="4" borderId="17" xfId="0" applyFont="1" applyFill="1" applyBorder="1" applyAlignment="1">
      <alignment horizontal="center" vertical="center" wrapText="1"/>
    </xf>
    <xf numFmtId="0" fontId="62" fillId="4" borderId="11" xfId="0" applyFont="1" applyFill="1" applyBorder="1" applyAlignment="1">
      <alignment horizontal="center" vertical="center" wrapText="1"/>
    </xf>
    <xf numFmtId="9" fontId="62" fillId="4" borderId="11" xfId="1" applyFont="1" applyFill="1" applyBorder="1" applyAlignment="1">
      <alignment horizontal="center" vertical="center" wrapText="1"/>
    </xf>
    <xf numFmtId="166" fontId="24" fillId="2" borderId="28" xfId="101" applyFont="1" applyFill="1" applyBorder="1" applyAlignment="1">
      <alignment horizontal="center" vertical="center" wrapText="1"/>
    </xf>
    <xf numFmtId="20" fontId="24" fillId="8" borderId="43" xfId="0" applyNumberFormat="1" applyFont="1" applyFill="1" applyBorder="1" applyAlignment="1">
      <alignment horizontal="center" vertical="center" wrapText="1"/>
    </xf>
    <xf numFmtId="166" fontId="24" fillId="4" borderId="126" xfId="101" applyFont="1" applyFill="1" applyBorder="1" applyAlignment="1">
      <alignment horizontal="center" vertical="center" wrapText="1"/>
    </xf>
    <xf numFmtId="168" fontId="24" fillId="4" borderId="127" xfId="0" applyNumberFormat="1" applyFont="1" applyFill="1" applyBorder="1" applyAlignment="1">
      <alignment horizontal="center" vertical="center" wrapText="1"/>
    </xf>
    <xf numFmtId="20" fontId="24" fillId="8" borderId="17" xfId="0" applyNumberFormat="1" applyFont="1" applyFill="1" applyBorder="1" applyAlignment="1">
      <alignment horizontal="center" vertical="center" wrapText="1"/>
    </xf>
    <xf numFmtId="166" fontId="24" fillId="4" borderId="86" xfId="101" applyFont="1" applyFill="1" applyBorder="1" applyAlignment="1">
      <alignment horizontal="center" vertical="center" wrapText="1"/>
    </xf>
    <xf numFmtId="168" fontId="24" fillId="4" borderId="128" xfId="0" applyNumberFormat="1" applyFont="1" applyFill="1" applyBorder="1" applyAlignment="1">
      <alignment horizontal="center" vertical="center" wrapText="1"/>
    </xf>
    <xf numFmtId="20" fontId="55" fillId="30" borderId="27" xfId="0" applyNumberFormat="1" applyFont="1" applyFill="1" applyBorder="1" applyAlignment="1">
      <alignment horizontal="center" vertical="center" wrapText="1"/>
    </xf>
    <xf numFmtId="165" fontId="104" fillId="46" borderId="111" xfId="0" applyNumberFormat="1" applyFont="1" applyFill="1" applyBorder="1" applyAlignment="1">
      <alignment horizontal="center" vertical="center"/>
    </xf>
    <xf numFmtId="0" fontId="15" fillId="6" borderId="0" xfId="0" applyFont="1" applyFill="1"/>
    <xf numFmtId="168" fontId="80" fillId="0" borderId="2" xfId="0" applyNumberFormat="1" applyFont="1" applyBorder="1" applyAlignment="1" applyProtection="1">
      <alignment vertical="center"/>
      <protection locked="0"/>
    </xf>
    <xf numFmtId="0" fontId="80" fillId="0" borderId="2" xfId="0" applyFont="1" applyBorder="1" applyAlignment="1" applyProtection="1">
      <alignment vertical="center"/>
      <protection locked="0"/>
    </xf>
    <xf numFmtId="0" fontId="82" fillId="10" borderId="42" xfId="0" applyFont="1" applyFill="1" applyBorder="1" applyAlignment="1">
      <alignment horizontal="center" vertical="center" wrapText="1"/>
    </xf>
    <xf numFmtId="0" fontId="82" fillId="10" borderId="62" xfId="0" applyFont="1" applyFill="1" applyBorder="1" applyAlignment="1">
      <alignment horizontal="center" vertical="center" wrapText="1"/>
    </xf>
    <xf numFmtId="0" fontId="112" fillId="10" borderId="28" xfId="0" applyFont="1" applyFill="1" applyBorder="1" applyAlignment="1">
      <alignment horizontal="center" vertical="center" wrapText="1"/>
    </xf>
    <xf numFmtId="0" fontId="84" fillId="10" borderId="45" xfId="0" applyFont="1" applyFill="1" applyBorder="1" applyAlignment="1">
      <alignment horizontal="center" vertical="center" wrapText="1"/>
    </xf>
    <xf numFmtId="168" fontId="80" fillId="4" borderId="28" xfId="0" applyNumberFormat="1" applyFont="1" applyFill="1" applyBorder="1" applyAlignment="1">
      <alignment horizontal="center" vertical="center" wrapText="1"/>
    </xf>
    <xf numFmtId="168" fontId="80" fillId="4" borderId="29" xfId="0" applyNumberFormat="1" applyFont="1" applyFill="1" applyBorder="1" applyAlignment="1">
      <alignment horizontal="center" vertical="center" wrapText="1"/>
    </xf>
    <xf numFmtId="20" fontId="23" fillId="6" borderId="0" xfId="0" applyNumberFormat="1" applyFont="1" applyFill="1" applyAlignment="1">
      <alignment vertical="center" wrapText="1"/>
    </xf>
    <xf numFmtId="168" fontId="80" fillId="4" borderId="1" xfId="0" applyNumberFormat="1" applyFont="1" applyFill="1" applyBorder="1" applyAlignment="1">
      <alignment horizontal="center" vertical="center" wrapText="1"/>
    </xf>
    <xf numFmtId="0" fontId="78" fillId="12" borderId="130" xfId="0" applyFont="1" applyFill="1" applyBorder="1" applyAlignment="1">
      <alignment horizontal="center" vertical="center" wrapText="1"/>
    </xf>
    <xf numFmtId="0" fontId="23" fillId="8" borderId="27" xfId="0" applyFont="1" applyFill="1" applyBorder="1" applyAlignment="1">
      <alignment vertical="center" wrapText="1"/>
    </xf>
    <xf numFmtId="168" fontId="80" fillId="4" borderId="28" xfId="6" applyNumberFormat="1" applyFont="1" applyFill="1" applyBorder="1" applyAlignment="1">
      <alignment vertical="center"/>
    </xf>
    <xf numFmtId="0" fontId="23" fillId="8" borderId="28" xfId="0" applyFont="1" applyFill="1" applyBorder="1" applyAlignment="1">
      <alignment vertical="center" wrapText="1"/>
    </xf>
    <xf numFmtId="168" fontId="80" fillId="4" borderId="45" xfId="6" applyNumberFormat="1" applyFont="1" applyFill="1" applyBorder="1" applyAlignment="1">
      <alignment vertical="center"/>
    </xf>
    <xf numFmtId="0" fontId="23" fillId="8" borderId="16" xfId="0" applyFont="1" applyFill="1" applyBorder="1" applyAlignment="1">
      <alignment vertical="center" wrapText="1"/>
    </xf>
    <xf numFmtId="0" fontId="23" fillId="8" borderId="1" xfId="0" applyFont="1" applyFill="1" applyBorder="1" applyAlignment="1">
      <alignment vertical="center" wrapText="1"/>
    </xf>
    <xf numFmtId="0" fontId="81" fillId="8" borderId="1" xfId="0" applyFont="1" applyFill="1" applyBorder="1" applyAlignment="1">
      <alignment vertical="center" wrapText="1"/>
    </xf>
    <xf numFmtId="0" fontId="81" fillId="8" borderId="15" xfId="0" applyFont="1" applyFill="1" applyBorder="1" applyAlignment="1">
      <alignment vertical="center" wrapText="1"/>
    </xf>
    <xf numFmtId="168" fontId="23" fillId="4" borderId="28" xfId="0" applyNumberFormat="1" applyFont="1" applyFill="1" applyBorder="1" applyAlignment="1">
      <alignment vertical="center"/>
    </xf>
    <xf numFmtId="168" fontId="23" fillId="4" borderId="29" xfId="0" applyNumberFormat="1" applyFont="1" applyFill="1" applyBorder="1" applyAlignment="1">
      <alignment vertical="center"/>
    </xf>
    <xf numFmtId="168" fontId="80" fillId="6" borderId="0" xfId="6" applyNumberFormat="1" applyFont="1" applyFill="1" applyBorder="1" applyAlignment="1">
      <alignment vertical="center"/>
    </xf>
    <xf numFmtId="0" fontId="81" fillId="6" borderId="0" xfId="0" applyFont="1" applyFill="1" applyAlignment="1">
      <alignment vertical="center" wrapText="1"/>
    </xf>
    <xf numFmtId="168" fontId="23" fillId="6" borderId="0" xfId="0" applyNumberFormat="1" applyFont="1" applyFill="1" applyAlignment="1">
      <alignment vertical="center"/>
    </xf>
    <xf numFmtId="168" fontId="23" fillId="6" borderId="0" xfId="0" applyNumberFormat="1" applyFont="1" applyFill="1" applyAlignment="1">
      <alignment vertical="center" wrapText="1"/>
    </xf>
    <xf numFmtId="0" fontId="81" fillId="6" borderId="0" xfId="0" applyFont="1" applyFill="1" applyAlignment="1">
      <alignment vertical="center"/>
    </xf>
    <xf numFmtId="0" fontId="80" fillId="6" borderId="0" xfId="0" applyFont="1" applyFill="1" applyAlignment="1">
      <alignment vertical="center"/>
    </xf>
    <xf numFmtId="0" fontId="10" fillId="29" borderId="0" xfId="0" applyFont="1" applyFill="1" applyAlignment="1">
      <alignment horizontal="center" vertical="center"/>
    </xf>
    <xf numFmtId="0" fontId="66" fillId="26" borderId="7" xfId="0" applyFont="1" applyFill="1" applyBorder="1" applyAlignment="1">
      <alignment horizontal="center" vertical="center" wrapText="1"/>
    </xf>
    <xf numFmtId="0" fontId="66" fillId="26" borderId="0" xfId="0" applyFont="1" applyFill="1" applyAlignment="1">
      <alignment horizontal="center" vertical="center" wrapText="1"/>
    </xf>
    <xf numFmtId="168" fontId="0" fillId="0" borderId="0" xfId="0" applyNumberFormat="1" applyAlignment="1">
      <alignment wrapText="1"/>
    </xf>
    <xf numFmtId="0" fontId="63" fillId="0" borderId="0" xfId="0" applyFont="1" applyAlignment="1">
      <alignment horizontal="left" vertical="center" wrapText="1"/>
    </xf>
    <xf numFmtId="0" fontId="63" fillId="0" borderId="0" xfId="0" applyFont="1" applyAlignment="1">
      <alignment horizontal="left" vertical="center"/>
    </xf>
    <xf numFmtId="0" fontId="63" fillId="0" borderId="0" xfId="0" quotePrefix="1" applyFont="1" applyAlignment="1">
      <alignment horizontal="left" vertical="center"/>
    </xf>
    <xf numFmtId="20" fontId="23" fillId="29" borderId="44" xfId="0" applyNumberFormat="1" applyFont="1" applyFill="1" applyBorder="1" applyAlignment="1">
      <alignment horizontal="center" vertical="center" wrapText="1"/>
    </xf>
    <xf numFmtId="20" fontId="23" fillId="29" borderId="43" xfId="0" applyNumberFormat="1" applyFont="1" applyFill="1" applyBorder="1" applyAlignment="1">
      <alignment horizontal="center" vertical="center" wrapText="1"/>
    </xf>
    <xf numFmtId="20" fontId="23" fillId="29" borderId="135"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20" fontId="23" fillId="9" borderId="136" xfId="0" applyNumberFormat="1" applyFont="1" applyFill="1" applyBorder="1" applyAlignment="1">
      <alignment horizontal="center" vertical="center" wrapText="1"/>
    </xf>
    <xf numFmtId="168" fontId="23" fillId="9" borderId="1" xfId="0" applyNumberFormat="1" applyFont="1" applyFill="1" applyBorder="1" applyAlignment="1">
      <alignment horizontal="center" vertical="center" wrapText="1"/>
    </xf>
    <xf numFmtId="20" fontId="23" fillId="9" borderId="1"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168" fontId="23" fillId="9" borderId="137" xfId="0" applyNumberFormat="1" applyFont="1" applyFill="1" applyBorder="1" applyAlignment="1">
      <alignment horizontal="center" vertical="center" wrapText="1"/>
    </xf>
    <xf numFmtId="168" fontId="80" fillId="4" borderId="138" xfId="0" applyNumberFormat="1" applyFont="1" applyFill="1" applyBorder="1" applyAlignment="1">
      <alignment horizontal="center" vertical="center" wrapText="1"/>
    </xf>
    <xf numFmtId="168" fontId="80" fillId="4" borderId="139" xfId="0" applyNumberFormat="1" applyFont="1" applyFill="1" applyBorder="1" applyAlignment="1">
      <alignment horizontal="center" vertical="center" wrapText="1"/>
    </xf>
    <xf numFmtId="164" fontId="23" fillId="4" borderId="139" xfId="0" applyNumberFormat="1" applyFont="1" applyFill="1" applyBorder="1" applyAlignment="1">
      <alignment horizontal="center" vertical="center"/>
    </xf>
    <xf numFmtId="168" fontId="54" fillId="4" borderId="140" xfId="0" applyNumberFormat="1" applyFont="1" applyFill="1" applyBorder="1" applyAlignment="1">
      <alignment horizontal="center" vertical="center" wrapText="1"/>
    </xf>
    <xf numFmtId="168" fontId="80" fillId="4" borderId="141" xfId="0" applyNumberFormat="1" applyFont="1" applyFill="1" applyBorder="1" applyAlignment="1">
      <alignment horizontal="center" vertical="center" wrapText="1"/>
    </xf>
    <xf numFmtId="168" fontId="54" fillId="4" borderId="142" xfId="0" applyNumberFormat="1" applyFont="1" applyFill="1" applyBorder="1" applyAlignment="1">
      <alignment horizontal="center" vertical="center" wrapText="1"/>
    </xf>
    <xf numFmtId="0" fontId="15" fillId="0" borderId="143" xfId="0" applyFont="1" applyBorder="1"/>
    <xf numFmtId="168" fontId="80" fillId="0" borderId="143" xfId="0" applyNumberFormat="1" applyFont="1" applyBorder="1" applyAlignment="1">
      <alignment horizontal="center" vertical="center" wrapText="1"/>
    </xf>
    <xf numFmtId="164" fontId="23" fillId="0" borderId="143" xfId="0" applyNumberFormat="1" applyFont="1" applyBorder="1" applyAlignment="1">
      <alignment horizontal="center" vertical="center"/>
    </xf>
    <xf numFmtId="168" fontId="54" fillId="0" borderId="143" xfId="0" applyNumberFormat="1" applyFont="1" applyBorder="1" applyAlignment="1">
      <alignment horizontal="center" vertical="center" wrapText="1"/>
    </xf>
    <xf numFmtId="9" fontId="23" fillId="0" borderId="143" xfId="0" applyNumberFormat="1" applyFont="1" applyBorder="1" applyAlignment="1">
      <alignment horizontal="center" vertical="center"/>
    </xf>
    <xf numFmtId="168" fontId="23" fillId="0" borderId="143" xfId="0" applyNumberFormat="1" applyFont="1" applyBorder="1" applyAlignment="1">
      <alignment horizontal="center" vertical="center" wrapText="1"/>
    </xf>
    <xf numFmtId="0" fontId="78" fillId="29" borderId="43" xfId="0" applyFont="1" applyFill="1" applyBorder="1" applyAlignment="1">
      <alignment horizontal="center" vertical="center" wrapText="1"/>
    </xf>
    <xf numFmtId="0" fontId="107" fillId="29" borderId="17" xfId="0" applyFont="1" applyFill="1" applyBorder="1" applyAlignment="1">
      <alignment horizontal="center" vertical="center" wrapText="1"/>
    </xf>
    <xf numFmtId="165" fontId="104" fillId="46" borderId="113" xfId="0" applyNumberFormat="1" applyFont="1" applyFill="1" applyBorder="1" applyAlignment="1">
      <alignment horizontal="center" vertical="center"/>
    </xf>
    <xf numFmtId="20" fontId="23" fillId="29" borderId="16" xfId="0" applyNumberFormat="1" applyFont="1" applyFill="1" applyBorder="1" applyAlignment="1">
      <alignment vertical="center" wrapText="1"/>
    </xf>
    <xf numFmtId="20" fontId="10" fillId="8" borderId="1" xfId="0" applyNumberFormat="1" applyFont="1" applyFill="1" applyBorder="1" applyAlignment="1">
      <alignment horizontal="center" vertical="center" wrapText="1"/>
    </xf>
    <xf numFmtId="20" fontId="10" fillId="8" borderId="15" xfId="0" applyNumberFormat="1" applyFont="1" applyFill="1" applyBorder="1" applyAlignment="1">
      <alignment horizontal="center" vertical="center" wrapText="1"/>
    </xf>
    <xf numFmtId="168" fontId="18" fillId="26" borderId="16" xfId="0" applyNumberFormat="1" applyFont="1" applyFill="1" applyBorder="1" applyAlignment="1">
      <alignment vertical="center" wrapText="1"/>
    </xf>
    <xf numFmtId="168" fontId="80" fillId="4" borderId="15" xfId="0" applyNumberFormat="1" applyFont="1" applyFill="1" applyBorder="1" applyAlignment="1">
      <alignment horizontal="center" vertical="center" wrapText="1"/>
    </xf>
    <xf numFmtId="168" fontId="18" fillId="26" borderId="27" xfId="0" applyNumberFormat="1" applyFont="1" applyFill="1" applyBorder="1" applyAlignment="1">
      <alignment vertical="center" wrapText="1"/>
    </xf>
    <xf numFmtId="0" fontId="23" fillId="9" borderId="42" xfId="0" applyFont="1" applyFill="1" applyBorder="1" applyAlignment="1" applyProtection="1">
      <alignment horizontal="center" vertical="center" wrapText="1"/>
      <protection hidden="1"/>
    </xf>
    <xf numFmtId="0" fontId="78" fillId="9" borderId="42" xfId="0" applyFont="1" applyFill="1" applyBorder="1" applyAlignment="1">
      <alignment horizontal="center" vertical="center" wrapText="1"/>
    </xf>
    <xf numFmtId="0" fontId="106" fillId="9" borderId="28" xfId="0" applyFont="1" applyFill="1" applyBorder="1" applyAlignment="1" applyProtection="1">
      <alignment horizontal="center" vertical="center" wrapText="1"/>
      <protection hidden="1"/>
    </xf>
    <xf numFmtId="0" fontId="107" fillId="9" borderId="28" xfId="0" applyFont="1" applyFill="1" applyBorder="1" applyAlignment="1">
      <alignment horizontal="center" vertical="center" wrapText="1"/>
    </xf>
    <xf numFmtId="0" fontId="110" fillId="9" borderId="28" xfId="0" applyFont="1" applyFill="1" applyBorder="1" applyAlignment="1">
      <alignment horizontal="center" vertical="center" wrapText="1"/>
    </xf>
    <xf numFmtId="0" fontId="81" fillId="9" borderId="28" xfId="0" quotePrefix="1" applyFont="1" applyFill="1" applyBorder="1" applyAlignment="1" applyProtection="1">
      <alignment horizontal="center" vertical="center" wrapText="1"/>
      <protection hidden="1"/>
    </xf>
    <xf numFmtId="0" fontId="81" fillId="9" borderId="28" xfId="0" applyFont="1" applyFill="1" applyBorder="1" applyAlignment="1" applyProtection="1">
      <alignment horizontal="center" vertical="center" wrapText="1"/>
      <protection hidden="1"/>
    </xf>
    <xf numFmtId="0" fontId="23" fillId="9" borderId="28" xfId="0" applyFont="1" applyFill="1" applyBorder="1" applyAlignment="1" applyProtection="1">
      <alignment horizontal="center" vertical="center" wrapText="1"/>
      <protection hidden="1"/>
    </xf>
    <xf numFmtId="0" fontId="114" fillId="9" borderId="28" xfId="0" applyFont="1" applyFill="1" applyBorder="1" applyAlignment="1" applyProtection="1">
      <alignment horizontal="center" vertical="center" wrapText="1"/>
      <protection hidden="1"/>
    </xf>
    <xf numFmtId="168" fontId="23" fillId="3" borderId="46" xfId="0" applyNumberFormat="1" applyFont="1" applyFill="1" applyBorder="1" applyAlignment="1">
      <alignment horizontal="right" vertical="center"/>
    </xf>
    <xf numFmtId="10" fontId="104" fillId="46" borderId="61" xfId="0" applyNumberFormat="1" applyFont="1" applyFill="1" applyBorder="1" applyAlignment="1">
      <alignment vertical="center"/>
    </xf>
    <xf numFmtId="165" fontId="104" fillId="46" borderId="61" xfId="0" applyNumberFormat="1" applyFont="1" applyFill="1" applyBorder="1" applyAlignment="1">
      <alignment vertical="center"/>
    </xf>
    <xf numFmtId="168" fontId="23" fillId="3" borderId="22" xfId="1" applyNumberFormat="1" applyFont="1" applyFill="1" applyBorder="1" applyAlignment="1">
      <alignment vertical="center"/>
    </xf>
    <xf numFmtId="168" fontId="23" fillId="3" borderId="113" xfId="1" applyNumberFormat="1" applyFont="1" applyFill="1" applyBorder="1" applyAlignment="1">
      <alignment vertical="center"/>
    </xf>
    <xf numFmtId="165" fontId="104" fillId="46" borderId="113" xfId="0" applyNumberFormat="1" applyFont="1" applyFill="1" applyBorder="1" applyAlignment="1">
      <alignment vertical="center"/>
    </xf>
    <xf numFmtId="9" fontId="80" fillId="0" borderId="0" xfId="1" applyFont="1" applyFill="1" applyBorder="1" applyAlignment="1" applyProtection="1">
      <alignment vertical="center"/>
      <protection hidden="1"/>
    </xf>
    <xf numFmtId="168" fontId="80" fillId="0" borderId="0" xfId="1" applyNumberFormat="1" applyFont="1" applyFill="1" applyBorder="1" applyAlignment="1" applyProtection="1">
      <alignment horizontal="right" vertical="center"/>
      <protection hidden="1"/>
    </xf>
    <xf numFmtId="10" fontId="0" fillId="0" borderId="0" xfId="1" applyNumberFormat="1" applyFont="1" applyBorder="1" applyAlignment="1">
      <alignment vertical="center"/>
    </xf>
    <xf numFmtId="168" fontId="0" fillId="0" borderId="0" xfId="0" applyNumberFormat="1" applyAlignment="1" applyProtection="1">
      <alignment vertical="center"/>
      <protection hidden="1"/>
    </xf>
    <xf numFmtId="168" fontId="80" fillId="4" borderId="25" xfId="1" applyNumberFormat="1" applyFont="1" applyFill="1" applyBorder="1" applyAlignment="1" applyProtection="1">
      <alignment horizontal="center" vertical="center"/>
    </xf>
    <xf numFmtId="168" fontId="80" fillId="4" borderId="18" xfId="1" applyNumberFormat="1" applyFont="1" applyFill="1" applyBorder="1" applyAlignment="1" applyProtection="1">
      <alignment horizontal="center" vertical="center"/>
      <protection hidden="1"/>
    </xf>
    <xf numFmtId="10" fontId="80" fillId="4" borderId="18" xfId="1" applyNumberFormat="1" applyFont="1" applyFill="1" applyBorder="1" applyAlignment="1" applyProtection="1">
      <alignment horizontal="center" vertical="center"/>
      <protection hidden="1"/>
    </xf>
    <xf numFmtId="168" fontId="80" fillId="4" borderId="18" xfId="0" applyNumberFormat="1" applyFont="1" applyFill="1" applyBorder="1" applyAlignment="1" applyProtection="1">
      <alignment horizontal="center" vertical="center"/>
      <protection hidden="1"/>
    </xf>
    <xf numFmtId="9" fontId="80" fillId="4" borderId="18" xfId="1" applyFont="1" applyFill="1" applyBorder="1" applyAlignment="1" applyProtection="1">
      <alignment horizontal="center" vertical="center"/>
      <protection locked="0"/>
    </xf>
    <xf numFmtId="164" fontId="80" fillId="4" borderId="18" xfId="0" applyNumberFormat="1" applyFont="1" applyFill="1" applyBorder="1" applyAlignment="1">
      <alignment horizontal="center" vertical="center"/>
    </xf>
    <xf numFmtId="0" fontId="117" fillId="4" borderId="18" xfId="0" applyFont="1" applyFill="1" applyBorder="1" applyAlignment="1" applyProtection="1">
      <alignment horizontal="center" vertical="center"/>
      <protection hidden="1"/>
    </xf>
    <xf numFmtId="168" fontId="24" fillId="4" borderId="99" xfId="1" applyNumberFormat="1" applyFont="1" applyFill="1" applyBorder="1" applyAlignment="1">
      <alignment vertical="center" wrapText="1"/>
    </xf>
    <xf numFmtId="0" fontId="120" fillId="11" borderId="98" xfId="0" applyFont="1" applyFill="1" applyBorder="1" applyAlignment="1">
      <alignment horizontal="right" vertical="center" wrapText="1"/>
    </xf>
    <xf numFmtId="0" fontId="68" fillId="0" borderId="0" xfId="0" applyFont="1" applyAlignment="1">
      <alignment vertical="center"/>
    </xf>
    <xf numFmtId="0" fontId="68" fillId="0" borderId="8" xfId="0" applyFont="1" applyBorder="1" applyAlignment="1">
      <alignment vertical="center"/>
    </xf>
    <xf numFmtId="0" fontId="68" fillId="0" borderId="6" xfId="0" applyFont="1" applyBorder="1" applyAlignment="1">
      <alignment vertical="center"/>
    </xf>
    <xf numFmtId="0" fontId="68" fillId="0" borderId="7" xfId="0" applyFont="1" applyBorder="1" applyAlignment="1">
      <alignment vertical="center"/>
    </xf>
    <xf numFmtId="0" fontId="47" fillId="37" borderId="102" xfId="102" applyFont="1" applyFill="1" applyBorder="1" applyAlignment="1">
      <alignment horizontal="center" vertical="center" wrapText="1"/>
    </xf>
    <xf numFmtId="0" fontId="121" fillId="37" borderId="3" xfId="102" applyFont="1" applyFill="1" applyBorder="1" applyAlignment="1">
      <alignment horizontal="center" vertical="center" wrapText="1"/>
    </xf>
    <xf numFmtId="0" fontId="4" fillId="6" borderId="0" xfId="0" applyFont="1" applyFill="1" applyAlignment="1">
      <alignment horizontal="center" vertical="center" wrapText="1"/>
    </xf>
    <xf numFmtId="0" fontId="13" fillId="9" borderId="30" xfId="0" applyFont="1" applyFill="1" applyBorder="1" applyAlignment="1">
      <alignment horizontal="center" vertical="center" wrapText="1"/>
    </xf>
    <xf numFmtId="0" fontId="47" fillId="11" borderId="41"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4" borderId="14" xfId="0" applyFont="1" applyFill="1" applyBorder="1" applyAlignment="1">
      <alignment horizontal="center" vertical="center" wrapText="1"/>
    </xf>
    <xf numFmtId="168" fontId="13" fillId="4" borderId="14" xfId="1" quotePrefix="1" applyNumberFormat="1" applyFont="1" applyFill="1" applyBorder="1" applyAlignment="1" applyProtection="1">
      <alignment horizontal="center" vertical="center" wrapText="1"/>
    </xf>
    <xf numFmtId="168" fontId="13" fillId="4" borderId="14" xfId="1" applyNumberFormat="1" applyFont="1" applyFill="1" applyBorder="1" applyAlignment="1" applyProtection="1">
      <alignment horizontal="center" vertical="center" wrapText="1"/>
    </xf>
    <xf numFmtId="0" fontId="13" fillId="0" borderId="14" xfId="1" applyNumberFormat="1" applyFont="1" applyFill="1" applyBorder="1" applyAlignment="1" applyProtection="1">
      <alignment horizontal="center" vertical="center" wrapText="1"/>
      <protection locked="0"/>
    </xf>
    <xf numFmtId="168" fontId="47" fillId="4" borderId="14" xfId="1" applyNumberFormat="1" applyFont="1" applyFill="1" applyBorder="1" applyAlignment="1" applyProtection="1">
      <alignment horizontal="center" vertical="center" wrapText="1"/>
    </xf>
    <xf numFmtId="0" fontId="4" fillId="0" borderId="5" xfId="0" applyFont="1" applyBorder="1" applyAlignment="1" applyProtection="1">
      <alignment horizontal="center" vertical="center" wrapText="1"/>
      <protection locked="0"/>
    </xf>
    <xf numFmtId="168" fontId="9" fillId="4" borderId="14" xfId="1" applyNumberFormat="1" applyFont="1" applyFill="1" applyBorder="1" applyAlignment="1" applyProtection="1">
      <alignment horizontal="center" vertical="center" wrapText="1"/>
    </xf>
    <xf numFmtId="168" fontId="4" fillId="4" borderId="31" xfId="0" applyNumberFormat="1" applyFont="1" applyFill="1" applyBorder="1" applyAlignment="1">
      <alignment horizontal="center" vertical="center" wrapText="1"/>
    </xf>
    <xf numFmtId="0" fontId="2" fillId="2" borderId="104" xfId="0" applyFont="1" applyFill="1" applyBorder="1" applyAlignment="1">
      <alignment vertical="center" wrapText="1"/>
    </xf>
    <xf numFmtId="0" fontId="47" fillId="11" borderId="16" xfId="0" applyFont="1" applyFill="1" applyBorder="1" applyAlignment="1">
      <alignment horizontal="center" vertical="center" wrapText="1"/>
    </xf>
    <xf numFmtId="0" fontId="47" fillId="11" borderId="3" xfId="0" applyFont="1" applyFill="1" applyBorder="1" applyAlignment="1">
      <alignment horizontal="center" vertical="center" wrapText="1"/>
    </xf>
    <xf numFmtId="0" fontId="4" fillId="11" borderId="1" xfId="0" applyFont="1" applyFill="1" applyBorder="1" applyAlignment="1">
      <alignment horizontal="center" vertical="center" wrapText="1"/>
    </xf>
    <xf numFmtId="168" fontId="13" fillId="11" borderId="1" xfId="0" applyNumberFormat="1" applyFont="1" applyFill="1" applyBorder="1" applyAlignment="1">
      <alignment horizontal="center" vertical="center" wrapText="1"/>
    </xf>
    <xf numFmtId="168" fontId="9" fillId="11" borderId="1" xfId="1" applyNumberFormat="1" applyFont="1" applyFill="1" applyBorder="1" applyAlignment="1" applyProtection="1">
      <alignment horizontal="center" vertical="center" wrapText="1"/>
    </xf>
    <xf numFmtId="0" fontId="13" fillId="11" borderId="2" xfId="0" applyFont="1" applyFill="1" applyBorder="1" applyAlignment="1">
      <alignment horizontal="center" vertical="center" wrapText="1"/>
    </xf>
    <xf numFmtId="168" fontId="9" fillId="11" borderId="1" xfId="0" applyNumberFormat="1" applyFont="1" applyFill="1" applyBorder="1" applyAlignment="1">
      <alignment horizontal="center" vertical="center" wrapText="1"/>
    </xf>
    <xf numFmtId="168" fontId="4" fillId="11" borderId="15" xfId="0" applyNumberFormat="1" applyFont="1" applyFill="1" applyBorder="1" applyAlignment="1">
      <alignment horizontal="center" vertical="center" wrapText="1"/>
    </xf>
    <xf numFmtId="0" fontId="47" fillId="10" borderId="102" xfId="102" applyFont="1" applyFill="1" applyBorder="1" applyAlignment="1">
      <alignment horizontal="center" vertical="center" wrapText="1"/>
    </xf>
    <xf numFmtId="0" fontId="121" fillId="10" borderId="3" xfId="102" applyFont="1" applyFill="1" applyBorder="1" applyAlignment="1">
      <alignment horizontal="center" vertical="center" wrapText="1"/>
    </xf>
    <xf numFmtId="20" fontId="23" fillId="6" borderId="0" xfId="0" applyNumberFormat="1" applyFont="1" applyFill="1" applyAlignment="1">
      <alignment horizontal="center" vertical="center" wrapText="1"/>
    </xf>
    <xf numFmtId="20" fontId="23" fillId="12" borderId="117" xfId="0" applyNumberFormat="1" applyFont="1" applyFill="1" applyBorder="1" applyAlignment="1">
      <alignment horizontal="center" vertical="center" wrapText="1"/>
    </xf>
    <xf numFmtId="0" fontId="78" fillId="12" borderId="148" xfId="0" applyFont="1" applyFill="1" applyBorder="1" applyAlignment="1">
      <alignment horizontal="center" vertical="center" wrapText="1"/>
    </xf>
    <xf numFmtId="0" fontId="78" fillId="12" borderId="149" xfId="0" applyFont="1" applyFill="1" applyBorder="1" applyAlignment="1">
      <alignment horizontal="center" vertical="center" wrapText="1"/>
    </xf>
    <xf numFmtId="168" fontId="23" fillId="4" borderId="146" xfId="0" applyNumberFormat="1" applyFont="1" applyFill="1" applyBorder="1" applyAlignment="1">
      <alignment horizontal="center" vertical="center" wrapText="1"/>
    </xf>
    <xf numFmtId="168" fontId="68" fillId="6" borderId="0" xfId="0" applyNumberFormat="1" applyFont="1" applyFill="1" applyAlignment="1">
      <alignment vertical="center" wrapText="1"/>
    </xf>
    <xf numFmtId="9" fontId="80" fillId="6" borderId="0" xfId="1" applyFont="1" applyFill="1" applyBorder="1" applyAlignment="1">
      <alignment horizontal="center" vertical="center"/>
    </xf>
    <xf numFmtId="168" fontId="80" fillId="4" borderId="16" xfId="0" applyNumberFormat="1" applyFont="1" applyFill="1" applyBorder="1" applyAlignment="1" applyProtection="1">
      <alignment horizontal="center" vertical="center"/>
      <protection locked="0"/>
    </xf>
    <xf numFmtId="168" fontId="80" fillId="4" borderId="1" xfId="0" applyNumberFormat="1" applyFont="1" applyFill="1" applyBorder="1" applyAlignment="1" applyProtection="1">
      <alignment horizontal="center" vertical="center"/>
      <protection locked="0"/>
    </xf>
    <xf numFmtId="20" fontId="23" fillId="29" borderId="16" xfId="0" applyNumberFormat="1" applyFont="1" applyFill="1" applyBorder="1" applyAlignment="1">
      <alignment horizontal="center" vertical="center" wrapText="1"/>
    </xf>
    <xf numFmtId="20" fontId="23" fillId="29" borderId="15" xfId="0" applyNumberFormat="1" applyFont="1" applyFill="1" applyBorder="1" applyAlignment="1">
      <alignment horizontal="center" vertical="center" wrapText="1"/>
    </xf>
    <xf numFmtId="168" fontId="23" fillId="4" borderId="28" xfId="0" applyNumberFormat="1" applyFont="1" applyFill="1" applyBorder="1" applyAlignment="1">
      <alignment horizontal="center" vertical="center" wrapText="1"/>
    </xf>
    <xf numFmtId="168" fontId="23" fillId="4" borderId="29" xfId="0" applyNumberFormat="1" applyFont="1" applyFill="1" applyBorder="1" applyAlignment="1">
      <alignment horizontal="center" vertical="center" wrapText="1"/>
    </xf>
    <xf numFmtId="168" fontId="80" fillId="4" borderId="15" xfId="0" applyNumberFormat="1" applyFont="1" applyFill="1" applyBorder="1" applyAlignment="1" applyProtection="1">
      <alignment horizontal="center" vertical="center"/>
      <protection locked="0"/>
    </xf>
    <xf numFmtId="168" fontId="23" fillId="4" borderId="27" xfId="101" applyNumberFormat="1" applyFont="1" applyFill="1" applyBorder="1" applyAlignment="1">
      <alignment horizontal="center" vertical="center" wrapText="1"/>
    </xf>
    <xf numFmtId="0" fontId="120" fillId="6" borderId="0" xfId="0" applyFont="1" applyFill="1" applyAlignment="1">
      <alignment horizontal="right" vertical="center" wrapText="1"/>
    </xf>
    <xf numFmtId="168" fontId="77" fillId="6" borderId="0" xfId="0" applyNumberFormat="1" applyFont="1" applyFill="1" applyAlignment="1">
      <alignment vertical="center" wrapText="1"/>
    </xf>
    <xf numFmtId="0" fontId="25" fillId="2" borderId="121" xfId="0" applyFont="1" applyFill="1" applyBorder="1" applyAlignment="1" applyProtection="1">
      <alignment horizontal="right" vertical="center" wrapText="1"/>
      <protection hidden="1"/>
    </xf>
    <xf numFmtId="168" fontId="24" fillId="2" borderId="150" xfId="0" applyNumberFormat="1" applyFont="1" applyFill="1" applyBorder="1" applyAlignment="1">
      <alignment vertical="center" wrapText="1"/>
    </xf>
    <xf numFmtId="0" fontId="62" fillId="6" borderId="0" xfId="0" applyFont="1" applyFill="1" applyAlignment="1">
      <alignment horizontal="center" vertical="center" wrapText="1"/>
    </xf>
    <xf numFmtId="9" fontId="62" fillId="6" borderId="0" xfId="1" applyFont="1" applyFill="1" applyBorder="1" applyAlignment="1">
      <alignment horizontal="center" vertical="center" wrapText="1"/>
    </xf>
    <xf numFmtId="168" fontId="110" fillId="4" borderId="16" xfId="101" applyNumberFormat="1" applyFont="1" applyFill="1" applyBorder="1" applyAlignment="1">
      <alignment horizontal="right" vertical="center" wrapText="1"/>
    </xf>
    <xf numFmtId="168" fontId="23" fillId="4" borderId="27" xfId="0" applyNumberFormat="1" applyFont="1" applyFill="1" applyBorder="1" applyAlignment="1">
      <alignment vertical="center"/>
    </xf>
    <xf numFmtId="168" fontId="125" fillId="53" borderId="25" xfId="101" applyNumberFormat="1" applyFont="1" applyFill="1" applyBorder="1" applyAlignment="1">
      <alignment horizontal="right" vertical="center"/>
    </xf>
    <xf numFmtId="0" fontId="68" fillId="10" borderId="114" xfId="0" applyFont="1" applyFill="1" applyBorder="1" applyAlignment="1">
      <alignment horizontal="center" vertical="center" wrapText="1"/>
    </xf>
    <xf numFmtId="0" fontId="110" fillId="52" borderId="1" xfId="0" applyFont="1" applyFill="1" applyBorder="1" applyAlignment="1">
      <alignment horizontal="center" vertical="center" wrapText="1"/>
    </xf>
    <xf numFmtId="168" fontId="110" fillId="4" borderId="1" xfId="101" applyNumberFormat="1" applyFont="1" applyFill="1" applyBorder="1" applyAlignment="1">
      <alignment horizontal="right" vertical="center" wrapText="1"/>
    </xf>
    <xf numFmtId="10" fontId="110" fillId="4" borderId="1" xfId="1" applyNumberFormat="1" applyFont="1" applyFill="1" applyBorder="1" applyAlignment="1">
      <alignment horizontal="center" vertical="center" wrapText="1"/>
    </xf>
    <xf numFmtId="168" fontId="110" fillId="4" borderId="11" xfId="101" applyNumberFormat="1" applyFont="1" applyFill="1" applyBorder="1" applyAlignment="1">
      <alignment horizontal="right" vertical="center" wrapText="1"/>
    </xf>
    <xf numFmtId="0" fontId="78" fillId="53" borderId="25" xfId="0" applyFont="1" applyFill="1" applyBorder="1" applyAlignment="1">
      <alignment horizontal="left" vertical="center" wrapText="1"/>
    </xf>
    <xf numFmtId="168" fontId="123" fillId="53" borderId="18" xfId="101" applyNumberFormat="1" applyFont="1" applyFill="1" applyBorder="1" applyAlignment="1">
      <alignment horizontal="right" vertical="center"/>
    </xf>
    <xf numFmtId="10" fontId="78" fillId="4" borderId="19" xfId="1" applyNumberFormat="1" applyFont="1" applyFill="1" applyBorder="1" applyAlignment="1">
      <alignment horizontal="center" vertical="center" wrapText="1"/>
    </xf>
    <xf numFmtId="0" fontId="78" fillId="53" borderId="60" xfId="0" applyFont="1" applyFill="1" applyBorder="1" applyAlignment="1">
      <alignment horizontal="left" vertical="center" wrapText="1"/>
    </xf>
    <xf numFmtId="168" fontId="123" fillId="53" borderId="118" xfId="101" applyNumberFormat="1" applyFont="1" applyFill="1" applyBorder="1" applyAlignment="1">
      <alignment horizontal="right" vertical="center"/>
    </xf>
    <xf numFmtId="10" fontId="78" fillId="4" borderId="144" xfId="1" applyNumberFormat="1" applyFont="1" applyFill="1" applyBorder="1" applyAlignment="1">
      <alignment horizontal="center" vertical="center" wrapText="1"/>
    </xf>
    <xf numFmtId="0" fontId="110" fillId="52" borderId="16" xfId="0" applyFont="1" applyFill="1" applyBorder="1" applyAlignment="1">
      <alignment horizontal="center" vertical="center" wrapText="1"/>
    </xf>
    <xf numFmtId="0" fontId="110" fillId="52" borderId="15" xfId="0" applyFont="1" applyFill="1" applyBorder="1" applyAlignment="1">
      <alignment horizontal="center" vertical="center" wrapText="1"/>
    </xf>
    <xf numFmtId="0" fontId="110" fillId="52" borderId="16" xfId="0" applyFont="1" applyFill="1" applyBorder="1" applyAlignment="1">
      <alignment horizontal="left" vertical="center" wrapText="1"/>
    </xf>
    <xf numFmtId="0" fontId="110" fillId="52" borderId="17" xfId="0" applyFont="1" applyFill="1" applyBorder="1" applyAlignment="1">
      <alignment horizontal="left" vertical="center" wrapText="1"/>
    </xf>
    <xf numFmtId="0" fontId="78" fillId="54" borderId="25" xfId="0" applyFont="1" applyFill="1" applyBorder="1" applyAlignment="1">
      <alignment horizontal="center" vertical="center" wrapText="1"/>
    </xf>
    <xf numFmtId="168" fontId="123" fillId="54" borderId="18" xfId="101" applyNumberFormat="1" applyFont="1" applyFill="1" applyBorder="1" applyAlignment="1">
      <alignment horizontal="center" vertical="center"/>
    </xf>
    <xf numFmtId="10" fontId="78" fillId="11" borderId="19" xfId="1" applyNumberFormat="1" applyFont="1" applyFill="1" applyBorder="1" applyAlignment="1">
      <alignment horizontal="center" vertical="center" wrapText="1"/>
    </xf>
    <xf numFmtId="168" fontId="78" fillId="54" borderId="25" xfId="0" applyNumberFormat="1" applyFont="1" applyFill="1" applyBorder="1" applyAlignment="1">
      <alignment horizontal="center" vertical="center" wrapText="1"/>
    </xf>
    <xf numFmtId="0" fontId="4" fillId="4" borderId="44" xfId="0" applyFont="1" applyFill="1" applyBorder="1" applyAlignment="1">
      <alignment horizontal="center" vertical="center" wrapText="1"/>
    </xf>
    <xf numFmtId="9" fontId="104" fillId="46" borderId="69" xfId="1" applyFont="1" applyFill="1" applyBorder="1" applyAlignment="1">
      <alignment horizontal="center" vertical="center"/>
    </xf>
    <xf numFmtId="10" fontId="80" fillId="4" borderId="1" xfId="0" applyNumberFormat="1" applyFont="1" applyFill="1" applyBorder="1" applyAlignment="1" applyProtection="1">
      <alignment horizontal="center" vertical="center"/>
      <protection hidden="1"/>
    </xf>
    <xf numFmtId="0" fontId="110" fillId="49" borderId="1" xfId="0" applyFont="1" applyFill="1" applyBorder="1" applyAlignment="1">
      <alignment horizontal="center" vertical="center" wrapText="1"/>
    </xf>
    <xf numFmtId="0" fontId="110" fillId="49" borderId="15" xfId="0" applyFont="1" applyFill="1" applyBorder="1" applyAlignment="1">
      <alignment horizontal="center" vertical="center" wrapText="1"/>
    </xf>
    <xf numFmtId="168" fontId="78" fillId="54" borderId="111" xfId="0" applyNumberFormat="1" applyFont="1" applyFill="1" applyBorder="1" applyAlignment="1">
      <alignment horizontal="center" vertical="center" wrapText="1"/>
    </xf>
    <xf numFmtId="164" fontId="4" fillId="34" borderId="144" xfId="0" applyNumberFormat="1" applyFont="1" applyFill="1" applyBorder="1" applyAlignment="1" applyProtection="1">
      <alignment horizontal="center" vertical="center" wrapText="1"/>
      <protection hidden="1"/>
    </xf>
    <xf numFmtId="0" fontId="4" fillId="4" borderId="1" xfId="0" applyFont="1" applyFill="1" applyBorder="1" applyAlignment="1">
      <alignment horizontal="center" vertical="center" wrapText="1"/>
    </xf>
    <xf numFmtId="164" fontId="90" fillId="34" borderId="60" xfId="0" applyNumberFormat="1" applyFont="1" applyFill="1" applyBorder="1" applyAlignment="1" applyProtection="1">
      <alignment horizontal="center" vertical="center" wrapText="1"/>
      <protection hidden="1"/>
    </xf>
    <xf numFmtId="164" fontId="86" fillId="34" borderId="118" xfId="0" applyNumberFormat="1" applyFont="1" applyFill="1" applyBorder="1" applyAlignment="1" applyProtection="1">
      <alignment horizontal="center" vertical="center" wrapText="1"/>
      <protection hidden="1"/>
    </xf>
    <xf numFmtId="0" fontId="47" fillId="9" borderId="3" xfId="0" applyFont="1" applyFill="1" applyBorder="1" applyAlignment="1">
      <alignment horizontal="center" vertical="center" wrapText="1"/>
    </xf>
    <xf numFmtId="168" fontId="9" fillId="11" borderId="3" xfId="0" applyNumberFormat="1" applyFont="1" applyFill="1" applyBorder="1" applyAlignment="1">
      <alignment horizontal="center" vertical="center" wrapText="1"/>
    </xf>
    <xf numFmtId="168" fontId="47" fillId="4" borderId="26" xfId="1" applyNumberFormat="1" applyFont="1" applyFill="1" applyBorder="1" applyAlignment="1" applyProtection="1">
      <alignment horizontal="center" vertical="center" wrapText="1"/>
    </xf>
    <xf numFmtId="168" fontId="2" fillId="2" borderId="104" xfId="0" applyNumberFormat="1" applyFont="1" applyFill="1" applyBorder="1" applyAlignment="1">
      <alignment horizontal="center" vertical="center" wrapText="1"/>
    </xf>
    <xf numFmtId="0" fontId="13" fillId="11" borderId="151" xfId="0" applyFont="1" applyFill="1" applyBorder="1" applyAlignment="1">
      <alignment horizontal="center" vertical="center" wrapText="1"/>
    </xf>
    <xf numFmtId="0" fontId="13" fillId="11" borderId="15" xfId="0" applyFont="1" applyFill="1" applyBorder="1" applyAlignment="1">
      <alignment horizontal="center" vertical="center" wrapText="1"/>
    </xf>
    <xf numFmtId="0" fontId="4" fillId="4" borderId="154" xfId="0" applyFont="1" applyFill="1" applyBorder="1" applyAlignment="1" applyProtection="1">
      <alignment horizontal="center" vertical="center" wrapText="1"/>
      <protection locked="0"/>
    </xf>
    <xf numFmtId="0" fontId="9" fillId="4" borderId="31" xfId="1" applyNumberFormat="1" applyFont="1" applyFill="1" applyBorder="1" applyAlignment="1" applyProtection="1">
      <alignment horizontal="center" vertical="center" wrapText="1"/>
    </xf>
    <xf numFmtId="0" fontId="2" fillId="2" borderId="22" xfId="0" applyFont="1" applyFill="1" applyBorder="1" applyAlignment="1">
      <alignment vertical="center" wrapText="1"/>
    </xf>
    <xf numFmtId="168" fontId="2" fillId="2" borderId="61" xfId="0" applyNumberFormat="1" applyFont="1" applyFill="1" applyBorder="1" applyAlignment="1">
      <alignment horizontal="right" vertical="center" wrapText="1"/>
    </xf>
    <xf numFmtId="0" fontId="47" fillId="9" borderId="151" xfId="0" applyFont="1" applyFill="1" applyBorder="1" applyAlignment="1">
      <alignment horizontal="center" vertical="center" wrapText="1"/>
    </xf>
    <xf numFmtId="0" fontId="13" fillId="9" borderId="151" xfId="0" applyFont="1" applyFill="1" applyBorder="1" applyAlignment="1">
      <alignment horizontal="center" vertical="center" wrapText="1"/>
    </xf>
    <xf numFmtId="0" fontId="4" fillId="4" borderId="1" xfId="1" applyNumberFormat="1" applyFont="1" applyFill="1" applyBorder="1" applyAlignment="1" applyProtection="1">
      <alignment horizontal="right" vertical="center" wrapText="1"/>
    </xf>
    <xf numFmtId="20" fontId="23" fillId="10" borderId="16" xfId="0" applyNumberFormat="1" applyFont="1" applyFill="1" applyBorder="1" applyAlignment="1">
      <alignment horizontal="center" vertical="center" wrapText="1"/>
    </xf>
    <xf numFmtId="168"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8" fontId="23" fillId="4" borderId="27" xfId="0" applyNumberFormat="1" applyFont="1" applyFill="1" applyBorder="1" applyAlignment="1">
      <alignment horizontal="center" vertical="center" wrapText="1"/>
    </xf>
    <xf numFmtId="164" fontId="23" fillId="4" borderId="45" xfId="0" applyNumberFormat="1" applyFont="1" applyFill="1" applyBorder="1" applyAlignment="1">
      <alignment horizontal="center" vertical="center"/>
    </xf>
    <xf numFmtId="0" fontId="15" fillId="0" borderId="158" xfId="0" applyFont="1" applyBorder="1"/>
    <xf numFmtId="0" fontId="8" fillId="0" borderId="0" xfId="6" quotePrefix="1" applyFill="1" applyBorder="1" applyAlignment="1">
      <alignment vertical="center"/>
    </xf>
    <xf numFmtId="0" fontId="15" fillId="0" borderId="159" xfId="0" applyFont="1" applyBorder="1"/>
    <xf numFmtId="168" fontId="23" fillId="6" borderId="0" xfId="0" applyNumberFormat="1" applyFont="1" applyFill="1" applyAlignment="1">
      <alignment horizontal="center" vertical="center" wrapText="1"/>
    </xf>
    <xf numFmtId="168" fontId="80" fillId="6" borderId="0" xfId="0" applyNumberFormat="1" applyFont="1" applyFill="1" applyAlignment="1">
      <alignment horizontal="center" vertical="center" wrapText="1"/>
    </xf>
    <xf numFmtId="10" fontId="23" fillId="6" borderId="0" xfId="0" applyNumberFormat="1" applyFont="1" applyFill="1" applyAlignment="1">
      <alignment horizontal="center" vertical="center"/>
    </xf>
    <xf numFmtId="0" fontId="15" fillId="0" borderId="160" xfId="0" applyFont="1" applyBorder="1"/>
    <xf numFmtId="0" fontId="15" fillId="0" borderId="161" xfId="0" applyFont="1" applyBorder="1"/>
    <xf numFmtId="0" fontId="10" fillId="6" borderId="0" xfId="0" applyFont="1" applyFill="1" applyAlignment="1">
      <alignment horizontal="center" vertical="center" wrapText="1"/>
    </xf>
    <xf numFmtId="168" fontId="69" fillId="6" borderId="0" xfId="0" applyNumberFormat="1" applyFont="1" applyFill="1" applyAlignment="1">
      <alignment vertical="center" wrapText="1"/>
    </xf>
    <xf numFmtId="0" fontId="68" fillId="51" borderId="0" xfId="0" applyFont="1" applyFill="1" applyAlignment="1">
      <alignment horizontal="center" vertical="center" wrapText="1"/>
    </xf>
    <xf numFmtId="0" fontId="78" fillId="6" borderId="0" xfId="0" applyFont="1" applyFill="1" applyAlignment="1">
      <alignment horizontal="center" vertical="center" wrapText="1"/>
    </xf>
    <xf numFmtId="0" fontId="78" fillId="6" borderId="159" xfId="0" applyFont="1" applyFill="1" applyBorder="1" applyAlignment="1">
      <alignment horizontal="center" vertical="center" wrapText="1"/>
    </xf>
    <xf numFmtId="0" fontId="108" fillId="6" borderId="0" xfId="0" applyFont="1" applyFill="1" applyAlignment="1">
      <alignment horizontal="left" vertical="center" wrapText="1"/>
    </xf>
    <xf numFmtId="0" fontId="49" fillId="6" borderId="0" xfId="0" applyFont="1" applyFill="1" applyAlignment="1">
      <alignment horizontal="center" vertical="center"/>
    </xf>
    <xf numFmtId="0" fontId="114" fillId="6" borderId="0" xfId="0" applyFont="1" applyFill="1" applyAlignment="1">
      <alignment horizontal="center" vertical="center" wrapText="1"/>
    </xf>
    <xf numFmtId="168" fontId="24" fillId="6" borderId="0" xfId="0" applyNumberFormat="1" applyFont="1" applyFill="1" applyAlignment="1">
      <alignment horizontal="center" vertical="center" wrapText="1"/>
    </xf>
    <xf numFmtId="168" fontId="80" fillId="6" borderId="0" xfId="0" applyNumberFormat="1" applyFont="1" applyFill="1" applyAlignment="1" applyProtection="1">
      <alignment horizontal="center" vertical="center"/>
      <protection locked="0"/>
    </xf>
    <xf numFmtId="168" fontId="80" fillId="6" borderId="159" xfId="0" applyNumberFormat="1" applyFont="1" applyFill="1" applyBorder="1" applyAlignment="1" applyProtection="1">
      <alignment horizontal="center" vertical="center"/>
      <protection locked="0"/>
    </xf>
    <xf numFmtId="168" fontId="105" fillId="6" borderId="0" xfId="0" applyNumberFormat="1" applyFont="1" applyFill="1" applyAlignment="1">
      <alignment horizontal="center" vertical="center" wrapText="1"/>
    </xf>
    <xf numFmtId="0" fontId="0" fillId="0" borderId="158" xfId="0" applyBorder="1"/>
    <xf numFmtId="0" fontId="80"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165" fontId="104" fillId="51" borderId="0" xfId="0" applyNumberFormat="1" applyFont="1" applyFill="1" applyAlignment="1">
      <alignment horizontal="center" vertical="center"/>
    </xf>
    <xf numFmtId="0" fontId="80" fillId="6" borderId="0" xfId="0" applyFont="1" applyFill="1" applyAlignment="1" applyProtection="1">
      <alignment horizontal="center" vertical="center"/>
      <protection locked="0"/>
    </xf>
    <xf numFmtId="0" fontId="23" fillId="6" borderId="159" xfId="0" applyFont="1" applyFill="1" applyBorder="1" applyAlignment="1" applyProtection="1">
      <alignment horizontal="center" vertical="center"/>
      <protection locked="0"/>
    </xf>
    <xf numFmtId="165" fontId="104" fillId="0" borderId="0" xfId="0" applyNumberFormat="1" applyFont="1" applyAlignment="1">
      <alignment horizontal="center" vertical="center"/>
    </xf>
    <xf numFmtId="165" fontId="104" fillId="6" borderId="0" xfId="0" applyNumberFormat="1" applyFont="1" applyFill="1" applyAlignment="1">
      <alignment horizontal="center" vertical="center"/>
    </xf>
    <xf numFmtId="0" fontId="0" fillId="0" borderId="159" xfId="0" applyBorder="1"/>
    <xf numFmtId="0" fontId="23" fillId="3" borderId="164" xfId="0" applyFont="1" applyFill="1" applyBorder="1" applyAlignment="1">
      <alignment horizontal="center" vertical="center"/>
    </xf>
    <xf numFmtId="0" fontId="80" fillId="0" borderId="0" xfId="0" applyFont="1"/>
    <xf numFmtId="0" fontId="80" fillId="0" borderId="158" xfId="0" applyFont="1" applyBorder="1"/>
    <xf numFmtId="168" fontId="80" fillId="0" borderId="0" xfId="0" applyNumberFormat="1" applyFont="1"/>
    <xf numFmtId="168" fontId="80" fillId="0" borderId="0" xfId="0" applyNumberFormat="1" applyFont="1" applyAlignment="1" applyProtection="1">
      <alignment vertical="center"/>
      <protection hidden="1"/>
    </xf>
    <xf numFmtId="0" fontId="80" fillId="0" borderId="0" xfId="0" applyFont="1" applyAlignment="1" applyProtection="1">
      <alignment vertical="center"/>
      <protection hidden="1"/>
    </xf>
    <xf numFmtId="10" fontId="80" fillId="0" borderId="159" xfId="0" applyNumberFormat="1" applyFont="1" applyBorder="1" applyAlignment="1" applyProtection="1">
      <alignment horizontal="center" vertical="center"/>
      <protection hidden="1"/>
    </xf>
    <xf numFmtId="0" fontId="119" fillId="0" borderId="0" xfId="0" applyFont="1" applyAlignment="1">
      <alignment horizontal="center" vertical="center" wrapText="1"/>
    </xf>
    <xf numFmtId="0" fontId="110" fillId="49" borderId="169" xfId="0" applyFont="1" applyFill="1" applyBorder="1" applyAlignment="1">
      <alignment horizontal="center" vertical="center" wrapText="1"/>
    </xf>
    <xf numFmtId="0" fontId="84" fillId="49" borderId="170" xfId="0" applyFont="1" applyFill="1" applyBorder="1" applyAlignment="1">
      <alignment horizontal="left" vertical="center" wrapText="1"/>
    </xf>
    <xf numFmtId="0" fontId="78" fillId="53" borderId="171" xfId="0" applyFont="1" applyFill="1" applyBorder="1" applyAlignment="1">
      <alignment horizontal="left" vertical="center" wrapText="1"/>
    </xf>
    <xf numFmtId="0" fontId="110" fillId="49" borderId="172" xfId="0" applyFont="1" applyFill="1" applyBorder="1" applyAlignment="1">
      <alignment horizontal="center" vertical="center" wrapText="1"/>
    </xf>
    <xf numFmtId="0" fontId="78" fillId="54" borderId="171" xfId="0" applyFont="1" applyFill="1" applyBorder="1" applyAlignment="1">
      <alignment horizontal="center" vertical="center" wrapText="1"/>
    </xf>
    <xf numFmtId="0" fontId="0" fillId="6" borderId="158" xfId="0" applyFill="1" applyBorder="1"/>
    <xf numFmtId="168" fontId="0" fillId="6" borderId="0" xfId="0" applyNumberFormat="1" applyFill="1"/>
    <xf numFmtId="0" fontId="0" fillId="0" borderId="173" xfId="0" applyBorder="1"/>
    <xf numFmtId="168" fontId="0" fillId="0" borderId="174" xfId="0" applyNumberFormat="1" applyBorder="1"/>
    <xf numFmtId="0" fontId="0" fillId="0" borderId="174" xfId="0" applyBorder="1"/>
    <xf numFmtId="0" fontId="0" fillId="0" borderId="174" xfId="0" applyBorder="1" applyAlignment="1">
      <alignment vertical="center"/>
    </xf>
    <xf numFmtId="0" fontId="0" fillId="0" borderId="175" xfId="0" applyBorder="1"/>
    <xf numFmtId="0" fontId="78" fillId="9" borderId="118" xfId="0" applyFont="1" applyFill="1" applyBorder="1" applyAlignment="1" applyProtection="1">
      <alignment horizontal="center" vertical="center" wrapText="1"/>
      <protection hidden="1"/>
    </xf>
    <xf numFmtId="0" fontId="107" fillId="9" borderId="176" xfId="0" applyFont="1" applyFill="1" applyBorder="1" applyAlignment="1" applyProtection="1">
      <alignment horizontal="center" vertical="center" wrapText="1"/>
      <protection hidden="1"/>
    </xf>
    <xf numFmtId="0" fontId="4" fillId="6"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6" borderId="26" xfId="0" applyFont="1" applyFill="1" applyBorder="1" applyAlignment="1" applyProtection="1">
      <alignment horizontal="center" vertical="center" wrapText="1"/>
      <protection locked="0"/>
    </xf>
    <xf numFmtId="0" fontId="0" fillId="6" borderId="26" xfId="0" applyFill="1" applyBorder="1" applyAlignment="1" applyProtection="1">
      <alignment horizontal="center" vertical="center" wrapText="1"/>
      <protection locked="0"/>
    </xf>
    <xf numFmtId="0" fontId="0" fillId="6" borderId="104" xfId="0" applyFill="1" applyBorder="1" applyAlignment="1" applyProtection="1">
      <alignment horizontal="center" vertical="center" wrapText="1"/>
      <protection locked="0"/>
    </xf>
    <xf numFmtId="0" fontId="68" fillId="4" borderId="114" xfId="0" applyFont="1" applyFill="1" applyBorder="1" applyAlignment="1">
      <alignment horizontal="center" vertical="center" wrapText="1"/>
    </xf>
    <xf numFmtId="168" fontId="62" fillId="4" borderId="1" xfId="1" applyNumberFormat="1" applyFont="1" applyFill="1" applyBorder="1" applyAlignment="1" applyProtection="1">
      <alignment horizontal="center" vertical="center"/>
    </xf>
    <xf numFmtId="10" fontId="62" fillId="4" borderId="1" xfId="1" applyNumberFormat="1" applyFont="1" applyFill="1" applyBorder="1" applyAlignment="1" applyProtection="1">
      <alignment horizontal="center" vertical="center"/>
    </xf>
    <xf numFmtId="9" fontId="62" fillId="4" borderId="48" xfId="1" applyFont="1" applyFill="1" applyBorder="1" applyAlignment="1" applyProtection="1">
      <alignment horizontal="center" vertical="center"/>
    </xf>
    <xf numFmtId="164" fontId="62" fillId="4" borderId="5" xfId="0" applyNumberFormat="1" applyFont="1" applyFill="1" applyBorder="1" applyAlignment="1">
      <alignment horizontal="center" vertical="center"/>
    </xf>
    <xf numFmtId="0" fontId="62" fillId="4" borderId="1" xfId="0" applyFont="1" applyFill="1" applyBorder="1" applyAlignment="1">
      <alignment horizontal="center" vertical="center"/>
    </xf>
    <xf numFmtId="168" fontId="62" fillId="4" borderId="5" xfId="0" applyNumberFormat="1" applyFont="1" applyFill="1" applyBorder="1" applyAlignment="1">
      <alignment horizontal="center" vertical="center"/>
    </xf>
    <xf numFmtId="168" fontId="62" fillId="4" borderId="1" xfId="0" applyNumberFormat="1" applyFont="1" applyFill="1" applyBorder="1" applyAlignment="1">
      <alignment horizontal="center" vertical="center"/>
    </xf>
    <xf numFmtId="168" fontId="62" fillId="4" borderId="125" xfId="0" applyNumberFormat="1" applyFont="1" applyFill="1" applyBorder="1" applyAlignment="1">
      <alignment horizontal="center" vertical="center"/>
    </xf>
    <xf numFmtId="9" fontId="62" fillId="4" borderId="1" xfId="1" applyFont="1" applyFill="1" applyBorder="1" applyAlignment="1" applyProtection="1">
      <alignment horizontal="center" vertical="center"/>
    </xf>
    <xf numFmtId="168" fontId="24" fillId="3" borderId="1" xfId="0" applyNumberFormat="1" applyFont="1" applyFill="1" applyBorder="1" applyAlignment="1">
      <alignment horizontal="center" vertical="center"/>
    </xf>
    <xf numFmtId="9" fontId="24" fillId="3" borderId="1" xfId="1" applyFont="1" applyFill="1" applyBorder="1" applyAlignment="1" applyProtection="1">
      <alignment horizontal="center" vertical="center"/>
    </xf>
    <xf numFmtId="0" fontId="0" fillId="0" borderId="0" xfId="0" applyAlignment="1">
      <alignment horizontal="center"/>
    </xf>
    <xf numFmtId="164" fontId="24" fillId="3" borderId="5" xfId="0" applyNumberFormat="1" applyFont="1" applyFill="1" applyBorder="1" applyAlignment="1">
      <alignment horizontal="center" vertical="center"/>
    </xf>
    <xf numFmtId="0" fontId="0" fillId="0" borderId="0" xfId="0" applyAlignment="1">
      <alignment horizontal="center" vertical="center"/>
    </xf>
    <xf numFmtId="164" fontId="66" fillId="6" borderId="0" xfId="0" applyNumberFormat="1" applyFont="1" applyFill="1" applyAlignment="1" applyProtection="1">
      <alignment horizontal="center" vertical="center" wrapText="1"/>
      <protection hidden="1"/>
    </xf>
    <xf numFmtId="20" fontId="23" fillId="12" borderId="116" xfId="0" applyNumberFormat="1" applyFont="1" applyFill="1" applyBorder="1" applyAlignment="1">
      <alignment horizontal="center" vertical="center" wrapText="1"/>
    </xf>
    <xf numFmtId="20" fontId="23" fillId="12" borderId="33" xfId="0" applyNumberFormat="1" applyFont="1" applyFill="1" applyBorder="1" applyAlignment="1">
      <alignment horizontal="center" vertical="center" wrapText="1"/>
    </xf>
    <xf numFmtId="20" fontId="23" fillId="12" borderId="34" xfId="0" applyNumberFormat="1" applyFont="1" applyFill="1" applyBorder="1" applyAlignment="1">
      <alignment horizontal="center" vertical="center" wrapText="1"/>
    </xf>
    <xf numFmtId="164" fontId="66" fillId="35" borderId="147" xfId="0" applyNumberFormat="1" applyFont="1" applyFill="1" applyBorder="1" applyAlignment="1" applyProtection="1">
      <alignment horizontal="center" vertical="center" wrapText="1"/>
      <protection hidden="1"/>
    </xf>
    <xf numFmtId="164" fontId="66" fillId="35" borderId="79" xfId="0" applyNumberFormat="1" applyFont="1" applyFill="1" applyBorder="1" applyAlignment="1" applyProtection="1">
      <alignment horizontal="center" vertical="center" wrapText="1"/>
      <protection hidden="1"/>
    </xf>
    <xf numFmtId="0" fontId="74" fillId="12" borderId="10" xfId="0" applyFont="1" applyFill="1" applyBorder="1" applyAlignment="1">
      <alignment horizontal="center" vertical="center" wrapText="1"/>
    </xf>
    <xf numFmtId="0" fontId="74" fillId="12" borderId="12" xfId="0" applyFont="1" applyFill="1" applyBorder="1" applyAlignment="1">
      <alignment horizontal="center" vertical="center" wrapText="1"/>
    </xf>
    <xf numFmtId="0" fontId="74" fillId="12" borderId="13" xfId="0" applyFont="1" applyFill="1" applyBorder="1" applyAlignment="1">
      <alignment horizontal="center" vertical="center" wrapText="1"/>
    </xf>
    <xf numFmtId="164" fontId="66" fillId="35" borderId="10" xfId="0" applyNumberFormat="1" applyFont="1" applyFill="1" applyBorder="1" applyAlignment="1" applyProtection="1">
      <alignment horizontal="center" vertical="center" wrapText="1"/>
      <protection hidden="1"/>
    </xf>
    <xf numFmtId="164" fontId="66" fillId="35" borderId="12" xfId="0" applyNumberFormat="1" applyFont="1" applyFill="1" applyBorder="1" applyAlignment="1" applyProtection="1">
      <alignment horizontal="center" vertical="center" wrapText="1"/>
      <protection hidden="1"/>
    </xf>
    <xf numFmtId="164" fontId="66" fillId="35" borderId="13" xfId="0" applyNumberFormat="1" applyFont="1" applyFill="1" applyBorder="1" applyAlignment="1" applyProtection="1">
      <alignment horizontal="center" vertical="center" wrapText="1"/>
      <protection hidden="1"/>
    </xf>
    <xf numFmtId="0" fontId="23" fillId="12" borderId="43" xfId="0" applyFont="1" applyFill="1" applyBorder="1" applyAlignment="1">
      <alignment horizontal="center" vertical="center" wrapText="1"/>
    </xf>
    <xf numFmtId="0" fontId="23" fillId="12" borderId="42" xfId="0" applyFont="1" applyFill="1" applyBorder="1" applyAlignment="1">
      <alignment horizontal="center" vertical="center" wrapText="1"/>
    </xf>
    <xf numFmtId="0" fontId="23" fillId="12" borderId="62" xfId="0" applyFont="1" applyFill="1" applyBorder="1" applyAlignment="1">
      <alignment horizontal="center" vertical="center" wrapText="1"/>
    </xf>
    <xf numFmtId="0" fontId="23" fillId="12" borderId="44" xfId="0" applyFont="1" applyFill="1" applyBorder="1" applyAlignment="1">
      <alignment horizontal="center" vertical="center" wrapText="1"/>
    </xf>
    <xf numFmtId="20" fontId="69" fillId="36" borderId="22" xfId="0" applyNumberFormat="1" applyFont="1" applyFill="1" applyBorder="1" applyAlignment="1">
      <alignment horizontal="center" vertical="center" wrapText="1"/>
    </xf>
    <xf numFmtId="20" fontId="69" fillId="36" borderId="4" xfId="0" applyNumberFormat="1" applyFont="1" applyFill="1" applyBorder="1" applyAlignment="1">
      <alignment horizontal="center" vertical="center" wrapText="1"/>
    </xf>
    <xf numFmtId="20" fontId="69" fillId="36" borderId="23" xfId="0" applyNumberFormat="1" applyFont="1" applyFill="1" applyBorder="1" applyAlignment="1">
      <alignment horizontal="center" vertical="center" wrapText="1"/>
    </xf>
    <xf numFmtId="164" fontId="66" fillId="35" borderId="6" xfId="0" applyNumberFormat="1" applyFont="1" applyFill="1" applyBorder="1" applyAlignment="1" applyProtection="1">
      <alignment horizontal="center" vertical="center" wrapText="1"/>
      <protection hidden="1"/>
    </xf>
    <xf numFmtId="164" fontId="66" fillId="35" borderId="7" xfId="0" applyNumberFormat="1" applyFont="1" applyFill="1" applyBorder="1" applyAlignment="1" applyProtection="1">
      <alignment horizontal="center" vertical="center" wrapText="1"/>
      <protection hidden="1"/>
    </xf>
    <xf numFmtId="164" fontId="66" fillId="35" borderId="20" xfId="0" applyNumberFormat="1" applyFont="1" applyFill="1" applyBorder="1" applyAlignment="1" applyProtection="1">
      <alignment horizontal="center" vertical="center" wrapText="1"/>
      <protection hidden="1"/>
    </xf>
    <xf numFmtId="168" fontId="122" fillId="53" borderId="100" xfId="0" applyNumberFormat="1" applyFont="1" applyFill="1" applyBorder="1" applyAlignment="1">
      <alignment horizontal="center" vertical="center"/>
    </xf>
    <xf numFmtId="168" fontId="122" fillId="53" borderId="145" xfId="0" applyNumberFormat="1" applyFont="1" applyFill="1" applyBorder="1" applyAlignment="1">
      <alignment horizontal="center" vertical="center"/>
    </xf>
    <xf numFmtId="168" fontId="122" fillId="53" borderId="61" xfId="0" applyNumberFormat="1" applyFont="1" applyFill="1" applyBorder="1" applyAlignment="1">
      <alignment horizontal="center" vertical="center"/>
    </xf>
    <xf numFmtId="0" fontId="23" fillId="34" borderId="8" xfId="0" applyFont="1" applyFill="1" applyBorder="1" applyAlignment="1">
      <alignment horizontal="center" vertical="center" wrapText="1"/>
    </xf>
    <xf numFmtId="0" fontId="23" fillId="34" borderId="0" xfId="0" applyFont="1" applyFill="1" applyAlignment="1">
      <alignment horizontal="center" vertical="center" wrapText="1"/>
    </xf>
    <xf numFmtId="0" fontId="78" fillId="52" borderId="16" xfId="0" applyFont="1" applyFill="1" applyBorder="1" applyAlignment="1">
      <alignment horizontal="center" vertical="center" wrapText="1"/>
    </xf>
    <xf numFmtId="0" fontId="78" fillId="52" borderId="1" xfId="0" applyFont="1" applyFill="1" applyBorder="1" applyAlignment="1">
      <alignment horizontal="center" vertical="center" wrapText="1"/>
    </xf>
    <xf numFmtId="0" fontId="78" fillId="52" borderId="15" xfId="0" applyFont="1" applyFill="1" applyBorder="1" applyAlignment="1">
      <alignment horizontal="center" vertical="center" wrapText="1"/>
    </xf>
    <xf numFmtId="168" fontId="122" fillId="53" borderId="11" xfId="0" applyNumberFormat="1" applyFont="1" applyFill="1" applyBorder="1" applyAlignment="1">
      <alignment horizontal="center" vertical="center"/>
    </xf>
    <xf numFmtId="168" fontId="122" fillId="53" borderId="152" xfId="0" applyNumberFormat="1" applyFont="1" applyFill="1" applyBorder="1" applyAlignment="1">
      <alignment horizontal="center" vertical="center"/>
    </xf>
    <xf numFmtId="168" fontId="122" fillId="53" borderId="91" xfId="0" applyNumberFormat="1" applyFont="1" applyFill="1" applyBorder="1" applyAlignment="1">
      <alignment horizontal="center" vertical="center"/>
    </xf>
    <xf numFmtId="168" fontId="122" fillId="53" borderId="104" xfId="0" applyNumberFormat="1" applyFont="1" applyFill="1" applyBorder="1" applyAlignment="1">
      <alignment horizontal="center" vertical="center"/>
    </xf>
    <xf numFmtId="168" fontId="122" fillId="53" borderId="46" xfId="0" applyNumberFormat="1" applyFont="1" applyFill="1" applyBorder="1" applyAlignment="1">
      <alignment horizontal="center" vertical="center"/>
    </xf>
    <xf numFmtId="0" fontId="126" fillId="36" borderId="6" xfId="0" applyFont="1" applyFill="1" applyBorder="1" applyAlignment="1">
      <alignment horizontal="center" vertical="center" wrapText="1"/>
    </xf>
    <xf numFmtId="0" fontId="126" fillId="36" borderId="7" xfId="0" applyFont="1" applyFill="1" applyBorder="1" applyAlignment="1">
      <alignment horizontal="center" vertical="center" wrapText="1"/>
    </xf>
    <xf numFmtId="0" fontId="126" fillId="36" borderId="20" xfId="0" applyFont="1" applyFill="1" applyBorder="1" applyAlignment="1">
      <alignment horizontal="center" vertical="center" wrapText="1"/>
    </xf>
    <xf numFmtId="0" fontId="82" fillId="10" borderId="11" xfId="0" applyFont="1" applyFill="1" applyBorder="1" applyAlignment="1">
      <alignment horizontal="center" vertical="center" wrapText="1"/>
    </xf>
    <xf numFmtId="0" fontId="82" fillId="10" borderId="14" xfId="0" applyFont="1" applyFill="1" applyBorder="1" applyAlignment="1">
      <alignment horizontal="center" vertical="center" wrapText="1"/>
    </xf>
    <xf numFmtId="20" fontId="69" fillId="36" borderId="35" xfId="0" applyNumberFormat="1" applyFont="1" applyFill="1" applyBorder="1" applyAlignment="1">
      <alignment horizontal="center" vertical="center" wrapText="1"/>
    </xf>
    <xf numFmtId="20" fontId="69" fillId="36" borderId="0" xfId="0" applyNumberFormat="1" applyFont="1" applyFill="1" applyAlignment="1">
      <alignment horizontal="center" vertical="center" wrapText="1"/>
    </xf>
    <xf numFmtId="168" fontId="82" fillId="10" borderId="1" xfId="0" applyNumberFormat="1" applyFont="1" applyFill="1" applyBorder="1" applyAlignment="1">
      <alignment horizontal="center" vertical="center" wrapText="1"/>
    </xf>
    <xf numFmtId="0" fontId="82" fillId="10" borderId="1" xfId="0" applyFont="1" applyFill="1" applyBorder="1" applyAlignment="1">
      <alignment horizontal="center" vertical="center" wrapText="1"/>
    </xf>
    <xf numFmtId="0" fontId="70" fillId="34" borderId="6" xfId="0" applyFont="1" applyFill="1" applyBorder="1" applyAlignment="1">
      <alignment horizontal="center" vertical="center" wrapText="1"/>
    </xf>
    <xf numFmtId="0" fontId="70" fillId="34" borderId="7" xfId="0" applyFont="1" applyFill="1" applyBorder="1" applyAlignment="1">
      <alignment horizontal="center" vertical="center" wrapText="1"/>
    </xf>
    <xf numFmtId="0" fontId="70"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0" fillId="35" borderId="6" xfId="0" applyFont="1" applyFill="1" applyBorder="1" applyAlignment="1">
      <alignment horizontal="center" vertical="center" wrapText="1"/>
    </xf>
    <xf numFmtId="0" fontId="70" fillId="35" borderId="7" xfId="0" applyFont="1" applyFill="1" applyBorder="1" applyAlignment="1">
      <alignment horizontal="center" vertical="center" wrapText="1"/>
    </xf>
    <xf numFmtId="0" fontId="70"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0" fillId="33" borderId="6" xfId="0" applyFont="1" applyFill="1" applyBorder="1" applyAlignment="1">
      <alignment horizontal="center" vertical="center" wrapText="1"/>
    </xf>
    <xf numFmtId="0" fontId="70" fillId="33" borderId="7" xfId="0" applyFont="1" applyFill="1" applyBorder="1" applyAlignment="1">
      <alignment horizontal="center" vertical="center" wrapText="1"/>
    </xf>
    <xf numFmtId="0" fontId="70" fillId="33" borderId="20" xfId="0" applyFont="1" applyFill="1" applyBorder="1" applyAlignment="1">
      <alignment horizontal="center" vertical="center" wrapText="1"/>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wrapText="1"/>
    </xf>
    <xf numFmtId="0" fontId="25" fillId="0" borderId="0" xfId="0" applyFont="1" applyAlignment="1">
      <alignment horizontal="center" vertical="center"/>
    </xf>
    <xf numFmtId="0" fontId="25" fillId="0" borderId="21" xfId="0" applyFont="1" applyBorder="1" applyAlignment="1">
      <alignment horizontal="center" vertical="center"/>
    </xf>
    <xf numFmtId="0" fontId="69" fillId="32" borderId="4" xfId="0" applyFont="1" applyFill="1" applyBorder="1" applyAlignment="1">
      <alignment horizontal="center" vertical="center" wrapText="1"/>
    </xf>
    <xf numFmtId="0" fontId="69"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9" fillId="0" borderId="0" xfId="0" applyFont="1" applyAlignment="1">
      <alignment horizontal="center" vertical="center" wrapText="1"/>
    </xf>
    <xf numFmtId="0" fontId="54" fillId="7" borderId="7" xfId="0" applyFont="1" applyFill="1" applyBorder="1" applyAlignment="1" applyProtection="1">
      <alignment horizontal="center" vertical="center" wrapText="1"/>
      <protection locked="0"/>
    </xf>
    <xf numFmtId="0" fontId="54" fillId="7" borderId="20" xfId="0" applyFont="1" applyFill="1" applyBorder="1" applyAlignment="1" applyProtection="1">
      <alignment horizontal="center" vertical="center" wrapText="1"/>
      <protection locked="0"/>
    </xf>
    <xf numFmtId="0" fontId="54" fillId="7" borderId="0" xfId="0" applyFont="1" applyFill="1" applyAlignment="1" applyProtection="1">
      <alignment horizontal="center" vertical="center" wrapText="1"/>
      <protection locked="0"/>
    </xf>
    <xf numFmtId="0" fontId="54" fillId="7" borderId="21"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54" fillId="7" borderId="4" xfId="0" applyFont="1" applyFill="1" applyBorder="1" applyAlignment="1" applyProtection="1">
      <alignment horizontal="center" vertical="center" wrapText="1"/>
      <protection locked="0"/>
    </xf>
    <xf numFmtId="0" fontId="54" fillId="7" borderId="23" xfId="0" applyFont="1" applyFill="1" applyBorder="1" applyAlignment="1" applyProtection="1">
      <alignment horizontal="center" vertical="center" wrapText="1"/>
      <protection locked="0"/>
    </xf>
    <xf numFmtId="0" fontId="68" fillId="0" borderId="8" xfId="0" applyFont="1" applyBorder="1" applyAlignment="1">
      <alignment horizontal="left" vertical="center"/>
    </xf>
    <xf numFmtId="0" fontId="68" fillId="0" borderId="0" xfId="0" applyFont="1" applyAlignment="1">
      <alignment horizontal="left" vertical="center"/>
    </xf>
    <xf numFmtId="0" fontId="68" fillId="0" borderId="22" xfId="0" applyFont="1" applyBorder="1" applyAlignment="1">
      <alignment horizontal="left" vertical="center"/>
    </xf>
    <xf numFmtId="0" fontId="68" fillId="0" borderId="4" xfId="0" applyFont="1" applyBorder="1" applyAlignment="1">
      <alignment horizontal="left" vertical="center"/>
    </xf>
    <xf numFmtId="0" fontId="47" fillId="0" borderId="1" xfId="0" applyFont="1" applyBorder="1" applyAlignment="1">
      <alignment horizontal="center" vertical="top" wrapText="1"/>
    </xf>
    <xf numFmtId="0" fontId="47" fillId="10" borderId="60" xfId="0" applyFont="1" applyFill="1" applyBorder="1" applyAlignment="1">
      <alignment horizontal="center" vertical="center" wrapText="1"/>
    </xf>
    <xf numFmtId="0" fontId="47" fillId="10" borderId="63" xfId="0" applyFont="1" applyFill="1" applyBorder="1" applyAlignment="1">
      <alignment horizontal="center" vertical="center" wrapText="1"/>
    </xf>
    <xf numFmtId="164" fontId="87" fillId="35" borderId="0" xfId="0" applyNumberFormat="1" applyFont="1" applyFill="1" applyAlignment="1" applyProtection="1">
      <alignment horizontal="center" vertical="center" wrapText="1"/>
      <protection hidden="1"/>
    </xf>
    <xf numFmtId="164" fontId="87" fillId="35" borderId="8" xfId="0" applyNumberFormat="1" applyFont="1" applyFill="1" applyBorder="1" applyAlignment="1" applyProtection="1">
      <alignment horizontal="center" vertical="center" wrapText="1"/>
      <protection hidden="1"/>
    </xf>
    <xf numFmtId="0" fontId="23" fillId="12" borderId="8" xfId="0" applyFont="1" applyFill="1" applyBorder="1" applyAlignment="1">
      <alignment horizontal="center" vertical="center" wrapText="1"/>
    </xf>
    <xf numFmtId="0" fontId="23" fillId="12" borderId="0" xfId="0" applyFont="1" applyFill="1" applyAlignment="1">
      <alignment horizontal="center" vertical="center" wrapText="1"/>
    </xf>
    <xf numFmtId="0" fontId="14" fillId="40" borderId="6" xfId="0" applyFont="1" applyFill="1" applyBorder="1" applyAlignment="1">
      <alignment horizontal="left" vertical="center"/>
    </xf>
    <xf numFmtId="0" fontId="14" fillId="40" borderId="7" xfId="0" applyFont="1" applyFill="1" applyBorder="1" applyAlignment="1">
      <alignment horizontal="left" vertical="center"/>
    </xf>
    <xf numFmtId="0" fontId="14" fillId="40" borderId="20" xfId="0" applyFont="1" applyFill="1" applyBorder="1" applyAlignment="1">
      <alignment horizontal="left" vertical="center"/>
    </xf>
    <xf numFmtId="0" fontId="94" fillId="40" borderId="22" xfId="0" applyFont="1" applyFill="1" applyBorder="1" applyAlignment="1">
      <alignment horizontal="left" vertical="center" wrapText="1"/>
    </xf>
    <xf numFmtId="0" fontId="94" fillId="40" borderId="4" xfId="0" applyFont="1" applyFill="1" applyBorder="1" applyAlignment="1">
      <alignment horizontal="left" vertical="center" wrapText="1"/>
    </xf>
    <xf numFmtId="0" fontId="0" fillId="40" borderId="4" xfId="0" applyFill="1" applyBorder="1" applyAlignment="1">
      <alignment horizontal="left" vertical="center"/>
    </xf>
    <xf numFmtId="0" fontId="0" fillId="40" borderId="23" xfId="0" applyFill="1" applyBorder="1" applyAlignment="1">
      <alignment horizontal="left" vertical="center"/>
    </xf>
    <xf numFmtId="0" fontId="64" fillId="26" borderId="42" xfId="0" applyFont="1" applyFill="1" applyBorder="1" applyAlignment="1">
      <alignment horizontal="center" vertical="center" wrapText="1"/>
    </xf>
    <xf numFmtId="0" fontId="64" fillId="26" borderId="11" xfId="0" applyFont="1" applyFill="1" applyBorder="1" applyAlignment="1">
      <alignment horizontal="center" vertical="center" wrapText="1"/>
    </xf>
    <xf numFmtId="0" fontId="10" fillId="26" borderId="103"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35"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2" fillId="26" borderId="7" xfId="0" applyFont="1" applyFill="1" applyBorder="1" applyAlignment="1">
      <alignment horizontal="center" vertical="center" wrapText="1"/>
    </xf>
    <xf numFmtId="0" fontId="72" fillId="26" borderId="102" xfId="0" applyFont="1" applyFill="1" applyBorder="1" applyAlignment="1">
      <alignment horizontal="center" vertical="center" wrapText="1"/>
    </xf>
    <xf numFmtId="0" fontId="72" fillId="26" borderId="0" xfId="0" applyFont="1" applyFill="1" applyAlignment="1">
      <alignment horizontal="center" vertical="center" wrapText="1"/>
    </xf>
    <xf numFmtId="0" fontId="72" fillId="26" borderId="91" xfId="0" applyFont="1" applyFill="1" applyBorder="1" applyAlignment="1">
      <alignment horizontal="center" vertical="center" wrapText="1"/>
    </xf>
    <xf numFmtId="0" fontId="65" fillId="26" borderId="11" xfId="0" applyFont="1" applyFill="1" applyBorder="1" applyAlignment="1">
      <alignment horizontal="center" vertical="center"/>
    </xf>
    <xf numFmtId="0" fontId="65" fillId="26" borderId="62" xfId="0" applyFont="1" applyFill="1" applyBorder="1" applyAlignment="1">
      <alignment horizontal="center" vertical="center"/>
    </xf>
    <xf numFmtId="0" fontId="65" fillId="26" borderId="33" xfId="0" applyFont="1" applyFill="1" applyBorder="1" applyAlignment="1">
      <alignment horizontal="center" vertical="center"/>
    </xf>
    <xf numFmtId="0" fontId="65" fillId="26" borderId="101" xfId="0" applyFont="1" applyFill="1" applyBorder="1" applyAlignment="1">
      <alignment horizontal="center" vertical="center"/>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04" xfId="0" applyFont="1" applyFill="1" applyBorder="1" applyAlignment="1">
      <alignment horizontal="right" vertical="center"/>
    </xf>
    <xf numFmtId="0" fontId="66" fillId="36" borderId="42" xfId="0" applyFont="1" applyFill="1" applyBorder="1" applyAlignment="1">
      <alignment horizontal="center" vertical="center" wrapText="1"/>
    </xf>
    <xf numFmtId="0" fontId="66" fillId="36" borderId="42" xfId="0" applyFont="1" applyFill="1" applyBorder="1" applyAlignment="1">
      <alignment horizontal="center" vertical="center"/>
    </xf>
    <xf numFmtId="0" fontId="64"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43" xfId="0" applyFont="1" applyFill="1" applyBorder="1" applyAlignment="1">
      <alignment horizontal="center" vertical="center" wrapText="1"/>
    </xf>
    <xf numFmtId="0" fontId="47" fillId="37" borderId="16" xfId="0" applyFont="1" applyFill="1" applyBorder="1" applyAlignment="1">
      <alignment horizontal="center" vertical="center" wrapText="1"/>
    </xf>
    <xf numFmtId="0" fontId="66" fillId="35" borderId="6" xfId="0" applyFont="1" applyFill="1" applyBorder="1" applyAlignment="1">
      <alignment horizontal="center" vertical="center" wrapText="1"/>
    </xf>
    <xf numFmtId="0" fontId="66" fillId="35" borderId="7" xfId="0" applyFont="1" applyFill="1" applyBorder="1" applyAlignment="1">
      <alignment horizontal="center" vertical="center" wrapText="1"/>
    </xf>
    <xf numFmtId="0" fontId="66" fillId="35" borderId="102" xfId="0" applyFont="1" applyFill="1" applyBorder="1" applyAlignment="1">
      <alignment horizontal="center" vertical="center" wrapText="1"/>
    </xf>
    <xf numFmtId="0" fontId="66" fillId="35" borderId="8" xfId="0" applyFont="1" applyFill="1" applyBorder="1" applyAlignment="1">
      <alignment horizontal="center" vertical="center" wrapText="1"/>
    </xf>
    <xf numFmtId="0" fontId="66" fillId="35" borderId="0" xfId="0" applyFont="1" applyFill="1" applyAlignment="1">
      <alignment horizontal="center" vertical="center" wrapText="1"/>
    </xf>
    <xf numFmtId="0" fontId="66" fillId="35" borderId="91" xfId="0" applyFont="1" applyFill="1" applyBorder="1" applyAlignment="1">
      <alignment horizontal="center" vertical="center" wrapText="1"/>
    </xf>
    <xf numFmtId="0" fontId="66" fillId="36" borderId="11" xfId="0" applyFont="1" applyFill="1" applyBorder="1" applyAlignment="1">
      <alignment horizontal="center" vertical="center" wrapText="1"/>
    </xf>
    <xf numFmtId="0" fontId="66" fillId="36" borderId="11" xfId="0" applyFont="1" applyFill="1" applyBorder="1" applyAlignment="1">
      <alignment horizontal="center" vertical="center"/>
    </xf>
    <xf numFmtId="0" fontId="71" fillId="36" borderId="11" xfId="0" applyFont="1" applyFill="1" applyBorder="1" applyAlignment="1">
      <alignment horizontal="center" vertical="center" wrapText="1"/>
    </xf>
    <xf numFmtId="0" fontId="65" fillId="38" borderId="42" xfId="0" applyFont="1" applyFill="1" applyBorder="1" applyAlignment="1">
      <alignment horizontal="center" vertical="center" wrapText="1"/>
    </xf>
    <xf numFmtId="0" fontId="65" fillId="38" borderId="11" xfId="0" applyFont="1" applyFill="1" applyBorder="1" applyAlignment="1">
      <alignment horizontal="center" vertical="center" wrapText="1"/>
    </xf>
    <xf numFmtId="0" fontId="66" fillId="34" borderId="44" xfId="0" applyFont="1" applyFill="1" applyBorder="1" applyAlignment="1">
      <alignment horizontal="center" vertical="center" wrapText="1"/>
    </xf>
    <xf numFmtId="0" fontId="66" fillId="34" borderId="100" xfId="0" applyFont="1" applyFill="1" applyBorder="1" applyAlignment="1">
      <alignment horizontal="center" vertical="center" wrapText="1"/>
    </xf>
    <xf numFmtId="0" fontId="65" fillId="31" borderId="42" xfId="0" applyFont="1" applyFill="1" applyBorder="1" applyAlignment="1">
      <alignment horizontal="center" vertical="center"/>
    </xf>
    <xf numFmtId="0" fontId="65" fillId="31" borderId="11" xfId="0" applyFont="1" applyFill="1" applyBorder="1" applyAlignment="1">
      <alignment horizontal="center" vertical="center"/>
    </xf>
    <xf numFmtId="0" fontId="10" fillId="26" borderId="42"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5" fillId="26" borderId="103" xfId="0" applyFont="1" applyFill="1" applyBorder="1" applyAlignment="1">
      <alignment horizontal="center" vertical="center" wrapText="1"/>
    </xf>
    <xf numFmtId="0" fontId="65" fillId="26" borderId="7" xfId="0" applyFont="1" applyFill="1" applyBorder="1" applyAlignment="1">
      <alignment horizontal="center" vertical="center" wrapText="1"/>
    </xf>
    <xf numFmtId="0" fontId="65" fillId="26" borderId="102" xfId="0" applyFont="1" applyFill="1" applyBorder="1" applyAlignment="1">
      <alignment horizontal="center" vertical="center" wrapText="1"/>
    </xf>
    <xf numFmtId="0" fontId="65" fillId="26" borderId="35" xfId="0" applyFont="1" applyFill="1" applyBorder="1" applyAlignment="1">
      <alignment horizontal="center" vertical="center" wrapText="1"/>
    </xf>
    <xf numFmtId="0" fontId="65" fillId="26" borderId="0" xfId="0" applyFont="1" applyFill="1" applyAlignment="1">
      <alignment horizontal="center" vertical="center" wrapText="1"/>
    </xf>
    <xf numFmtId="0" fontId="65" fillId="26" borderId="91"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02"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91" xfId="0" applyFont="1" applyFill="1" applyBorder="1" applyAlignment="1">
      <alignment horizontal="center" vertical="center" wrapText="1"/>
    </xf>
    <xf numFmtId="0" fontId="10" fillId="12" borderId="0" xfId="0" applyFont="1" applyFill="1" applyAlignment="1">
      <alignment horizontal="center"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7" fillId="45" borderId="43" xfId="0" applyFont="1" applyFill="1" applyBorder="1" applyAlignment="1">
      <alignment horizontal="center" vertical="center" wrapText="1"/>
    </xf>
    <xf numFmtId="0" fontId="67" fillId="45" borderId="101" xfId="0" applyFont="1" applyFill="1" applyBorder="1" applyAlignment="1">
      <alignment horizontal="center" vertical="center" wrapText="1"/>
    </xf>
    <xf numFmtId="0" fontId="67" fillId="45" borderId="42" xfId="0" applyFont="1" applyFill="1" applyBorder="1" applyAlignment="1">
      <alignment horizontal="center" vertical="center" wrapText="1"/>
    </xf>
    <xf numFmtId="0" fontId="100" fillId="45" borderId="16" xfId="0" applyFont="1" applyFill="1" applyBorder="1" applyAlignment="1">
      <alignment horizontal="center" vertical="center" wrapText="1"/>
    </xf>
    <xf numFmtId="0" fontId="100" fillId="45" borderId="3" xfId="0" applyFont="1" applyFill="1" applyBorder="1" applyAlignment="1">
      <alignment horizontal="center" vertical="center" wrapText="1"/>
    </xf>
    <xf numFmtId="0" fontId="100" fillId="45" borderId="1" xfId="0" applyFont="1" applyFill="1" applyBorder="1" applyAlignment="1">
      <alignment horizontal="center" vertical="center" wrapText="1"/>
    </xf>
    <xf numFmtId="0" fontId="67" fillId="42" borderId="42" xfId="0" applyFont="1" applyFill="1" applyBorder="1" applyAlignment="1">
      <alignment horizontal="center" vertical="center" wrapText="1"/>
    </xf>
    <xf numFmtId="0" fontId="67" fillId="42" borderId="1" xfId="0" applyFont="1" applyFill="1" applyBorder="1" applyAlignment="1">
      <alignment horizontal="center" vertical="center" wrapText="1"/>
    </xf>
    <xf numFmtId="0" fontId="65" fillId="43" borderId="42" xfId="0" applyFont="1" applyFill="1" applyBorder="1" applyAlignment="1">
      <alignment horizontal="center" vertical="center" wrapText="1"/>
    </xf>
    <xf numFmtId="0" fontId="65" fillId="43" borderId="1" xfId="0" applyFont="1" applyFill="1" applyBorder="1" applyAlignment="1">
      <alignment horizontal="center" vertical="center" wrapText="1"/>
    </xf>
    <xf numFmtId="0" fontId="67" fillId="41" borderId="62" xfId="0" applyFont="1" applyFill="1" applyBorder="1" applyAlignment="1">
      <alignment horizontal="center" vertical="center" wrapText="1"/>
    </xf>
    <xf numFmtId="0" fontId="67" fillId="41" borderId="2" xfId="0" applyFont="1" applyFill="1" applyBorder="1" applyAlignment="1">
      <alignment horizontal="center" vertical="center" wrapText="1"/>
    </xf>
    <xf numFmtId="0" fontId="65" fillId="44" borderId="101" xfId="0" applyFont="1" applyFill="1" applyBorder="1" applyAlignment="1">
      <alignment horizontal="center" vertical="center" wrapText="1"/>
    </xf>
    <xf numFmtId="0" fontId="65" fillId="44" borderId="3" xfId="0" applyFont="1" applyFill="1" applyBorder="1" applyAlignment="1">
      <alignment horizontal="center" vertical="center" wrapText="1"/>
    </xf>
    <xf numFmtId="0" fontId="98" fillId="44" borderId="42" xfId="0" applyFont="1" applyFill="1" applyBorder="1" applyAlignment="1">
      <alignment horizontal="center" vertical="center" wrapText="1"/>
    </xf>
    <xf numFmtId="0" fontId="98" fillId="44" borderId="1" xfId="0" applyFont="1" applyFill="1" applyBorder="1" applyAlignment="1">
      <alignment horizontal="center" vertical="center" wrapText="1"/>
    </xf>
    <xf numFmtId="0" fontId="98" fillId="44" borderId="44" xfId="0" applyFont="1" applyFill="1" applyBorder="1" applyAlignment="1">
      <alignment horizontal="center" vertical="center" wrapText="1"/>
    </xf>
    <xf numFmtId="0" fontId="98" fillId="44" borderId="15" xfId="0" applyFont="1" applyFill="1" applyBorder="1" applyAlignment="1">
      <alignment horizontal="center" vertical="center" wrapText="1"/>
    </xf>
    <xf numFmtId="0" fontId="65" fillId="44" borderId="6" xfId="0" applyFont="1" applyFill="1" applyBorder="1" applyAlignment="1">
      <alignment horizontal="center" vertical="center" wrapText="1"/>
    </xf>
    <xf numFmtId="0" fontId="65" fillId="44" borderId="7" xfId="0" applyFont="1" applyFill="1" applyBorder="1" applyAlignment="1">
      <alignment horizontal="center" vertical="center" wrapText="1"/>
    </xf>
    <xf numFmtId="0" fontId="65" fillId="44" borderId="20" xfId="0" applyFont="1" applyFill="1" applyBorder="1" applyAlignment="1">
      <alignment horizontal="center" vertical="center" wrapText="1"/>
    </xf>
    <xf numFmtId="0" fontId="65" fillId="44" borderId="154" xfId="0" applyFont="1" applyFill="1" applyBorder="1" applyAlignment="1">
      <alignment horizontal="center" vertical="center" wrapText="1"/>
    </xf>
    <xf numFmtId="0" fontId="65" fillId="44" borderId="24" xfId="0" applyFont="1" applyFill="1" applyBorder="1" applyAlignment="1">
      <alignment horizontal="center" vertical="center" wrapText="1"/>
    </xf>
    <xf numFmtId="0" fontId="65" fillId="44" borderId="68" xfId="0" applyFont="1" applyFill="1" applyBorder="1" applyAlignment="1">
      <alignment horizontal="center" vertical="center" wrapText="1"/>
    </xf>
    <xf numFmtId="168" fontId="122" fillId="53" borderId="14" xfId="0" applyNumberFormat="1" applyFont="1" applyFill="1" applyBorder="1" applyAlignment="1">
      <alignment horizontal="center" vertical="center"/>
    </xf>
    <xf numFmtId="168" fontId="122" fillId="53" borderId="31" xfId="0" applyNumberFormat="1" applyFont="1" applyFill="1" applyBorder="1" applyAlignment="1">
      <alignment horizontal="center" vertical="center"/>
    </xf>
    <xf numFmtId="0" fontId="78" fillId="55" borderId="158" xfId="0" applyFont="1" applyFill="1" applyBorder="1" applyAlignment="1">
      <alignment horizontal="center" vertical="center" wrapText="1"/>
    </xf>
    <xf numFmtId="0" fontId="78" fillId="55" borderId="0" xfId="0" applyFont="1" applyFill="1" applyAlignment="1">
      <alignment horizontal="center" vertical="center" wrapText="1"/>
    </xf>
    <xf numFmtId="0" fontId="78" fillId="55" borderId="21" xfId="0" applyFont="1" applyFill="1" applyBorder="1" applyAlignment="1">
      <alignment horizontal="center" vertical="center" wrapText="1"/>
    </xf>
    <xf numFmtId="168" fontId="122" fillId="53" borderId="153" xfId="0" applyNumberFormat="1" applyFont="1" applyFill="1" applyBorder="1" applyAlignment="1">
      <alignment horizontal="center" vertical="center"/>
    </xf>
    <xf numFmtId="168" fontId="122" fillId="53" borderId="26" xfId="0" applyNumberFormat="1" applyFont="1" applyFill="1" applyBorder="1" applyAlignment="1">
      <alignment horizontal="center" vertical="center"/>
    </xf>
    <xf numFmtId="168" fontId="69" fillId="50" borderId="116" xfId="0" applyNumberFormat="1" applyFont="1" applyFill="1" applyBorder="1" applyAlignment="1">
      <alignment horizontal="center" vertical="center" wrapText="1"/>
    </xf>
    <xf numFmtId="168" fontId="69" fillId="50" borderId="33" xfId="0" applyNumberFormat="1" applyFont="1" applyFill="1" applyBorder="1" applyAlignment="1">
      <alignment horizontal="center" vertical="center" wrapText="1"/>
    </xf>
    <xf numFmtId="168" fontId="69" fillId="50" borderId="34" xfId="0" applyNumberFormat="1" applyFont="1" applyFill="1" applyBorder="1" applyAlignment="1">
      <alignment horizontal="center" vertical="center" wrapText="1"/>
    </xf>
    <xf numFmtId="0" fontId="66" fillId="48" borderId="155" xfId="0" applyFont="1" applyFill="1" applyBorder="1" applyAlignment="1">
      <alignment horizontal="center" vertical="center" wrapText="1"/>
    </xf>
    <xf numFmtId="0" fontId="66" fillId="48" borderId="156" xfId="0" applyFont="1" applyFill="1" applyBorder="1" applyAlignment="1">
      <alignment horizontal="center" vertical="center" wrapText="1"/>
    </xf>
    <xf numFmtId="0" fontId="66" fillId="48" borderId="157" xfId="0" applyFont="1" applyFill="1" applyBorder="1" applyAlignment="1">
      <alignment horizontal="center" vertical="center" wrapText="1"/>
    </xf>
    <xf numFmtId="0" fontId="66" fillId="48" borderId="162" xfId="0" applyFont="1" applyFill="1" applyBorder="1" applyAlignment="1">
      <alignment horizontal="center" vertical="center" wrapText="1"/>
    </xf>
    <xf numFmtId="0" fontId="66" fillId="48" borderId="131" xfId="0" applyFont="1" applyFill="1" applyBorder="1" applyAlignment="1">
      <alignment horizontal="center" vertical="center" wrapText="1"/>
    </xf>
    <xf numFmtId="0" fontId="66" fillId="48" borderId="163" xfId="0" applyFont="1" applyFill="1" applyBorder="1" applyAlignment="1">
      <alignment horizontal="center" vertical="center" wrapText="1"/>
    </xf>
    <xf numFmtId="168" fontId="69" fillId="6" borderId="0" xfId="0" applyNumberFormat="1" applyFont="1" applyFill="1" applyAlignment="1">
      <alignment horizontal="center" vertical="center" wrapText="1"/>
    </xf>
    <xf numFmtId="168" fontId="69" fillId="6" borderId="159" xfId="0" applyNumberFormat="1" applyFont="1" applyFill="1" applyBorder="1" applyAlignment="1">
      <alignment horizontal="center" vertical="center" wrapText="1"/>
    </xf>
    <xf numFmtId="168" fontId="69" fillId="39" borderId="10" xfId="0" applyNumberFormat="1" applyFont="1" applyFill="1" applyBorder="1" applyAlignment="1">
      <alignment horizontal="center" vertical="center" wrapText="1"/>
    </xf>
    <xf numFmtId="168" fontId="69" fillId="39" borderId="12" xfId="0" applyNumberFormat="1" applyFont="1" applyFill="1" applyBorder="1" applyAlignment="1">
      <alignment horizontal="center" vertical="center" wrapText="1"/>
    </xf>
    <xf numFmtId="168" fontId="69" fillId="39" borderId="13" xfId="0" applyNumberFormat="1" applyFont="1" applyFill="1" applyBorder="1" applyAlignment="1">
      <alignment horizontal="center" vertical="center" wrapText="1"/>
    </xf>
    <xf numFmtId="0" fontId="23" fillId="9" borderId="7" xfId="0" applyFont="1" applyFill="1" applyBorder="1" applyAlignment="1" applyProtection="1">
      <alignment horizontal="center" vertical="center" wrapText="1"/>
      <protection hidden="1"/>
    </xf>
    <xf numFmtId="0" fontId="23" fillId="9" borderId="102" xfId="0" applyFont="1" applyFill="1" applyBorder="1" applyAlignment="1" applyProtection="1">
      <alignment horizontal="center" vertical="center" wrapText="1"/>
      <protection hidden="1"/>
    </xf>
    <xf numFmtId="0" fontId="23" fillId="9" borderId="24" xfId="0" applyFont="1" applyFill="1" applyBorder="1" applyAlignment="1" applyProtection="1">
      <alignment horizontal="center" vertical="center" wrapText="1"/>
      <protection hidden="1"/>
    </xf>
    <xf numFmtId="0" fontId="23" fillId="9" borderId="26" xfId="0" applyFont="1" applyFill="1" applyBorder="1" applyAlignment="1" applyProtection="1">
      <alignment horizontal="center" vertical="center" wrapText="1"/>
      <protection hidden="1"/>
    </xf>
    <xf numFmtId="0" fontId="23" fillId="9" borderId="177" xfId="0" applyFont="1" applyFill="1" applyBorder="1" applyAlignment="1" applyProtection="1">
      <alignment horizontal="center" vertical="center" wrapText="1"/>
      <protection hidden="1"/>
    </xf>
    <xf numFmtId="0" fontId="23" fillId="9" borderId="178" xfId="0" applyFont="1" applyFill="1" applyBorder="1" applyAlignment="1" applyProtection="1">
      <alignment horizontal="center" vertical="center" wrapText="1"/>
      <protection hidden="1"/>
    </xf>
    <xf numFmtId="0" fontId="78" fillId="29" borderId="118" xfId="0" applyFont="1" applyFill="1" applyBorder="1" applyAlignment="1">
      <alignment horizontal="center" vertical="center" wrapText="1"/>
    </xf>
    <xf numFmtId="0" fontId="78" fillId="29" borderId="14" xfId="0" applyFont="1" applyFill="1" applyBorder="1" applyAlignment="1">
      <alignment horizontal="center" vertical="center" wrapText="1"/>
    </xf>
    <xf numFmtId="0" fontId="78" fillId="29" borderId="144" xfId="0" applyFont="1" applyFill="1" applyBorder="1" applyAlignment="1">
      <alignment horizontal="center" vertical="center" wrapText="1"/>
    </xf>
    <xf numFmtId="0" fontId="78" fillId="29" borderId="31" xfId="0" applyFont="1" applyFill="1" applyBorder="1" applyAlignment="1">
      <alignment horizontal="center" vertical="center" wrapText="1"/>
    </xf>
    <xf numFmtId="0" fontId="78" fillId="6" borderId="0" xfId="0" applyFont="1" applyFill="1" applyAlignment="1">
      <alignment horizontal="center" vertical="center" wrapText="1"/>
    </xf>
    <xf numFmtId="0" fontId="128" fillId="39" borderId="167" xfId="0" applyFont="1" applyFill="1" applyBorder="1" applyAlignment="1">
      <alignment horizontal="center" vertical="center" wrapText="1"/>
    </xf>
    <xf numFmtId="0" fontId="128" fillId="39" borderId="12" xfId="0" applyFont="1" applyFill="1" applyBorder="1" applyAlignment="1">
      <alignment horizontal="center" vertical="center" wrapText="1"/>
    </xf>
    <xf numFmtId="0" fontId="128" fillId="39" borderId="13" xfId="0" applyFont="1" applyFill="1" applyBorder="1" applyAlignment="1">
      <alignment horizontal="center" vertical="center" wrapText="1"/>
    </xf>
    <xf numFmtId="0" fontId="78" fillId="55" borderId="168" xfId="0" applyFont="1" applyFill="1" applyBorder="1" applyAlignment="1">
      <alignment horizontal="center" vertical="center" wrapText="1"/>
    </xf>
    <xf numFmtId="0" fontId="78" fillId="55" borderId="33" xfId="0" applyFont="1" applyFill="1" applyBorder="1" applyAlignment="1">
      <alignment horizontal="center" vertical="center" wrapText="1"/>
    </xf>
    <xf numFmtId="0" fontId="78" fillId="55" borderId="34" xfId="0" applyFont="1" applyFill="1" applyBorder="1" applyAlignment="1">
      <alignment horizontal="center" vertical="center" wrapText="1"/>
    </xf>
    <xf numFmtId="0" fontId="23" fillId="9" borderId="118" xfId="0" applyFont="1" applyFill="1" applyBorder="1" applyAlignment="1" applyProtection="1">
      <alignment horizontal="center" vertical="center" wrapText="1"/>
      <protection hidden="1"/>
    </xf>
    <xf numFmtId="0" fontId="23" fillId="9" borderId="46" xfId="0" applyFont="1" applyFill="1" applyBorder="1" applyAlignment="1" applyProtection="1">
      <alignment horizontal="center" vertical="center" wrapText="1"/>
      <protection hidden="1"/>
    </xf>
    <xf numFmtId="0" fontId="74" fillId="39" borderId="0" xfId="0" applyFont="1" applyFill="1" applyAlignment="1">
      <alignment horizontal="center" vertical="center" wrapText="1"/>
    </xf>
    <xf numFmtId="0" fontId="74" fillId="39" borderId="0" xfId="0" quotePrefix="1" applyFont="1" applyFill="1" applyAlignment="1">
      <alignment horizontal="center" vertical="center" wrapText="1"/>
    </xf>
    <xf numFmtId="0" fontId="63" fillId="47" borderId="0" xfId="0" applyFont="1" applyFill="1" applyAlignment="1">
      <alignment horizontal="left" vertical="center" wrapText="1"/>
    </xf>
    <xf numFmtId="0" fontId="63" fillId="47" borderId="0" xfId="0" applyFont="1" applyFill="1" applyAlignment="1">
      <alignment horizontal="left" vertical="center"/>
    </xf>
    <xf numFmtId="0" fontId="63" fillId="47" borderId="0" xfId="0" quotePrefix="1" applyFont="1" applyFill="1" applyAlignment="1">
      <alignment horizontal="left" vertical="center"/>
    </xf>
    <xf numFmtId="168" fontId="69" fillId="39" borderId="129" xfId="0" applyNumberFormat="1" applyFont="1" applyFill="1" applyBorder="1" applyAlignment="1">
      <alignment horizontal="center" vertical="center" wrapText="1"/>
    </xf>
    <xf numFmtId="168" fontId="69" fillId="39" borderId="132" xfId="0" applyNumberFormat="1" applyFont="1" applyFill="1" applyBorder="1" applyAlignment="1">
      <alignment horizontal="center" vertical="center" wrapText="1"/>
    </xf>
    <xf numFmtId="168" fontId="69" fillId="39" borderId="133" xfId="0" applyNumberFormat="1" applyFont="1" applyFill="1" applyBorder="1" applyAlignment="1">
      <alignment horizontal="center" vertical="center" wrapText="1"/>
    </xf>
    <xf numFmtId="20" fontId="23" fillId="29" borderId="134" xfId="0" applyNumberFormat="1" applyFont="1" applyFill="1" applyBorder="1" applyAlignment="1">
      <alignment horizontal="center" vertical="center" wrapText="1"/>
    </xf>
    <xf numFmtId="20" fontId="23" fillId="29" borderId="42" xfId="0" applyNumberFormat="1" applyFont="1" applyFill="1" applyBorder="1" applyAlignment="1">
      <alignment horizontal="center" vertical="center" wrapText="1"/>
    </xf>
    <xf numFmtId="168" fontId="69" fillId="39" borderId="116" xfId="0" applyNumberFormat="1" applyFont="1" applyFill="1" applyBorder="1" applyAlignment="1">
      <alignment horizontal="center" vertical="center" wrapText="1"/>
    </xf>
    <xf numFmtId="168" fontId="69" fillId="39" borderId="33" xfId="0" applyNumberFormat="1" applyFont="1" applyFill="1" applyBorder="1" applyAlignment="1">
      <alignment horizontal="center" vertical="center" wrapText="1"/>
    </xf>
    <xf numFmtId="168" fontId="69" fillId="39" borderId="34" xfId="0" applyNumberFormat="1" applyFont="1" applyFill="1" applyBorder="1" applyAlignment="1">
      <alignment horizontal="center" vertical="center" wrapText="1"/>
    </xf>
    <xf numFmtId="0" fontId="51" fillId="0" borderId="0" xfId="0" applyFont="1" applyAlignment="1">
      <alignment horizontal="center" vertical="center" wrapText="1"/>
    </xf>
    <xf numFmtId="20" fontId="69" fillId="50" borderId="164" xfId="0" applyNumberFormat="1" applyFont="1" applyFill="1" applyBorder="1" applyAlignment="1">
      <alignment horizontal="center" vertical="center" wrapText="1"/>
    </xf>
    <xf numFmtId="20" fontId="69" fillId="50" borderId="4" xfId="0" applyNumberFormat="1" applyFont="1" applyFill="1" applyBorder="1" applyAlignment="1">
      <alignment horizontal="center" vertical="center" wrapText="1"/>
    </xf>
    <xf numFmtId="0" fontId="78" fillId="9" borderId="165" xfId="0" applyFont="1" applyFill="1" applyBorder="1" applyAlignment="1">
      <alignment horizontal="center" vertical="center" wrapText="1"/>
    </xf>
    <xf numFmtId="0" fontId="78" fillId="9" borderId="166" xfId="0" applyFont="1" applyFill="1" applyBorder="1" applyAlignment="1">
      <alignment horizontal="center" vertical="center" wrapText="1"/>
    </xf>
    <xf numFmtId="168" fontId="78" fillId="9" borderId="42" xfId="0" applyNumberFormat="1" applyFont="1" applyFill="1" applyBorder="1" applyAlignment="1">
      <alignment horizontal="center" vertical="center" wrapText="1"/>
    </xf>
    <xf numFmtId="168" fontId="78" fillId="9" borderId="28" xfId="0" applyNumberFormat="1" applyFont="1" applyFill="1" applyBorder="1" applyAlignment="1">
      <alignment horizontal="center" vertical="center" wrapText="1"/>
    </xf>
    <xf numFmtId="9" fontId="23" fillId="9" borderId="42" xfId="1" applyFont="1" applyFill="1" applyBorder="1" applyAlignment="1" applyProtection="1">
      <alignment horizontal="center" vertical="center" wrapText="1"/>
      <protection hidden="1"/>
    </xf>
    <xf numFmtId="9" fontId="23" fillId="9" borderId="28" xfId="1" applyFont="1" applyFill="1" applyBorder="1" applyAlignment="1" applyProtection="1">
      <alignment horizontal="center" vertical="center" wrapText="1"/>
      <protection hidden="1"/>
    </xf>
    <xf numFmtId="0" fontId="80" fillId="6" borderId="1" xfId="0" applyFont="1" applyFill="1" applyBorder="1" applyAlignment="1" applyProtection="1">
      <alignment horizontal="center" vertical="center"/>
      <protection hidden="1"/>
    </xf>
    <xf numFmtId="165" fontId="104" fillId="46" borderId="22" xfId="0" applyNumberFormat="1" applyFont="1" applyFill="1" applyBorder="1" applyAlignment="1">
      <alignment horizontal="center" vertical="center"/>
    </xf>
    <xf numFmtId="165" fontId="104" fillId="46" borderId="104" xfId="0" applyNumberFormat="1" applyFont="1" applyFill="1" applyBorder="1" applyAlignment="1">
      <alignment horizontal="center" vertical="center"/>
    </xf>
    <xf numFmtId="20" fontId="23" fillId="9" borderId="25"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26" borderId="6" xfId="0" applyFont="1" applyFill="1" applyBorder="1" applyAlignment="1">
      <alignment horizontal="center" vertical="center" wrapText="1"/>
    </xf>
    <xf numFmtId="0" fontId="18" fillId="26" borderId="7" xfId="0" applyFont="1" applyFill="1" applyBorder="1" applyAlignment="1">
      <alignment horizontal="center" vertical="center" wrapText="1"/>
    </xf>
    <xf numFmtId="0" fontId="18" fillId="26" borderId="20" xfId="0" applyFont="1" applyFill="1" applyBorder="1" applyAlignment="1">
      <alignment horizontal="center" vertical="center" wrapText="1"/>
    </xf>
    <xf numFmtId="0" fontId="23" fillId="6" borderId="0" xfId="0" applyFont="1" applyFill="1" applyAlignment="1">
      <alignment horizontal="center" vertical="center" wrapText="1"/>
    </xf>
    <xf numFmtId="0" fontId="15" fillId="6" borderId="0" xfId="0" applyFont="1" applyFill="1" applyAlignment="1">
      <alignment horizontal="center" vertical="center" wrapText="1"/>
    </xf>
    <xf numFmtId="0" fontId="23" fillId="29" borderId="115" xfId="0" applyFont="1" applyFill="1" applyBorder="1" applyAlignment="1">
      <alignment horizontal="center" vertical="center" wrapText="1"/>
    </xf>
    <xf numFmtId="0" fontId="23" fillId="29" borderId="13" xfId="0" applyFont="1" applyFill="1" applyBorder="1" applyAlignment="1">
      <alignment horizontal="center" vertical="center" wrapText="1"/>
    </xf>
    <xf numFmtId="168" fontId="24" fillId="4" borderId="5" xfId="101" applyNumberFormat="1" applyFont="1" applyFill="1" applyBorder="1" applyAlignment="1">
      <alignment horizontal="center" vertical="center" wrapText="1"/>
    </xf>
    <xf numFmtId="168" fontId="24" fillId="4" borderId="68" xfId="101" applyNumberFormat="1" applyFont="1" applyFill="1" applyBorder="1" applyAlignment="1">
      <alignment horizontal="center" vertical="center" wrapText="1"/>
    </xf>
    <xf numFmtId="168" fontId="24" fillId="4" borderId="2" xfId="101" applyNumberFormat="1" applyFont="1" applyFill="1" applyBorder="1" applyAlignment="1">
      <alignment horizontal="center" vertical="center" wrapText="1"/>
    </xf>
    <xf numFmtId="168" fontId="24" fillId="4" borderId="117" xfId="101" applyNumberFormat="1" applyFont="1" applyFill="1" applyBorder="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20" fontId="23" fillId="9" borderId="75" xfId="0" applyNumberFormat="1" applyFont="1" applyFill="1" applyBorder="1" applyAlignment="1">
      <alignment horizontal="center" vertical="center" wrapText="1"/>
    </xf>
    <xf numFmtId="20" fontId="23" fillId="9" borderId="76" xfId="0" applyNumberFormat="1" applyFont="1" applyFill="1" applyBorder="1" applyAlignment="1">
      <alignment horizontal="center" vertical="center" wrapText="1"/>
    </xf>
    <xf numFmtId="20" fontId="23" fillId="9" borderId="77" xfId="0" applyNumberFormat="1" applyFont="1" applyFill="1" applyBorder="1" applyAlignment="1">
      <alignment horizontal="center" vertical="center" wrapText="1"/>
    </xf>
    <xf numFmtId="0" fontId="14" fillId="12" borderId="0" xfId="0" applyFont="1" applyFill="1" applyAlignment="1">
      <alignment horizontal="left" vertical="center" wrapText="1"/>
    </xf>
    <xf numFmtId="0" fontId="57" fillId="0" borderId="0" xfId="0" applyFont="1" applyAlignment="1">
      <alignment horizontal="left" vertical="center" wrapText="1"/>
    </xf>
    <xf numFmtId="0" fontId="21" fillId="0" borderId="75" xfId="0" applyFont="1" applyBorder="1" applyAlignment="1">
      <alignment horizontal="center" vertical="center" wrapText="1"/>
    </xf>
    <xf numFmtId="0" fontId="21" fillId="0" borderId="76" xfId="0" applyFont="1" applyBorder="1" applyAlignment="1">
      <alignment horizontal="center" vertical="center" wrapText="1"/>
    </xf>
    <xf numFmtId="0" fontId="21" fillId="0" borderId="77" xfId="0" applyFont="1" applyBorder="1" applyAlignment="1">
      <alignment horizontal="center" vertical="center" wrapText="1"/>
    </xf>
    <xf numFmtId="0" fontId="48" fillId="28" borderId="81" xfId="0" applyFont="1" applyFill="1" applyBorder="1" applyAlignment="1" applyProtection="1">
      <alignment horizontal="center" vertical="center" wrapText="1"/>
      <protection locked="0"/>
    </xf>
    <xf numFmtId="0" fontId="48" fillId="28" borderId="0" xfId="0" applyFont="1" applyFill="1" applyAlignment="1" applyProtection="1">
      <alignment horizontal="center" vertical="center" wrapText="1"/>
      <protection locked="0"/>
    </xf>
    <xf numFmtId="0" fontId="48" fillId="28" borderId="82" xfId="0" applyFont="1" applyFill="1" applyBorder="1" applyAlignment="1" applyProtection="1">
      <alignment horizontal="center" vertical="center" wrapText="1"/>
      <protection locked="0"/>
    </xf>
    <xf numFmtId="0" fontId="25" fillId="0" borderId="81" xfId="0" applyFont="1" applyBorder="1" applyAlignment="1">
      <alignment horizontal="center" vertical="center" wrapText="1"/>
    </xf>
    <xf numFmtId="0" fontId="25" fillId="0" borderId="0" xfId="0" applyFont="1" applyAlignment="1">
      <alignment horizontal="center" vertical="center" wrapText="1"/>
    </xf>
    <xf numFmtId="0" fontId="25" fillId="0" borderId="82" xfId="0" applyFont="1" applyBorder="1" applyAlignment="1">
      <alignment horizontal="center" vertical="center" wrapText="1"/>
    </xf>
    <xf numFmtId="0" fontId="60" fillId="0" borderId="78"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80" xfId="0" applyFont="1" applyBorder="1" applyAlignment="1">
      <alignment horizontal="center" vertical="center" wrapText="1"/>
    </xf>
    <xf numFmtId="0" fontId="56" fillId="0" borderId="0" xfId="0" applyFont="1" applyAlignment="1">
      <alignment horizontal="center" vertical="center" wrapText="1"/>
    </xf>
    <xf numFmtId="20" fontId="18" fillId="26" borderId="72" xfId="0" applyNumberFormat="1" applyFont="1" applyFill="1" applyBorder="1" applyAlignment="1">
      <alignment horizontal="center" vertical="center" wrapText="1"/>
    </xf>
    <xf numFmtId="20" fontId="18" fillId="26" borderId="73" xfId="0" applyNumberFormat="1" applyFont="1" applyFill="1" applyBorder="1" applyAlignment="1">
      <alignment horizontal="center" vertical="center" wrapText="1"/>
    </xf>
    <xf numFmtId="20" fontId="18" fillId="26" borderId="74" xfId="0" applyNumberFormat="1" applyFont="1" applyFill="1" applyBorder="1" applyAlignment="1">
      <alignment horizontal="center" vertical="center" wrapText="1"/>
    </xf>
    <xf numFmtId="20" fontId="23" fillId="29" borderId="75" xfId="0" applyNumberFormat="1" applyFont="1" applyFill="1" applyBorder="1" applyAlignment="1">
      <alignment horizontal="center" vertical="center" wrapText="1"/>
    </xf>
    <xf numFmtId="20" fontId="23" fillId="29" borderId="84" xfId="0" applyNumberFormat="1" applyFont="1" applyFill="1" applyBorder="1" applyAlignment="1">
      <alignment horizontal="center" vertical="center" wrapText="1"/>
    </xf>
    <xf numFmtId="0" fontId="18" fillId="26" borderId="96" xfId="0" applyFont="1" applyFill="1" applyBorder="1" applyAlignment="1">
      <alignment horizontal="center" vertical="center" wrapText="1"/>
    </xf>
    <xf numFmtId="0" fontId="18" fillId="26" borderId="97" xfId="0" applyFont="1" applyFill="1" applyBorder="1" applyAlignment="1">
      <alignment horizontal="center" vertical="center" wrapText="1"/>
    </xf>
    <xf numFmtId="168" fontId="24" fillId="4" borderId="2" xfId="101" applyNumberFormat="1" applyFont="1" applyFill="1" applyBorder="1" applyAlignment="1">
      <alignment horizontal="center" vertical="center"/>
    </xf>
    <xf numFmtId="168" fontId="24" fillId="4" borderId="117" xfId="101" applyNumberFormat="1" applyFont="1" applyFill="1" applyBorder="1" applyAlignment="1">
      <alignment horizontal="center" vertical="center"/>
    </xf>
    <xf numFmtId="0" fontId="23" fillId="9" borderId="10" xfId="0" applyFont="1" applyFill="1" applyBorder="1" applyAlignment="1">
      <alignment horizontal="center" vertical="center" wrapText="1"/>
    </xf>
    <xf numFmtId="0" fontId="23" fillId="9" borderId="12" xfId="0" applyFont="1" applyFill="1" applyBorder="1" applyAlignment="1">
      <alignment horizontal="center" vertical="center" wrapText="1"/>
    </xf>
    <xf numFmtId="0" fontId="23" fillId="9" borderId="13" xfId="0" applyFont="1" applyFill="1" applyBorder="1" applyAlignment="1">
      <alignment horizontal="center" vertical="center" wrapText="1"/>
    </xf>
    <xf numFmtId="168" fontId="24" fillId="6" borderId="0" xfId="101" applyNumberFormat="1" applyFont="1" applyFill="1" applyBorder="1" applyAlignment="1">
      <alignment horizontal="center" vertical="center" wrapText="1"/>
    </xf>
    <xf numFmtId="168" fontId="24" fillId="4" borderId="49" xfId="101" applyNumberFormat="1" applyFont="1" applyFill="1" applyBorder="1" applyAlignment="1">
      <alignment horizontal="center" vertical="center" wrapText="1"/>
    </xf>
    <xf numFmtId="168" fontId="24" fillId="4" borderId="120" xfId="101" applyNumberFormat="1" applyFont="1" applyFill="1" applyBorder="1" applyAlignment="1">
      <alignment horizontal="center" vertical="center" wrapText="1"/>
    </xf>
    <xf numFmtId="168" fontId="24" fillId="4" borderId="123" xfId="101" applyNumberFormat="1" applyFont="1" applyFill="1" applyBorder="1" applyAlignment="1">
      <alignment horizontal="center" vertical="center" wrapText="1"/>
    </xf>
    <xf numFmtId="168" fontId="24" fillId="4" borderId="124" xfId="101" applyNumberFormat="1" applyFont="1" applyFill="1" applyBorder="1" applyAlignment="1">
      <alignment horizontal="center" vertical="center" wrapText="1"/>
    </xf>
    <xf numFmtId="0" fontId="23" fillId="9" borderId="119" xfId="0" applyFont="1" applyFill="1" applyBorder="1" applyAlignment="1">
      <alignment horizontal="center" vertical="center" wrapText="1"/>
    </xf>
    <xf numFmtId="0" fontId="23" fillId="9" borderId="47" xfId="0" applyFont="1" applyFill="1" applyBorder="1" applyAlignment="1">
      <alignment horizontal="center" vertical="center" wrapText="1"/>
    </xf>
    <xf numFmtId="0" fontId="23" fillId="9" borderId="120" xfId="0" applyFont="1" applyFill="1" applyBorder="1" applyAlignment="1">
      <alignment horizontal="center" vertical="center" wrapText="1"/>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14">
    <dxf>
      <font>
        <color theme="0"/>
      </font>
      <fill>
        <patternFill>
          <bgColor rgb="FFC00000"/>
        </patternFill>
      </fill>
    </dxf>
    <dxf>
      <fill>
        <patternFill>
          <bgColor rgb="FF00B05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5903D"/>
      <color rgb="FF92E133"/>
      <color rgb="FF227A56"/>
      <color rgb="FFFFFF00"/>
      <color rgb="FF5FAF7A"/>
      <color rgb="FFFFE699"/>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 Id="rId9" Type="http://schemas.openxmlformats.org/officeDocument/2006/relationships/image" Target="../media/image3.sv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812800</xdr:colOff>
      <xdr:row>25</xdr:row>
      <xdr:rowOff>1470025</xdr:rowOff>
    </xdr:from>
    <xdr:to>
      <xdr:col>11</xdr:col>
      <xdr:colOff>581025</xdr:colOff>
      <xdr:row>26</xdr:row>
      <xdr:rowOff>95250</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248900" y="12023725"/>
          <a:ext cx="923925" cy="923925"/>
        </a:xfrm>
        <a:prstGeom prst="rect">
          <a:avLst/>
        </a:prstGeom>
      </xdr:spPr>
    </xdr:pic>
    <xdr:clientData/>
  </xdr:twoCellAnchor>
  <xdr:twoCellAnchor editAs="oneCell">
    <xdr:from>
      <xdr:col>10</xdr:col>
      <xdr:colOff>990600</xdr:colOff>
      <xdr:row>28</xdr:row>
      <xdr:rowOff>1200150</xdr:rowOff>
    </xdr:from>
    <xdr:to>
      <xdr:col>11</xdr:col>
      <xdr:colOff>762000</xdr:colOff>
      <xdr:row>30</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30</xdr:row>
      <xdr:rowOff>1266825</xdr:rowOff>
    </xdr:from>
    <xdr:to>
      <xdr:col>11</xdr:col>
      <xdr:colOff>952500</xdr:colOff>
      <xdr:row>31</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23</xdr:row>
      <xdr:rowOff>452400</xdr:rowOff>
    </xdr:from>
    <xdr:to>
      <xdr:col>2</xdr:col>
      <xdr:colOff>533400</xdr:colOff>
      <xdr:row>24</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23</xdr:row>
      <xdr:rowOff>434975</xdr:rowOff>
    </xdr:from>
    <xdr:to>
      <xdr:col>12</xdr:col>
      <xdr:colOff>523875</xdr:colOff>
      <xdr:row>24</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611526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541619</xdr:colOff>
      <xdr:row>5</xdr:row>
      <xdr:rowOff>83897</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1173715</xdr:colOff>
      <xdr:row>1</xdr:row>
      <xdr:rowOff>198052</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73715" cy="88596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1778000</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7</xdr:col>
      <xdr:colOff>2215805</xdr:colOff>
      <xdr:row>4</xdr:row>
      <xdr:rowOff>977272</xdr:rowOff>
    </xdr:from>
    <xdr:to>
      <xdr:col>8</xdr:col>
      <xdr:colOff>438467</xdr:colOff>
      <xdr:row>5</xdr:row>
      <xdr:rowOff>816881</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38513" y="4363939"/>
          <a:ext cx="762662" cy="897943"/>
        </a:xfrm>
        <a:prstGeom prst="rect">
          <a:avLst/>
        </a:prstGeom>
      </xdr:spPr>
    </xdr:pic>
    <xdr:clientData/>
  </xdr:twoCellAnchor>
  <xdr:twoCellAnchor editAs="oneCell">
    <xdr:from>
      <xdr:col>12</xdr:col>
      <xdr:colOff>2378076</xdr:colOff>
      <xdr:row>4</xdr:row>
      <xdr:rowOff>1032933</xdr:rowOff>
    </xdr:from>
    <xdr:to>
      <xdr:col>12</xdr:col>
      <xdr:colOff>3136168</xdr:colOff>
      <xdr:row>5</xdr:row>
      <xdr:rowOff>885544</xdr:rowOff>
    </xdr:to>
    <xdr:pic>
      <xdr:nvPicPr>
        <xdr:cNvPr id="3" name="Graphique 3" descr="Flèches de chevron avec un remplissage uni">
          <a:extLst>
            <a:ext uri="{FF2B5EF4-FFF2-40B4-BE49-F238E27FC236}">
              <a16:creationId xmlns:a16="http://schemas.microsoft.com/office/drawing/2014/main" id="{41ABD118-878A-4804-9FE6-FA89B4468AA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6853284" y="4419600"/>
          <a:ext cx="761267" cy="9077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730250</xdr:colOff>
      <xdr:row>1</xdr:row>
      <xdr:rowOff>1060034</xdr:rowOff>
    </xdr:to>
    <xdr:pic>
      <xdr:nvPicPr>
        <xdr:cNvPr id="2" name="Image 1">
          <a:extLst>
            <a:ext uri="{FF2B5EF4-FFF2-40B4-BE49-F238E27FC236}">
              <a16:creationId xmlns:a16="http://schemas.microsoft.com/office/drawing/2014/main" id="{EE8A438B-0686-4E19-B832-D50E76EE9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30350" cy="1241009"/>
        </a:xfrm>
        <a:prstGeom prst="rect">
          <a:avLst/>
        </a:prstGeom>
      </xdr:spPr>
    </xdr:pic>
    <xdr:clientData/>
  </xdr:twoCellAnchor>
  <xdr:twoCellAnchor editAs="oneCell">
    <xdr:from>
      <xdr:col>2</xdr:col>
      <xdr:colOff>1905000</xdr:colOff>
      <xdr:row>13</xdr:row>
      <xdr:rowOff>64812</xdr:rowOff>
    </xdr:from>
    <xdr:to>
      <xdr:col>3</xdr:col>
      <xdr:colOff>440060</xdr:colOff>
      <xdr:row>14</xdr:row>
      <xdr:rowOff>612224</xdr:rowOff>
    </xdr:to>
    <xdr:pic>
      <xdr:nvPicPr>
        <xdr:cNvPr id="3" name="Graphique 3" descr="Badge 1 avec un remplissage uni">
          <a:extLst>
            <a:ext uri="{FF2B5EF4-FFF2-40B4-BE49-F238E27FC236}">
              <a16:creationId xmlns:a16="http://schemas.microsoft.com/office/drawing/2014/main" id="{958A1380-FFD5-42D7-AE23-AF1E44E6124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6267174" y="12543942"/>
          <a:ext cx="1351147" cy="1292847"/>
        </a:xfrm>
        <a:prstGeom prst="rect">
          <a:avLst/>
        </a:prstGeom>
      </xdr:spPr>
    </xdr:pic>
    <xdr:clientData/>
  </xdr:twoCellAnchor>
  <xdr:twoCellAnchor editAs="oneCell">
    <xdr:from>
      <xdr:col>0</xdr:col>
      <xdr:colOff>0</xdr:colOff>
      <xdr:row>22</xdr:row>
      <xdr:rowOff>612635</xdr:rowOff>
    </xdr:from>
    <xdr:to>
      <xdr:col>1</xdr:col>
      <xdr:colOff>612076</xdr:colOff>
      <xdr:row>23</xdr:row>
      <xdr:rowOff>406428</xdr:rowOff>
    </xdr:to>
    <xdr:pic>
      <xdr:nvPicPr>
        <xdr:cNvPr id="6" name="Graphique 15" descr="Badge 3 avec un remplissage uni">
          <a:extLst>
            <a:ext uri="{FF2B5EF4-FFF2-40B4-BE49-F238E27FC236}">
              <a16:creationId xmlns:a16="http://schemas.microsoft.com/office/drawing/2014/main" id="{B53BDF64-10DA-49B0-877E-F2E34DA32856}"/>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0" y="28330385"/>
          <a:ext cx="1421701" cy="1171743"/>
        </a:xfrm>
        <a:prstGeom prst="rect">
          <a:avLst/>
        </a:prstGeom>
      </xdr:spPr>
    </xdr:pic>
    <xdr:clientData/>
  </xdr:twoCellAnchor>
  <xdr:oneCellAnchor>
    <xdr:from>
      <xdr:col>7</xdr:col>
      <xdr:colOff>2774492</xdr:colOff>
      <xdr:row>13</xdr:row>
      <xdr:rowOff>125554</xdr:rowOff>
    </xdr:from>
    <xdr:ext cx="1268739" cy="1266944"/>
    <xdr:pic>
      <xdr:nvPicPr>
        <xdr:cNvPr id="7" name="Graphique 7" descr="Badge avec un remplissage uni">
          <a:extLst>
            <a:ext uri="{FF2B5EF4-FFF2-40B4-BE49-F238E27FC236}">
              <a16:creationId xmlns:a16="http://schemas.microsoft.com/office/drawing/2014/main" id="{28B83464-39A2-4E04-8AC1-EC5F6F6D5B58}"/>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26134555" y="12627117"/>
          <a:ext cx="1268739" cy="1266944"/>
        </a:xfrm>
        <a:prstGeom prst="rect">
          <a:avLst/>
        </a:prstGeom>
      </xdr:spPr>
    </xdr:pic>
    <xdr:clientData/>
  </xdr:oneCellAnchor>
  <xdr:twoCellAnchor editAs="oneCell">
    <xdr:from>
      <xdr:col>5</xdr:col>
      <xdr:colOff>3364371</xdr:colOff>
      <xdr:row>29</xdr:row>
      <xdr:rowOff>2654727</xdr:rowOff>
    </xdr:from>
    <xdr:to>
      <xdr:col>5</xdr:col>
      <xdr:colOff>4275596</xdr:colOff>
      <xdr:row>31</xdr:row>
      <xdr:rowOff>580867</xdr:rowOff>
    </xdr:to>
    <xdr:pic>
      <xdr:nvPicPr>
        <xdr:cNvPr id="10" name="Graphique 6" descr="Flèches de chevron avec un remplissage uni">
          <a:extLst>
            <a:ext uri="{FF2B5EF4-FFF2-40B4-BE49-F238E27FC236}">
              <a16:creationId xmlns:a16="http://schemas.microsoft.com/office/drawing/2014/main" id="{78E7214C-F18F-472D-A352-202653FCB036}"/>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rot="5400000">
          <a:off x="18009827" y="38990700"/>
          <a:ext cx="773011"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2"/>
  <sheetViews>
    <sheetView showGridLines="0" topLeftCell="A15" zoomScale="50" zoomScaleNormal="70" workbookViewId="0">
      <selection activeCell="K25" sqref="K25"/>
    </sheetView>
  </sheetViews>
  <sheetFormatPr defaultColWidth="11.42578125" defaultRowHeight="15"/>
  <cols>
    <col min="1" max="2" width="11.42578125" style="13"/>
    <col min="3" max="3" width="20.85546875" style="13" customWidth="1"/>
    <col min="4" max="5" width="11.42578125" style="13"/>
    <col min="6" max="6" width="22.42578125" style="13" customWidth="1"/>
    <col min="7" max="10" width="11.42578125" style="13"/>
    <col min="11" max="11" width="16.42578125" style="13" customWidth="1"/>
    <col min="12" max="12" width="24.85546875" style="13" customWidth="1"/>
    <col min="13" max="13" width="11.42578125" style="13"/>
    <col min="14" max="14" width="13.42578125" style="13" customWidth="1"/>
    <col min="15" max="20" width="11.42578125" style="13"/>
    <col min="21" max="21" width="29.42578125" style="13" customWidth="1"/>
    <col min="22" max="23" width="11.42578125" style="13"/>
    <col min="24" max="24" width="56.42578125" style="13" customWidth="1"/>
    <col min="25" max="16384" width="11.42578125" style="13"/>
  </cols>
  <sheetData>
    <row r="1" spans="2:25">
      <c r="B1" s="11"/>
      <c r="C1" s="11"/>
      <c r="D1" s="11"/>
      <c r="E1" s="11"/>
      <c r="F1" s="11"/>
      <c r="G1" s="11"/>
      <c r="H1" s="11"/>
      <c r="I1" s="11"/>
      <c r="J1" s="11"/>
      <c r="K1" s="11"/>
      <c r="L1" s="11"/>
      <c r="M1" s="11"/>
      <c r="N1" s="11"/>
      <c r="O1" s="11"/>
      <c r="P1" s="11"/>
      <c r="Q1" s="11"/>
      <c r="R1" s="11"/>
      <c r="S1" s="11"/>
      <c r="T1" s="11"/>
      <c r="U1" s="11"/>
      <c r="V1" s="11"/>
      <c r="W1" s="11"/>
      <c r="X1" s="11"/>
      <c r="Y1" s="12"/>
    </row>
    <row r="2" spans="2:25">
      <c r="Y2" s="14"/>
    </row>
    <row r="3" spans="2:25">
      <c r="Y3" s="14"/>
    </row>
    <row r="4" spans="2:25">
      <c r="Y4" s="14"/>
    </row>
    <row r="5" spans="2:25">
      <c r="Y5" s="14"/>
    </row>
    <row r="6" spans="2:25">
      <c r="Y6" s="14"/>
    </row>
    <row r="7" spans="2:25" ht="21.75" customHeight="1">
      <c r="B7" s="15"/>
      <c r="C7" s="16"/>
      <c r="D7" s="16"/>
      <c r="E7" s="16"/>
      <c r="F7" s="16"/>
      <c r="G7" s="16"/>
      <c r="H7" s="16"/>
      <c r="I7" s="16"/>
      <c r="J7" s="16"/>
      <c r="K7" s="17"/>
      <c r="L7" s="17"/>
      <c r="M7" s="17"/>
      <c r="N7" s="17"/>
      <c r="O7" s="17"/>
      <c r="P7" s="16"/>
      <c r="Q7" s="16"/>
      <c r="R7" s="16"/>
      <c r="S7" s="16"/>
      <c r="T7" s="16"/>
      <c r="U7" s="16"/>
      <c r="V7" s="16"/>
      <c r="W7" s="16"/>
      <c r="X7" s="16"/>
      <c r="Y7" s="18"/>
    </row>
    <row r="8" spans="2:25" ht="29.1">
      <c r="B8" s="629" t="s">
        <v>0</v>
      </c>
      <c r="C8" s="630"/>
      <c r="D8" s="630"/>
      <c r="E8" s="630"/>
      <c r="F8" s="630"/>
      <c r="G8" s="630"/>
      <c r="H8" s="630"/>
      <c r="I8" s="630"/>
      <c r="J8" s="630"/>
      <c r="K8" s="630"/>
      <c r="L8" s="630"/>
      <c r="M8" s="630"/>
      <c r="N8" s="630"/>
      <c r="O8" s="630"/>
      <c r="P8" s="630"/>
      <c r="Q8" s="630"/>
      <c r="R8" s="630"/>
      <c r="S8" s="630"/>
      <c r="T8" s="630"/>
      <c r="U8" s="630"/>
      <c r="V8" s="630"/>
      <c r="W8" s="630"/>
      <c r="X8" s="630"/>
      <c r="Y8" s="631"/>
    </row>
    <row r="9" spans="2:25" ht="21">
      <c r="B9" s="624" t="s">
        <v>1</v>
      </c>
      <c r="C9" s="625"/>
      <c r="D9" s="625"/>
      <c r="E9" s="625"/>
      <c r="F9" s="625"/>
      <c r="G9" s="625"/>
      <c r="H9" s="625"/>
      <c r="I9" s="625"/>
      <c r="J9" s="625"/>
      <c r="K9" s="625"/>
      <c r="L9" s="625"/>
      <c r="M9" s="625"/>
      <c r="N9" s="625"/>
      <c r="O9" s="625"/>
      <c r="P9" s="625"/>
      <c r="Q9" s="625"/>
      <c r="R9" s="625"/>
      <c r="S9" s="625"/>
      <c r="T9" s="625"/>
      <c r="U9" s="625"/>
      <c r="V9" s="625"/>
      <c r="W9" s="625"/>
      <c r="X9" s="625"/>
      <c r="Y9" s="626"/>
    </row>
    <row r="10" spans="2:25" ht="28.5" customHeight="1">
      <c r="B10" s="637" t="s">
        <v>2</v>
      </c>
      <c r="C10" s="637"/>
      <c r="D10" s="637"/>
      <c r="E10" s="637"/>
      <c r="F10" s="637"/>
      <c r="G10" s="637"/>
      <c r="H10" s="637"/>
      <c r="I10" s="637"/>
      <c r="J10" s="637"/>
      <c r="K10" s="637"/>
      <c r="L10" s="637"/>
      <c r="M10" s="637"/>
      <c r="N10" s="637"/>
      <c r="O10" s="637"/>
      <c r="P10" s="637"/>
      <c r="Q10" s="637"/>
      <c r="R10" s="637"/>
      <c r="S10" s="637"/>
      <c r="T10" s="637"/>
      <c r="U10" s="637"/>
      <c r="V10" s="637"/>
      <c r="W10" s="637"/>
      <c r="X10" s="637"/>
      <c r="Y10" s="638"/>
    </row>
    <row r="11" spans="2:25" ht="48" customHeight="1">
      <c r="B11" s="858" t="s">
        <v>3</v>
      </c>
      <c r="C11" s="859"/>
      <c r="D11" s="859"/>
      <c r="E11" s="859"/>
      <c r="F11" s="859"/>
      <c r="G11" s="859"/>
      <c r="H11" s="859"/>
      <c r="I11" s="859"/>
      <c r="J11" s="859"/>
      <c r="K11" s="859"/>
      <c r="L11" s="859"/>
      <c r="M11" s="859"/>
      <c r="N11" s="859"/>
      <c r="O11" s="859"/>
      <c r="P11" s="859"/>
      <c r="Q11" s="859"/>
      <c r="R11" s="859"/>
      <c r="S11" s="859"/>
      <c r="T11" s="859"/>
      <c r="U11" s="859"/>
      <c r="V11" s="859"/>
      <c r="W11" s="859"/>
      <c r="X11" s="859"/>
      <c r="Y11" s="860"/>
    </row>
    <row r="12" spans="2:25" ht="35.25" customHeight="1">
      <c r="C12" s="632" t="s">
        <v>4</v>
      </c>
      <c r="D12" s="632"/>
      <c r="E12" s="632"/>
      <c r="F12" s="632"/>
      <c r="G12" s="632"/>
      <c r="H12" s="632"/>
      <c r="I12" s="632"/>
      <c r="J12" s="632"/>
      <c r="K12" s="632"/>
      <c r="L12" s="632"/>
      <c r="M12" s="632"/>
      <c r="N12" s="632"/>
      <c r="O12" s="632"/>
      <c r="P12" s="632"/>
      <c r="Q12" s="632"/>
      <c r="R12" s="632"/>
      <c r="S12" s="632"/>
      <c r="T12" s="632"/>
      <c r="U12" s="632"/>
      <c r="V12" s="632"/>
      <c r="W12" s="632"/>
      <c r="X12" s="632"/>
      <c r="Y12" s="14"/>
    </row>
    <row r="13" spans="2:25" ht="35.25" customHeight="1">
      <c r="C13" s="87"/>
      <c r="D13" s="87"/>
      <c r="E13" s="87"/>
      <c r="F13" s="87"/>
      <c r="G13" s="87"/>
      <c r="H13" s="87"/>
      <c r="I13" s="87"/>
      <c r="J13" s="87"/>
      <c r="K13" s="87"/>
      <c r="L13" s="87"/>
      <c r="M13" s="87"/>
      <c r="N13" s="87"/>
      <c r="O13" s="87"/>
      <c r="P13" s="87"/>
      <c r="Q13" s="87"/>
      <c r="R13" s="87"/>
      <c r="S13" s="87"/>
      <c r="T13" s="87"/>
      <c r="U13" s="87"/>
      <c r="V13" s="87"/>
      <c r="W13" s="87"/>
      <c r="X13" s="87"/>
      <c r="Y13" s="14"/>
    </row>
    <row r="14" spans="2:25" ht="35.25" customHeight="1" thickBot="1">
      <c r="C14" s="627" t="s">
        <v>5</v>
      </c>
      <c r="D14" s="627"/>
      <c r="E14" s="87"/>
      <c r="F14" s="87"/>
      <c r="G14" s="87"/>
      <c r="H14" s="87"/>
      <c r="I14" s="87"/>
      <c r="J14" s="87"/>
      <c r="K14" s="87"/>
      <c r="L14" s="87"/>
      <c r="M14" s="87"/>
      <c r="N14" s="87"/>
      <c r="O14" s="87"/>
      <c r="P14" s="87"/>
      <c r="Q14" s="87"/>
      <c r="R14" s="87"/>
      <c r="S14" s="87"/>
      <c r="T14" s="87"/>
      <c r="U14" s="87"/>
      <c r="V14" s="87"/>
      <c r="W14" s="87"/>
      <c r="X14" s="87"/>
      <c r="Y14" s="14"/>
    </row>
    <row r="15" spans="2:25" ht="35.25" customHeight="1">
      <c r="C15" s="387" t="s">
        <v>6</v>
      </c>
      <c r="D15" s="388"/>
      <c r="E15" s="388"/>
      <c r="F15" s="90"/>
      <c r="G15" s="633" t="s">
        <v>7</v>
      </c>
      <c r="H15" s="633"/>
      <c r="I15" s="633"/>
      <c r="J15" s="633"/>
      <c r="K15" s="633"/>
      <c r="L15" s="633"/>
      <c r="M15" s="633"/>
      <c r="N15" s="633"/>
      <c r="O15" s="633"/>
      <c r="P15" s="633"/>
      <c r="Q15" s="633"/>
      <c r="R15" s="633"/>
      <c r="S15" s="633"/>
      <c r="T15" s="633"/>
      <c r="U15" s="633"/>
      <c r="V15" s="633"/>
      <c r="W15" s="633"/>
      <c r="X15" s="634"/>
      <c r="Y15" s="14"/>
    </row>
    <row r="16" spans="2:25" ht="35.25" customHeight="1">
      <c r="C16" s="386" t="s">
        <v>8</v>
      </c>
      <c r="D16" s="385"/>
      <c r="E16" s="385"/>
      <c r="F16" s="87"/>
      <c r="G16" s="635" t="s">
        <v>7</v>
      </c>
      <c r="H16" s="635"/>
      <c r="I16" s="635"/>
      <c r="J16" s="635"/>
      <c r="K16" s="635"/>
      <c r="L16" s="635"/>
      <c r="M16" s="635"/>
      <c r="N16" s="635"/>
      <c r="O16" s="635"/>
      <c r="P16" s="635"/>
      <c r="Q16" s="635"/>
      <c r="R16" s="635"/>
      <c r="S16" s="635"/>
      <c r="T16" s="635"/>
      <c r="U16" s="635"/>
      <c r="V16" s="635"/>
      <c r="W16" s="635"/>
      <c r="X16" s="636"/>
      <c r="Y16" s="14"/>
    </row>
    <row r="17" spans="3:25" ht="35.25" customHeight="1">
      <c r="C17" s="641" t="s">
        <v>9</v>
      </c>
      <c r="D17" s="642"/>
      <c r="E17" s="642"/>
      <c r="F17" s="642"/>
      <c r="G17" s="635" t="s">
        <v>7</v>
      </c>
      <c r="H17" s="635"/>
      <c r="I17" s="635"/>
      <c r="J17" s="635"/>
      <c r="K17" s="635"/>
      <c r="L17" s="635"/>
      <c r="M17" s="635"/>
      <c r="N17" s="635"/>
      <c r="O17" s="635"/>
      <c r="P17" s="635"/>
      <c r="Q17" s="635"/>
      <c r="R17" s="635"/>
      <c r="S17" s="635"/>
      <c r="T17" s="635"/>
      <c r="U17" s="635"/>
      <c r="V17" s="635"/>
      <c r="W17" s="635"/>
      <c r="X17" s="636"/>
      <c r="Y17" s="14"/>
    </row>
    <row r="18" spans="3:25" ht="35.25" customHeight="1" thickBot="1">
      <c r="C18" s="643" t="s">
        <v>10</v>
      </c>
      <c r="D18" s="644"/>
      <c r="E18" s="644"/>
      <c r="F18" s="644"/>
      <c r="G18" s="639" t="s">
        <v>7</v>
      </c>
      <c r="H18" s="639"/>
      <c r="I18" s="639"/>
      <c r="J18" s="639"/>
      <c r="K18" s="639"/>
      <c r="L18" s="639"/>
      <c r="M18" s="639"/>
      <c r="N18" s="639"/>
      <c r="O18" s="639"/>
      <c r="P18" s="639"/>
      <c r="Q18" s="639"/>
      <c r="R18" s="639"/>
      <c r="S18" s="639"/>
      <c r="T18" s="639"/>
      <c r="U18" s="639"/>
      <c r="V18" s="639"/>
      <c r="W18" s="639"/>
      <c r="X18" s="640"/>
      <c r="Y18" s="14"/>
    </row>
    <row r="19" spans="3:25" s="91" customFormat="1" ht="35.25" customHeight="1">
      <c r="C19" s="92"/>
      <c r="D19" s="92"/>
      <c r="E19" s="92"/>
      <c r="F19" s="93"/>
      <c r="H19" s="94"/>
      <c r="I19" s="94"/>
      <c r="J19" s="94"/>
      <c r="K19" s="94"/>
      <c r="L19" s="94"/>
      <c r="M19" s="94"/>
      <c r="N19" s="94"/>
      <c r="O19" s="94"/>
      <c r="P19" s="94"/>
      <c r="Q19" s="94"/>
      <c r="R19" s="94"/>
      <c r="S19" s="94"/>
      <c r="T19" s="94"/>
      <c r="U19" s="94"/>
      <c r="V19" s="94"/>
      <c r="W19" s="94"/>
      <c r="X19" s="94"/>
      <c r="Y19" s="95"/>
    </row>
    <row r="20" spans="3:25" s="91" customFormat="1" ht="35.25" customHeight="1">
      <c r="C20" s="92"/>
      <c r="D20" s="92"/>
      <c r="E20" s="92"/>
      <c r="F20" s="93"/>
      <c r="H20" s="94"/>
      <c r="I20" s="94"/>
      <c r="J20" s="94"/>
      <c r="K20" s="94"/>
      <c r="L20" s="94"/>
      <c r="M20" s="94"/>
      <c r="N20" s="94"/>
      <c r="O20" s="94"/>
      <c r="P20" s="94"/>
      <c r="Q20" s="94"/>
      <c r="R20" s="94"/>
      <c r="S20" s="94"/>
      <c r="T20" s="94"/>
      <c r="U20" s="94"/>
      <c r="V20" s="94"/>
      <c r="W20" s="94"/>
      <c r="X20" s="94"/>
      <c r="Y20" s="95"/>
    </row>
    <row r="21" spans="3:25" ht="29.25" customHeight="1">
      <c r="C21" s="628" t="s">
        <v>11</v>
      </c>
      <c r="D21" s="628"/>
      <c r="E21" s="628"/>
      <c r="F21" s="628"/>
      <c r="Y21" s="14"/>
    </row>
    <row r="22" spans="3:25" ht="15.95" customHeight="1">
      <c r="Y22" s="14"/>
    </row>
    <row r="23" spans="3:25" ht="62.25" customHeight="1">
      <c r="C23" s="621" t="s">
        <v>12</v>
      </c>
      <c r="D23" s="622"/>
      <c r="E23" s="622"/>
      <c r="F23" s="622"/>
      <c r="G23" s="622"/>
      <c r="H23" s="622"/>
      <c r="I23" s="622"/>
      <c r="J23" s="622"/>
      <c r="K23" s="622"/>
      <c r="L23" s="622"/>
      <c r="M23" s="622"/>
      <c r="N23" s="622"/>
      <c r="O23" s="622"/>
      <c r="P23" s="622"/>
      <c r="Q23" s="622"/>
      <c r="R23" s="622"/>
      <c r="S23" s="622"/>
      <c r="T23" s="622"/>
      <c r="U23" s="622"/>
      <c r="V23" s="622"/>
      <c r="W23" s="622"/>
      <c r="X23" s="623"/>
      <c r="Y23" s="14"/>
    </row>
    <row r="24" spans="3:25" s="91" customFormat="1" ht="84.75" customHeight="1" thickBot="1">
      <c r="C24" s="96"/>
      <c r="D24" s="97"/>
      <c r="E24" s="97"/>
      <c r="F24" s="97"/>
      <c r="G24" s="97"/>
      <c r="H24" s="97"/>
      <c r="I24" s="97"/>
      <c r="J24" s="97"/>
      <c r="K24" s="97"/>
      <c r="L24" s="97"/>
      <c r="M24" s="97"/>
      <c r="N24" s="97"/>
      <c r="O24" s="97"/>
      <c r="P24" s="97"/>
      <c r="Q24" s="97"/>
      <c r="R24" s="97"/>
      <c r="S24" s="97"/>
      <c r="T24" s="97"/>
      <c r="U24" s="97"/>
      <c r="V24" s="97"/>
      <c r="W24" s="97"/>
      <c r="X24" s="97"/>
      <c r="Y24" s="95"/>
    </row>
    <row r="25" spans="3:25" s="91" customFormat="1" ht="84.75" customHeight="1">
      <c r="C25" s="618" t="s">
        <v>13</v>
      </c>
      <c r="D25" s="619"/>
      <c r="E25" s="619"/>
      <c r="F25" s="619"/>
      <c r="G25" s="619"/>
      <c r="H25" s="619"/>
      <c r="I25" s="619"/>
      <c r="J25" s="620"/>
      <c r="K25" s="97"/>
      <c r="L25" s="97"/>
      <c r="M25" s="609" t="s">
        <v>14</v>
      </c>
      <c r="N25" s="610"/>
      <c r="O25" s="610"/>
      <c r="P25" s="610"/>
      <c r="Q25" s="610"/>
      <c r="R25" s="610"/>
      <c r="S25" s="610"/>
      <c r="T25" s="610"/>
      <c r="U25" s="610"/>
      <c r="V25" s="610"/>
      <c r="W25" s="611"/>
      <c r="Y25" s="95"/>
    </row>
    <row r="26" spans="3:25" s="91" customFormat="1" ht="180.75" customHeight="1">
      <c r="C26" s="606" t="s">
        <v>15</v>
      </c>
      <c r="D26" s="607"/>
      <c r="E26" s="607"/>
      <c r="F26" s="607"/>
      <c r="G26" s="607"/>
      <c r="H26" s="607"/>
      <c r="I26" s="607"/>
      <c r="J26" s="608"/>
      <c r="K26" s="97"/>
      <c r="L26" s="97"/>
      <c r="M26" s="606" t="s">
        <v>16</v>
      </c>
      <c r="N26" s="607"/>
      <c r="O26" s="607"/>
      <c r="P26" s="607"/>
      <c r="Q26" s="607"/>
      <c r="R26" s="607"/>
      <c r="S26" s="607"/>
      <c r="T26" s="607"/>
      <c r="U26" s="607"/>
      <c r="V26" s="607"/>
      <c r="W26" s="608"/>
      <c r="Y26" s="95"/>
    </row>
    <row r="27" spans="3:25" s="91" customFormat="1" ht="51.95" customHeight="1">
      <c r="C27" s="612" t="s">
        <v>17</v>
      </c>
      <c r="D27" s="613"/>
      <c r="E27" s="613"/>
      <c r="F27" s="613"/>
      <c r="G27" s="613"/>
      <c r="H27" s="613"/>
      <c r="I27" s="613"/>
      <c r="J27" s="614"/>
      <c r="K27" s="97"/>
      <c r="L27" s="97"/>
      <c r="M27" s="606" t="s">
        <v>18</v>
      </c>
      <c r="N27" s="607"/>
      <c r="O27" s="607"/>
      <c r="P27" s="607"/>
      <c r="Q27" s="607"/>
      <c r="R27" s="607"/>
      <c r="S27" s="607"/>
      <c r="T27" s="607"/>
      <c r="U27" s="607"/>
      <c r="V27" s="607"/>
      <c r="W27" s="608"/>
      <c r="Y27" s="95"/>
    </row>
    <row r="28" spans="3:25" s="91" customFormat="1" ht="81.95" customHeight="1">
      <c r="C28" s="612" t="s">
        <v>19</v>
      </c>
      <c r="D28" s="613"/>
      <c r="E28" s="613"/>
      <c r="F28" s="613"/>
      <c r="G28" s="613"/>
      <c r="H28" s="613"/>
      <c r="I28" s="613"/>
      <c r="J28" s="614"/>
      <c r="K28" s="97"/>
      <c r="L28" s="97"/>
      <c r="M28" s="606"/>
      <c r="N28" s="607"/>
      <c r="O28" s="607"/>
      <c r="P28" s="607"/>
      <c r="Q28" s="607"/>
      <c r="R28" s="607"/>
      <c r="S28" s="607"/>
      <c r="T28" s="607"/>
      <c r="U28" s="607"/>
      <c r="V28" s="607"/>
      <c r="W28" s="608"/>
      <c r="Y28" s="95"/>
    </row>
    <row r="29" spans="3:25" s="91" customFormat="1" ht="102.75" customHeight="1" thickBot="1">
      <c r="C29" s="615"/>
      <c r="D29" s="616"/>
      <c r="E29" s="616"/>
      <c r="F29" s="616"/>
      <c r="G29" s="616"/>
      <c r="H29" s="616"/>
      <c r="I29" s="616"/>
      <c r="J29" s="617"/>
      <c r="K29" s="97"/>
      <c r="L29" s="97"/>
      <c r="M29" s="606"/>
      <c r="N29" s="607"/>
      <c r="O29" s="607"/>
      <c r="P29" s="607"/>
      <c r="Q29" s="607"/>
      <c r="R29" s="607"/>
      <c r="S29" s="607"/>
      <c r="T29" s="607"/>
      <c r="U29" s="607"/>
      <c r="V29" s="607"/>
      <c r="W29" s="608"/>
      <c r="Y29" s="95"/>
    </row>
    <row r="30" spans="3:25" s="91" customFormat="1" ht="12.95" customHeight="1" thickBot="1">
      <c r="C30" s="96"/>
      <c r="D30" s="97"/>
      <c r="E30" s="97"/>
      <c r="F30" s="97"/>
      <c r="G30" s="97"/>
      <c r="H30" s="97"/>
      <c r="I30" s="97"/>
      <c r="J30" s="97"/>
      <c r="K30" s="97"/>
      <c r="L30" s="97"/>
      <c r="M30" s="603"/>
      <c r="N30" s="604"/>
      <c r="O30" s="604"/>
      <c r="P30" s="604"/>
      <c r="Q30" s="604"/>
      <c r="R30" s="604"/>
      <c r="S30" s="604"/>
      <c r="T30" s="604"/>
      <c r="U30" s="604"/>
      <c r="V30" s="604"/>
      <c r="W30" s="605"/>
      <c r="Y30" s="95"/>
    </row>
    <row r="31" spans="3:25" s="91" customFormat="1" ht="168.95" customHeight="1" thickBot="1">
      <c r="N31" s="98"/>
      <c r="O31" s="98"/>
      <c r="P31" s="98"/>
      <c r="Q31" s="98"/>
      <c r="R31" s="98"/>
      <c r="S31" s="98"/>
      <c r="T31" s="98"/>
      <c r="U31" s="98"/>
      <c r="V31" s="98"/>
      <c r="W31" s="98"/>
      <c r="X31" s="98"/>
      <c r="Y31" s="95"/>
    </row>
    <row r="32" spans="3:25" s="91" customFormat="1" ht="83.45" customHeight="1">
      <c r="C32" s="600" t="s">
        <v>20</v>
      </c>
      <c r="D32" s="601"/>
      <c r="E32" s="601"/>
      <c r="F32" s="601"/>
      <c r="G32" s="601"/>
      <c r="H32" s="601"/>
      <c r="I32" s="601"/>
      <c r="J32" s="601"/>
      <c r="K32" s="601"/>
      <c r="L32" s="601"/>
      <c r="M32" s="601"/>
      <c r="N32" s="601"/>
      <c r="O32" s="601"/>
      <c r="P32" s="601"/>
      <c r="Q32" s="601"/>
      <c r="R32" s="601"/>
      <c r="S32" s="601"/>
      <c r="T32" s="601"/>
      <c r="U32" s="601"/>
      <c r="V32" s="601"/>
      <c r="W32" s="602"/>
      <c r="X32" s="98"/>
      <c r="Y32" s="95"/>
    </row>
    <row r="33" spans="3:25" s="91" customFormat="1" ht="144.94999999999999" customHeight="1" thickBot="1">
      <c r="C33" s="603" t="s">
        <v>21</v>
      </c>
      <c r="D33" s="604"/>
      <c r="E33" s="604"/>
      <c r="F33" s="604"/>
      <c r="G33" s="604"/>
      <c r="H33" s="604"/>
      <c r="I33" s="604"/>
      <c r="J33" s="604"/>
      <c r="K33" s="604"/>
      <c r="L33" s="604"/>
      <c r="M33" s="604"/>
      <c r="N33" s="604"/>
      <c r="O33" s="604"/>
      <c r="P33" s="604"/>
      <c r="Q33" s="604"/>
      <c r="R33" s="604"/>
      <c r="S33" s="604"/>
      <c r="T33" s="604"/>
      <c r="U33" s="604"/>
      <c r="V33" s="604"/>
      <c r="W33" s="605"/>
      <c r="X33" s="98"/>
      <c r="Y33" s="95"/>
    </row>
    <row r="34" spans="3:25" s="91" customFormat="1" ht="54.95" customHeight="1">
      <c r="N34" s="98"/>
      <c r="O34" s="98"/>
      <c r="P34" s="98"/>
      <c r="Q34" s="98"/>
      <c r="R34" s="98"/>
      <c r="S34" s="98"/>
      <c r="T34" s="98"/>
      <c r="U34" s="98"/>
      <c r="V34" s="98"/>
      <c r="W34" s="98"/>
      <c r="X34" s="98"/>
      <c r="Y34" s="95"/>
    </row>
    <row r="35" spans="3:25" s="91" customFormat="1" ht="93" customHeight="1">
      <c r="N35" s="98"/>
      <c r="O35" s="98"/>
      <c r="P35" s="98"/>
      <c r="Q35" s="98"/>
      <c r="R35" s="98"/>
      <c r="S35" s="98"/>
      <c r="T35" s="98"/>
      <c r="U35" s="98"/>
      <c r="V35" s="98"/>
      <c r="W35" s="98"/>
      <c r="X35" s="98"/>
      <c r="Y35" s="95"/>
    </row>
    <row r="36" spans="3:25" s="91" customFormat="1" ht="87" customHeight="1">
      <c r="N36" s="98"/>
      <c r="O36" s="98"/>
      <c r="P36" s="98"/>
      <c r="Q36" s="98"/>
      <c r="R36" s="98"/>
      <c r="S36" s="98"/>
      <c r="T36" s="98"/>
      <c r="U36" s="98"/>
      <c r="V36" s="98"/>
      <c r="W36" s="98"/>
      <c r="X36" s="98"/>
      <c r="Y36" s="95"/>
    </row>
    <row r="37" spans="3:25" s="91" customFormat="1" ht="58.5" customHeight="1">
      <c r="Y37" s="95"/>
    </row>
    <row r="38" spans="3:25" s="91" customFormat="1" ht="85.5" customHeight="1">
      <c r="N38" s="13"/>
      <c r="O38" s="13"/>
      <c r="P38" s="13"/>
      <c r="Q38" s="13"/>
      <c r="R38" s="13"/>
      <c r="S38" s="13"/>
      <c r="T38" s="13"/>
      <c r="U38" s="13"/>
      <c r="V38" s="13"/>
      <c r="W38" s="13"/>
      <c r="X38" s="13"/>
    </row>
    <row r="39" spans="3:25" s="91" customFormat="1" ht="84.75" customHeight="1">
      <c r="M39" s="97"/>
      <c r="N39" s="97"/>
      <c r="O39" s="97"/>
      <c r="P39" s="97"/>
      <c r="Q39" s="97"/>
      <c r="R39" s="97"/>
      <c r="S39" s="97"/>
      <c r="T39" s="97"/>
      <c r="U39" s="97"/>
      <c r="V39" s="97"/>
      <c r="W39" s="97"/>
      <c r="X39" s="97"/>
    </row>
    <row r="42" spans="3:25" ht="117" customHeight="1"/>
  </sheetData>
  <sheetProtection algorithmName="SHA-512" hashValue="mOYzx8E2aIaNnBVRcpF+HrTlwObLmy1MQPEMokmORV34JSVmqCdGT+dj9ppTex7OFXbW05jkjIASchEI2GjULQ==" saltValue="tgBpqsbbqkHC/p/2t3GI2g==" spinCount="100000" sheet="1" objects="1" scenarios="1" formatCells="0" formatColumns="0" formatRows="0"/>
  <mergeCells count="23">
    <mergeCell ref="C23:X23"/>
    <mergeCell ref="B9:Y9"/>
    <mergeCell ref="C14:D14"/>
    <mergeCell ref="C21:F21"/>
    <mergeCell ref="B8:Y8"/>
    <mergeCell ref="B11:Y11"/>
    <mergeCell ref="C12:X12"/>
    <mergeCell ref="G15:X15"/>
    <mergeCell ref="G16:X16"/>
    <mergeCell ref="G17:X17"/>
    <mergeCell ref="B10:Y10"/>
    <mergeCell ref="G18:X18"/>
    <mergeCell ref="C17:F17"/>
    <mergeCell ref="C18:F18"/>
    <mergeCell ref="C32:W32"/>
    <mergeCell ref="C33:W33"/>
    <mergeCell ref="M27:W30"/>
    <mergeCell ref="M25:W25"/>
    <mergeCell ref="M26:W26"/>
    <mergeCell ref="C28:J29"/>
    <mergeCell ref="C25:J25"/>
    <mergeCell ref="C26:J26"/>
    <mergeCell ref="C27:J27"/>
  </mergeCells>
  <pageMargins left="6.6666666666666671E-3" right="0.7" top="3.3333333333333335E-3" bottom="0.75" header="0.3" footer="0.3"/>
  <pageSetup paperSize="9" scale="2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2:K16"/>
  <sheetViews>
    <sheetView showGridLines="0" zoomScale="85" zoomScaleNormal="85" workbookViewId="0">
      <selection activeCell="B11" sqref="B11"/>
    </sheetView>
  </sheetViews>
  <sheetFormatPr defaultColWidth="11.42578125" defaultRowHeight="15" outlineLevelCol="1"/>
  <cols>
    <col min="1" max="1" width="16.85546875" customWidth="1"/>
    <col min="2" max="2" width="71.140625" customWidth="1"/>
    <col min="3" max="3" width="25.42578125" customWidth="1"/>
    <col min="4" max="4" width="23.42578125" customWidth="1"/>
    <col min="7" max="7" width="50.85546875" hidden="1" customWidth="1" outlineLevel="1"/>
    <col min="8" max="8" width="11.42578125" collapsed="1"/>
  </cols>
  <sheetData>
    <row r="2" spans="1:11" ht="54.95" customHeight="1">
      <c r="B2" s="650" t="s">
        <v>22</v>
      </c>
      <c r="C2" s="651"/>
      <c r="D2" s="651"/>
    </row>
    <row r="3" spans="1:11" ht="24.95" customHeight="1">
      <c r="B3" s="189"/>
      <c r="C3" s="189"/>
    </row>
    <row r="4" spans="1:11" ht="54.95" customHeight="1">
      <c r="B4" s="649" t="s">
        <v>23</v>
      </c>
      <c r="C4" s="648"/>
      <c r="D4" s="648"/>
      <c r="E4" s="192"/>
      <c r="F4" s="193"/>
      <c r="G4" s="193"/>
      <c r="H4" s="176"/>
      <c r="I4" s="176"/>
    </row>
    <row r="5" spans="1:11" ht="21.75" customHeight="1" thickBot="1">
      <c r="B5" s="189"/>
      <c r="C5" s="189"/>
    </row>
    <row r="6" spans="1:11" ht="45" thickBot="1">
      <c r="B6" s="244" t="s">
        <v>24</v>
      </c>
      <c r="C6" s="245" t="s">
        <v>25</v>
      </c>
      <c r="D6" s="199" t="s">
        <v>26</v>
      </c>
      <c r="G6" s="247" t="s">
        <v>27</v>
      </c>
      <c r="H6" s="194"/>
      <c r="I6" s="194"/>
      <c r="J6" s="194"/>
      <c r="K6" s="194"/>
    </row>
    <row r="7" spans="1:11" ht="65.099999999999994" thickBot="1">
      <c r="A7" s="243" t="s">
        <v>28</v>
      </c>
      <c r="B7" s="246" t="s">
        <v>29</v>
      </c>
      <c r="C7" s="195"/>
      <c r="D7" s="196" t="str">
        <f>IF(C7="","",IF(C7=$G$10,"Au réel","Taux forfaitaire"))</f>
        <v/>
      </c>
      <c r="G7" s="246" t="s">
        <v>29</v>
      </c>
      <c r="H7" s="194"/>
      <c r="I7" s="194"/>
      <c r="J7" s="194"/>
      <c r="K7" s="194"/>
    </row>
    <row r="8" spans="1:11" ht="15.95" thickBot="1">
      <c r="G8" s="191"/>
    </row>
    <row r="9" spans="1:11" ht="43.5" customHeight="1">
      <c r="A9" s="190"/>
      <c r="B9" s="648" t="s">
        <v>30</v>
      </c>
      <c r="C9" s="648"/>
      <c r="D9" s="648"/>
      <c r="G9" s="247" t="s">
        <v>31</v>
      </c>
      <c r="H9" s="194"/>
      <c r="I9" s="194"/>
      <c r="J9" s="194"/>
      <c r="K9" s="194"/>
    </row>
    <row r="10" spans="1:11" ht="29.45" customHeight="1" thickBot="1">
      <c r="A10" s="190"/>
      <c r="B10" s="191"/>
      <c r="C10" s="191"/>
      <c r="G10" s="248" t="s">
        <v>32</v>
      </c>
      <c r="H10" s="194"/>
      <c r="I10" s="194"/>
      <c r="J10" s="194"/>
      <c r="K10" s="194"/>
    </row>
    <row r="11" spans="1:11" ht="17.100000000000001" thickBot="1">
      <c r="A11" s="646" t="s">
        <v>33</v>
      </c>
      <c r="B11" s="250" t="s">
        <v>29</v>
      </c>
      <c r="C11" s="251" t="s">
        <v>32</v>
      </c>
      <c r="D11" s="457" t="str">
        <f>IF(C11="","",IF(C11=$G$10,"Au réel","Taux forfaitaire"))</f>
        <v>Au réel</v>
      </c>
      <c r="G11" s="249" t="s">
        <v>34</v>
      </c>
      <c r="H11" s="194"/>
      <c r="I11" s="194"/>
      <c r="J11" s="194"/>
      <c r="K11" s="194"/>
    </row>
    <row r="12" spans="1:11" ht="17.100000000000001" thickBot="1">
      <c r="A12" s="647"/>
      <c r="B12" s="252" t="s">
        <v>29</v>
      </c>
      <c r="C12" s="242" t="s">
        <v>34</v>
      </c>
      <c r="D12" s="253" t="str">
        <f t="shared" ref="D12" si="0">IF(C12="","",IF(C12=$G$10,"Au réel","Taux forfaitaire"))</f>
        <v>Taux forfaitaire</v>
      </c>
      <c r="G12" s="194"/>
      <c r="H12" s="194"/>
      <c r="I12" s="194"/>
      <c r="J12" s="194"/>
      <c r="K12" s="194"/>
    </row>
    <row r="13" spans="1:11" ht="17.100000000000001" thickBot="1">
      <c r="A13" s="190"/>
      <c r="B13" s="191"/>
      <c r="C13" s="191"/>
      <c r="G13" s="247" t="s">
        <v>35</v>
      </c>
      <c r="H13" s="194"/>
      <c r="I13" s="194"/>
      <c r="J13" s="194"/>
      <c r="K13" s="194"/>
    </row>
    <row r="14" spans="1:11" s="83" customFormat="1" ht="71.25" customHeight="1">
      <c r="A14" s="197"/>
      <c r="B14" s="465" t="s">
        <v>36</v>
      </c>
      <c r="C14" s="466" t="s">
        <v>37</v>
      </c>
      <c r="D14" s="463" t="s">
        <v>38</v>
      </c>
      <c r="G14" s="248" t="s">
        <v>39</v>
      </c>
      <c r="H14" s="198"/>
      <c r="I14" s="198"/>
      <c r="J14" s="198"/>
      <c r="K14" s="198"/>
    </row>
    <row r="15" spans="1:11" ht="17.100000000000001" customHeight="1" thickBot="1">
      <c r="A15" s="645" t="s">
        <v>40</v>
      </c>
      <c r="B15" s="536"/>
      <c r="C15" s="537"/>
      <c r="D15" s="464" t="str">
        <f>IF(C15="","",IF(C15=$G$10,"Au réel","Taux forfaitaire"))</f>
        <v/>
      </c>
      <c r="G15" s="249" t="s">
        <v>41</v>
      </c>
      <c r="H15" s="194"/>
      <c r="I15" s="194"/>
      <c r="J15" s="194"/>
      <c r="K15" s="194"/>
    </row>
    <row r="16" spans="1:11" ht="17.100000000000001" customHeight="1">
      <c r="A16" s="645"/>
      <c r="B16" s="536"/>
      <c r="C16" s="537"/>
      <c r="D16" s="464" t="str">
        <f>IF(C16="","",IF(C16=$G$10,"Au réel","Taux forfaitaire"))</f>
        <v/>
      </c>
      <c r="G16" s="391"/>
      <c r="H16" s="194"/>
      <c r="I16" s="194"/>
      <c r="J16" s="194"/>
      <c r="K16" s="194"/>
    </row>
  </sheetData>
  <sheetProtection algorithmName="SHA-512" hashValue="YDGg1a/FylripYgt0IPZ5LBUs0n0uoue0v3lOUIDl3RGwocu0Cl+vfXRAhfD6ANJ10h3eRR5BVYGrfssq2Jpyw==" saltValue="3y+Yl/IZ/B2IndgZqDR7Qw==" spinCount="100000" sheet="1" objects="1" scenarios="1" formatCells="0" formatColumns="0" formatRows="0"/>
  <mergeCells count="5">
    <mergeCell ref="A15:A16"/>
    <mergeCell ref="A11:A12"/>
    <mergeCell ref="B9:D9"/>
    <mergeCell ref="B4:D4"/>
    <mergeCell ref="B2:D2"/>
  </mergeCells>
  <phoneticPr fontId="11" type="noConversion"/>
  <dataValidations count="5">
    <dataValidation type="list" allowBlank="1" showInputMessage="1" showErrorMessage="1" sqref="B10"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B13" xr:uid="{361DD05A-7134-4378-8F75-75AA63BE9685}">
      <formula1>"1-Investissements,2-Frais généraux,3-Frais de personnel"</formula1>
    </dataValidation>
    <dataValidation allowBlank="1" showErrorMessage="1" promptTitle="Sélectionnez un type d'action" sqref="G8:G10 G13:G14" xr:uid="{61526F7A-E436-4E70-AFDD-7526E0BF0313}"/>
    <dataValidation type="list" allowBlank="1" showInputMessage="1" showErrorMessage="1" sqref="C7 C11:C12 C15:C16" xr:uid="{B8423157-C658-E04E-8F44-5881D49BAEF4}">
      <formula1>$G$10:$G$11</formula1>
    </dataValidation>
    <dataValidation type="list" allowBlank="1" showErrorMessage="1" promptTitle="Sélectionnez un type d'action" sqref="B11:B12 B15:B16" xr:uid="{6904AA62-757D-C643-AE83-092B47698426}">
      <formula1>$G$7</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I116"/>
  <sheetViews>
    <sheetView showGridLines="0" topLeftCell="A4" zoomScale="70" zoomScaleNormal="70" workbookViewId="0">
      <selection activeCell="V15" sqref="V15"/>
    </sheetView>
  </sheetViews>
  <sheetFormatPr defaultColWidth="11.42578125" defaultRowHeight="15" outlineLevelCol="1"/>
  <cols>
    <col min="1" max="1" width="12.42578125" bestFit="1" customWidth="1"/>
    <col min="2" max="2" width="12.42578125" customWidth="1"/>
    <col min="3" max="3" width="27.140625" customWidth="1"/>
    <col min="4" max="4" width="28.42578125" customWidth="1"/>
    <col min="5" max="5" width="27.42578125" customWidth="1"/>
    <col min="6" max="6" width="30.85546875" customWidth="1"/>
    <col min="7" max="7" width="29.42578125" customWidth="1"/>
    <col min="8" max="8" width="21" customWidth="1"/>
    <col min="9" max="10" width="25.85546875" customWidth="1"/>
    <col min="11" max="11" width="19.42578125" customWidth="1"/>
    <col min="12" max="12" width="22.42578125" customWidth="1"/>
    <col min="13" max="13" width="19.42578125" customWidth="1"/>
    <col min="14" max="14" width="20.85546875" customWidth="1"/>
    <col min="15" max="15" width="19.85546875" customWidth="1"/>
    <col min="16" max="16" width="21.140625" customWidth="1"/>
    <col min="17" max="17" width="20.85546875" customWidth="1"/>
    <col min="18" max="18" width="20.42578125" customWidth="1"/>
    <col min="19" max="19" width="21.140625" customWidth="1"/>
    <col min="20" max="20" width="21.42578125" customWidth="1"/>
    <col min="21" max="21" width="20.42578125" customWidth="1"/>
    <col min="22" max="22" width="35.42578125" customWidth="1"/>
    <col min="23" max="23" width="17.42578125" customWidth="1"/>
    <col min="24" max="25" width="18.140625" customWidth="1"/>
    <col min="26" max="26" width="49.42578125" customWidth="1"/>
    <col min="27" max="32" width="27.42578125" hidden="1" customWidth="1" outlineLevel="1"/>
    <col min="33" max="33" width="19.85546875" hidden="1" customWidth="1" outlineLevel="1"/>
    <col min="34" max="35" width="25.85546875" hidden="1" customWidth="1" outlineLevel="1"/>
    <col min="36" max="36" width="19.85546875" hidden="1" customWidth="1" outlineLevel="1"/>
    <col min="37" max="37" width="22.42578125" hidden="1" customWidth="1" outlineLevel="1"/>
    <col min="38" max="39" width="19.85546875" hidden="1" customWidth="1" outlineLevel="1"/>
    <col min="40" max="40" width="19.140625" hidden="1" customWidth="1" outlineLevel="1"/>
    <col min="41" max="46" width="20.42578125" hidden="1" customWidth="1" outlineLevel="1"/>
    <col min="47" max="47" width="19.85546875" hidden="1" customWidth="1" outlineLevel="1"/>
    <col min="48" max="48" width="24.42578125" hidden="1" customWidth="1" outlineLevel="1"/>
    <col min="49" max="49" width="25" hidden="1" customWidth="1" outlineLevel="1"/>
    <col min="50" max="50" width="27.42578125" hidden="1" customWidth="1" outlineLevel="1"/>
    <col min="51" max="54" width="25" hidden="1" customWidth="1" outlineLevel="1"/>
    <col min="55" max="55" width="43.140625" hidden="1" customWidth="1" outlineLevel="1"/>
    <col min="56" max="56" width="27.42578125" hidden="1" customWidth="1" outlineLevel="1"/>
    <col min="57" max="57" width="27.85546875" hidden="1" customWidth="1" outlineLevel="1"/>
    <col min="58" max="58" width="17.42578125" hidden="1" customWidth="1" outlineLevel="1"/>
    <col min="59" max="59" width="19.85546875" hidden="1" customWidth="1" outlineLevel="1"/>
    <col min="60" max="60" width="19.42578125" hidden="1" customWidth="1" outlineLevel="1"/>
    <col min="61" max="61" width="11.85546875" customWidth="1" collapsed="1"/>
  </cols>
  <sheetData>
    <row r="1" spans="1:61" ht="15.95" thickBot="1"/>
    <row r="2" spans="1:61" ht="18.95">
      <c r="A2" s="652" t="s">
        <v>42</v>
      </c>
      <c r="B2" s="653"/>
      <c r="C2" s="653"/>
      <c r="D2" s="653"/>
      <c r="E2" s="653"/>
      <c r="F2" s="654"/>
    </row>
    <row r="3" spans="1:61" ht="140.1" customHeight="1" thickBot="1">
      <c r="A3" s="655" t="s">
        <v>43</v>
      </c>
      <c r="B3" s="656"/>
      <c r="C3" s="657"/>
      <c r="D3" s="657"/>
      <c r="E3" s="657"/>
      <c r="F3" s="658"/>
    </row>
    <row r="4" spans="1:61" ht="36.950000000000003" customHeight="1"/>
    <row r="5" spans="1:61" ht="69.95" customHeight="1">
      <c r="A5" s="680" t="s">
        <v>44</v>
      </c>
      <c r="B5" s="680"/>
      <c r="C5" s="680"/>
      <c r="D5" s="680"/>
      <c r="E5" s="680"/>
      <c r="F5" s="680"/>
      <c r="G5" s="680"/>
      <c r="H5" s="680"/>
      <c r="I5" s="680"/>
      <c r="J5" s="680"/>
      <c r="K5" s="680"/>
      <c r="L5" s="680"/>
      <c r="M5" s="680"/>
      <c r="N5" s="680"/>
      <c r="O5" s="680"/>
      <c r="P5" s="680"/>
      <c r="Q5" s="680"/>
      <c r="R5" s="680"/>
      <c r="S5" s="680"/>
      <c r="T5" s="680"/>
      <c r="U5" s="680"/>
      <c r="V5" s="680"/>
      <c r="W5" s="680"/>
      <c r="X5" s="680"/>
      <c r="Y5" s="680"/>
      <c r="Z5" s="680"/>
      <c r="AA5" s="319"/>
      <c r="AB5" s="681" t="s">
        <v>45</v>
      </c>
      <c r="AC5" s="681"/>
      <c r="AD5" s="681"/>
      <c r="AE5" s="681"/>
      <c r="AF5" s="681"/>
      <c r="AG5" s="681"/>
      <c r="AH5" s="681"/>
      <c r="AI5" s="681"/>
      <c r="AJ5" s="681"/>
      <c r="AK5" s="681"/>
      <c r="AL5" s="681"/>
      <c r="AM5" s="681"/>
      <c r="AN5" s="681"/>
      <c r="AO5" s="681"/>
      <c r="AP5" s="681"/>
      <c r="AQ5" s="681"/>
      <c r="AR5" s="681"/>
      <c r="AS5" s="681"/>
      <c r="AT5" s="681"/>
      <c r="AU5" s="681"/>
      <c r="AV5" s="681"/>
      <c r="AW5" s="681"/>
      <c r="AX5" s="681"/>
      <c r="AY5" s="681"/>
      <c r="AZ5" s="681"/>
      <c r="BA5" s="681"/>
      <c r="BB5" s="681"/>
      <c r="BC5" s="681"/>
      <c r="BD5" s="681"/>
      <c r="BE5" s="681"/>
      <c r="BF5" s="681"/>
      <c r="BG5" s="681"/>
      <c r="BH5" s="681"/>
    </row>
    <row r="6" spans="1:61" s="83" customFormat="1" ht="44.1" customHeight="1" thickBot="1">
      <c r="A6" s="89"/>
      <c r="B6" s="89"/>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row>
    <row r="7" spans="1:61" ht="114" customHeight="1">
      <c r="A7" s="684" t="s">
        <v>46</v>
      </c>
      <c r="B7" s="685"/>
      <c r="C7" s="685"/>
      <c r="D7" s="685"/>
      <c r="E7" s="685"/>
      <c r="F7" s="685"/>
      <c r="G7" s="685"/>
      <c r="H7" s="685"/>
      <c r="I7" s="685"/>
      <c r="J7" s="685"/>
      <c r="K7" s="685"/>
      <c r="L7" s="686"/>
      <c r="M7" s="678" t="s">
        <v>47</v>
      </c>
      <c r="N7" s="679"/>
      <c r="O7" s="679"/>
      <c r="P7" s="679"/>
      <c r="Q7" s="679"/>
      <c r="R7" s="679"/>
      <c r="S7" s="679"/>
      <c r="T7" s="679"/>
      <c r="U7" s="679"/>
      <c r="V7" s="693" t="s">
        <v>48</v>
      </c>
      <c r="W7" s="697" t="s">
        <v>49</v>
      </c>
      <c r="X7" s="697"/>
      <c r="Y7" s="697"/>
      <c r="Z7" s="695" t="s">
        <v>50</v>
      </c>
      <c r="AA7" s="320"/>
      <c r="AB7" s="707" t="s">
        <v>51</v>
      </c>
      <c r="AC7" s="707"/>
      <c r="AD7" s="707"/>
      <c r="AE7" s="707"/>
      <c r="AF7" s="707"/>
      <c r="AG7" s="707"/>
      <c r="AH7" s="707"/>
      <c r="AI7" s="707"/>
      <c r="AJ7" s="707"/>
      <c r="AK7" s="708"/>
      <c r="AL7" s="701" t="s">
        <v>52</v>
      </c>
      <c r="AM7" s="702"/>
      <c r="AN7" s="702"/>
      <c r="AO7" s="702"/>
      <c r="AP7" s="702"/>
      <c r="AQ7" s="702"/>
      <c r="AR7" s="702"/>
      <c r="AS7" s="702"/>
      <c r="AT7" s="702"/>
      <c r="AU7" s="703"/>
      <c r="AV7" s="699" t="s">
        <v>53</v>
      </c>
      <c r="AW7" s="672" t="s">
        <v>54</v>
      </c>
      <c r="AX7" s="673"/>
      <c r="AY7" s="673"/>
      <c r="AZ7" s="673"/>
      <c r="BA7" s="673"/>
      <c r="BB7" s="674"/>
      <c r="BC7" s="659" t="s">
        <v>55</v>
      </c>
      <c r="BD7" s="667" t="s">
        <v>56</v>
      </c>
      <c r="BE7" s="668"/>
      <c r="BF7" s="661" t="s">
        <v>57</v>
      </c>
      <c r="BG7" s="662"/>
      <c r="BH7" s="663"/>
    </row>
    <row r="8" spans="1:61" ht="59.45" customHeight="1" thickBot="1">
      <c r="A8" s="687"/>
      <c r="B8" s="688"/>
      <c r="C8" s="688"/>
      <c r="D8" s="688"/>
      <c r="E8" s="688"/>
      <c r="F8" s="688"/>
      <c r="G8" s="688"/>
      <c r="H8" s="688"/>
      <c r="I8" s="688"/>
      <c r="J8" s="688"/>
      <c r="K8" s="688"/>
      <c r="L8" s="689"/>
      <c r="M8" s="690" t="s">
        <v>58</v>
      </c>
      <c r="N8" s="690"/>
      <c r="O8" s="690"/>
      <c r="P8" s="690" t="s">
        <v>59</v>
      </c>
      <c r="Q8" s="691"/>
      <c r="R8" s="691"/>
      <c r="S8" s="692" t="s">
        <v>60</v>
      </c>
      <c r="T8" s="691"/>
      <c r="U8" s="691"/>
      <c r="V8" s="694"/>
      <c r="W8" s="698"/>
      <c r="X8" s="698"/>
      <c r="Y8" s="698"/>
      <c r="Z8" s="696"/>
      <c r="AA8" s="321"/>
      <c r="AB8" s="709"/>
      <c r="AC8" s="709"/>
      <c r="AD8" s="709"/>
      <c r="AE8" s="709"/>
      <c r="AF8" s="709"/>
      <c r="AG8" s="709"/>
      <c r="AH8" s="709"/>
      <c r="AI8" s="709"/>
      <c r="AJ8" s="709"/>
      <c r="AK8" s="710"/>
      <c r="AL8" s="704"/>
      <c r="AM8" s="705"/>
      <c r="AN8" s="705"/>
      <c r="AO8" s="705"/>
      <c r="AP8" s="705"/>
      <c r="AQ8" s="705"/>
      <c r="AR8" s="705"/>
      <c r="AS8" s="705"/>
      <c r="AT8" s="705"/>
      <c r="AU8" s="706"/>
      <c r="AV8" s="700"/>
      <c r="AW8" s="671" t="s">
        <v>61</v>
      </c>
      <c r="AX8" s="671"/>
      <c r="AY8" s="671"/>
      <c r="AZ8" s="671" t="s">
        <v>62</v>
      </c>
      <c r="BA8" s="671"/>
      <c r="BB8" s="671"/>
      <c r="BC8" s="660"/>
      <c r="BD8" s="669"/>
      <c r="BE8" s="670"/>
      <c r="BF8" s="664"/>
      <c r="BG8" s="665"/>
      <c r="BH8" s="666"/>
    </row>
    <row r="9" spans="1:61" s="19" customFormat="1" ht="99.95" customHeight="1">
      <c r="A9" s="682" t="s">
        <v>63</v>
      </c>
      <c r="B9" s="389" t="s">
        <v>64</v>
      </c>
      <c r="C9" s="256" t="s">
        <v>65</v>
      </c>
      <c r="D9" s="256" t="s">
        <v>66</v>
      </c>
      <c r="E9" s="256" t="s">
        <v>67</v>
      </c>
      <c r="F9" s="256" t="s">
        <v>68</v>
      </c>
      <c r="G9" s="256" t="s">
        <v>69</v>
      </c>
      <c r="H9" s="256" t="s">
        <v>70</v>
      </c>
      <c r="I9" s="256" t="s">
        <v>71</v>
      </c>
      <c r="J9" s="256" t="s">
        <v>72</v>
      </c>
      <c r="K9" s="256" t="s">
        <v>73</v>
      </c>
      <c r="L9" s="256" t="s">
        <v>74</v>
      </c>
      <c r="M9" s="257" t="s">
        <v>75</v>
      </c>
      <c r="N9" s="257" t="s">
        <v>76</v>
      </c>
      <c r="O9" s="257" t="s">
        <v>77</v>
      </c>
      <c r="P9" s="257" t="s">
        <v>78</v>
      </c>
      <c r="Q9" s="257" t="s">
        <v>79</v>
      </c>
      <c r="R9" s="257" t="s">
        <v>80</v>
      </c>
      <c r="S9" s="257" t="s">
        <v>81</v>
      </c>
      <c r="T9" s="257" t="s">
        <v>82</v>
      </c>
      <c r="U9" s="257" t="s">
        <v>83</v>
      </c>
      <c r="V9" s="256" t="s">
        <v>84</v>
      </c>
      <c r="W9" s="258" t="s">
        <v>85</v>
      </c>
      <c r="X9" s="258" t="s">
        <v>86</v>
      </c>
      <c r="Y9" s="258" t="s">
        <v>87</v>
      </c>
      <c r="Z9" s="259" t="s">
        <v>88</v>
      </c>
      <c r="AA9" s="46" t="s">
        <v>64</v>
      </c>
      <c r="AB9" s="260" t="s">
        <v>65</v>
      </c>
      <c r="AC9" s="261" t="s">
        <v>66</v>
      </c>
      <c r="AD9" s="261" t="s">
        <v>67</v>
      </c>
      <c r="AE9" s="261" t="s">
        <v>68</v>
      </c>
      <c r="AF9" s="261" t="s">
        <v>69</v>
      </c>
      <c r="AG9" s="261" t="s">
        <v>70</v>
      </c>
      <c r="AH9" s="260" t="s">
        <v>71</v>
      </c>
      <c r="AI9" s="260" t="s">
        <v>72</v>
      </c>
      <c r="AJ9" s="261" t="s">
        <v>89</v>
      </c>
      <c r="AK9" s="262" t="s">
        <v>74</v>
      </c>
      <c r="AL9" s="263" t="s">
        <v>75</v>
      </c>
      <c r="AM9" s="261" t="s">
        <v>76</v>
      </c>
      <c r="AN9" s="262" t="s">
        <v>77</v>
      </c>
      <c r="AO9" s="264" t="s">
        <v>78</v>
      </c>
      <c r="AP9" s="261" t="s">
        <v>79</v>
      </c>
      <c r="AQ9" s="262" t="s">
        <v>80</v>
      </c>
      <c r="AR9" s="265" t="s">
        <v>81</v>
      </c>
      <c r="AS9" s="261" t="s">
        <v>82</v>
      </c>
      <c r="AT9" s="266" t="s">
        <v>83</v>
      </c>
      <c r="AU9" s="260" t="s">
        <v>90</v>
      </c>
      <c r="AV9" s="261" t="s">
        <v>91</v>
      </c>
      <c r="AW9" s="261" t="s">
        <v>92</v>
      </c>
      <c r="AX9" s="261" t="s">
        <v>93</v>
      </c>
      <c r="AY9" s="261" t="s">
        <v>94</v>
      </c>
      <c r="AZ9" s="267" t="s">
        <v>95</v>
      </c>
      <c r="BA9" s="267" t="s">
        <v>96</v>
      </c>
      <c r="BB9" s="267" t="s">
        <v>97</v>
      </c>
      <c r="BC9" s="261" t="s">
        <v>98</v>
      </c>
      <c r="BD9" s="261" t="s">
        <v>99</v>
      </c>
      <c r="BE9" s="261" t="s">
        <v>100</v>
      </c>
      <c r="BF9" s="267" t="s">
        <v>101</v>
      </c>
      <c r="BG9" s="267" t="s">
        <v>102</v>
      </c>
      <c r="BH9" s="268" t="s">
        <v>103</v>
      </c>
    </row>
    <row r="10" spans="1:61" s="1" customFormat="1" ht="209.45" customHeight="1">
      <c r="A10" s="683"/>
      <c r="B10" s="390" t="s">
        <v>104</v>
      </c>
      <c r="C10" s="115" t="s">
        <v>105</v>
      </c>
      <c r="D10" s="115" t="s">
        <v>106</v>
      </c>
      <c r="E10" s="115" t="s">
        <v>107</v>
      </c>
      <c r="F10" s="115" t="s">
        <v>108</v>
      </c>
      <c r="G10" s="115" t="s">
        <v>109</v>
      </c>
      <c r="H10" s="115" t="s">
        <v>110</v>
      </c>
      <c r="I10" s="115" t="s">
        <v>111</v>
      </c>
      <c r="J10" s="115" t="s">
        <v>112</v>
      </c>
      <c r="K10" s="115" t="s">
        <v>113</v>
      </c>
      <c r="L10" s="115" t="s">
        <v>114</v>
      </c>
      <c r="M10" s="7" t="s">
        <v>115</v>
      </c>
      <c r="N10" s="7" t="s">
        <v>116</v>
      </c>
      <c r="O10" s="7" t="s">
        <v>117</v>
      </c>
      <c r="P10" s="7" t="s">
        <v>118</v>
      </c>
      <c r="Q10" s="7" t="s">
        <v>116</v>
      </c>
      <c r="R10" s="7" t="s">
        <v>119</v>
      </c>
      <c r="S10" s="7" t="s">
        <v>118</v>
      </c>
      <c r="T10" s="7" t="s">
        <v>116</v>
      </c>
      <c r="U10" s="7" t="s">
        <v>119</v>
      </c>
      <c r="V10" s="115" t="s">
        <v>120</v>
      </c>
      <c r="W10" s="47" t="s">
        <v>121</v>
      </c>
      <c r="X10" s="47" t="s">
        <v>121</v>
      </c>
      <c r="Y10" s="47" t="s">
        <v>121</v>
      </c>
      <c r="Z10" s="50" t="s">
        <v>122</v>
      </c>
      <c r="AA10" s="392" t="s">
        <v>123</v>
      </c>
      <c r="AB10" s="20" t="s">
        <v>123</v>
      </c>
      <c r="AC10" s="3" t="s">
        <v>123</v>
      </c>
      <c r="AD10" s="3" t="s">
        <v>123</v>
      </c>
      <c r="AE10" s="3" t="s">
        <v>123</v>
      </c>
      <c r="AF10" s="3" t="s">
        <v>123</v>
      </c>
      <c r="AG10" s="3" t="s">
        <v>123</v>
      </c>
      <c r="AH10" s="20" t="s">
        <v>111</v>
      </c>
      <c r="AI10" s="20" t="s">
        <v>112</v>
      </c>
      <c r="AJ10" s="3" t="s">
        <v>123</v>
      </c>
      <c r="AK10" s="21" t="s">
        <v>123</v>
      </c>
      <c r="AL10" s="22" t="s">
        <v>123</v>
      </c>
      <c r="AM10" s="3" t="s">
        <v>123</v>
      </c>
      <c r="AN10" s="21" t="s">
        <v>124</v>
      </c>
      <c r="AO10" s="23" t="s">
        <v>123</v>
      </c>
      <c r="AP10" s="3" t="s">
        <v>123</v>
      </c>
      <c r="AQ10" s="21" t="s">
        <v>124</v>
      </c>
      <c r="AR10" s="24" t="s">
        <v>123</v>
      </c>
      <c r="AS10" s="3" t="s">
        <v>123</v>
      </c>
      <c r="AT10" s="25" t="s">
        <v>124</v>
      </c>
      <c r="AU10" s="20" t="s">
        <v>123</v>
      </c>
      <c r="AV10" s="3" t="s">
        <v>125</v>
      </c>
      <c r="AW10" s="3" t="s">
        <v>124</v>
      </c>
      <c r="AX10" s="3" t="s">
        <v>124</v>
      </c>
      <c r="AY10" s="3" t="s">
        <v>124</v>
      </c>
      <c r="AZ10" s="177" t="s">
        <v>124</v>
      </c>
      <c r="BA10" s="177" t="s">
        <v>124</v>
      </c>
      <c r="BB10" s="177" t="s">
        <v>124</v>
      </c>
      <c r="BC10" s="3" t="s">
        <v>126</v>
      </c>
      <c r="BD10" s="3" t="s">
        <v>127</v>
      </c>
      <c r="BE10" s="3" t="s">
        <v>128</v>
      </c>
      <c r="BF10" s="177" t="s">
        <v>121</v>
      </c>
      <c r="BG10" s="177" t="s">
        <v>121</v>
      </c>
      <c r="BH10" s="178" t="s">
        <v>121</v>
      </c>
    </row>
    <row r="11" spans="1:61" s="26" customFormat="1" ht="33" thickBot="1">
      <c r="A11" s="209" t="s">
        <v>33</v>
      </c>
      <c r="B11" s="393" t="s">
        <v>41</v>
      </c>
      <c r="C11" s="141" t="s">
        <v>129</v>
      </c>
      <c r="D11" s="142">
        <v>1</v>
      </c>
      <c r="E11" s="141" t="s">
        <v>130</v>
      </c>
      <c r="F11" s="141" t="s">
        <v>131</v>
      </c>
      <c r="G11" s="143" t="s">
        <v>29</v>
      </c>
      <c r="H11" s="141" t="s">
        <v>132</v>
      </c>
      <c r="I11" s="144" t="s">
        <v>133</v>
      </c>
      <c r="J11" s="144"/>
      <c r="K11" s="144">
        <v>10</v>
      </c>
      <c r="L11" s="141">
        <v>1</v>
      </c>
      <c r="M11" s="145">
        <v>3900</v>
      </c>
      <c r="N11" s="146">
        <v>331.5</v>
      </c>
      <c r="O11" s="147">
        <f t="shared" ref="O11:O42" si="0">IF(OR(M11="", N11=""), "", IFERROR(VALUE(TRIM(SUBSTITUTE(M11,CHAR(160),""))),0) + IFERROR(VALUE(TRIM(SUBSTITUTE(N11,CHAR(160),""))),0))</f>
        <v>4231.5</v>
      </c>
      <c r="P11" s="146">
        <v>4200</v>
      </c>
      <c r="Q11" s="146">
        <f>0.085*P11</f>
        <v>357</v>
      </c>
      <c r="R11" s="147">
        <f t="shared" ref="R11:R42" si="1">IF(OR(P11="", Q11=""), "", IFERROR(VALUE(TRIM(SUBSTITUTE(P11,CHAR(160),""))),0) + IFERROR(VALUE(TRIM(SUBSTITUTE(Q11,CHAR(160),""))),0))</f>
        <v>4557</v>
      </c>
      <c r="S11" s="146"/>
      <c r="T11" s="146"/>
      <c r="U11" s="148" t="str">
        <f t="shared" ref="U11:U42" si="2">IF(OR(S11="", T11=""), "", IFERROR(VALUE(TRIM(SUBSTITUTE(S11,CHAR(160),""))),0) + IFERROR(VALUE(TRIM(SUBSTITUTE(T11,CHAR(160),""))),0))</f>
        <v/>
      </c>
      <c r="V11" s="145" t="s">
        <v>134</v>
      </c>
      <c r="W11" s="149" cm="1">
        <f t="array" ref="W11">IF((_xlfn.IFS(TRIM(SUBSTITUTE(V11,CHAR(160),""))="Devis 1",IFERROR(VALUE(TRIM(SUBSTITUTE(M11,CHAR(160),""))),0),TRIM(SUBSTITUTE(V11,CHAR(160),""))="Devis 2",IFERROR(VALUE(TRIM(SUBSTITUTE(P11,CHAR(160),""))),0),TRIM(SUBSTITUTE(V11,CHAR(160),""))="Devis 3",IFERROR(VALUE(TRIM(SUBSTITUTE(S11,CHAR(160),""))),0),TRUE,0)*IFERROR(VALUE(TRIM(SUBSTITUTE(D11,CHAR(160),""))),0))=0,"",_xlfn.IFS(TRIM(SUBSTITUTE(V11,CHAR(160),""))="Devis 1",IFERROR(VALUE(TRIM(SUBSTITUTE(M11,CHAR(160),""))),0),TRIM(SUBSTITUTE(V11,CHAR(160),""))="Devis 2",IFERROR(VALUE(TRIM(SUBSTITUTE(P11,CHAR(160),""))),0),TRIM(SUBSTITUTE(V11,CHAR(160),""))="Devis 3",IFERROR(VALUE(TRIM(SUBSTITUTE(S11,CHAR(160),""))),0),TRUE,0)*IFERROR(VALUE(TRIM(SUBSTITUTE(D11,CHAR(160),""))),0))</f>
        <v>3900</v>
      </c>
      <c r="X11" s="149" cm="1">
        <f t="array" ref="X11">IF(_xlfn.IFS(TRIM(SUBSTITUTE(V11,CHAR(160),""))="Devis 1",IFERROR(VALUE(TRIM(SUBSTITUTE(N11,CHAR(160),""))),0),TRIM(SUBSTITUTE(V11,CHAR(160),""))="Devis 2",IFERROR(VALUE(TRIM(SUBSTITUTE(Q11,CHAR(160),""))),0),TRIM(SUBSTITUTE(V11,CHAR(160),""))="Devis 3",IFERROR(VALUE(TRIM(SUBSTITUTE(T11,CHAR(160),""))),0),TRUE,0)*IFERROR(VALUE(TRIM(SUBSTITUTE(D11,CHAR(160),""))),0)=0,IF(W11&lt;&gt;"",0,""),_xlfn.IFS(TRIM(SUBSTITUTE(V11,CHAR(160),""))="Devis 1",IFERROR(VALUE(TRIM(SUBSTITUTE(N11,CHAR(160),""))),0),TRIM(SUBSTITUTE(V11,CHAR(160),""))="Devis 2",IFERROR(VALUE(TRIM(SUBSTITUTE(Q11,CHAR(160),""))),0),TRIM(SUBSTITUTE(V11,CHAR(160),""))="Devis 3",IFERROR(VALUE(TRIM(SUBSTITUTE(T11,CHAR(160),""))),0),TRUE,0)*IFERROR(VALUE(TRIM(SUBSTITUTE(D11,CHAR(160),""))),0))</f>
        <v>331.5</v>
      </c>
      <c r="Y11" s="150">
        <f t="shared" ref="Y11:Y42" si="3">IF(OR(W11="", X11=""), "", IFERROR(VALUE(TRIM(SUBSTITUTE(W11,CHAR(160),""))),0) + IFERROR(VALUE(TRIM(SUBSTITUTE(X11,CHAR(160),""))),0))</f>
        <v>4231.5</v>
      </c>
      <c r="Z11" s="214"/>
      <c r="AA11" s="151" t="str">
        <f t="shared" ref="AA11:AA42" si="4">IF(B11="","",B11)</f>
        <v>Cédant</v>
      </c>
      <c r="AB11" s="151" t="str">
        <f t="shared" ref="AB11:AB42" si="5">IF(C11="","",C11)</f>
        <v>Conseil en lien avec le plan de cession</v>
      </c>
      <c r="AC11" s="152">
        <f t="shared" ref="AC11:AC42" si="6">IF(D11="","",D11)</f>
        <v>1</v>
      </c>
      <c r="AD11" s="143" t="str">
        <f t="shared" ref="AD11:AD42" si="7">IF(E11="","",E11)</f>
        <v>Conseil +</v>
      </c>
      <c r="AE11" s="143" t="str">
        <f t="shared" ref="AE11:AE42" si="8">IF(F11="","",F11)</f>
        <v>D230115102</v>
      </c>
      <c r="AF11" s="143" t="str">
        <f t="shared" ref="AF11:AF42" si="9">IF(G11="","",G11)</f>
        <v>Cession de tout ou partie de l'exploitation</v>
      </c>
      <c r="AG11" s="143" t="str">
        <f t="shared" ref="AG11:AG42" si="10">IF(H11="","",H11)</f>
        <v xml:space="preserve">Pas de marché public </v>
      </c>
      <c r="AH11" s="143" t="str">
        <f t="shared" ref="AH11:AH42" si="11">IF(I11="","",I11)</f>
        <v>Non concerné</v>
      </c>
      <c r="AI11" s="143"/>
      <c r="AJ11" s="153">
        <f t="shared" ref="AJ11:AJ42" si="12">IF(K11="","",K11)</f>
        <v>10</v>
      </c>
      <c r="AK11" s="154">
        <f t="shared" ref="AK11:AK42" si="13">IF(L11="","",L11)</f>
        <v>1</v>
      </c>
      <c r="AL11" s="155">
        <f t="shared" ref="AL11:AL42" si="14">IF(M11="","",M11)</f>
        <v>3900</v>
      </c>
      <c r="AM11" s="147">
        <f t="shared" ref="AM11:AM42" si="15">IF(N11="","",N11)</f>
        <v>331.5</v>
      </c>
      <c r="AN11" s="156">
        <f t="shared" ref="AN11:AN42" si="16">IF(OR(AL11="", AM11=""), "", IFERROR(VALUE(TRIM(SUBSTITUTE(AL11,CHAR(160),""))),0) + IFERROR(VALUE(TRIM(SUBSTITUTE(AM11,CHAR(160),""))),0))</f>
        <v>4231.5</v>
      </c>
      <c r="AO11" s="157">
        <f t="shared" ref="AO11:AO42" si="17">IF(P11="","",P11)</f>
        <v>4200</v>
      </c>
      <c r="AP11" s="147">
        <f t="shared" ref="AP11:AP42" si="18">IF(Q11="","",Q11)</f>
        <v>357</v>
      </c>
      <c r="AQ11" s="156">
        <f t="shared" ref="AQ11:AQ42" si="19">IF(OR(AO11="",AP11=""),"",IFERROR(VALUE(TRIM(SUBSTITUTE(AO11,CHAR(160),""))),0)+IFERROR(VALUE(TRIM(SUBSTITUTE(AP11,CHAR(160),""))),0))</f>
        <v>4557</v>
      </c>
      <c r="AR11" s="158" t="str">
        <f t="shared" ref="AR11:AR42" si="20">IF(S11="","",S11)</f>
        <v/>
      </c>
      <c r="AS11" s="147" t="str">
        <f t="shared" ref="AS11:AS42" si="21">IF(T11="","",T11)</f>
        <v/>
      </c>
      <c r="AT11" s="159" t="str">
        <f t="shared" ref="AT11:AT42" si="22">IF(OR(AR11="",AS11=""),"",IFERROR(VALUE(TRIM(SUBSTITUTE(AR11,CHAR(160),""))),0)+IFERROR(VALUE(TRIM(SUBSTITUTE(AS11,CHAR(160),""))),0))</f>
        <v/>
      </c>
      <c r="AU11" s="151" t="str">
        <f t="shared" ref="AU11:AU42" si="23">IF(V11="","",V11)</f>
        <v>Devis 1</v>
      </c>
      <c r="AV11" s="143"/>
      <c r="AW11" s="160">
        <f t="shared" ref="AW11:AW42" si="24">IF((1.15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0,"",(1.15*MIN(IF((IFERROR(VALUE(TRIM(SUBSTITUTE(AL11,CHAR(160),""))),0))=0,1E+30,(IFERROR(VALUE(TRIM(SUBSTITUTE(AL11,CHAR(160),""))),0))),IF((IFERROR(VALUE(TRIM(SUBSTITUTE(AO11,CHAR(160),""))),0))=0,1E+30,(IFERROR(VALUE(TRIM(SUBSTITUTE(AO11,CHAR(160),""))),0))),IF((IFERROR(VALUE(TRIM(SUBSTITUTE(AR11,CHAR(160),""))),0))=0,1E+30,(IFERROR(VALUE(TRIM(SUBSTITUTE(AR11,CHAR(160),""))),0))))*(IFERROR(VALUE(TRIM(SUBSTITUTE(AC11,CHAR(160),""))),0))))</f>
        <v>4485</v>
      </c>
      <c r="AX11" s="160">
        <f t="shared" ref="AX11:AX42" si="25">IF(AW11="","",IF( AND(IFERROR(VALUE(TRIM(SUBSTITUTE(AM11,CHAR(160),""))),0)=0,IFERROR(VALUE(TRIM(SUBSTITUTE(AP11,CHAR(160),""))),0)=0,IFERROR(VALUE(TRIM(SUBSTITUTE(AS11,CHAR(160),""))),0)=0),0,1.15*MIN(IF(IFERROR(VALUE(TRIM(SUBSTITUTE(AM11,CHAR(160),""))),0)=0, 1E+30, IFERROR(VALUE(TRIM(SUBSTITUTE(AM11,CHAR(160),""))),0)),IF(IFERROR(VALUE(TRIM(SUBSTITUTE(AP11,CHAR(160),""))),0)=0, 1E+30, IFERROR(VALUE(TRIM(SUBSTITUTE(AP11,CHAR(160),""))),0)),IF(IFERROR(VALUE(TRIM(SUBSTITUTE(AS11,CHAR(160),""))),0)=0, 1E+30, IFERROR(VALUE(TRIM(SUBSTITUTE(AS11,CHAR(160),""))),0))) *IFERROR(VALUE(TRIM(SUBSTITUTE(AC11,CHAR(160),""))),0)))</f>
        <v>381.22499999999997</v>
      </c>
      <c r="AY11" s="160">
        <f t="shared" ref="AY11:AY42" si="26">IF(AW11="","",AW11+AX11)</f>
        <v>4866.2250000000004</v>
      </c>
      <c r="AZ11" s="161" cm="1">
        <f t="array" ref="AZ11">IF($AC11="","",IF((IFERROR(_xlfn.IFS($AU11="Devis 1",(IFERROR(VALUE(TRIM(SUBSTITUTE(AL11,CHAR(160),""))),0)),$AU11="Devis 2",(IFERROR(VALUE(TRIM(SUBSTITUTE(AO11,CHAR(160),""))),0)),$AU11="Devis 3",(IFERROR(VALUE(TRIM(SUBSTITUTE(AR11,CHAR(160),""))),0))),0))*(IFERROR(VALUE(TRIM(SUBSTITUTE($AC11,CHAR(160),""))),0))=0,"",(IFERROR(_xlfn.IFS($AU11="Devis 1",(IFERROR(VALUE(TRIM(SUBSTITUTE(AL11,CHAR(160),""))),0)),$AU11="Devis 2",(IFERROR(VALUE(TRIM(SUBSTITUTE(AO11,CHAR(160),""))),0)),$AU11="Devis 3",(IFERROR(VALUE(TRIM(SUBSTITUTE(AR11,CHAR(160),""))),0))),0))*(IFERROR(VALUE(TRIM(SUBSTITUTE($AC11,CHAR(160),""))),0))))</f>
        <v>3900</v>
      </c>
      <c r="BA11" s="161" cm="1">
        <f t="array" ref="BA11">IF($AC11="","",IF((IFERROR(_xlfn.IFS(TRIM(SUBSTITUTE($AU11,CHAR(160),""))="Devis 1", IFERROR(VALUE(TRIM(SUBSTITUTE(AM11,CHAR(160),""))),0),TRIM(SUBSTITUTE($AU11,CHAR(160),""))="Devis 2", IFERROR(VALUE(TRIM(SUBSTITUTE(AP11,CHAR(160),""))),0),TRIM(SUBSTITUTE($AU11,CHAR(160),""))="Devis 3", IFERROR(VALUE(TRIM(SUBSTITUTE(AS11,CHAR(160),""))),0)),0) * IFERROR(VALUE(TRIM(SUBSTITUTE($AC11,CHAR(160),""))),0)) = 0,IF(AZ11&lt;&gt;"",0,""),(IFERROR(_xlfn.IFS(TRIM(SUBSTITUTE($AU11,CHAR(160),""))="Devis 1", IFERROR(VALUE(TRIM(SUBSTITUTE(AM11,CHAR(160),""))),0),TRIM(SUBSTITUTE($AU11,CHAR(160),""))="Devis 2", IFERROR(VALUE(TRIM(SUBSTITUTE(AP11,CHAR(160),""))),0),TRIM(SUBSTITUTE($AU11,CHAR(160),""))="Devis 3", IFERROR(VALUE(TRIM(SUBSTITUTE(AS11,CHAR(160),""))),0)),0) * IFERROR(VALUE(TRIM(SUBSTITUTE($AC11,CHAR(160),""))),0))))</f>
        <v>331.5</v>
      </c>
      <c r="BB11" s="161" cm="1">
        <f t="array" ref="BB11">IF($AC11="","",IF(IFERROR(_xlfn.IFS($AU11="Devis 1",IFERROR(VALUE(TRIM(SUBSTITUTE(AN11,CHAR(160),""))),0),$AU11="Devis 2",IFERROR(VALUE(TRIM(SUBSTITUTE(AQ11,CHAR(160),""))),0),$AU11="Devis 3",IFERROR(VALUE(TRIM(SUBSTITUTE(AT11,CHAR(160),""))),0)),0)*IFERROR(VALUE(TRIM(SUBSTITUTE($AC11,CHAR(160),""))),0)=0,"",IFERROR(_xlfn.IFS($AU11="Devis 1",IFERROR(VALUE(TRIM(SUBSTITUTE(AN11,CHAR(160),""))),0),$AU11="Devis 2",IFERROR(VALUE(TRIM(SUBSTITUTE(AQ11,CHAR(160),""))),0),$AU11="Devis 3",IFERROR(VALUE(TRIM(SUBSTITUTE(AT11,CHAR(160),""))),0)),0)*IFERROR(VALUE(TRIM(SUBSTITUTE($AC11,CHAR(160),""))),0)))</f>
        <v>4231.5</v>
      </c>
      <c r="BC11" s="143"/>
      <c r="BD11" s="162" t="str" cm="1">
        <f t="array" ref="BD11">IF(OR(BB11="",AY11="",AZ11="",AW11="",BA11="",AX11=""),"",_xlfn.IFS((IFERROR(VALUE(TRIM(SUBSTITUTE(BB11,CHAR(160),""))),0))&gt;(IFERROR(VALUE(TRIM(SUBSTITUTE(AY11,CHAR(160),""))),0)),"KO : Le montant retenu TTC est supérieur au montant raisonnable TTC. Merci de revoir la ligne de dépense ou plafonner son montant.",(IFERROR(VALUE(TRIM(SUBSTITUTE(AZ11,CHAR(160),""))),0))&gt;(IFERROR(VALUE(TRIM(SUBSTITUTE(AW11,CHAR(160),""))),0)),"Attention : Le montant retenu HT est supérieur au montant HT raisonnable. Merci de revoir la ligne de dépense, plafonner son montant, ou justifier la reventillation HT / TVA.",(IFERROR(VALUE(TRIM(SUBSTITUTE(BA11,CHAR(160),""))),0))&gt;(IFERROR(VALUE(TRIM(SUBSTITUTE(AX11,CHAR(160),""))),0)),"Attention : Le montant TVA retenu est supérieur au montant TVA raisonnable. Merci de revoir la ligne de dépense, plafonner son montant, ou justifier la reventillation HT / TVA.",(IFERROR(VALUE(TRIM(SUBSTITUTE(BB11,CHAR(160),""))),0))=0,"",(IFERROR(VALUE(TRIM(SUBSTITUTE(AY11,CHAR(160),""))),0))=(IFERROR(VALUE(TRIM(SUBSTITUTE(BB11,CHAR(160),""))),0)),"OK",(IFERROR(VALUE(TRIM(SUBSTITUTE(AY11,CHAR(160),""))),0))&gt;(IFERROR(VALUE(TRIM(SUBSTITUTE(BB11,CHAR(160),""))),0))," OK : Montant instruit inférieur au montant raisonnable.",TRUE,""))</f>
        <v xml:space="preserve"> OK : Montant instruit inférieur au montant raisonnable.</v>
      </c>
      <c r="BE11" s="223" t="str" cm="1">
        <f t="array" ref="BE11">IF(OR(BB11="",Y11="",AZ11="",W11="",BA11="",X11=""),"",_xlfn.IFS((IFERROR(VALUE(TRIM(SUBSTITUTE(BB11,CHAR(160),""))),0))&gt;(IFERROR(VALUE(TRIM(SUBSTITUTE(Y11,CHAR(160),""))),0)),"KO : Le montant retenu TTC est supérieur au montant présenté TTC. Merci de revoir la ligne de dépense ou plafonner son montant.",(IFERROR(VALUE(TRIM(SUBSTITUTE(AZ11,CHAR(160),""))),0))&gt;(IFERROR(VALUE(TRIM(SUBSTITUTE(W11,CHAR(160),""))),0)),"Attention : Le montant retenu HT est supérieur au montant HT présenté. Merci de revoir la ligne de dépense,plafonner son montant,ou justifier la reventillation HT/TVA.",(IFERROR(VALUE(TRIM(SUBSTITUTE(BA11,CHAR(160),""))),0))&gt;(IFERROR(VALUE(TRIM(SUBSTITUTE(X11,CHAR(160),""))),0)),"Attention : Le montant TVA retenu est supérieur au montant TVA présenté. Merci de revoir la ligne de dépense,plafonner son montant,ou justifier la reventillation HT/TVA.",(IFERROR(VALUE(TRIM(SUBSTITUTE(Y11,CHAR(160),""))),0))=0,"",(IFERROR(VALUE(TRIM(SUBSTITUTE(BB11,CHAR(160),""))),0))=(IFERROR(VALUE(TRIM(SUBSTITUTE(Y11,CHAR(160),""))),0)),"OK",
OR((IFERROR(VALUE(TRIM(SUBSTITUTE(BB11,CHAR(160),""))),0))=0,(IFERROR(VALUE(TRIM(SUBSTITUTE(AZ11,CHAR(160),""))),0))=0),"Attention : montant présenté entièrement écarté",(IFERROR(VALUE(TRIM(SUBSTITUTE(BB11,CHAR(160),""))),0))&lt;(IFERROR(VALUE(TRIM(SUBSTITUTE(Y11,CHAR(160),""))),0)),"Attention : montant présenté partiellement écarté",TRUE,""))</f>
        <v>OK</v>
      </c>
      <c r="BF11" s="160">
        <f t="shared" ref="BF11:BF42" si="27">IF(OR(W11="",AZ11=""),"",(IFERROR(VALUE(TRIM(SUBSTITUTE(W11,CHAR(160),""))),0))-(IFERROR(VALUE(TRIM(SUBSTITUTE(AZ11,CHAR(160),""))),0)))</f>
        <v>0</v>
      </c>
      <c r="BG11" s="160">
        <f t="shared" ref="BG11:BG42" si="28">IF(OR(X11="",BA11=""),"",(IFERROR(VALUE(TRIM(SUBSTITUTE(X11,CHAR(160),""))),0))-(IFERROR(VALUE(TRIM(SUBSTITUTE(BA11,CHAR(160),""))),0)))</f>
        <v>0</v>
      </c>
      <c r="BH11" s="163">
        <f t="shared" ref="BH11:BH42" si="29">IF(OR(Y11="",BB11=""),"",(IFERROR(VALUE(TRIM(SUBSTITUTE(Y11,CHAR(160),""))),0))-(IFERROR(VALUE(TRIM(SUBSTITUTE(BB11,CHAR(160),""))),0)))</f>
        <v>0</v>
      </c>
    </row>
    <row r="12" spans="1:61" s="1" customFormat="1" ht="64.5" customHeight="1">
      <c r="A12" s="116">
        <v>1</v>
      </c>
      <c r="B12" s="538"/>
      <c r="C12" s="117"/>
      <c r="D12" s="118"/>
      <c r="E12" s="117"/>
      <c r="F12" s="117"/>
      <c r="G12" s="117"/>
      <c r="H12" s="117"/>
      <c r="I12" s="117"/>
      <c r="J12" s="117"/>
      <c r="K12" s="117"/>
      <c r="L12" s="117"/>
      <c r="M12" s="119"/>
      <c r="N12" s="120"/>
      <c r="O12" s="121" t="str">
        <f t="shared" si="0"/>
        <v/>
      </c>
      <c r="P12" s="122"/>
      <c r="Q12" s="120"/>
      <c r="R12" s="121" t="str">
        <f t="shared" si="1"/>
        <v/>
      </c>
      <c r="S12" s="123"/>
      <c r="T12" s="120"/>
      <c r="U12" s="124" t="str">
        <f t="shared" si="2"/>
        <v/>
      </c>
      <c r="V12" s="125"/>
      <c r="W12" s="126" t="str" cm="1">
        <f t="array" ref="W12">IF((_xlfn.IFS(TRIM(SUBSTITUTE(V12,CHAR(160),""))="Devis 1",IFERROR(VALUE(TRIM(SUBSTITUTE(M12,CHAR(160),""))),0),TRIM(SUBSTITUTE(V12,CHAR(160),""))="Devis 2",IFERROR(VALUE(TRIM(SUBSTITUTE(P12,CHAR(160),""))),0),TRIM(SUBSTITUTE(V12,CHAR(160),""))="Devis 3",IFERROR(VALUE(TRIM(SUBSTITUTE(S12,CHAR(160),""))),0),TRUE,0)*IFERROR(VALUE(TRIM(SUBSTITUTE(D12,CHAR(160),""))),0))=0,"",_xlfn.IFS(TRIM(SUBSTITUTE(V12,CHAR(160),""))="Devis 1",IFERROR(VALUE(TRIM(SUBSTITUTE(M12,CHAR(160),""))),0),TRIM(SUBSTITUTE(V12,CHAR(160),""))="Devis 2",IFERROR(VALUE(TRIM(SUBSTITUTE(P12,CHAR(160),""))),0),TRIM(SUBSTITUTE(V12,CHAR(160),""))="Devis 3",IFERROR(VALUE(TRIM(SUBSTITUTE(S12,CHAR(160),""))),0),TRUE,0)*IFERROR(VALUE(TRIM(SUBSTITUTE(D12,CHAR(160),""))),0))</f>
        <v/>
      </c>
      <c r="X12" s="127" t="str" cm="1">
        <f t="array" ref="X12">IF(_xlfn.IFS(TRIM(SUBSTITUTE(V12,CHAR(160),""))="Devis 1",IFERROR(VALUE(TRIM(SUBSTITUTE(N12,CHAR(160),""))),0),TRIM(SUBSTITUTE(V12,CHAR(160),""))="Devis 2",IFERROR(VALUE(TRIM(SUBSTITUTE(Q12,CHAR(160),""))),0),TRIM(SUBSTITUTE(V12,CHAR(160),""))="Devis 3",IFERROR(VALUE(TRIM(SUBSTITUTE(T12,CHAR(160),""))),0),TRUE,0)*IFERROR(VALUE(TRIM(SUBSTITUTE(D12,CHAR(160),""))),0)=0,IF(W12&lt;&gt;"",0,""),_xlfn.IFS(TRIM(SUBSTITUTE(V12,CHAR(160),""))="Devis 1",IFERROR(VALUE(TRIM(SUBSTITUTE(N12,CHAR(160),""))),0),TRIM(SUBSTITUTE(V12,CHAR(160),""))="Devis 2",IFERROR(VALUE(TRIM(SUBSTITUTE(Q12,CHAR(160),""))),0),TRIM(SUBSTITUTE(V12,CHAR(160),""))="Devis 3",IFERROR(VALUE(TRIM(SUBSTITUTE(T12,CHAR(160),""))),0),TRUE,0)*IFERROR(VALUE(TRIM(SUBSTITUTE(D12,CHAR(160),""))),0))</f>
        <v/>
      </c>
      <c r="Y12" s="128" t="str">
        <f t="shared" si="3"/>
        <v/>
      </c>
      <c r="Z12" s="129"/>
      <c r="AA12" s="130" t="str">
        <f t="shared" si="4"/>
        <v/>
      </c>
      <c r="AB12" s="130" t="str">
        <f t="shared" si="5"/>
        <v/>
      </c>
      <c r="AC12" s="255" t="str">
        <f t="shared" si="6"/>
        <v/>
      </c>
      <c r="AD12" s="130" t="str">
        <f t="shared" si="7"/>
        <v/>
      </c>
      <c r="AE12" s="130" t="str">
        <f t="shared" si="8"/>
        <v/>
      </c>
      <c r="AF12" s="130" t="str">
        <f t="shared" si="9"/>
        <v/>
      </c>
      <c r="AG12" s="130" t="str">
        <f t="shared" si="10"/>
        <v/>
      </c>
      <c r="AH12" s="130" t="str">
        <f t="shared" si="11"/>
        <v/>
      </c>
      <c r="AI12" s="130" t="str">
        <f>IF(J12="","",J12)</f>
        <v/>
      </c>
      <c r="AJ12" s="130" t="str">
        <f t="shared" si="12"/>
        <v/>
      </c>
      <c r="AK12" s="130" t="str">
        <f t="shared" si="13"/>
        <v/>
      </c>
      <c r="AL12" s="131" t="str">
        <f t="shared" si="14"/>
        <v/>
      </c>
      <c r="AM12" s="132" t="str">
        <f t="shared" si="15"/>
        <v/>
      </c>
      <c r="AN12" s="121" t="str">
        <f t="shared" si="16"/>
        <v/>
      </c>
      <c r="AO12" s="133" t="str">
        <f t="shared" si="17"/>
        <v/>
      </c>
      <c r="AP12" s="132" t="str">
        <f t="shared" si="18"/>
        <v/>
      </c>
      <c r="AQ12" s="121" t="str">
        <f t="shared" si="19"/>
        <v/>
      </c>
      <c r="AR12" s="134" t="str">
        <f t="shared" si="20"/>
        <v/>
      </c>
      <c r="AS12" s="132" t="str">
        <f t="shared" si="21"/>
        <v/>
      </c>
      <c r="AT12" s="135" t="str">
        <f t="shared" si="22"/>
        <v/>
      </c>
      <c r="AU12" s="130" t="str">
        <f t="shared" si="23"/>
        <v/>
      </c>
      <c r="AV12" s="136"/>
      <c r="AW12" s="137" t="str">
        <f t="shared" si="24"/>
        <v/>
      </c>
      <c r="AX12" s="137" t="str">
        <f t="shared" si="25"/>
        <v/>
      </c>
      <c r="AY12" s="137" t="str">
        <f t="shared" si="26"/>
        <v/>
      </c>
      <c r="AZ12" s="138" t="str" cm="1">
        <f t="array" ref="AZ12">IF($AC12="","",IF((IFERROR(_xlfn.IFS($AU12="Devis 1",(IFERROR(VALUE(TRIM(SUBSTITUTE(AL12,CHAR(160),""))),0)),$AU12="Devis 2",(IFERROR(VALUE(TRIM(SUBSTITUTE(AO12,CHAR(160),""))),0)),$AU12="Devis 3",(IFERROR(VALUE(TRIM(SUBSTITUTE(AR12,CHAR(160),""))),0))),0))*(IFERROR(VALUE(TRIM(SUBSTITUTE($AC12,CHAR(160),""))),0))=0,"",(IFERROR(_xlfn.IFS($AU12="Devis 1",(IFERROR(VALUE(TRIM(SUBSTITUTE(AL12,CHAR(160),""))),0)),$AU12="Devis 2",(IFERROR(VALUE(TRIM(SUBSTITUTE(AO12,CHAR(160),""))),0)),$AU12="Devis 3",(IFERROR(VALUE(TRIM(SUBSTITUTE(AR12,CHAR(160),""))),0))),0))*(IFERROR(VALUE(TRIM(SUBSTITUTE($AC12,CHAR(160),""))),0))))</f>
        <v/>
      </c>
      <c r="BA12" s="138" t="str" cm="1">
        <f t="array" ref="BA12">IF($AC12="","",IF((IFERROR(_xlfn.IFS(TRIM(SUBSTITUTE($AU12,CHAR(160),""))="Devis 1", IFERROR(VALUE(TRIM(SUBSTITUTE(AM12,CHAR(160),""))),0),TRIM(SUBSTITUTE($AU12,CHAR(160),""))="Devis 2", IFERROR(VALUE(TRIM(SUBSTITUTE(AP12,CHAR(160),""))),0),TRIM(SUBSTITUTE($AU12,CHAR(160),""))="Devis 3", IFERROR(VALUE(TRIM(SUBSTITUTE(AS12,CHAR(160),""))),0)),0) * IFERROR(VALUE(TRIM(SUBSTITUTE($AC12,CHAR(160),""))),0)) = 0,IF(AZ12&lt;&gt;"",0,""),(IFERROR(_xlfn.IFS(TRIM(SUBSTITUTE($AU12,CHAR(160),""))="Devis 1", IFERROR(VALUE(TRIM(SUBSTITUTE(AM12,CHAR(160),""))),0),TRIM(SUBSTITUTE($AU12,CHAR(160),""))="Devis 2", IFERROR(VALUE(TRIM(SUBSTITUTE(AP12,CHAR(160),""))),0),TRIM(SUBSTITUTE($AU12,CHAR(160),""))="Devis 3", IFERROR(VALUE(TRIM(SUBSTITUTE(AS12,CHAR(160),""))),0)),0) * IFERROR(VALUE(TRIM(SUBSTITUTE($AC12,CHAR(160),""))),0))))</f>
        <v/>
      </c>
      <c r="BB12" s="138" t="str" cm="1">
        <f t="array" ref="BB12">IF($AC12="","",IF(IFERROR(_xlfn.IFS($AU12="Devis 1",IFERROR(VALUE(TRIM(SUBSTITUTE(AN12,CHAR(160),""))),0),$AU12="Devis 2",IFERROR(VALUE(TRIM(SUBSTITUTE(AQ12,CHAR(160),""))),0),$AU12="Devis 3",IFERROR(VALUE(TRIM(SUBSTITUTE(AT12,CHAR(160),""))),0)),0)*IFERROR(VALUE(TRIM(SUBSTITUTE($AC12,CHAR(160),""))),0)=0,"",IFERROR(_xlfn.IFS($AU12="Devis 1",IFERROR(VALUE(TRIM(SUBSTITUTE(AN12,CHAR(160),""))),0),$AU12="Devis 2",IFERROR(VALUE(TRIM(SUBSTITUTE(AQ12,CHAR(160),""))),0),$AU12="Devis 3",IFERROR(VALUE(TRIM(SUBSTITUTE(AT12,CHAR(160),""))),0)),0)*IFERROR(VALUE(TRIM(SUBSTITUTE($AC12,CHAR(160),""))),0)))</f>
        <v/>
      </c>
      <c r="BC12" s="136"/>
      <c r="BD12" s="139" t="str" cm="1">
        <f t="array" ref="BD12">IF(OR(BB12="",AY12="",AZ12="",AW12="",BA12="",AX12=""),"",_xlfn.IFS((IFERROR(VALUE(TRIM(SUBSTITUTE(BB12,CHAR(160),""))),0))&gt;(IFERROR(VALUE(TRIM(SUBSTITUTE(AY12,CHAR(160),""))),0)),"KO : Le montant retenu TTC est supérieur au montant raisonnable TTC. Merci de revoir la ligne de dépense ou plafonner son montant.",(IFERROR(VALUE(TRIM(SUBSTITUTE(AZ12,CHAR(160),""))),0))&gt;(IFERROR(VALUE(TRIM(SUBSTITUTE(AW12,CHAR(160),""))),0)),"Attention : Le montant retenu HT est supérieur au montant HT raisonnable. Merci de revoir la ligne de dépense, plafonner son montant, ou justifier la reventillation HT / TVA.",(IFERROR(VALUE(TRIM(SUBSTITUTE(BA12,CHAR(160),""))),0))&gt;(IFERROR(VALUE(TRIM(SUBSTITUTE(AX12,CHAR(160),""))),0)),"Attention : Le montant TVA retenu est supérieur au montant TVA raisonnable. Merci de revoir la ligne de dépense, plafonner son montant, ou justifier la reventillation HT / TVA.",(IFERROR(VALUE(TRIM(SUBSTITUTE(BB12,CHAR(160),""))),0))=0,"",(IFERROR(VALUE(TRIM(SUBSTITUTE(AY12,CHAR(160),""))),0))=(IFERROR(VALUE(TRIM(SUBSTITUTE(BB12,CHAR(160),""))),0)),"OK",(IFERROR(VALUE(TRIM(SUBSTITUTE(AY12,CHAR(160),""))),0))&gt;(IFERROR(VALUE(TRIM(SUBSTITUTE(BB12,CHAR(160),""))),0))," OK : Montant instruit inférieur au montant raisonnable.",TRUE,""))</f>
        <v/>
      </c>
      <c r="BE12" s="139" t="str" cm="1">
        <f t="array" ref="BE12">IF(OR(BB12="",Y12="",AZ12="",W12="",BA12="",X12=""),"",_xlfn.IFS((IFERROR(VALUE(TRIM(SUBSTITUTE(BB12,CHAR(160),""))),0))&gt;(IFERROR(VALUE(TRIM(SUBSTITUTE(Y12,CHAR(160),""))),0)),"KO : Le montant retenu TTC est supérieur au montant présenté TTC. Merci de revoir la ligne de dépense ou plafonner son montant.",(IFERROR(VALUE(TRIM(SUBSTITUTE(AZ12,CHAR(160),""))),0))&gt;(IFERROR(VALUE(TRIM(SUBSTITUTE(W12,CHAR(160),""))),0)),"Attention : Le montant retenu HT est supérieur au montant HT présenté. Merci de revoir la ligne de dépense,plafonner son montant,ou justifier la reventillation HT/TVA.",(IFERROR(VALUE(TRIM(SUBSTITUTE(BA12,CHAR(160),""))),0))&gt;(IFERROR(VALUE(TRIM(SUBSTITUTE(X12,CHAR(160),""))),0)),"Attention : Le montant TVA retenu est supérieur au montant TVA présenté. Merci de revoir la ligne de dépense,plafonner son montant,ou justifier la reventillation HT/TVA.",(IFERROR(VALUE(TRIM(SUBSTITUTE(Y12,CHAR(160),""))),0))=0,"",(IFERROR(VALUE(TRIM(SUBSTITUTE(BB12,CHAR(160),""))),0))=(IFERROR(VALUE(TRIM(SUBSTITUTE(Y12,CHAR(160),""))),0)),"OK",
OR((IFERROR(VALUE(TRIM(SUBSTITUTE(BB12,CHAR(160),""))),0))=0,(IFERROR(VALUE(TRIM(SUBSTITUTE(AZ12,CHAR(160),""))),0))=0),"Attention : montant présenté entièrement écarté",(IFERROR(VALUE(TRIM(SUBSTITUTE(BB12,CHAR(160),""))),0))&lt;(IFERROR(VALUE(TRIM(SUBSTITUTE(Y12,CHAR(160),""))),0)),"Attention : montant présenté partiellement écarté",TRUE,""))</f>
        <v/>
      </c>
      <c r="BF12" s="137" t="str">
        <f t="shared" si="27"/>
        <v/>
      </c>
      <c r="BG12" s="137" t="str">
        <f t="shared" si="28"/>
        <v/>
      </c>
      <c r="BH12" s="140" t="str">
        <f t="shared" si="29"/>
        <v/>
      </c>
      <c r="BI12" s="2"/>
    </row>
    <row r="13" spans="1:61" s="1" customFormat="1" ht="15.95">
      <c r="A13" s="51">
        <v>2</v>
      </c>
      <c r="B13" s="538"/>
      <c r="C13" s="117"/>
      <c r="D13" s="118"/>
      <c r="E13" s="117"/>
      <c r="F13" s="117"/>
      <c r="G13" s="117"/>
      <c r="H13" s="117"/>
      <c r="I13" s="117"/>
      <c r="J13" s="117"/>
      <c r="K13" s="117"/>
      <c r="L13" s="117"/>
      <c r="M13" s="100"/>
      <c r="N13" s="4"/>
      <c r="O13" s="27" t="str">
        <f t="shared" si="0"/>
        <v/>
      </c>
      <c r="P13" s="5"/>
      <c r="Q13" s="4"/>
      <c r="R13" s="27" t="str">
        <f t="shared" si="1"/>
        <v/>
      </c>
      <c r="S13" s="6"/>
      <c r="T13" s="4"/>
      <c r="U13" s="101" t="str">
        <f t="shared" si="2"/>
        <v/>
      </c>
      <c r="V13" s="110"/>
      <c r="W13" s="109" t="str" cm="1">
        <f t="array" ref="W13">IF((_xlfn.IFS(TRIM(SUBSTITUTE(V13,CHAR(160),""))="Devis 1",IFERROR(VALUE(TRIM(SUBSTITUTE(M13,CHAR(160),""))),0),TRIM(SUBSTITUTE(V13,CHAR(160),""))="Devis 2",IFERROR(VALUE(TRIM(SUBSTITUTE(P13,CHAR(160),""))),0),TRIM(SUBSTITUTE(V13,CHAR(160),""))="Devis 3",IFERROR(VALUE(TRIM(SUBSTITUTE(S13,CHAR(160),""))),0),TRUE,0)*IFERROR(VALUE(TRIM(SUBSTITUTE(D13,CHAR(160),""))),0))=0,"",_xlfn.IFS(TRIM(SUBSTITUTE(V13,CHAR(160),""))="Devis 1",IFERROR(VALUE(TRIM(SUBSTITUTE(M13,CHAR(160),""))),0),TRIM(SUBSTITUTE(V13,CHAR(160),""))="Devis 2",IFERROR(VALUE(TRIM(SUBSTITUTE(P13,CHAR(160),""))),0),TRIM(SUBSTITUTE(V13,CHAR(160),""))="Devis 3",IFERROR(VALUE(TRIM(SUBSTITUTE(S13,CHAR(160),""))),0),TRUE,0)*IFERROR(VALUE(TRIM(SUBSTITUTE(D13,CHAR(160),""))),0))</f>
        <v/>
      </c>
      <c r="X13" s="54" t="str" cm="1">
        <f t="array" ref="X13">IF(_xlfn.IFS(TRIM(SUBSTITUTE(V13,CHAR(160),""))="Devis 1",IFERROR(VALUE(TRIM(SUBSTITUTE(N13,CHAR(160),""))),0),TRIM(SUBSTITUTE(V13,CHAR(160),""))="Devis 2",IFERROR(VALUE(TRIM(SUBSTITUTE(Q13,CHAR(160),""))),0),TRIM(SUBSTITUTE(V13,CHAR(160),""))="Devis 3",IFERROR(VALUE(TRIM(SUBSTITUTE(T13,CHAR(160),""))),0),TRUE,0)*IFERROR(VALUE(TRIM(SUBSTITUTE(D13,CHAR(160),""))),0)=0,IF(W13&lt;&gt;"",0,""),_xlfn.IFS(TRIM(SUBSTITUTE(V13,CHAR(160),""))="Devis 1",IFERROR(VALUE(TRIM(SUBSTITUTE(N13,CHAR(160),""))),0),TRIM(SUBSTITUTE(V13,CHAR(160),""))="Devis 2",IFERROR(VALUE(TRIM(SUBSTITUTE(Q13,CHAR(160),""))),0),TRIM(SUBSTITUTE(V13,CHAR(160),""))="Devis 3",IFERROR(VALUE(TRIM(SUBSTITUTE(T13,CHAR(160),""))),0),TRUE,0)*IFERROR(VALUE(TRIM(SUBSTITUTE(D13,CHAR(160),""))),0))</f>
        <v/>
      </c>
      <c r="Y13" s="112" t="str">
        <f t="shared" si="3"/>
        <v/>
      </c>
      <c r="Z13" s="113"/>
      <c r="AA13" s="130" t="str">
        <f t="shared" si="4"/>
        <v/>
      </c>
      <c r="AB13" s="130" t="str">
        <f t="shared" si="5"/>
        <v/>
      </c>
      <c r="AC13" s="255" t="str">
        <f t="shared" si="6"/>
        <v/>
      </c>
      <c r="AD13" s="130" t="str">
        <f t="shared" si="7"/>
        <v/>
      </c>
      <c r="AE13" s="130" t="str">
        <f t="shared" si="8"/>
        <v/>
      </c>
      <c r="AF13" s="130" t="str">
        <f t="shared" si="9"/>
        <v/>
      </c>
      <c r="AG13" s="130" t="str">
        <f t="shared" si="10"/>
        <v/>
      </c>
      <c r="AH13" s="130" t="str">
        <f t="shared" si="11"/>
        <v/>
      </c>
      <c r="AI13" s="130"/>
      <c r="AJ13" s="130" t="str">
        <f t="shared" si="12"/>
        <v/>
      </c>
      <c r="AK13" s="130" t="str">
        <f t="shared" si="13"/>
        <v/>
      </c>
      <c r="AL13" s="29" t="str">
        <f t="shared" si="14"/>
        <v/>
      </c>
      <c r="AM13" s="9" t="str">
        <f t="shared" si="15"/>
        <v/>
      </c>
      <c r="AN13" s="27" t="str">
        <f t="shared" si="16"/>
        <v/>
      </c>
      <c r="AO13" s="30" t="str">
        <f t="shared" si="17"/>
        <v/>
      </c>
      <c r="AP13" s="9" t="str">
        <f t="shared" si="18"/>
        <v/>
      </c>
      <c r="AQ13" s="27" t="str">
        <f t="shared" si="19"/>
        <v/>
      </c>
      <c r="AR13" s="31" t="str">
        <f t="shared" si="20"/>
        <v/>
      </c>
      <c r="AS13" s="9" t="str">
        <f t="shared" si="21"/>
        <v/>
      </c>
      <c r="AT13" s="32" t="str">
        <f t="shared" si="22"/>
        <v/>
      </c>
      <c r="AU13" s="28" t="str">
        <f t="shared" si="23"/>
        <v/>
      </c>
      <c r="AV13" s="136"/>
      <c r="AW13" s="33" t="str">
        <f t="shared" si="24"/>
        <v/>
      </c>
      <c r="AX13" s="33" t="str">
        <f t="shared" si="25"/>
        <v/>
      </c>
      <c r="AY13" s="33" t="str">
        <f t="shared" si="26"/>
        <v/>
      </c>
      <c r="AZ13" s="55" t="str" cm="1">
        <f t="array" ref="AZ13">IF($AC13="","",IF((IFERROR(_xlfn.IFS($AU13="Devis 1",(IFERROR(VALUE(TRIM(SUBSTITUTE(AL13,CHAR(160),""))),0)),$AU13="Devis 2",(IFERROR(VALUE(TRIM(SUBSTITUTE(AO13,CHAR(160),""))),0)),$AU13="Devis 3",(IFERROR(VALUE(TRIM(SUBSTITUTE(AR13,CHAR(160),""))),0))),0))*(IFERROR(VALUE(TRIM(SUBSTITUTE($AC13,CHAR(160),""))),0))=0,"",(IFERROR(_xlfn.IFS($AU13="Devis 1",(IFERROR(VALUE(TRIM(SUBSTITUTE(AL13,CHAR(160),""))),0)),$AU13="Devis 2",(IFERROR(VALUE(TRIM(SUBSTITUTE(AO13,CHAR(160),""))),0)),$AU13="Devis 3",(IFERROR(VALUE(TRIM(SUBSTITUTE(AR13,CHAR(160),""))),0))),0))*(IFERROR(VALUE(TRIM(SUBSTITUTE($AC13,CHAR(160),""))),0))))</f>
        <v/>
      </c>
      <c r="BA13" s="55" t="str" cm="1">
        <f t="array" ref="BA13">IF($AC13="","",IF((IFERROR(_xlfn.IFS(TRIM(SUBSTITUTE($AU13,CHAR(160),""))="Devis 1", IFERROR(VALUE(TRIM(SUBSTITUTE(AM13,CHAR(160),""))),0),TRIM(SUBSTITUTE($AU13,CHAR(160),""))="Devis 2", IFERROR(VALUE(TRIM(SUBSTITUTE(AP13,CHAR(160),""))),0),TRIM(SUBSTITUTE($AU13,CHAR(160),""))="Devis 3", IFERROR(VALUE(TRIM(SUBSTITUTE(AS13,CHAR(160),""))),0)),0) * IFERROR(VALUE(TRIM(SUBSTITUTE($AC13,CHAR(160),""))),0)) = 0,IF(AZ13&lt;&gt;"",0,""),(IFERROR(_xlfn.IFS(TRIM(SUBSTITUTE($AU13,CHAR(160),""))="Devis 1", IFERROR(VALUE(TRIM(SUBSTITUTE(AM13,CHAR(160),""))),0),TRIM(SUBSTITUTE($AU13,CHAR(160),""))="Devis 2", IFERROR(VALUE(TRIM(SUBSTITUTE(AP13,CHAR(160),""))),0),TRIM(SUBSTITUTE($AU13,CHAR(160),""))="Devis 3", IFERROR(VALUE(TRIM(SUBSTITUTE(AS13,CHAR(160),""))),0)),0) * IFERROR(VALUE(TRIM(SUBSTITUTE($AC13,CHAR(160),""))),0))))</f>
        <v/>
      </c>
      <c r="BB13" s="55" t="str" cm="1">
        <f t="array" ref="BB13">IF($AC13="","",IF(IFERROR(_xlfn.IFS($AU13="Devis 1",IFERROR(VALUE(TRIM(SUBSTITUTE(AN13,CHAR(160),""))),0),$AU13="Devis 2",IFERROR(VALUE(TRIM(SUBSTITUTE(AQ13,CHAR(160),""))),0),$AU13="Devis 3",IFERROR(VALUE(TRIM(SUBSTITUTE(AT13,CHAR(160),""))),0)),0)*IFERROR(VALUE(TRIM(SUBSTITUTE($AC13,CHAR(160),""))),0)=0,"",IFERROR(_xlfn.IFS($AU13="Devis 1",IFERROR(VALUE(TRIM(SUBSTITUTE(AN13,CHAR(160),""))),0),$AU13="Devis 2",IFERROR(VALUE(TRIM(SUBSTITUTE(AQ13,CHAR(160),""))),0),$AU13="Devis 3",IFERROR(VALUE(TRIM(SUBSTITUTE(AT13,CHAR(160),""))),0)),0)*IFERROR(VALUE(TRIM(SUBSTITUTE($AC13,CHAR(160),""))),0)))</f>
        <v/>
      </c>
      <c r="BC13" s="136"/>
      <c r="BD13" s="8" t="str" cm="1">
        <f t="array" ref="BD13">IF(OR(BB13="",AY13="",AZ13="",AW13="",BA13="",AX13=""),"",_xlfn.IFS((IFERROR(VALUE(TRIM(SUBSTITUTE(BB13,CHAR(160),""))),0))&gt;(IFERROR(VALUE(TRIM(SUBSTITUTE(AY13,CHAR(160),""))),0)),"KO : Le montant retenu TTC est supérieur au montant raisonnable TTC. Merci de revoir la ligne de dépense ou plafonner son montant.",(IFERROR(VALUE(TRIM(SUBSTITUTE(AZ13,CHAR(160),""))),0))&gt;(IFERROR(VALUE(TRIM(SUBSTITUTE(AW13,CHAR(160),""))),0)),"Attention : Le montant retenu HT est supérieur au montant HT raisonnable. Merci de revoir la ligne de dépense, plafonner son montant, ou justifier la reventillation HT / TVA.",(IFERROR(VALUE(TRIM(SUBSTITUTE(BA13,CHAR(160),""))),0))&gt;(IFERROR(VALUE(TRIM(SUBSTITUTE(AX13,CHAR(160),""))),0)),"Attention : Le montant TVA retenu est supérieur au montant TVA raisonnable. Merci de revoir la ligne de dépense, plafonner son montant, ou justifier la reventillation HT / TVA.",(IFERROR(VALUE(TRIM(SUBSTITUTE(BB13,CHAR(160),""))),0))=0,"",(IFERROR(VALUE(TRIM(SUBSTITUTE(AY13,CHAR(160),""))),0))=(IFERROR(VALUE(TRIM(SUBSTITUTE(BB13,CHAR(160),""))),0)),"OK",(IFERROR(VALUE(TRIM(SUBSTITUTE(AY13,CHAR(160),""))),0))&gt;(IFERROR(VALUE(TRIM(SUBSTITUTE(BB13,CHAR(160),""))),0))," OK : Montant instruit inférieur au montant raisonnable.",TRUE,""))</f>
        <v/>
      </c>
      <c r="BE13" s="139" t="str" cm="1">
        <f t="array" ref="BE13">IF(OR(BB13="",Y13="",AZ13="",W13="",BA13="",X13=""),"",_xlfn.IFS((IFERROR(VALUE(TRIM(SUBSTITUTE(BB13,CHAR(160),""))),0))&gt;(IFERROR(VALUE(TRIM(SUBSTITUTE(Y13,CHAR(160),""))),0)),"KO : Le montant retenu TTC est supérieur au montant présenté TTC. Merci de revoir la ligne de dépense ou plafonner son montant.",(IFERROR(VALUE(TRIM(SUBSTITUTE(AZ13,CHAR(160),""))),0))&gt;(IFERROR(VALUE(TRIM(SUBSTITUTE(W13,CHAR(160),""))),0)),"Attention : Le montant retenu HT est supérieur au montant HT présenté. Merci de revoir la ligne de dépense,plafonner son montant,ou justifier la reventillation HT/TVA.",(IFERROR(VALUE(TRIM(SUBSTITUTE(BA13,CHAR(160),""))),0))&gt;(IFERROR(VALUE(TRIM(SUBSTITUTE(X13,CHAR(160),""))),0)),"Attention : Le montant TVA retenu est supérieur au montant TVA présenté. Merci de revoir la ligne de dépense,plafonner son montant,ou justifier la reventillation HT/TVA.",(IFERROR(VALUE(TRIM(SUBSTITUTE(Y13,CHAR(160),""))),0))=0,"",(IFERROR(VALUE(TRIM(SUBSTITUTE(BB13,CHAR(160),""))),0))=(IFERROR(VALUE(TRIM(SUBSTITUTE(Y13,CHAR(160),""))),0)),"OK",
OR((IFERROR(VALUE(TRIM(SUBSTITUTE(BB13,CHAR(160),""))),0))=0,(IFERROR(VALUE(TRIM(SUBSTITUTE(AZ13,CHAR(160),""))),0))=0),"Attention : montant présenté entièrement écarté",(IFERROR(VALUE(TRIM(SUBSTITUTE(BB13,CHAR(160),""))),0))&lt;(IFERROR(VALUE(TRIM(SUBSTITUTE(Y13,CHAR(160),""))),0)),"Attention : montant présenté partiellement écarté",TRUE,""))</f>
        <v/>
      </c>
      <c r="BF13" s="33" t="str">
        <f t="shared" si="27"/>
        <v/>
      </c>
      <c r="BG13" s="33" t="str">
        <f t="shared" si="28"/>
        <v/>
      </c>
      <c r="BH13" s="10" t="str">
        <f t="shared" si="29"/>
        <v/>
      </c>
      <c r="BI13" s="2"/>
    </row>
    <row r="14" spans="1:61" ht="15.95">
      <c r="A14" s="52">
        <v>3</v>
      </c>
      <c r="B14" s="539"/>
      <c r="C14" s="117"/>
      <c r="D14" s="118"/>
      <c r="E14" s="117"/>
      <c r="F14" s="117"/>
      <c r="G14" s="117"/>
      <c r="H14" s="117"/>
      <c r="I14" s="117"/>
      <c r="J14" s="117"/>
      <c r="K14" s="117"/>
      <c r="L14" s="117"/>
      <c r="M14" s="100"/>
      <c r="N14" s="4"/>
      <c r="O14" s="27" t="str">
        <f t="shared" si="0"/>
        <v/>
      </c>
      <c r="P14" s="5"/>
      <c r="Q14" s="4"/>
      <c r="R14" s="27" t="str">
        <f t="shared" si="1"/>
        <v/>
      </c>
      <c r="S14" s="6"/>
      <c r="T14" s="4"/>
      <c r="U14" s="101" t="str">
        <f t="shared" si="2"/>
        <v/>
      </c>
      <c r="V14" s="110"/>
      <c r="W14" s="109" t="str" cm="1">
        <f t="array" ref="W14">IF((_xlfn.IFS(TRIM(SUBSTITUTE(V14,CHAR(160),""))="Devis 1",IFERROR(VALUE(TRIM(SUBSTITUTE(M14,CHAR(160),""))),0),TRIM(SUBSTITUTE(V14,CHAR(160),""))="Devis 2",IFERROR(VALUE(TRIM(SUBSTITUTE(P14,CHAR(160),""))),0),TRIM(SUBSTITUTE(V14,CHAR(160),""))="Devis 3",IFERROR(VALUE(TRIM(SUBSTITUTE(S14,CHAR(160),""))),0),TRUE,0)*IFERROR(VALUE(TRIM(SUBSTITUTE(D14,CHAR(160),""))),0))=0,"",_xlfn.IFS(TRIM(SUBSTITUTE(V14,CHAR(160),""))="Devis 1",IFERROR(VALUE(TRIM(SUBSTITUTE(M14,CHAR(160),""))),0),TRIM(SUBSTITUTE(V14,CHAR(160),""))="Devis 2",IFERROR(VALUE(TRIM(SUBSTITUTE(P14,CHAR(160),""))),0),TRIM(SUBSTITUTE(V14,CHAR(160),""))="Devis 3",IFERROR(VALUE(TRIM(SUBSTITUTE(S14,CHAR(160),""))),0),TRUE,0)*IFERROR(VALUE(TRIM(SUBSTITUTE(D14,CHAR(160),""))),0))</f>
        <v/>
      </c>
      <c r="X14" s="54" t="str" cm="1">
        <f t="array" ref="X14">IF(_xlfn.IFS(TRIM(SUBSTITUTE(V14,CHAR(160),""))="Devis 1",IFERROR(VALUE(TRIM(SUBSTITUTE(N14,CHAR(160),""))),0),TRIM(SUBSTITUTE(V14,CHAR(160),""))="Devis 2",IFERROR(VALUE(TRIM(SUBSTITUTE(Q14,CHAR(160),""))),0),TRIM(SUBSTITUTE(V14,CHAR(160),""))="Devis 3",IFERROR(VALUE(TRIM(SUBSTITUTE(T14,CHAR(160),""))),0),TRUE,0)*IFERROR(VALUE(TRIM(SUBSTITUTE(D14,CHAR(160),""))),0)=0,IF(W14&lt;&gt;"",0,""),_xlfn.IFS(TRIM(SUBSTITUTE(V14,CHAR(160),""))="Devis 1",IFERROR(VALUE(TRIM(SUBSTITUTE(N14,CHAR(160),""))),0),TRIM(SUBSTITUTE(V14,CHAR(160),""))="Devis 2",IFERROR(VALUE(TRIM(SUBSTITUTE(Q14,CHAR(160),""))),0),TRIM(SUBSTITUTE(V14,CHAR(160),""))="Devis 3",IFERROR(VALUE(TRIM(SUBSTITUTE(T14,CHAR(160),""))),0),TRUE,0)*IFERROR(VALUE(TRIM(SUBSTITUTE(D14,CHAR(160),""))),0))</f>
        <v/>
      </c>
      <c r="Y14" s="112" t="str">
        <f t="shared" si="3"/>
        <v/>
      </c>
      <c r="Z14" s="113"/>
      <c r="AA14" s="130" t="str">
        <f t="shared" si="4"/>
        <v/>
      </c>
      <c r="AB14" s="130" t="str">
        <f t="shared" si="5"/>
        <v/>
      </c>
      <c r="AC14" s="130" t="str">
        <f t="shared" si="6"/>
        <v/>
      </c>
      <c r="AD14" s="130" t="str">
        <f t="shared" si="7"/>
        <v/>
      </c>
      <c r="AE14" s="130" t="str">
        <f t="shared" si="8"/>
        <v/>
      </c>
      <c r="AF14" s="130" t="str">
        <f t="shared" si="9"/>
        <v/>
      </c>
      <c r="AG14" s="130" t="str">
        <f t="shared" si="10"/>
        <v/>
      </c>
      <c r="AH14" s="130" t="str">
        <f t="shared" si="11"/>
        <v/>
      </c>
      <c r="AI14" s="130"/>
      <c r="AJ14" s="130" t="str">
        <f t="shared" si="12"/>
        <v/>
      </c>
      <c r="AK14" s="130" t="str">
        <f t="shared" si="13"/>
        <v/>
      </c>
      <c r="AL14" s="29" t="str">
        <f t="shared" si="14"/>
        <v/>
      </c>
      <c r="AM14" s="9" t="str">
        <f t="shared" si="15"/>
        <v/>
      </c>
      <c r="AN14" s="27" t="str">
        <f t="shared" si="16"/>
        <v/>
      </c>
      <c r="AO14" s="30" t="str">
        <f t="shared" si="17"/>
        <v/>
      </c>
      <c r="AP14" s="9" t="str">
        <f t="shared" si="18"/>
        <v/>
      </c>
      <c r="AQ14" s="27" t="str">
        <f t="shared" si="19"/>
        <v/>
      </c>
      <c r="AR14" s="31" t="str">
        <f t="shared" si="20"/>
        <v/>
      </c>
      <c r="AS14" s="9" t="str">
        <f t="shared" si="21"/>
        <v/>
      </c>
      <c r="AT14" s="32" t="str">
        <f t="shared" si="22"/>
        <v/>
      </c>
      <c r="AU14" s="28" t="str">
        <f t="shared" si="23"/>
        <v/>
      </c>
      <c r="AV14" s="136"/>
      <c r="AW14" s="33" t="str">
        <f t="shared" si="24"/>
        <v/>
      </c>
      <c r="AX14" s="33" t="str">
        <f t="shared" si="25"/>
        <v/>
      </c>
      <c r="AY14" s="33" t="str">
        <f t="shared" si="26"/>
        <v/>
      </c>
      <c r="AZ14" s="55" t="str" cm="1">
        <f t="array" ref="AZ14">IF($AC14="","",IF((IFERROR(_xlfn.IFS($AU14="Devis 1",(IFERROR(VALUE(TRIM(SUBSTITUTE(AL14,CHAR(160),""))),0)),$AU14="Devis 2",(IFERROR(VALUE(TRIM(SUBSTITUTE(AO14,CHAR(160),""))),0)),$AU14="Devis 3",(IFERROR(VALUE(TRIM(SUBSTITUTE(AR14,CHAR(160),""))),0))),0))*(IFERROR(VALUE(TRIM(SUBSTITUTE($AC14,CHAR(160),""))),0))=0,"",(IFERROR(_xlfn.IFS($AU14="Devis 1",(IFERROR(VALUE(TRIM(SUBSTITUTE(AL14,CHAR(160),""))),0)),$AU14="Devis 2",(IFERROR(VALUE(TRIM(SUBSTITUTE(AO14,CHAR(160),""))),0)),$AU14="Devis 3",(IFERROR(VALUE(TRIM(SUBSTITUTE(AR14,CHAR(160),""))),0))),0))*(IFERROR(VALUE(TRIM(SUBSTITUTE($AC14,CHAR(160),""))),0))))</f>
        <v/>
      </c>
      <c r="BA14" s="55" t="str" cm="1">
        <f t="array" ref="BA14">IF($AC14="","",IF((IFERROR(_xlfn.IFS(TRIM(SUBSTITUTE($AU14,CHAR(160),""))="Devis 1", IFERROR(VALUE(TRIM(SUBSTITUTE(AM14,CHAR(160),""))),0),TRIM(SUBSTITUTE($AU14,CHAR(160),""))="Devis 2", IFERROR(VALUE(TRIM(SUBSTITUTE(AP14,CHAR(160),""))),0),TRIM(SUBSTITUTE($AU14,CHAR(160),""))="Devis 3", IFERROR(VALUE(TRIM(SUBSTITUTE(AS14,CHAR(160),""))),0)),0) * IFERROR(VALUE(TRIM(SUBSTITUTE($AC14,CHAR(160),""))),0)) = 0,IF(AZ14&lt;&gt;"",0,""),(IFERROR(_xlfn.IFS(TRIM(SUBSTITUTE($AU14,CHAR(160),""))="Devis 1", IFERROR(VALUE(TRIM(SUBSTITUTE(AM14,CHAR(160),""))),0),TRIM(SUBSTITUTE($AU14,CHAR(160),""))="Devis 2", IFERROR(VALUE(TRIM(SUBSTITUTE(AP14,CHAR(160),""))),0),TRIM(SUBSTITUTE($AU14,CHAR(160),""))="Devis 3", IFERROR(VALUE(TRIM(SUBSTITUTE(AS14,CHAR(160),""))),0)),0) * IFERROR(VALUE(TRIM(SUBSTITUTE($AC14,CHAR(160),""))),0))))</f>
        <v/>
      </c>
      <c r="BB14" s="55" t="str" cm="1">
        <f t="array" ref="BB14">IF($AC14="","",IF(IFERROR(_xlfn.IFS($AU14="Devis 1",IFERROR(VALUE(TRIM(SUBSTITUTE(AN14,CHAR(160),""))),0),$AU14="Devis 2",IFERROR(VALUE(TRIM(SUBSTITUTE(AQ14,CHAR(160),""))),0),$AU14="Devis 3",IFERROR(VALUE(TRIM(SUBSTITUTE(AT14,CHAR(160),""))),0)),0)*IFERROR(VALUE(TRIM(SUBSTITUTE($AC14,CHAR(160),""))),0)=0,"",IFERROR(_xlfn.IFS($AU14="Devis 1",IFERROR(VALUE(TRIM(SUBSTITUTE(AN14,CHAR(160),""))),0),$AU14="Devis 2",IFERROR(VALUE(TRIM(SUBSTITUTE(AQ14,CHAR(160),""))),0),$AU14="Devis 3",IFERROR(VALUE(TRIM(SUBSTITUTE(AT14,CHAR(160),""))),0)),0)*IFERROR(VALUE(TRIM(SUBSTITUTE($AC14,CHAR(160),""))),0)))</f>
        <v/>
      </c>
      <c r="BC14" s="136"/>
      <c r="BD14" s="8" t="str" cm="1">
        <f t="array" ref="BD14">IF(OR(BB14="",AY14="",AZ14="",AW14="",BA14="",AX14=""),"",_xlfn.IFS((IFERROR(VALUE(TRIM(SUBSTITUTE(BB14,CHAR(160),""))),0))&gt;(IFERROR(VALUE(TRIM(SUBSTITUTE(AY14,CHAR(160),""))),0)),"KO : Le montant retenu TTC est supérieur au montant raisonnable TTC. Merci de revoir la ligne de dépense ou plafonner son montant.",(IFERROR(VALUE(TRIM(SUBSTITUTE(AZ14,CHAR(160),""))),0))&gt;(IFERROR(VALUE(TRIM(SUBSTITUTE(AW14,CHAR(160),""))),0)),"Attention : Le montant retenu HT est supérieur au montant HT raisonnable. Merci de revoir la ligne de dépense, plafonner son montant, ou justifier la reventillation HT / TVA.",(IFERROR(VALUE(TRIM(SUBSTITUTE(BA14,CHAR(160),""))),0))&gt;(IFERROR(VALUE(TRIM(SUBSTITUTE(AX14,CHAR(160),""))),0)),"Attention : Le montant TVA retenu est supérieur au montant TVA raisonnable. Merci de revoir la ligne de dépense, plafonner son montant, ou justifier la reventillation HT / TVA.",(IFERROR(VALUE(TRIM(SUBSTITUTE(BB14,CHAR(160),""))),0))=0,"",(IFERROR(VALUE(TRIM(SUBSTITUTE(AY14,CHAR(160),""))),0))=(IFERROR(VALUE(TRIM(SUBSTITUTE(BB14,CHAR(160),""))),0)),"OK",(IFERROR(VALUE(TRIM(SUBSTITUTE(AY14,CHAR(160),""))),0))&gt;(IFERROR(VALUE(TRIM(SUBSTITUTE(BB14,CHAR(160),""))),0))," OK : Montant instruit inférieur au montant raisonnable.",TRUE,""))</f>
        <v/>
      </c>
      <c r="BE14" s="139" t="str" cm="1">
        <f t="array" ref="BE14">IF(OR(BB14="",Y14="",AZ14="",W14="",BA14="",X14=""),"",_xlfn.IFS((IFERROR(VALUE(TRIM(SUBSTITUTE(BB14,CHAR(160),""))),0))&gt;(IFERROR(VALUE(TRIM(SUBSTITUTE(Y14,CHAR(160),""))),0)),"KO : Le montant retenu TTC est supérieur au montant présenté TTC. Merci de revoir la ligne de dépense ou plafonner son montant.",(IFERROR(VALUE(TRIM(SUBSTITUTE(AZ14,CHAR(160),""))),0))&gt;(IFERROR(VALUE(TRIM(SUBSTITUTE(W14,CHAR(160),""))),0)),"Attention : Le montant retenu HT est supérieur au montant HT présenté. Merci de revoir la ligne de dépense,plafonner son montant,ou justifier la reventillation HT/TVA.",(IFERROR(VALUE(TRIM(SUBSTITUTE(BA14,CHAR(160),""))),0))&gt;(IFERROR(VALUE(TRIM(SUBSTITUTE(X14,CHAR(160),""))),0)),"Attention : Le montant TVA retenu est supérieur au montant TVA présenté. Merci de revoir la ligne de dépense,plafonner son montant,ou justifier la reventillation HT/TVA.",(IFERROR(VALUE(TRIM(SUBSTITUTE(Y14,CHAR(160),""))),0))=0,"",(IFERROR(VALUE(TRIM(SUBSTITUTE(BB14,CHAR(160),""))),0))=(IFERROR(VALUE(TRIM(SUBSTITUTE(Y14,CHAR(160),""))),0)),"OK",
OR((IFERROR(VALUE(TRIM(SUBSTITUTE(BB14,CHAR(160),""))),0))=0,(IFERROR(VALUE(TRIM(SUBSTITUTE(AZ14,CHAR(160),""))),0))=0),"Attention : montant présenté entièrement écarté",(IFERROR(VALUE(TRIM(SUBSTITUTE(BB14,CHAR(160),""))),0))&lt;(IFERROR(VALUE(TRIM(SUBSTITUTE(Y14,CHAR(160),""))),0)),"Attention : montant présenté partiellement écarté",TRUE,""))</f>
        <v/>
      </c>
      <c r="BF14" s="33" t="str">
        <f t="shared" si="27"/>
        <v/>
      </c>
      <c r="BG14" s="33" t="str">
        <f t="shared" si="28"/>
        <v/>
      </c>
      <c r="BH14" s="10" t="str">
        <f t="shared" si="29"/>
        <v/>
      </c>
      <c r="BI14" s="35"/>
    </row>
    <row r="15" spans="1:61" ht="15" customHeight="1">
      <c r="A15" s="52">
        <v>4</v>
      </c>
      <c r="B15" s="539"/>
      <c r="C15" s="117"/>
      <c r="D15" s="118"/>
      <c r="E15" s="117"/>
      <c r="F15" s="117"/>
      <c r="G15" s="117"/>
      <c r="H15" s="117"/>
      <c r="I15" s="117"/>
      <c r="J15" s="117"/>
      <c r="K15" s="117"/>
      <c r="L15" s="117"/>
      <c r="M15" s="100"/>
      <c r="N15" s="4"/>
      <c r="O15" s="27" t="str">
        <f t="shared" si="0"/>
        <v/>
      </c>
      <c r="P15" s="5"/>
      <c r="Q15" s="4"/>
      <c r="R15" s="27" t="str">
        <f t="shared" si="1"/>
        <v/>
      </c>
      <c r="S15" s="6"/>
      <c r="T15" s="4"/>
      <c r="U15" s="101" t="str">
        <f t="shared" si="2"/>
        <v/>
      </c>
      <c r="V15" s="110"/>
      <c r="W15" s="109" t="str" cm="1">
        <f t="array" ref="W15">IF((_xlfn.IFS(TRIM(SUBSTITUTE(V15,CHAR(160),""))="Devis 1",IFERROR(VALUE(TRIM(SUBSTITUTE(M15,CHAR(160),""))),0),TRIM(SUBSTITUTE(V15,CHAR(160),""))="Devis 2",IFERROR(VALUE(TRIM(SUBSTITUTE(P15,CHAR(160),""))),0),TRIM(SUBSTITUTE(V15,CHAR(160),""))="Devis 3",IFERROR(VALUE(TRIM(SUBSTITUTE(S15,CHAR(160),""))),0),TRUE,0)*IFERROR(VALUE(TRIM(SUBSTITUTE(D15,CHAR(160),""))),0))=0,"",_xlfn.IFS(TRIM(SUBSTITUTE(V15,CHAR(160),""))="Devis 1",IFERROR(VALUE(TRIM(SUBSTITUTE(M15,CHAR(160),""))),0),TRIM(SUBSTITUTE(V15,CHAR(160),""))="Devis 2",IFERROR(VALUE(TRIM(SUBSTITUTE(P15,CHAR(160),""))),0),TRIM(SUBSTITUTE(V15,CHAR(160),""))="Devis 3",IFERROR(VALUE(TRIM(SUBSTITUTE(S15,CHAR(160),""))),0),TRUE,0)*IFERROR(VALUE(TRIM(SUBSTITUTE(D15,CHAR(160),""))),0))</f>
        <v/>
      </c>
      <c r="X15" s="54" t="str" cm="1">
        <f t="array" ref="X15">IF(_xlfn.IFS(TRIM(SUBSTITUTE(V15,CHAR(160),""))="Devis 1",IFERROR(VALUE(TRIM(SUBSTITUTE(N15,CHAR(160),""))),0),TRIM(SUBSTITUTE(V15,CHAR(160),""))="Devis 2",IFERROR(VALUE(TRIM(SUBSTITUTE(Q15,CHAR(160),""))),0),TRIM(SUBSTITUTE(V15,CHAR(160),""))="Devis 3",IFERROR(VALUE(TRIM(SUBSTITUTE(T15,CHAR(160),""))),0),TRUE,0)*IFERROR(VALUE(TRIM(SUBSTITUTE(D15,CHAR(160),""))),0)=0,IF(W15&lt;&gt;"",0,""),_xlfn.IFS(TRIM(SUBSTITUTE(V15,CHAR(160),""))="Devis 1",IFERROR(VALUE(TRIM(SUBSTITUTE(N15,CHAR(160),""))),0),TRIM(SUBSTITUTE(V15,CHAR(160),""))="Devis 2",IFERROR(VALUE(TRIM(SUBSTITUTE(Q15,CHAR(160),""))),0),TRIM(SUBSTITUTE(V15,CHAR(160),""))="Devis 3",IFERROR(VALUE(TRIM(SUBSTITUTE(T15,CHAR(160),""))),0),TRUE,0)*IFERROR(VALUE(TRIM(SUBSTITUTE(D15,CHAR(160),""))),0))</f>
        <v/>
      </c>
      <c r="Y15" s="112" t="str">
        <f t="shared" si="3"/>
        <v/>
      </c>
      <c r="Z15" s="113"/>
      <c r="AA15" s="130" t="str">
        <f t="shared" si="4"/>
        <v/>
      </c>
      <c r="AB15" s="130" t="str">
        <f t="shared" si="5"/>
        <v/>
      </c>
      <c r="AC15" s="130" t="str">
        <f t="shared" si="6"/>
        <v/>
      </c>
      <c r="AD15" s="130" t="str">
        <f t="shared" si="7"/>
        <v/>
      </c>
      <c r="AE15" s="130" t="str">
        <f t="shared" si="8"/>
        <v/>
      </c>
      <c r="AF15" s="130" t="str">
        <f t="shared" si="9"/>
        <v/>
      </c>
      <c r="AG15" s="130" t="str">
        <f t="shared" si="10"/>
        <v/>
      </c>
      <c r="AH15" s="130" t="str">
        <f t="shared" si="11"/>
        <v/>
      </c>
      <c r="AI15" s="130"/>
      <c r="AJ15" s="130" t="str">
        <f t="shared" si="12"/>
        <v/>
      </c>
      <c r="AK15" s="130" t="str">
        <f t="shared" si="13"/>
        <v/>
      </c>
      <c r="AL15" s="29" t="str">
        <f t="shared" si="14"/>
        <v/>
      </c>
      <c r="AM15" s="9" t="str">
        <f t="shared" si="15"/>
        <v/>
      </c>
      <c r="AN15" s="27" t="str">
        <f t="shared" si="16"/>
        <v/>
      </c>
      <c r="AO15" s="30" t="str">
        <f t="shared" si="17"/>
        <v/>
      </c>
      <c r="AP15" s="9" t="str">
        <f t="shared" si="18"/>
        <v/>
      </c>
      <c r="AQ15" s="27" t="str">
        <f t="shared" si="19"/>
        <v/>
      </c>
      <c r="AR15" s="31" t="str">
        <f t="shared" si="20"/>
        <v/>
      </c>
      <c r="AS15" s="9" t="str">
        <f t="shared" si="21"/>
        <v/>
      </c>
      <c r="AT15" s="32" t="str">
        <f t="shared" si="22"/>
        <v/>
      </c>
      <c r="AU15" s="28" t="str">
        <f t="shared" si="23"/>
        <v/>
      </c>
      <c r="AV15" s="136"/>
      <c r="AW15" s="33" t="str">
        <f t="shared" si="24"/>
        <v/>
      </c>
      <c r="AX15" s="33" t="str">
        <f t="shared" si="25"/>
        <v/>
      </c>
      <c r="AY15" s="33" t="str">
        <f t="shared" si="26"/>
        <v/>
      </c>
      <c r="AZ15" s="55" t="str" cm="1">
        <f t="array" ref="AZ15">IF($AC15="","",IF((IFERROR(_xlfn.IFS($AU15="Devis 1",(IFERROR(VALUE(TRIM(SUBSTITUTE(AL15,CHAR(160),""))),0)),$AU15="Devis 2",(IFERROR(VALUE(TRIM(SUBSTITUTE(AO15,CHAR(160),""))),0)),$AU15="Devis 3",(IFERROR(VALUE(TRIM(SUBSTITUTE(AR15,CHAR(160),""))),0))),0))*(IFERROR(VALUE(TRIM(SUBSTITUTE($AC15,CHAR(160),""))),0))=0,"",(IFERROR(_xlfn.IFS($AU15="Devis 1",(IFERROR(VALUE(TRIM(SUBSTITUTE(AL15,CHAR(160),""))),0)),$AU15="Devis 2",(IFERROR(VALUE(TRIM(SUBSTITUTE(AO15,CHAR(160),""))),0)),$AU15="Devis 3",(IFERROR(VALUE(TRIM(SUBSTITUTE(AR15,CHAR(160),""))),0))),0))*(IFERROR(VALUE(TRIM(SUBSTITUTE($AC15,CHAR(160),""))),0))))</f>
        <v/>
      </c>
      <c r="BA15" s="55" t="str" cm="1">
        <f t="array" ref="BA15">IF($AC15="","",IF((IFERROR(_xlfn.IFS(TRIM(SUBSTITUTE($AU15,CHAR(160),""))="Devis 1", IFERROR(VALUE(TRIM(SUBSTITUTE(AM15,CHAR(160),""))),0),TRIM(SUBSTITUTE($AU15,CHAR(160),""))="Devis 2", IFERROR(VALUE(TRIM(SUBSTITUTE(AP15,CHAR(160),""))),0),TRIM(SUBSTITUTE($AU15,CHAR(160),""))="Devis 3", IFERROR(VALUE(TRIM(SUBSTITUTE(AS15,CHAR(160),""))),0)),0) * IFERROR(VALUE(TRIM(SUBSTITUTE($AC15,CHAR(160),""))),0)) = 0,IF(AZ15&lt;&gt;"",0,""),(IFERROR(_xlfn.IFS(TRIM(SUBSTITUTE($AU15,CHAR(160),""))="Devis 1", IFERROR(VALUE(TRIM(SUBSTITUTE(AM15,CHAR(160),""))),0),TRIM(SUBSTITUTE($AU15,CHAR(160),""))="Devis 2", IFERROR(VALUE(TRIM(SUBSTITUTE(AP15,CHAR(160),""))),0),TRIM(SUBSTITUTE($AU15,CHAR(160),""))="Devis 3", IFERROR(VALUE(TRIM(SUBSTITUTE(AS15,CHAR(160),""))),0)),0) * IFERROR(VALUE(TRIM(SUBSTITUTE($AC15,CHAR(160),""))),0))))</f>
        <v/>
      </c>
      <c r="BB15" s="55" t="str" cm="1">
        <f t="array" ref="BB15">IF($AC15="","",IF(IFERROR(_xlfn.IFS($AU15="Devis 1",IFERROR(VALUE(TRIM(SUBSTITUTE(AN15,CHAR(160),""))),0),$AU15="Devis 2",IFERROR(VALUE(TRIM(SUBSTITUTE(AQ15,CHAR(160),""))),0),$AU15="Devis 3",IFERROR(VALUE(TRIM(SUBSTITUTE(AT15,CHAR(160),""))),0)),0)*IFERROR(VALUE(TRIM(SUBSTITUTE($AC15,CHAR(160),""))),0)=0,"",IFERROR(_xlfn.IFS($AU15="Devis 1",IFERROR(VALUE(TRIM(SUBSTITUTE(AN15,CHAR(160),""))),0),$AU15="Devis 2",IFERROR(VALUE(TRIM(SUBSTITUTE(AQ15,CHAR(160),""))),0),$AU15="Devis 3",IFERROR(VALUE(TRIM(SUBSTITUTE(AT15,CHAR(160),""))),0)),0)*IFERROR(VALUE(TRIM(SUBSTITUTE($AC15,CHAR(160),""))),0)))</f>
        <v/>
      </c>
      <c r="BC15" s="34"/>
      <c r="BD15" s="8" t="str" cm="1">
        <f t="array" ref="BD15">IF(OR(BB15="",AY15="",AZ15="",AW15="",BA15="",AX15=""),"",_xlfn.IFS((IFERROR(VALUE(TRIM(SUBSTITUTE(BB15,CHAR(160),""))),0))&gt;(IFERROR(VALUE(TRIM(SUBSTITUTE(AY15,CHAR(160),""))),0)),"KO : Le montant retenu TTC est supérieur au montant raisonnable TTC. Merci de revoir la ligne de dépense ou plafonner son montant.",(IFERROR(VALUE(TRIM(SUBSTITUTE(AZ15,CHAR(160),""))),0))&gt;(IFERROR(VALUE(TRIM(SUBSTITUTE(AW15,CHAR(160),""))),0)),"Attention : Le montant retenu HT est supérieur au montant HT raisonnable. Merci de revoir la ligne de dépense, plafonner son montant, ou justifier la reventillation HT / TVA.",(IFERROR(VALUE(TRIM(SUBSTITUTE(BA15,CHAR(160),""))),0))&gt;(IFERROR(VALUE(TRIM(SUBSTITUTE(AX15,CHAR(160),""))),0)),"Attention : Le montant TVA retenu est supérieur au montant TVA raisonnable. Merci de revoir la ligne de dépense, plafonner son montant, ou justifier la reventillation HT / TVA.",(IFERROR(VALUE(TRIM(SUBSTITUTE(BB15,CHAR(160),""))),0))=0,"",(IFERROR(VALUE(TRIM(SUBSTITUTE(AY15,CHAR(160),""))),0))=(IFERROR(VALUE(TRIM(SUBSTITUTE(BB15,CHAR(160),""))),0)),"OK",(IFERROR(VALUE(TRIM(SUBSTITUTE(AY15,CHAR(160),""))),0))&gt;(IFERROR(VALUE(TRIM(SUBSTITUTE(BB15,CHAR(160),""))),0))," OK : Montant instruit inférieur au montant raisonnable.",TRUE,""))</f>
        <v/>
      </c>
      <c r="BE15" s="139" t="str" cm="1">
        <f t="array" ref="BE15">IF(OR(BB15="",Y15="",AZ15="",W15="",BA15="",X15=""),"",_xlfn.IFS((IFERROR(VALUE(TRIM(SUBSTITUTE(BB15,CHAR(160),""))),0))&gt;(IFERROR(VALUE(TRIM(SUBSTITUTE(Y15,CHAR(160),""))),0)),"KO : Le montant retenu TTC est supérieur au montant présenté TTC. Merci de revoir la ligne de dépense ou plafonner son montant.",(IFERROR(VALUE(TRIM(SUBSTITUTE(AZ15,CHAR(160),""))),0))&gt;(IFERROR(VALUE(TRIM(SUBSTITUTE(W15,CHAR(160),""))),0)),"Attention : Le montant retenu HT est supérieur au montant HT présenté. Merci de revoir la ligne de dépense,plafonner son montant,ou justifier la reventillation HT/TVA.",(IFERROR(VALUE(TRIM(SUBSTITUTE(BA15,CHAR(160),""))),0))&gt;(IFERROR(VALUE(TRIM(SUBSTITUTE(X15,CHAR(160),""))),0)),"Attention : Le montant TVA retenu est supérieur au montant TVA présenté. Merci de revoir la ligne de dépense,plafonner son montant,ou justifier la reventillation HT/TVA.",(IFERROR(VALUE(TRIM(SUBSTITUTE(Y15,CHAR(160),""))),0))=0,"",(IFERROR(VALUE(TRIM(SUBSTITUTE(BB15,CHAR(160),""))),0))=(IFERROR(VALUE(TRIM(SUBSTITUTE(Y15,CHAR(160),""))),0)),"OK",
OR((IFERROR(VALUE(TRIM(SUBSTITUTE(BB15,CHAR(160),""))),0))=0,(IFERROR(VALUE(TRIM(SUBSTITUTE(AZ15,CHAR(160),""))),0))=0),"Attention : montant présenté entièrement écarté",(IFERROR(VALUE(TRIM(SUBSTITUTE(BB15,CHAR(160),""))),0))&lt;(IFERROR(VALUE(TRIM(SUBSTITUTE(Y15,CHAR(160),""))),0)),"Attention : montant présenté partiellement écarté",TRUE,""))</f>
        <v/>
      </c>
      <c r="BF15" s="33" t="str">
        <f t="shared" si="27"/>
        <v/>
      </c>
      <c r="BG15" s="33" t="str">
        <f t="shared" si="28"/>
        <v/>
      </c>
      <c r="BH15" s="10" t="str">
        <f t="shared" si="29"/>
        <v/>
      </c>
      <c r="BI15" s="35"/>
    </row>
    <row r="16" spans="1:61" ht="15" customHeight="1">
      <c r="A16" s="52">
        <v>5</v>
      </c>
      <c r="B16" s="539"/>
      <c r="C16" s="117"/>
      <c r="D16" s="118"/>
      <c r="E16" s="117"/>
      <c r="F16" s="117"/>
      <c r="G16" s="117"/>
      <c r="H16" s="117"/>
      <c r="I16" s="117"/>
      <c r="J16" s="117"/>
      <c r="K16" s="117"/>
      <c r="L16" s="117"/>
      <c r="M16" s="100"/>
      <c r="N16" s="4"/>
      <c r="O16" s="27" t="str">
        <f t="shared" si="0"/>
        <v/>
      </c>
      <c r="P16" s="5"/>
      <c r="Q16" s="4"/>
      <c r="R16" s="27" t="str">
        <f t="shared" si="1"/>
        <v/>
      </c>
      <c r="S16" s="6"/>
      <c r="T16" s="4"/>
      <c r="U16" s="101" t="str">
        <f t="shared" si="2"/>
        <v/>
      </c>
      <c r="V16" s="110"/>
      <c r="W16" s="109" t="str" cm="1">
        <f t="array" ref="W16">IF((_xlfn.IFS(TRIM(SUBSTITUTE(V16,CHAR(160),""))="Devis 1",IFERROR(VALUE(TRIM(SUBSTITUTE(M16,CHAR(160),""))),0),TRIM(SUBSTITUTE(V16,CHAR(160),""))="Devis 2",IFERROR(VALUE(TRIM(SUBSTITUTE(P16,CHAR(160),""))),0),TRIM(SUBSTITUTE(V16,CHAR(160),""))="Devis 3",IFERROR(VALUE(TRIM(SUBSTITUTE(S16,CHAR(160),""))),0),TRUE,0)*IFERROR(VALUE(TRIM(SUBSTITUTE(D16,CHAR(160),""))),0))=0,"",_xlfn.IFS(TRIM(SUBSTITUTE(V16,CHAR(160),""))="Devis 1",IFERROR(VALUE(TRIM(SUBSTITUTE(M16,CHAR(160),""))),0),TRIM(SUBSTITUTE(V16,CHAR(160),""))="Devis 2",IFERROR(VALUE(TRIM(SUBSTITUTE(P16,CHAR(160),""))),0),TRIM(SUBSTITUTE(V16,CHAR(160),""))="Devis 3",IFERROR(VALUE(TRIM(SUBSTITUTE(S16,CHAR(160),""))),0),TRUE,0)*IFERROR(VALUE(TRIM(SUBSTITUTE(D16,CHAR(160),""))),0))</f>
        <v/>
      </c>
      <c r="X16" s="54" t="str" cm="1">
        <f t="array" ref="X16">IF(_xlfn.IFS(TRIM(SUBSTITUTE(V16,CHAR(160),""))="Devis 1",IFERROR(VALUE(TRIM(SUBSTITUTE(N16,CHAR(160),""))),0),TRIM(SUBSTITUTE(V16,CHAR(160),""))="Devis 2",IFERROR(VALUE(TRIM(SUBSTITUTE(Q16,CHAR(160),""))),0),TRIM(SUBSTITUTE(V16,CHAR(160),""))="Devis 3",IFERROR(VALUE(TRIM(SUBSTITUTE(T16,CHAR(160),""))),0),TRUE,0)*IFERROR(VALUE(TRIM(SUBSTITUTE(D16,CHAR(160),""))),0)=0,IF(W16&lt;&gt;"",0,""),_xlfn.IFS(TRIM(SUBSTITUTE(V16,CHAR(160),""))="Devis 1",IFERROR(VALUE(TRIM(SUBSTITUTE(N16,CHAR(160),""))),0),TRIM(SUBSTITUTE(V16,CHAR(160),""))="Devis 2",IFERROR(VALUE(TRIM(SUBSTITUTE(Q16,CHAR(160),""))),0),TRIM(SUBSTITUTE(V16,CHAR(160),""))="Devis 3",IFERROR(VALUE(TRIM(SUBSTITUTE(T16,CHAR(160),""))),0),TRUE,0)*IFERROR(VALUE(TRIM(SUBSTITUTE(D16,CHAR(160),""))),0))</f>
        <v/>
      </c>
      <c r="Y16" s="112" t="str">
        <f t="shared" si="3"/>
        <v/>
      </c>
      <c r="Z16" s="113"/>
      <c r="AA16" s="130" t="str">
        <f t="shared" si="4"/>
        <v/>
      </c>
      <c r="AB16" s="130" t="str">
        <f t="shared" si="5"/>
        <v/>
      </c>
      <c r="AC16" s="130" t="str">
        <f t="shared" si="6"/>
        <v/>
      </c>
      <c r="AD16" s="130" t="str">
        <f t="shared" si="7"/>
        <v/>
      </c>
      <c r="AE16" s="130" t="str">
        <f t="shared" si="8"/>
        <v/>
      </c>
      <c r="AF16" s="130" t="str">
        <f t="shared" si="9"/>
        <v/>
      </c>
      <c r="AG16" s="130" t="str">
        <f t="shared" si="10"/>
        <v/>
      </c>
      <c r="AH16" s="130" t="str">
        <f t="shared" si="11"/>
        <v/>
      </c>
      <c r="AI16" s="130"/>
      <c r="AJ16" s="130" t="str">
        <f t="shared" si="12"/>
        <v/>
      </c>
      <c r="AK16" s="130" t="str">
        <f t="shared" si="13"/>
        <v/>
      </c>
      <c r="AL16" s="29" t="str">
        <f t="shared" si="14"/>
        <v/>
      </c>
      <c r="AM16" s="9" t="str">
        <f t="shared" si="15"/>
        <v/>
      </c>
      <c r="AN16" s="27" t="str">
        <f t="shared" si="16"/>
        <v/>
      </c>
      <c r="AO16" s="30" t="str">
        <f t="shared" si="17"/>
        <v/>
      </c>
      <c r="AP16" s="9" t="str">
        <f t="shared" si="18"/>
        <v/>
      </c>
      <c r="AQ16" s="27" t="str">
        <f t="shared" si="19"/>
        <v/>
      </c>
      <c r="AR16" s="31" t="str">
        <f t="shared" si="20"/>
        <v/>
      </c>
      <c r="AS16" s="9" t="str">
        <f t="shared" si="21"/>
        <v/>
      </c>
      <c r="AT16" s="32" t="str">
        <f t="shared" si="22"/>
        <v/>
      </c>
      <c r="AU16" s="28" t="str">
        <f t="shared" si="23"/>
        <v/>
      </c>
      <c r="AV16" s="136"/>
      <c r="AW16" s="33" t="str">
        <f t="shared" si="24"/>
        <v/>
      </c>
      <c r="AX16" s="33" t="str">
        <f t="shared" si="25"/>
        <v/>
      </c>
      <c r="AY16" s="33" t="str">
        <f t="shared" si="26"/>
        <v/>
      </c>
      <c r="AZ16" s="55" t="str" cm="1">
        <f t="array" ref="AZ16">IF($AC16="","",IF((IFERROR(_xlfn.IFS($AU16="Devis 1",(IFERROR(VALUE(TRIM(SUBSTITUTE(AL16,CHAR(160),""))),0)),$AU16="Devis 2",(IFERROR(VALUE(TRIM(SUBSTITUTE(AO16,CHAR(160),""))),0)),$AU16="Devis 3",(IFERROR(VALUE(TRIM(SUBSTITUTE(AR16,CHAR(160),""))),0))),0))*(IFERROR(VALUE(TRIM(SUBSTITUTE($AC16,CHAR(160),""))),0))=0,"",(IFERROR(_xlfn.IFS($AU16="Devis 1",(IFERROR(VALUE(TRIM(SUBSTITUTE(AL16,CHAR(160),""))),0)),$AU16="Devis 2",(IFERROR(VALUE(TRIM(SUBSTITUTE(AO16,CHAR(160),""))),0)),$AU16="Devis 3",(IFERROR(VALUE(TRIM(SUBSTITUTE(AR16,CHAR(160),""))),0))),0))*(IFERROR(VALUE(TRIM(SUBSTITUTE($AC16,CHAR(160),""))),0))))</f>
        <v/>
      </c>
      <c r="BA16" s="55" t="str" cm="1">
        <f t="array" ref="BA16">IF($AC16="","",IF((IFERROR(_xlfn.IFS(TRIM(SUBSTITUTE($AU16,CHAR(160),""))="Devis 1", IFERROR(VALUE(TRIM(SUBSTITUTE(AM16,CHAR(160),""))),0),TRIM(SUBSTITUTE($AU16,CHAR(160),""))="Devis 2", IFERROR(VALUE(TRIM(SUBSTITUTE(AP16,CHAR(160),""))),0),TRIM(SUBSTITUTE($AU16,CHAR(160),""))="Devis 3", IFERROR(VALUE(TRIM(SUBSTITUTE(AS16,CHAR(160),""))),0)),0) * IFERROR(VALUE(TRIM(SUBSTITUTE($AC16,CHAR(160),""))),0)) = 0,IF(AZ16&lt;&gt;"",0,""),(IFERROR(_xlfn.IFS(TRIM(SUBSTITUTE($AU16,CHAR(160),""))="Devis 1", IFERROR(VALUE(TRIM(SUBSTITUTE(AM16,CHAR(160),""))),0),TRIM(SUBSTITUTE($AU16,CHAR(160),""))="Devis 2", IFERROR(VALUE(TRIM(SUBSTITUTE(AP16,CHAR(160),""))),0),TRIM(SUBSTITUTE($AU16,CHAR(160),""))="Devis 3", IFERROR(VALUE(TRIM(SUBSTITUTE(AS16,CHAR(160),""))),0)),0) * IFERROR(VALUE(TRIM(SUBSTITUTE($AC16,CHAR(160),""))),0))))</f>
        <v/>
      </c>
      <c r="BB16" s="55" t="str" cm="1">
        <f t="array" ref="BB16">IF($AC16="","",IF(IFERROR(_xlfn.IFS($AU16="Devis 1",IFERROR(VALUE(TRIM(SUBSTITUTE(AN16,CHAR(160),""))),0),$AU16="Devis 2",IFERROR(VALUE(TRIM(SUBSTITUTE(AQ16,CHAR(160),""))),0),$AU16="Devis 3",IFERROR(VALUE(TRIM(SUBSTITUTE(AT16,CHAR(160),""))),0)),0)*IFERROR(VALUE(TRIM(SUBSTITUTE($AC16,CHAR(160),""))),0)=0,"",IFERROR(_xlfn.IFS($AU16="Devis 1",IFERROR(VALUE(TRIM(SUBSTITUTE(AN16,CHAR(160),""))),0),$AU16="Devis 2",IFERROR(VALUE(TRIM(SUBSTITUTE(AQ16,CHAR(160),""))),0),$AU16="Devis 3",IFERROR(VALUE(TRIM(SUBSTITUTE(AT16,CHAR(160),""))),0)),0)*IFERROR(VALUE(TRIM(SUBSTITUTE($AC16,CHAR(160),""))),0)))</f>
        <v/>
      </c>
      <c r="BC16" s="34"/>
      <c r="BD16" s="8" t="str" cm="1">
        <f t="array" ref="BD16">IF(OR(BB16="",AY16="",AZ16="",AW16="",BA16="",AX16=""),"",_xlfn.IFS((IFERROR(VALUE(TRIM(SUBSTITUTE(BB16,CHAR(160),""))),0))&gt;(IFERROR(VALUE(TRIM(SUBSTITUTE(AY16,CHAR(160),""))),0)),"KO : Le montant retenu TTC est supérieur au montant raisonnable TTC. Merci de revoir la ligne de dépense ou plafonner son montant.",(IFERROR(VALUE(TRIM(SUBSTITUTE(AZ16,CHAR(160),""))),0))&gt;(IFERROR(VALUE(TRIM(SUBSTITUTE(AW16,CHAR(160),""))),0)),"Attention : Le montant retenu HT est supérieur au montant HT raisonnable. Merci de revoir la ligne de dépense, plafonner son montant, ou justifier la reventillation HT / TVA.",(IFERROR(VALUE(TRIM(SUBSTITUTE(BA16,CHAR(160),""))),0))&gt;(IFERROR(VALUE(TRIM(SUBSTITUTE(AX16,CHAR(160),""))),0)),"Attention : Le montant TVA retenu est supérieur au montant TVA raisonnable. Merci de revoir la ligne de dépense, plafonner son montant, ou justifier la reventillation HT / TVA.",(IFERROR(VALUE(TRIM(SUBSTITUTE(BB16,CHAR(160),""))),0))=0,"",(IFERROR(VALUE(TRIM(SUBSTITUTE(AY16,CHAR(160),""))),0))=(IFERROR(VALUE(TRIM(SUBSTITUTE(BB16,CHAR(160),""))),0)),"OK",(IFERROR(VALUE(TRIM(SUBSTITUTE(AY16,CHAR(160),""))),0))&gt;(IFERROR(VALUE(TRIM(SUBSTITUTE(BB16,CHAR(160),""))),0))," OK : Montant instruit inférieur au montant raisonnable.",TRUE,""))</f>
        <v/>
      </c>
      <c r="BE16" s="139" t="str" cm="1">
        <f t="array" ref="BE16">IF(OR(BB16="",Y16="",AZ16="",W16="",BA16="",X16=""),"",_xlfn.IFS((IFERROR(VALUE(TRIM(SUBSTITUTE(BB16,CHAR(160),""))),0))&gt;(IFERROR(VALUE(TRIM(SUBSTITUTE(Y16,CHAR(160),""))),0)),"KO : Le montant retenu TTC est supérieur au montant présenté TTC. Merci de revoir la ligne de dépense ou plafonner son montant.",(IFERROR(VALUE(TRIM(SUBSTITUTE(AZ16,CHAR(160),""))),0))&gt;(IFERROR(VALUE(TRIM(SUBSTITUTE(W16,CHAR(160),""))),0)),"Attention : Le montant retenu HT est supérieur au montant HT présenté. Merci de revoir la ligne de dépense,plafonner son montant,ou justifier la reventillation HT/TVA.",(IFERROR(VALUE(TRIM(SUBSTITUTE(BA16,CHAR(160),""))),0))&gt;(IFERROR(VALUE(TRIM(SUBSTITUTE(X16,CHAR(160),""))),0)),"Attention : Le montant TVA retenu est supérieur au montant TVA présenté. Merci de revoir la ligne de dépense,plafonner son montant,ou justifier la reventillation HT/TVA.",(IFERROR(VALUE(TRIM(SUBSTITUTE(Y16,CHAR(160),""))),0))=0,"",(IFERROR(VALUE(TRIM(SUBSTITUTE(BB16,CHAR(160),""))),0))=(IFERROR(VALUE(TRIM(SUBSTITUTE(Y16,CHAR(160),""))),0)),"OK",
OR((IFERROR(VALUE(TRIM(SUBSTITUTE(BB16,CHAR(160),""))),0))=0,(IFERROR(VALUE(TRIM(SUBSTITUTE(AZ16,CHAR(160),""))),0))=0),"Attention : montant présenté entièrement écarté",(IFERROR(VALUE(TRIM(SUBSTITUTE(BB16,CHAR(160),""))),0))&lt;(IFERROR(VALUE(TRIM(SUBSTITUTE(Y16,CHAR(160),""))),0)),"Attention : montant présenté partiellement écarté",TRUE,""))</f>
        <v/>
      </c>
      <c r="BF16" s="33" t="str">
        <f t="shared" si="27"/>
        <v/>
      </c>
      <c r="BG16" s="33" t="str">
        <f t="shared" si="28"/>
        <v/>
      </c>
      <c r="BH16" s="10" t="str">
        <f t="shared" si="29"/>
        <v/>
      </c>
      <c r="BI16" s="35"/>
    </row>
    <row r="17" spans="1:61" ht="15" customHeight="1">
      <c r="A17" s="52">
        <v>6</v>
      </c>
      <c r="B17" s="539"/>
      <c r="C17" s="117"/>
      <c r="D17" s="118"/>
      <c r="E17" s="117"/>
      <c r="F17" s="117"/>
      <c r="G17" s="117"/>
      <c r="H17" s="117"/>
      <c r="I17" s="117"/>
      <c r="J17" s="117"/>
      <c r="K17" s="117"/>
      <c r="L17" s="117"/>
      <c r="M17" s="100"/>
      <c r="N17" s="4"/>
      <c r="O17" s="27" t="str">
        <f t="shared" si="0"/>
        <v/>
      </c>
      <c r="P17" s="5"/>
      <c r="Q17" s="4"/>
      <c r="R17" s="27" t="str">
        <f t="shared" si="1"/>
        <v/>
      </c>
      <c r="S17" s="6"/>
      <c r="T17" s="4"/>
      <c r="U17" s="101" t="str">
        <f t="shared" si="2"/>
        <v/>
      </c>
      <c r="V17" s="110"/>
      <c r="W17" s="109" t="str" cm="1">
        <f t="array" ref="W17">IF((_xlfn.IFS(TRIM(SUBSTITUTE(V17,CHAR(160),""))="Devis 1",IFERROR(VALUE(TRIM(SUBSTITUTE(M17,CHAR(160),""))),0),TRIM(SUBSTITUTE(V17,CHAR(160),""))="Devis 2",IFERROR(VALUE(TRIM(SUBSTITUTE(P17,CHAR(160),""))),0),TRIM(SUBSTITUTE(V17,CHAR(160),""))="Devis 3",IFERROR(VALUE(TRIM(SUBSTITUTE(S17,CHAR(160),""))),0),TRUE,0)*IFERROR(VALUE(TRIM(SUBSTITUTE(D17,CHAR(160),""))),0))=0,"",_xlfn.IFS(TRIM(SUBSTITUTE(V17,CHAR(160),""))="Devis 1",IFERROR(VALUE(TRIM(SUBSTITUTE(M17,CHAR(160),""))),0),TRIM(SUBSTITUTE(V17,CHAR(160),""))="Devis 2",IFERROR(VALUE(TRIM(SUBSTITUTE(P17,CHAR(160),""))),0),TRIM(SUBSTITUTE(V17,CHAR(160),""))="Devis 3",IFERROR(VALUE(TRIM(SUBSTITUTE(S17,CHAR(160),""))),0),TRUE,0)*IFERROR(VALUE(TRIM(SUBSTITUTE(D17,CHAR(160),""))),0))</f>
        <v/>
      </c>
      <c r="X17" s="54" t="str" cm="1">
        <f t="array" ref="X17">IF(_xlfn.IFS(TRIM(SUBSTITUTE(V17,CHAR(160),""))="Devis 1",IFERROR(VALUE(TRIM(SUBSTITUTE(N17,CHAR(160),""))),0),TRIM(SUBSTITUTE(V17,CHAR(160),""))="Devis 2",IFERROR(VALUE(TRIM(SUBSTITUTE(Q17,CHAR(160),""))),0),TRIM(SUBSTITUTE(V17,CHAR(160),""))="Devis 3",IFERROR(VALUE(TRIM(SUBSTITUTE(T17,CHAR(160),""))),0),TRUE,0)*IFERROR(VALUE(TRIM(SUBSTITUTE(D17,CHAR(160),""))),0)=0,IF(W17&lt;&gt;"",0,""),_xlfn.IFS(TRIM(SUBSTITUTE(V17,CHAR(160),""))="Devis 1",IFERROR(VALUE(TRIM(SUBSTITUTE(N17,CHAR(160),""))),0),TRIM(SUBSTITUTE(V17,CHAR(160),""))="Devis 2",IFERROR(VALUE(TRIM(SUBSTITUTE(Q17,CHAR(160),""))),0),TRIM(SUBSTITUTE(V17,CHAR(160),""))="Devis 3",IFERROR(VALUE(TRIM(SUBSTITUTE(T17,CHAR(160),""))),0),TRUE,0)*IFERROR(VALUE(TRIM(SUBSTITUTE(D17,CHAR(160),""))),0))</f>
        <v/>
      </c>
      <c r="Y17" s="112" t="str">
        <f t="shared" si="3"/>
        <v/>
      </c>
      <c r="Z17" s="113"/>
      <c r="AA17" s="130" t="str">
        <f t="shared" si="4"/>
        <v/>
      </c>
      <c r="AB17" s="130" t="str">
        <f t="shared" si="5"/>
        <v/>
      </c>
      <c r="AC17" s="130" t="str">
        <f t="shared" si="6"/>
        <v/>
      </c>
      <c r="AD17" s="130" t="str">
        <f t="shared" si="7"/>
        <v/>
      </c>
      <c r="AE17" s="130" t="str">
        <f t="shared" si="8"/>
        <v/>
      </c>
      <c r="AF17" s="130" t="str">
        <f t="shared" si="9"/>
        <v/>
      </c>
      <c r="AG17" s="130" t="str">
        <f t="shared" si="10"/>
        <v/>
      </c>
      <c r="AH17" s="130" t="str">
        <f t="shared" si="11"/>
        <v/>
      </c>
      <c r="AI17" s="130"/>
      <c r="AJ17" s="130" t="str">
        <f t="shared" si="12"/>
        <v/>
      </c>
      <c r="AK17" s="130" t="str">
        <f t="shared" si="13"/>
        <v/>
      </c>
      <c r="AL17" s="29" t="str">
        <f t="shared" si="14"/>
        <v/>
      </c>
      <c r="AM17" s="9" t="str">
        <f t="shared" si="15"/>
        <v/>
      </c>
      <c r="AN17" s="27" t="str">
        <f t="shared" si="16"/>
        <v/>
      </c>
      <c r="AO17" s="30" t="str">
        <f t="shared" si="17"/>
        <v/>
      </c>
      <c r="AP17" s="9" t="str">
        <f t="shared" si="18"/>
        <v/>
      </c>
      <c r="AQ17" s="27" t="str">
        <f t="shared" si="19"/>
        <v/>
      </c>
      <c r="AR17" s="31" t="str">
        <f t="shared" si="20"/>
        <v/>
      </c>
      <c r="AS17" s="9" t="str">
        <f t="shared" si="21"/>
        <v/>
      </c>
      <c r="AT17" s="32" t="str">
        <f t="shared" si="22"/>
        <v/>
      </c>
      <c r="AU17" s="28" t="str">
        <f t="shared" si="23"/>
        <v/>
      </c>
      <c r="AV17" s="136"/>
      <c r="AW17" s="33" t="str">
        <f t="shared" si="24"/>
        <v/>
      </c>
      <c r="AX17" s="33" t="str">
        <f t="shared" si="25"/>
        <v/>
      </c>
      <c r="AY17" s="33" t="str">
        <f t="shared" si="26"/>
        <v/>
      </c>
      <c r="AZ17" s="55" t="str" cm="1">
        <f t="array" ref="AZ17">IF($AC17="","",IF((IFERROR(_xlfn.IFS($AU17="Devis 1",(IFERROR(VALUE(TRIM(SUBSTITUTE(AL17,CHAR(160),""))),0)),$AU17="Devis 2",(IFERROR(VALUE(TRIM(SUBSTITUTE(AO17,CHAR(160),""))),0)),$AU17="Devis 3",(IFERROR(VALUE(TRIM(SUBSTITUTE(AR17,CHAR(160),""))),0))),0))*(IFERROR(VALUE(TRIM(SUBSTITUTE($AC17,CHAR(160),""))),0))=0,"",(IFERROR(_xlfn.IFS($AU17="Devis 1",(IFERROR(VALUE(TRIM(SUBSTITUTE(AL17,CHAR(160),""))),0)),$AU17="Devis 2",(IFERROR(VALUE(TRIM(SUBSTITUTE(AO17,CHAR(160),""))),0)),$AU17="Devis 3",(IFERROR(VALUE(TRIM(SUBSTITUTE(AR17,CHAR(160),""))),0))),0))*(IFERROR(VALUE(TRIM(SUBSTITUTE($AC17,CHAR(160),""))),0))))</f>
        <v/>
      </c>
      <c r="BA17" s="55" t="str" cm="1">
        <f t="array" ref="BA17">IF($AC17="","",IF((IFERROR(_xlfn.IFS(TRIM(SUBSTITUTE($AU17,CHAR(160),""))="Devis 1", IFERROR(VALUE(TRIM(SUBSTITUTE(AM17,CHAR(160),""))),0),TRIM(SUBSTITUTE($AU17,CHAR(160),""))="Devis 2", IFERROR(VALUE(TRIM(SUBSTITUTE(AP17,CHAR(160),""))),0),TRIM(SUBSTITUTE($AU17,CHAR(160),""))="Devis 3", IFERROR(VALUE(TRIM(SUBSTITUTE(AS17,CHAR(160),""))),0)),0) * IFERROR(VALUE(TRIM(SUBSTITUTE($AC17,CHAR(160),""))),0)) = 0,IF(AZ17&lt;&gt;"",0,""),(IFERROR(_xlfn.IFS(TRIM(SUBSTITUTE($AU17,CHAR(160),""))="Devis 1", IFERROR(VALUE(TRIM(SUBSTITUTE(AM17,CHAR(160),""))),0),TRIM(SUBSTITUTE($AU17,CHAR(160),""))="Devis 2", IFERROR(VALUE(TRIM(SUBSTITUTE(AP17,CHAR(160),""))),0),TRIM(SUBSTITUTE($AU17,CHAR(160),""))="Devis 3", IFERROR(VALUE(TRIM(SUBSTITUTE(AS17,CHAR(160),""))),0)),0) * IFERROR(VALUE(TRIM(SUBSTITUTE($AC17,CHAR(160),""))),0))))</f>
        <v/>
      </c>
      <c r="BB17" s="55" t="str" cm="1">
        <f t="array" ref="BB17">IF($AC17="","",IF(IFERROR(_xlfn.IFS($AU17="Devis 1",IFERROR(VALUE(TRIM(SUBSTITUTE(AN17,CHAR(160),""))),0),$AU17="Devis 2",IFERROR(VALUE(TRIM(SUBSTITUTE(AQ17,CHAR(160),""))),0),$AU17="Devis 3",IFERROR(VALUE(TRIM(SUBSTITUTE(AT17,CHAR(160),""))),0)),0)*IFERROR(VALUE(TRIM(SUBSTITUTE($AC17,CHAR(160),""))),0)=0,"",IFERROR(_xlfn.IFS($AU17="Devis 1",IFERROR(VALUE(TRIM(SUBSTITUTE(AN17,CHAR(160),""))),0),$AU17="Devis 2",IFERROR(VALUE(TRIM(SUBSTITUTE(AQ17,CHAR(160),""))),0),$AU17="Devis 3",IFERROR(VALUE(TRIM(SUBSTITUTE(AT17,CHAR(160),""))),0)),0)*IFERROR(VALUE(TRIM(SUBSTITUTE($AC17,CHAR(160),""))),0)))</f>
        <v/>
      </c>
      <c r="BC17" s="34"/>
      <c r="BD17" s="8" t="str" cm="1">
        <f t="array" ref="BD17">IF(OR(BB17="",AY17="",AZ17="",AW17="",BA17="",AX17=""),"",_xlfn.IFS((IFERROR(VALUE(TRIM(SUBSTITUTE(BB17,CHAR(160),""))),0))&gt;(IFERROR(VALUE(TRIM(SUBSTITUTE(AY17,CHAR(160),""))),0)),"KO : Le montant retenu TTC est supérieur au montant raisonnable TTC. Merci de revoir la ligne de dépense ou plafonner son montant.",(IFERROR(VALUE(TRIM(SUBSTITUTE(AZ17,CHAR(160),""))),0))&gt;(IFERROR(VALUE(TRIM(SUBSTITUTE(AW17,CHAR(160),""))),0)),"Attention : Le montant retenu HT est supérieur au montant HT raisonnable. Merci de revoir la ligne de dépense, plafonner son montant, ou justifier la reventillation HT / TVA.",(IFERROR(VALUE(TRIM(SUBSTITUTE(BA17,CHAR(160),""))),0))&gt;(IFERROR(VALUE(TRIM(SUBSTITUTE(AX17,CHAR(160),""))),0)),"Attention : Le montant TVA retenu est supérieur au montant TVA raisonnable. Merci de revoir la ligne de dépense, plafonner son montant, ou justifier la reventillation HT / TVA.",(IFERROR(VALUE(TRIM(SUBSTITUTE(BB17,CHAR(160),""))),0))=0,"",(IFERROR(VALUE(TRIM(SUBSTITUTE(AY17,CHAR(160),""))),0))=(IFERROR(VALUE(TRIM(SUBSTITUTE(BB17,CHAR(160),""))),0)),"OK",(IFERROR(VALUE(TRIM(SUBSTITUTE(AY17,CHAR(160),""))),0))&gt;(IFERROR(VALUE(TRIM(SUBSTITUTE(BB17,CHAR(160),""))),0))," OK : Montant instruit inférieur au montant raisonnable.",TRUE,""))</f>
        <v/>
      </c>
      <c r="BE17" s="139" t="str" cm="1">
        <f t="array" ref="BE17">IF(OR(BB17="",Y17="",AZ17="",W17="",BA17="",X17=""),"",_xlfn.IFS((IFERROR(VALUE(TRIM(SUBSTITUTE(BB17,CHAR(160),""))),0))&gt;(IFERROR(VALUE(TRIM(SUBSTITUTE(Y17,CHAR(160),""))),0)),"KO : Le montant retenu TTC est supérieur au montant présenté TTC. Merci de revoir la ligne de dépense ou plafonner son montant.",(IFERROR(VALUE(TRIM(SUBSTITUTE(AZ17,CHAR(160),""))),0))&gt;(IFERROR(VALUE(TRIM(SUBSTITUTE(W17,CHAR(160),""))),0)),"Attention : Le montant retenu HT est supérieur au montant HT présenté. Merci de revoir la ligne de dépense,plafonner son montant,ou justifier la reventillation HT/TVA.",(IFERROR(VALUE(TRIM(SUBSTITUTE(BA17,CHAR(160),""))),0))&gt;(IFERROR(VALUE(TRIM(SUBSTITUTE(X17,CHAR(160),""))),0)),"Attention : Le montant TVA retenu est supérieur au montant TVA présenté. Merci de revoir la ligne de dépense,plafonner son montant,ou justifier la reventillation HT/TVA.",(IFERROR(VALUE(TRIM(SUBSTITUTE(Y17,CHAR(160),""))),0))=0,"",(IFERROR(VALUE(TRIM(SUBSTITUTE(BB17,CHAR(160),""))),0))=(IFERROR(VALUE(TRIM(SUBSTITUTE(Y17,CHAR(160),""))),0)),"OK",
OR((IFERROR(VALUE(TRIM(SUBSTITUTE(BB17,CHAR(160),""))),0))=0,(IFERROR(VALUE(TRIM(SUBSTITUTE(AZ17,CHAR(160),""))),0))=0),"Attention : montant présenté entièrement écarté",(IFERROR(VALUE(TRIM(SUBSTITUTE(BB17,CHAR(160),""))),0))&lt;(IFERROR(VALUE(TRIM(SUBSTITUTE(Y17,CHAR(160),""))),0)),"Attention : montant présenté partiellement écarté",TRUE,""))</f>
        <v/>
      </c>
      <c r="BF17" s="33" t="str">
        <f t="shared" si="27"/>
        <v/>
      </c>
      <c r="BG17" s="33" t="str">
        <f t="shared" si="28"/>
        <v/>
      </c>
      <c r="BH17" s="10" t="str">
        <f t="shared" si="29"/>
        <v/>
      </c>
      <c r="BI17" s="35"/>
    </row>
    <row r="18" spans="1:61" ht="15" customHeight="1">
      <c r="A18" s="52">
        <v>7</v>
      </c>
      <c r="B18" s="539"/>
      <c r="C18" s="206"/>
      <c r="D18" s="208"/>
      <c r="E18" s="206"/>
      <c r="F18" s="206"/>
      <c r="G18" s="117"/>
      <c r="H18" s="117"/>
      <c r="I18" s="117"/>
      <c r="J18" s="117"/>
      <c r="K18" s="206"/>
      <c r="L18" s="206"/>
      <c r="M18" s="100"/>
      <c r="N18" s="4"/>
      <c r="O18" s="27" t="str">
        <f t="shared" si="0"/>
        <v/>
      </c>
      <c r="P18" s="5"/>
      <c r="Q18" s="4"/>
      <c r="R18" s="27" t="str">
        <f t="shared" si="1"/>
        <v/>
      </c>
      <c r="S18" s="6"/>
      <c r="T18" s="4"/>
      <c r="U18" s="101" t="str">
        <f t="shared" si="2"/>
        <v/>
      </c>
      <c r="V18" s="110"/>
      <c r="W18" s="109" t="str" cm="1">
        <f t="array" ref="W18">IF((_xlfn.IFS(TRIM(SUBSTITUTE(V18,CHAR(160),""))="Devis 1",IFERROR(VALUE(TRIM(SUBSTITUTE(M18,CHAR(160),""))),0),TRIM(SUBSTITUTE(V18,CHAR(160),""))="Devis 2",IFERROR(VALUE(TRIM(SUBSTITUTE(P18,CHAR(160),""))),0),TRIM(SUBSTITUTE(V18,CHAR(160),""))="Devis 3",IFERROR(VALUE(TRIM(SUBSTITUTE(S18,CHAR(160),""))),0),TRUE,0)*IFERROR(VALUE(TRIM(SUBSTITUTE(D18,CHAR(160),""))),0))=0,"",_xlfn.IFS(TRIM(SUBSTITUTE(V18,CHAR(160),""))="Devis 1",IFERROR(VALUE(TRIM(SUBSTITUTE(M18,CHAR(160),""))),0),TRIM(SUBSTITUTE(V18,CHAR(160),""))="Devis 2",IFERROR(VALUE(TRIM(SUBSTITUTE(P18,CHAR(160),""))),0),TRIM(SUBSTITUTE(V18,CHAR(160),""))="Devis 3",IFERROR(VALUE(TRIM(SUBSTITUTE(S18,CHAR(160),""))),0),TRUE,0)*IFERROR(VALUE(TRIM(SUBSTITUTE(D18,CHAR(160),""))),0))</f>
        <v/>
      </c>
      <c r="X18" s="54" t="str" cm="1">
        <f t="array" ref="X18">IF(_xlfn.IFS(TRIM(SUBSTITUTE(V18,CHAR(160),""))="Devis 1",IFERROR(VALUE(TRIM(SUBSTITUTE(N18,CHAR(160),""))),0),TRIM(SUBSTITUTE(V18,CHAR(160),""))="Devis 2",IFERROR(VALUE(TRIM(SUBSTITUTE(Q18,CHAR(160),""))),0),TRIM(SUBSTITUTE(V18,CHAR(160),""))="Devis 3",IFERROR(VALUE(TRIM(SUBSTITUTE(T18,CHAR(160),""))),0),TRUE,0)*IFERROR(VALUE(TRIM(SUBSTITUTE(D18,CHAR(160),""))),0)=0,IF(W18&lt;&gt;"",0,""),_xlfn.IFS(TRIM(SUBSTITUTE(V18,CHAR(160),""))="Devis 1",IFERROR(VALUE(TRIM(SUBSTITUTE(N18,CHAR(160),""))),0),TRIM(SUBSTITUTE(V18,CHAR(160),""))="Devis 2",IFERROR(VALUE(TRIM(SUBSTITUTE(Q18,CHAR(160),""))),0),TRIM(SUBSTITUTE(V18,CHAR(160),""))="Devis 3",IFERROR(VALUE(TRIM(SUBSTITUTE(T18,CHAR(160),""))),0),TRUE,0)*IFERROR(VALUE(TRIM(SUBSTITUTE(D18,CHAR(160),""))),0))</f>
        <v/>
      </c>
      <c r="Y18" s="112" t="str">
        <f t="shared" si="3"/>
        <v/>
      </c>
      <c r="Z18" s="113"/>
      <c r="AA18" s="130" t="str">
        <f t="shared" si="4"/>
        <v/>
      </c>
      <c r="AB18" s="130" t="str">
        <f t="shared" si="5"/>
        <v/>
      </c>
      <c r="AC18" s="130" t="str">
        <f t="shared" si="6"/>
        <v/>
      </c>
      <c r="AD18" s="130" t="str">
        <f t="shared" si="7"/>
        <v/>
      </c>
      <c r="AE18" s="130" t="str">
        <f t="shared" si="8"/>
        <v/>
      </c>
      <c r="AF18" s="130" t="str">
        <f t="shared" si="9"/>
        <v/>
      </c>
      <c r="AG18" s="130" t="str">
        <f t="shared" si="10"/>
        <v/>
      </c>
      <c r="AH18" s="130" t="str">
        <f t="shared" si="11"/>
        <v/>
      </c>
      <c r="AI18" s="130"/>
      <c r="AJ18" s="130" t="str">
        <f t="shared" si="12"/>
        <v/>
      </c>
      <c r="AK18" s="130" t="str">
        <f t="shared" si="13"/>
        <v/>
      </c>
      <c r="AL18" s="29" t="str">
        <f t="shared" si="14"/>
        <v/>
      </c>
      <c r="AM18" s="9" t="str">
        <f t="shared" si="15"/>
        <v/>
      </c>
      <c r="AN18" s="27" t="str">
        <f t="shared" si="16"/>
        <v/>
      </c>
      <c r="AO18" s="30" t="str">
        <f t="shared" si="17"/>
        <v/>
      </c>
      <c r="AP18" s="9" t="str">
        <f t="shared" si="18"/>
        <v/>
      </c>
      <c r="AQ18" s="27" t="str">
        <f t="shared" si="19"/>
        <v/>
      </c>
      <c r="AR18" s="31" t="str">
        <f t="shared" si="20"/>
        <v/>
      </c>
      <c r="AS18" s="9" t="str">
        <f t="shared" si="21"/>
        <v/>
      </c>
      <c r="AT18" s="32" t="str">
        <f t="shared" si="22"/>
        <v/>
      </c>
      <c r="AU18" s="28" t="str">
        <f t="shared" si="23"/>
        <v/>
      </c>
      <c r="AV18" s="136"/>
      <c r="AW18" s="33" t="str">
        <f t="shared" si="24"/>
        <v/>
      </c>
      <c r="AX18" s="33" t="str">
        <f t="shared" si="25"/>
        <v/>
      </c>
      <c r="AY18" s="33" t="str">
        <f t="shared" si="26"/>
        <v/>
      </c>
      <c r="AZ18" s="55" t="str" cm="1">
        <f t="array" ref="AZ18">IF($AC18="","",IF((IFERROR(_xlfn.IFS($AU18="Devis 1",(IFERROR(VALUE(TRIM(SUBSTITUTE(AL18,CHAR(160),""))),0)),$AU18="Devis 2",(IFERROR(VALUE(TRIM(SUBSTITUTE(AO18,CHAR(160),""))),0)),$AU18="Devis 3",(IFERROR(VALUE(TRIM(SUBSTITUTE(AR18,CHAR(160),""))),0))),0))*(IFERROR(VALUE(TRIM(SUBSTITUTE($AC18,CHAR(160),""))),0))=0,"",(IFERROR(_xlfn.IFS($AU18="Devis 1",(IFERROR(VALUE(TRIM(SUBSTITUTE(AL18,CHAR(160),""))),0)),$AU18="Devis 2",(IFERROR(VALUE(TRIM(SUBSTITUTE(AO18,CHAR(160),""))),0)),$AU18="Devis 3",(IFERROR(VALUE(TRIM(SUBSTITUTE(AR18,CHAR(160),""))),0))),0))*(IFERROR(VALUE(TRIM(SUBSTITUTE($AC18,CHAR(160),""))),0))))</f>
        <v/>
      </c>
      <c r="BA18" s="55" t="str" cm="1">
        <f t="array" ref="BA18">IF($AC18="","",IF((IFERROR(_xlfn.IFS(TRIM(SUBSTITUTE($AU18,CHAR(160),""))="Devis 1", IFERROR(VALUE(TRIM(SUBSTITUTE(AM18,CHAR(160),""))),0),TRIM(SUBSTITUTE($AU18,CHAR(160),""))="Devis 2", IFERROR(VALUE(TRIM(SUBSTITUTE(AP18,CHAR(160),""))),0),TRIM(SUBSTITUTE($AU18,CHAR(160),""))="Devis 3", IFERROR(VALUE(TRIM(SUBSTITUTE(AS18,CHAR(160),""))),0)),0) * IFERROR(VALUE(TRIM(SUBSTITUTE($AC18,CHAR(160),""))),0)) = 0,IF(AZ18&lt;&gt;"",0,""),(IFERROR(_xlfn.IFS(TRIM(SUBSTITUTE($AU18,CHAR(160),""))="Devis 1", IFERROR(VALUE(TRIM(SUBSTITUTE(AM18,CHAR(160),""))),0),TRIM(SUBSTITUTE($AU18,CHAR(160),""))="Devis 2", IFERROR(VALUE(TRIM(SUBSTITUTE(AP18,CHAR(160),""))),0),TRIM(SUBSTITUTE($AU18,CHAR(160),""))="Devis 3", IFERROR(VALUE(TRIM(SUBSTITUTE(AS18,CHAR(160),""))),0)),0) * IFERROR(VALUE(TRIM(SUBSTITUTE($AC18,CHAR(160),""))),0))))</f>
        <v/>
      </c>
      <c r="BB18" s="55" t="str" cm="1">
        <f t="array" ref="BB18">IF($AC18="","",IF(IFERROR(_xlfn.IFS($AU18="Devis 1",IFERROR(VALUE(TRIM(SUBSTITUTE(AN18,CHAR(160),""))),0),$AU18="Devis 2",IFERROR(VALUE(TRIM(SUBSTITUTE(AQ18,CHAR(160),""))),0),$AU18="Devis 3",IFERROR(VALUE(TRIM(SUBSTITUTE(AT18,CHAR(160),""))),0)),0)*IFERROR(VALUE(TRIM(SUBSTITUTE($AC18,CHAR(160),""))),0)=0,"",IFERROR(_xlfn.IFS($AU18="Devis 1",IFERROR(VALUE(TRIM(SUBSTITUTE(AN18,CHAR(160),""))),0),$AU18="Devis 2",IFERROR(VALUE(TRIM(SUBSTITUTE(AQ18,CHAR(160),""))),0),$AU18="Devis 3",IFERROR(VALUE(TRIM(SUBSTITUTE(AT18,CHAR(160),""))),0)),0)*IFERROR(VALUE(TRIM(SUBSTITUTE($AC18,CHAR(160),""))),0)))</f>
        <v/>
      </c>
      <c r="BC18" s="34"/>
      <c r="BD18" s="8" t="str" cm="1">
        <f t="array" ref="BD18">IF(OR(BB18="",AY18="",AZ18="",AW18="",BA18="",AX18=""),"",_xlfn.IFS((IFERROR(VALUE(TRIM(SUBSTITUTE(BB18,CHAR(160),""))),0))&gt;(IFERROR(VALUE(TRIM(SUBSTITUTE(AY18,CHAR(160),""))),0)),"KO : Le montant retenu TTC est supérieur au montant raisonnable TTC. Merci de revoir la ligne de dépense ou plafonner son montant.",(IFERROR(VALUE(TRIM(SUBSTITUTE(AZ18,CHAR(160),""))),0))&gt;(IFERROR(VALUE(TRIM(SUBSTITUTE(AW18,CHAR(160),""))),0)),"Attention : Le montant retenu HT est supérieur au montant HT raisonnable. Merci de revoir la ligne de dépense, plafonner son montant, ou justifier la reventillation HT / TVA.",(IFERROR(VALUE(TRIM(SUBSTITUTE(BA18,CHAR(160),""))),0))&gt;(IFERROR(VALUE(TRIM(SUBSTITUTE(AX18,CHAR(160),""))),0)),"Attention : Le montant TVA retenu est supérieur au montant TVA raisonnable. Merci de revoir la ligne de dépense, plafonner son montant, ou justifier la reventillation HT / TVA.",(IFERROR(VALUE(TRIM(SUBSTITUTE(BB18,CHAR(160),""))),0))=0,"",(IFERROR(VALUE(TRIM(SUBSTITUTE(AY18,CHAR(160),""))),0))=(IFERROR(VALUE(TRIM(SUBSTITUTE(BB18,CHAR(160),""))),0)),"OK",(IFERROR(VALUE(TRIM(SUBSTITUTE(AY18,CHAR(160),""))),0))&gt;(IFERROR(VALUE(TRIM(SUBSTITUTE(BB18,CHAR(160),""))),0))," OK : Montant instruit inférieur au montant raisonnable.",TRUE,""))</f>
        <v/>
      </c>
      <c r="BE18" s="139" t="str" cm="1">
        <f t="array" ref="BE18">IF(OR(BB18="",Y18="",AZ18="",W18="",BA18="",X18=""),"",_xlfn.IFS((IFERROR(VALUE(TRIM(SUBSTITUTE(BB18,CHAR(160),""))),0))&gt;(IFERROR(VALUE(TRIM(SUBSTITUTE(Y18,CHAR(160),""))),0)),"KO : Le montant retenu TTC est supérieur au montant présenté TTC. Merci de revoir la ligne de dépense ou plafonner son montant.",(IFERROR(VALUE(TRIM(SUBSTITUTE(AZ18,CHAR(160),""))),0))&gt;(IFERROR(VALUE(TRIM(SUBSTITUTE(W18,CHAR(160),""))),0)),"Attention : Le montant retenu HT est supérieur au montant HT présenté. Merci de revoir la ligne de dépense,plafonner son montant,ou justifier la reventillation HT/TVA.",(IFERROR(VALUE(TRIM(SUBSTITUTE(BA18,CHAR(160),""))),0))&gt;(IFERROR(VALUE(TRIM(SUBSTITUTE(X18,CHAR(160),""))),0)),"Attention : Le montant TVA retenu est supérieur au montant TVA présenté. Merci de revoir la ligne de dépense,plafonner son montant,ou justifier la reventillation HT/TVA.",(IFERROR(VALUE(TRIM(SUBSTITUTE(Y18,CHAR(160),""))),0))=0,"",(IFERROR(VALUE(TRIM(SUBSTITUTE(BB18,CHAR(160),""))),0))=(IFERROR(VALUE(TRIM(SUBSTITUTE(Y18,CHAR(160),""))),0)),"OK",
OR((IFERROR(VALUE(TRIM(SUBSTITUTE(BB18,CHAR(160),""))),0))=0,(IFERROR(VALUE(TRIM(SUBSTITUTE(AZ18,CHAR(160),""))),0))=0),"Attention : montant présenté entièrement écarté",(IFERROR(VALUE(TRIM(SUBSTITUTE(BB18,CHAR(160),""))),0))&lt;(IFERROR(VALUE(TRIM(SUBSTITUTE(Y18,CHAR(160),""))),0)),"Attention : montant présenté partiellement écarté",TRUE,""))</f>
        <v/>
      </c>
      <c r="BF18" s="33" t="str">
        <f t="shared" si="27"/>
        <v/>
      </c>
      <c r="BG18" s="33" t="str">
        <f t="shared" si="28"/>
        <v/>
      </c>
      <c r="BH18" s="10" t="str">
        <f t="shared" si="29"/>
        <v/>
      </c>
      <c r="BI18" s="35"/>
    </row>
    <row r="19" spans="1:61" ht="15" customHeight="1">
      <c r="A19" s="52">
        <v>8</v>
      </c>
      <c r="B19" s="539"/>
      <c r="C19" s="206"/>
      <c r="D19" s="208"/>
      <c r="E19" s="206"/>
      <c r="F19" s="206"/>
      <c r="G19" s="117"/>
      <c r="H19" s="117"/>
      <c r="I19" s="117"/>
      <c r="J19" s="117"/>
      <c r="K19" s="206"/>
      <c r="L19" s="206"/>
      <c r="M19" s="100"/>
      <c r="N19" s="4"/>
      <c r="O19" s="27" t="str">
        <f t="shared" si="0"/>
        <v/>
      </c>
      <c r="P19" s="5"/>
      <c r="Q19" s="4"/>
      <c r="R19" s="27" t="str">
        <f t="shared" si="1"/>
        <v/>
      </c>
      <c r="S19" s="6"/>
      <c r="T19" s="4"/>
      <c r="U19" s="101" t="str">
        <f t="shared" si="2"/>
        <v/>
      </c>
      <c r="V19" s="110"/>
      <c r="W19" s="109" t="str" cm="1">
        <f t="array" ref="W19">IF((_xlfn.IFS(TRIM(SUBSTITUTE(V19,CHAR(160),""))="Devis 1",IFERROR(VALUE(TRIM(SUBSTITUTE(M19,CHAR(160),""))),0),TRIM(SUBSTITUTE(V19,CHAR(160),""))="Devis 2",IFERROR(VALUE(TRIM(SUBSTITUTE(P19,CHAR(160),""))),0),TRIM(SUBSTITUTE(V19,CHAR(160),""))="Devis 3",IFERROR(VALUE(TRIM(SUBSTITUTE(S19,CHAR(160),""))),0),TRUE,0)*IFERROR(VALUE(TRIM(SUBSTITUTE(D19,CHAR(160),""))),0))=0,"",_xlfn.IFS(TRIM(SUBSTITUTE(V19,CHAR(160),""))="Devis 1",IFERROR(VALUE(TRIM(SUBSTITUTE(M19,CHAR(160),""))),0),TRIM(SUBSTITUTE(V19,CHAR(160),""))="Devis 2",IFERROR(VALUE(TRIM(SUBSTITUTE(P19,CHAR(160),""))),0),TRIM(SUBSTITUTE(V19,CHAR(160),""))="Devis 3",IFERROR(VALUE(TRIM(SUBSTITUTE(S19,CHAR(160),""))),0),TRUE,0)*IFERROR(VALUE(TRIM(SUBSTITUTE(D19,CHAR(160),""))),0))</f>
        <v/>
      </c>
      <c r="X19" s="54" t="str" cm="1">
        <f t="array" ref="X19">IF(_xlfn.IFS(TRIM(SUBSTITUTE(V19,CHAR(160),""))="Devis 1",IFERROR(VALUE(TRIM(SUBSTITUTE(N19,CHAR(160),""))),0),TRIM(SUBSTITUTE(V19,CHAR(160),""))="Devis 2",IFERROR(VALUE(TRIM(SUBSTITUTE(Q19,CHAR(160),""))),0),TRIM(SUBSTITUTE(V19,CHAR(160),""))="Devis 3",IFERROR(VALUE(TRIM(SUBSTITUTE(T19,CHAR(160),""))),0),TRUE,0)*IFERROR(VALUE(TRIM(SUBSTITUTE(D19,CHAR(160),""))),0)=0,IF(W19&lt;&gt;"",0,""),_xlfn.IFS(TRIM(SUBSTITUTE(V19,CHAR(160),""))="Devis 1",IFERROR(VALUE(TRIM(SUBSTITUTE(N19,CHAR(160),""))),0),TRIM(SUBSTITUTE(V19,CHAR(160),""))="Devis 2",IFERROR(VALUE(TRIM(SUBSTITUTE(Q19,CHAR(160),""))),0),TRIM(SUBSTITUTE(V19,CHAR(160),""))="Devis 3",IFERROR(VALUE(TRIM(SUBSTITUTE(T19,CHAR(160),""))),0),TRUE,0)*IFERROR(VALUE(TRIM(SUBSTITUTE(D19,CHAR(160),""))),0))</f>
        <v/>
      </c>
      <c r="Y19" s="112" t="str">
        <f t="shared" si="3"/>
        <v/>
      </c>
      <c r="Z19" s="113"/>
      <c r="AA19" s="130" t="str">
        <f t="shared" si="4"/>
        <v/>
      </c>
      <c r="AB19" s="130" t="str">
        <f t="shared" si="5"/>
        <v/>
      </c>
      <c r="AC19" s="130" t="str">
        <f t="shared" si="6"/>
        <v/>
      </c>
      <c r="AD19" s="130" t="str">
        <f t="shared" si="7"/>
        <v/>
      </c>
      <c r="AE19" s="130" t="str">
        <f t="shared" si="8"/>
        <v/>
      </c>
      <c r="AF19" s="130" t="str">
        <f t="shared" si="9"/>
        <v/>
      </c>
      <c r="AG19" s="130" t="str">
        <f t="shared" si="10"/>
        <v/>
      </c>
      <c r="AH19" s="130" t="str">
        <f t="shared" si="11"/>
        <v/>
      </c>
      <c r="AI19" s="130"/>
      <c r="AJ19" s="130" t="str">
        <f t="shared" si="12"/>
        <v/>
      </c>
      <c r="AK19" s="130" t="str">
        <f t="shared" si="13"/>
        <v/>
      </c>
      <c r="AL19" s="29" t="str">
        <f t="shared" si="14"/>
        <v/>
      </c>
      <c r="AM19" s="9" t="str">
        <f t="shared" si="15"/>
        <v/>
      </c>
      <c r="AN19" s="27" t="str">
        <f t="shared" si="16"/>
        <v/>
      </c>
      <c r="AO19" s="30" t="str">
        <f t="shared" si="17"/>
        <v/>
      </c>
      <c r="AP19" s="9" t="str">
        <f t="shared" si="18"/>
        <v/>
      </c>
      <c r="AQ19" s="27" t="str">
        <f t="shared" si="19"/>
        <v/>
      </c>
      <c r="AR19" s="31" t="str">
        <f t="shared" si="20"/>
        <v/>
      </c>
      <c r="AS19" s="9" t="str">
        <f t="shared" si="21"/>
        <v/>
      </c>
      <c r="AT19" s="32" t="str">
        <f t="shared" si="22"/>
        <v/>
      </c>
      <c r="AU19" s="28" t="str">
        <f t="shared" si="23"/>
        <v/>
      </c>
      <c r="AV19" s="136"/>
      <c r="AW19" s="33" t="str">
        <f t="shared" si="24"/>
        <v/>
      </c>
      <c r="AX19" s="33" t="str">
        <f t="shared" si="25"/>
        <v/>
      </c>
      <c r="AY19" s="33" t="str">
        <f t="shared" si="26"/>
        <v/>
      </c>
      <c r="AZ19" s="55" t="str" cm="1">
        <f t="array" ref="AZ19">IF($AC19="","",IF((IFERROR(_xlfn.IFS($AU19="Devis 1",(IFERROR(VALUE(TRIM(SUBSTITUTE(AL19,CHAR(160),""))),0)),$AU19="Devis 2",(IFERROR(VALUE(TRIM(SUBSTITUTE(AO19,CHAR(160),""))),0)),$AU19="Devis 3",(IFERROR(VALUE(TRIM(SUBSTITUTE(AR19,CHAR(160),""))),0))),0))*(IFERROR(VALUE(TRIM(SUBSTITUTE($AC19,CHAR(160),""))),0))=0,"",(IFERROR(_xlfn.IFS($AU19="Devis 1",(IFERROR(VALUE(TRIM(SUBSTITUTE(AL19,CHAR(160),""))),0)),$AU19="Devis 2",(IFERROR(VALUE(TRIM(SUBSTITUTE(AO19,CHAR(160),""))),0)),$AU19="Devis 3",(IFERROR(VALUE(TRIM(SUBSTITUTE(AR19,CHAR(160),""))),0))),0))*(IFERROR(VALUE(TRIM(SUBSTITUTE($AC19,CHAR(160),""))),0))))</f>
        <v/>
      </c>
      <c r="BA19" s="55" t="str" cm="1">
        <f t="array" ref="BA19">IF($AC19="","",IF((IFERROR(_xlfn.IFS(TRIM(SUBSTITUTE($AU19,CHAR(160),""))="Devis 1", IFERROR(VALUE(TRIM(SUBSTITUTE(AM19,CHAR(160),""))),0),TRIM(SUBSTITUTE($AU19,CHAR(160),""))="Devis 2", IFERROR(VALUE(TRIM(SUBSTITUTE(AP19,CHAR(160),""))),0),TRIM(SUBSTITUTE($AU19,CHAR(160),""))="Devis 3", IFERROR(VALUE(TRIM(SUBSTITUTE(AS19,CHAR(160),""))),0)),0) * IFERROR(VALUE(TRIM(SUBSTITUTE($AC19,CHAR(160),""))),0)) = 0,IF(AZ19&lt;&gt;"",0,""),(IFERROR(_xlfn.IFS(TRIM(SUBSTITUTE($AU19,CHAR(160),""))="Devis 1", IFERROR(VALUE(TRIM(SUBSTITUTE(AM19,CHAR(160),""))),0),TRIM(SUBSTITUTE($AU19,CHAR(160),""))="Devis 2", IFERROR(VALUE(TRIM(SUBSTITUTE(AP19,CHAR(160),""))),0),TRIM(SUBSTITUTE($AU19,CHAR(160),""))="Devis 3", IFERROR(VALUE(TRIM(SUBSTITUTE(AS19,CHAR(160),""))),0)),0) * IFERROR(VALUE(TRIM(SUBSTITUTE($AC19,CHAR(160),""))),0))))</f>
        <v/>
      </c>
      <c r="BB19" s="55" t="str" cm="1">
        <f t="array" ref="BB19">IF($AC19="","",IF(IFERROR(_xlfn.IFS($AU19="Devis 1",IFERROR(VALUE(TRIM(SUBSTITUTE(AN19,CHAR(160),""))),0),$AU19="Devis 2",IFERROR(VALUE(TRIM(SUBSTITUTE(AQ19,CHAR(160),""))),0),$AU19="Devis 3",IFERROR(VALUE(TRIM(SUBSTITUTE(AT19,CHAR(160),""))),0)),0)*IFERROR(VALUE(TRIM(SUBSTITUTE($AC19,CHAR(160),""))),0)=0,"",IFERROR(_xlfn.IFS($AU19="Devis 1",IFERROR(VALUE(TRIM(SUBSTITUTE(AN19,CHAR(160),""))),0),$AU19="Devis 2",IFERROR(VALUE(TRIM(SUBSTITUTE(AQ19,CHAR(160),""))),0),$AU19="Devis 3",IFERROR(VALUE(TRIM(SUBSTITUTE(AT19,CHAR(160),""))),0)),0)*IFERROR(VALUE(TRIM(SUBSTITUTE($AC19,CHAR(160),""))),0)))</f>
        <v/>
      </c>
      <c r="BC19" s="34"/>
      <c r="BD19" s="8" t="str" cm="1">
        <f t="array" ref="BD19">IF(OR(BB19="",AY19="",AZ19="",AW19="",BA19="",AX19=""),"",_xlfn.IFS((IFERROR(VALUE(TRIM(SUBSTITUTE(BB19,CHAR(160),""))),0))&gt;(IFERROR(VALUE(TRIM(SUBSTITUTE(AY19,CHAR(160),""))),0)),"KO : Le montant retenu TTC est supérieur au montant raisonnable TTC. Merci de revoir la ligne de dépense ou plafonner son montant.",(IFERROR(VALUE(TRIM(SUBSTITUTE(AZ19,CHAR(160),""))),0))&gt;(IFERROR(VALUE(TRIM(SUBSTITUTE(AW19,CHAR(160),""))),0)),"Attention : Le montant retenu HT est supérieur au montant HT raisonnable. Merci de revoir la ligne de dépense, plafonner son montant, ou justifier la reventillation HT / TVA.",(IFERROR(VALUE(TRIM(SUBSTITUTE(BA19,CHAR(160),""))),0))&gt;(IFERROR(VALUE(TRIM(SUBSTITUTE(AX19,CHAR(160),""))),0)),"Attention : Le montant TVA retenu est supérieur au montant TVA raisonnable. Merci de revoir la ligne de dépense, plafonner son montant, ou justifier la reventillation HT / TVA.",(IFERROR(VALUE(TRIM(SUBSTITUTE(BB19,CHAR(160),""))),0))=0,"",(IFERROR(VALUE(TRIM(SUBSTITUTE(AY19,CHAR(160),""))),0))=(IFERROR(VALUE(TRIM(SUBSTITUTE(BB19,CHAR(160),""))),0)),"OK",(IFERROR(VALUE(TRIM(SUBSTITUTE(AY19,CHAR(160),""))),0))&gt;(IFERROR(VALUE(TRIM(SUBSTITUTE(BB19,CHAR(160),""))),0))," OK : Montant instruit inférieur au montant raisonnable.",TRUE,""))</f>
        <v/>
      </c>
      <c r="BE19" s="139" t="str" cm="1">
        <f t="array" ref="BE19">IF(OR(BB19="",Y19="",AZ19="",W19="",BA19="",X19=""),"",_xlfn.IFS((IFERROR(VALUE(TRIM(SUBSTITUTE(BB19,CHAR(160),""))),0))&gt;(IFERROR(VALUE(TRIM(SUBSTITUTE(Y19,CHAR(160),""))),0)),"KO : Le montant retenu TTC est supérieur au montant présenté TTC. Merci de revoir la ligne de dépense ou plafonner son montant.",(IFERROR(VALUE(TRIM(SUBSTITUTE(AZ19,CHAR(160),""))),0))&gt;(IFERROR(VALUE(TRIM(SUBSTITUTE(W19,CHAR(160),""))),0)),"Attention : Le montant retenu HT est supérieur au montant HT présenté. Merci de revoir la ligne de dépense,plafonner son montant,ou justifier la reventillation HT/TVA.",(IFERROR(VALUE(TRIM(SUBSTITUTE(BA19,CHAR(160),""))),0))&gt;(IFERROR(VALUE(TRIM(SUBSTITUTE(X19,CHAR(160),""))),0)),"Attention : Le montant TVA retenu est supérieur au montant TVA présenté. Merci de revoir la ligne de dépense,plafonner son montant,ou justifier la reventillation HT/TVA.",(IFERROR(VALUE(TRIM(SUBSTITUTE(Y19,CHAR(160),""))),0))=0,"",(IFERROR(VALUE(TRIM(SUBSTITUTE(BB19,CHAR(160),""))),0))=(IFERROR(VALUE(TRIM(SUBSTITUTE(Y19,CHAR(160),""))),0)),"OK",
OR((IFERROR(VALUE(TRIM(SUBSTITUTE(BB19,CHAR(160),""))),0))=0,(IFERROR(VALUE(TRIM(SUBSTITUTE(AZ19,CHAR(160),""))),0))=0),"Attention : montant présenté entièrement écarté",(IFERROR(VALUE(TRIM(SUBSTITUTE(BB19,CHAR(160),""))),0))&lt;(IFERROR(VALUE(TRIM(SUBSTITUTE(Y19,CHAR(160),""))),0)),"Attention : montant présenté partiellement écarté",TRUE,""))</f>
        <v/>
      </c>
      <c r="BF19" s="33" t="str">
        <f t="shared" si="27"/>
        <v/>
      </c>
      <c r="BG19" s="33" t="str">
        <f t="shared" si="28"/>
        <v/>
      </c>
      <c r="BH19" s="10" t="str">
        <f t="shared" si="29"/>
        <v/>
      </c>
      <c r="BI19" s="35"/>
    </row>
    <row r="20" spans="1:61" ht="15" customHeight="1">
      <c r="A20" s="52">
        <v>9</v>
      </c>
      <c r="B20" s="539"/>
      <c r="C20" s="206"/>
      <c r="D20" s="208"/>
      <c r="E20" s="206"/>
      <c r="F20" s="206"/>
      <c r="G20" s="117"/>
      <c r="H20" s="117"/>
      <c r="I20" s="117"/>
      <c r="J20" s="117"/>
      <c r="K20" s="206"/>
      <c r="L20" s="206"/>
      <c r="M20" s="100"/>
      <c r="N20" s="4"/>
      <c r="O20" s="27" t="str">
        <f t="shared" si="0"/>
        <v/>
      </c>
      <c r="P20" s="5"/>
      <c r="Q20" s="4"/>
      <c r="R20" s="27" t="str">
        <f t="shared" si="1"/>
        <v/>
      </c>
      <c r="S20" s="6"/>
      <c r="T20" s="4"/>
      <c r="U20" s="101" t="str">
        <f t="shared" si="2"/>
        <v/>
      </c>
      <c r="V20" s="110"/>
      <c r="W20" s="109" t="str" cm="1">
        <f t="array" ref="W20">IF((_xlfn.IFS(TRIM(SUBSTITUTE(V20,CHAR(160),""))="Devis 1",IFERROR(VALUE(TRIM(SUBSTITUTE(M20,CHAR(160),""))),0),TRIM(SUBSTITUTE(V20,CHAR(160),""))="Devis 2",IFERROR(VALUE(TRIM(SUBSTITUTE(P20,CHAR(160),""))),0),TRIM(SUBSTITUTE(V20,CHAR(160),""))="Devis 3",IFERROR(VALUE(TRIM(SUBSTITUTE(S20,CHAR(160),""))),0),TRUE,0)*IFERROR(VALUE(TRIM(SUBSTITUTE(D20,CHAR(160),""))),0))=0,"",_xlfn.IFS(TRIM(SUBSTITUTE(V20,CHAR(160),""))="Devis 1",IFERROR(VALUE(TRIM(SUBSTITUTE(M20,CHAR(160),""))),0),TRIM(SUBSTITUTE(V20,CHAR(160),""))="Devis 2",IFERROR(VALUE(TRIM(SUBSTITUTE(P20,CHAR(160),""))),0),TRIM(SUBSTITUTE(V20,CHAR(160),""))="Devis 3",IFERROR(VALUE(TRIM(SUBSTITUTE(S20,CHAR(160),""))),0),TRUE,0)*IFERROR(VALUE(TRIM(SUBSTITUTE(D20,CHAR(160),""))),0))</f>
        <v/>
      </c>
      <c r="X20" s="54" t="str" cm="1">
        <f t="array" ref="X20">IF(_xlfn.IFS(TRIM(SUBSTITUTE(V20,CHAR(160),""))="Devis 1",IFERROR(VALUE(TRIM(SUBSTITUTE(N20,CHAR(160),""))),0),TRIM(SUBSTITUTE(V20,CHAR(160),""))="Devis 2",IFERROR(VALUE(TRIM(SUBSTITUTE(Q20,CHAR(160),""))),0),TRIM(SUBSTITUTE(V20,CHAR(160),""))="Devis 3",IFERROR(VALUE(TRIM(SUBSTITUTE(T20,CHAR(160),""))),0),TRUE,0)*IFERROR(VALUE(TRIM(SUBSTITUTE(D20,CHAR(160),""))),0)=0,IF(W20&lt;&gt;"",0,""),_xlfn.IFS(TRIM(SUBSTITUTE(V20,CHAR(160),""))="Devis 1",IFERROR(VALUE(TRIM(SUBSTITUTE(N20,CHAR(160),""))),0),TRIM(SUBSTITUTE(V20,CHAR(160),""))="Devis 2",IFERROR(VALUE(TRIM(SUBSTITUTE(Q20,CHAR(160),""))),0),TRIM(SUBSTITUTE(V20,CHAR(160),""))="Devis 3",IFERROR(VALUE(TRIM(SUBSTITUTE(T20,CHAR(160),""))),0),TRUE,0)*IFERROR(VALUE(TRIM(SUBSTITUTE(D20,CHAR(160),""))),0))</f>
        <v/>
      </c>
      <c r="Y20" s="112" t="str">
        <f t="shared" si="3"/>
        <v/>
      </c>
      <c r="Z20" s="113"/>
      <c r="AA20" s="130" t="str">
        <f t="shared" si="4"/>
        <v/>
      </c>
      <c r="AB20" s="130" t="str">
        <f t="shared" si="5"/>
        <v/>
      </c>
      <c r="AC20" s="130" t="str">
        <f t="shared" si="6"/>
        <v/>
      </c>
      <c r="AD20" s="130" t="str">
        <f t="shared" si="7"/>
        <v/>
      </c>
      <c r="AE20" s="130" t="str">
        <f t="shared" si="8"/>
        <v/>
      </c>
      <c r="AF20" s="130" t="str">
        <f t="shared" si="9"/>
        <v/>
      </c>
      <c r="AG20" s="130" t="str">
        <f t="shared" si="10"/>
        <v/>
      </c>
      <c r="AH20" s="130" t="str">
        <f t="shared" si="11"/>
        <v/>
      </c>
      <c r="AI20" s="130"/>
      <c r="AJ20" s="130" t="str">
        <f t="shared" si="12"/>
        <v/>
      </c>
      <c r="AK20" s="130" t="str">
        <f t="shared" si="13"/>
        <v/>
      </c>
      <c r="AL20" s="29" t="str">
        <f t="shared" si="14"/>
        <v/>
      </c>
      <c r="AM20" s="9" t="str">
        <f t="shared" si="15"/>
        <v/>
      </c>
      <c r="AN20" s="27" t="str">
        <f t="shared" si="16"/>
        <v/>
      </c>
      <c r="AO20" s="30" t="str">
        <f t="shared" si="17"/>
        <v/>
      </c>
      <c r="AP20" s="9" t="str">
        <f t="shared" si="18"/>
        <v/>
      </c>
      <c r="AQ20" s="27" t="str">
        <f t="shared" si="19"/>
        <v/>
      </c>
      <c r="AR20" s="31" t="str">
        <f t="shared" si="20"/>
        <v/>
      </c>
      <c r="AS20" s="9" t="str">
        <f t="shared" si="21"/>
        <v/>
      </c>
      <c r="AT20" s="32" t="str">
        <f t="shared" si="22"/>
        <v/>
      </c>
      <c r="AU20" s="28" t="str">
        <f t="shared" si="23"/>
        <v/>
      </c>
      <c r="AV20" s="136"/>
      <c r="AW20" s="33" t="str">
        <f t="shared" si="24"/>
        <v/>
      </c>
      <c r="AX20" s="33" t="str">
        <f t="shared" si="25"/>
        <v/>
      </c>
      <c r="AY20" s="33" t="str">
        <f t="shared" si="26"/>
        <v/>
      </c>
      <c r="AZ20" s="55" t="str" cm="1">
        <f t="array" ref="AZ20">IF($AC20="","",IF((IFERROR(_xlfn.IFS($AU20="Devis 1",(IFERROR(VALUE(TRIM(SUBSTITUTE(AL20,CHAR(160),""))),0)),$AU20="Devis 2",(IFERROR(VALUE(TRIM(SUBSTITUTE(AO20,CHAR(160),""))),0)),$AU20="Devis 3",(IFERROR(VALUE(TRIM(SUBSTITUTE(AR20,CHAR(160),""))),0))),0))*(IFERROR(VALUE(TRIM(SUBSTITUTE($AC20,CHAR(160),""))),0))=0,"",(IFERROR(_xlfn.IFS($AU20="Devis 1",(IFERROR(VALUE(TRIM(SUBSTITUTE(AL20,CHAR(160),""))),0)),$AU20="Devis 2",(IFERROR(VALUE(TRIM(SUBSTITUTE(AO20,CHAR(160),""))),0)),$AU20="Devis 3",(IFERROR(VALUE(TRIM(SUBSTITUTE(AR20,CHAR(160),""))),0))),0))*(IFERROR(VALUE(TRIM(SUBSTITUTE($AC20,CHAR(160),""))),0))))</f>
        <v/>
      </c>
      <c r="BA20" s="55" t="str" cm="1">
        <f t="array" ref="BA20">IF($AC20="","",IF((IFERROR(_xlfn.IFS(TRIM(SUBSTITUTE($AU20,CHAR(160),""))="Devis 1", IFERROR(VALUE(TRIM(SUBSTITUTE(AM20,CHAR(160),""))),0),TRIM(SUBSTITUTE($AU20,CHAR(160),""))="Devis 2", IFERROR(VALUE(TRIM(SUBSTITUTE(AP20,CHAR(160),""))),0),TRIM(SUBSTITUTE($AU20,CHAR(160),""))="Devis 3", IFERROR(VALUE(TRIM(SUBSTITUTE(AS20,CHAR(160),""))),0)),0) * IFERROR(VALUE(TRIM(SUBSTITUTE($AC20,CHAR(160),""))),0)) = 0,IF(AZ20&lt;&gt;"",0,""),(IFERROR(_xlfn.IFS(TRIM(SUBSTITUTE($AU20,CHAR(160),""))="Devis 1", IFERROR(VALUE(TRIM(SUBSTITUTE(AM20,CHAR(160),""))),0),TRIM(SUBSTITUTE($AU20,CHAR(160),""))="Devis 2", IFERROR(VALUE(TRIM(SUBSTITUTE(AP20,CHAR(160),""))),0),TRIM(SUBSTITUTE($AU20,CHAR(160),""))="Devis 3", IFERROR(VALUE(TRIM(SUBSTITUTE(AS20,CHAR(160),""))),0)),0) * IFERROR(VALUE(TRIM(SUBSTITUTE($AC20,CHAR(160),""))),0))))</f>
        <v/>
      </c>
      <c r="BB20" s="55" t="str" cm="1">
        <f t="array" ref="BB20">IF($AC20="","",IF(IFERROR(_xlfn.IFS($AU20="Devis 1",IFERROR(VALUE(TRIM(SUBSTITUTE(AN20,CHAR(160),""))),0),$AU20="Devis 2",IFERROR(VALUE(TRIM(SUBSTITUTE(AQ20,CHAR(160),""))),0),$AU20="Devis 3",IFERROR(VALUE(TRIM(SUBSTITUTE(AT20,CHAR(160),""))),0)),0)*IFERROR(VALUE(TRIM(SUBSTITUTE($AC20,CHAR(160),""))),0)=0,"",IFERROR(_xlfn.IFS($AU20="Devis 1",IFERROR(VALUE(TRIM(SUBSTITUTE(AN20,CHAR(160),""))),0),$AU20="Devis 2",IFERROR(VALUE(TRIM(SUBSTITUTE(AQ20,CHAR(160),""))),0),$AU20="Devis 3",IFERROR(VALUE(TRIM(SUBSTITUTE(AT20,CHAR(160),""))),0)),0)*IFERROR(VALUE(TRIM(SUBSTITUTE($AC20,CHAR(160),""))),0)))</f>
        <v/>
      </c>
      <c r="BC20" s="34"/>
      <c r="BD20" s="8" t="str" cm="1">
        <f t="array" ref="BD20">IF(OR(BB20="",AY20="",AZ20="",AW20="",BA20="",AX20=""),"",_xlfn.IFS((IFERROR(VALUE(TRIM(SUBSTITUTE(BB20,CHAR(160),""))),0))&gt;(IFERROR(VALUE(TRIM(SUBSTITUTE(AY20,CHAR(160),""))),0)),"KO : Le montant retenu TTC est supérieur au montant raisonnable TTC. Merci de revoir la ligne de dépense ou plafonner son montant.",(IFERROR(VALUE(TRIM(SUBSTITUTE(AZ20,CHAR(160),""))),0))&gt;(IFERROR(VALUE(TRIM(SUBSTITUTE(AW20,CHAR(160),""))),0)),"Attention : Le montant retenu HT est supérieur au montant HT raisonnable. Merci de revoir la ligne de dépense, plafonner son montant, ou justifier la reventillation HT / TVA.",(IFERROR(VALUE(TRIM(SUBSTITUTE(BA20,CHAR(160),""))),0))&gt;(IFERROR(VALUE(TRIM(SUBSTITUTE(AX20,CHAR(160),""))),0)),"Attention : Le montant TVA retenu est supérieur au montant TVA raisonnable. Merci de revoir la ligne de dépense, plafonner son montant, ou justifier la reventillation HT / TVA.",(IFERROR(VALUE(TRIM(SUBSTITUTE(BB20,CHAR(160),""))),0))=0,"",(IFERROR(VALUE(TRIM(SUBSTITUTE(AY20,CHAR(160),""))),0))=(IFERROR(VALUE(TRIM(SUBSTITUTE(BB20,CHAR(160),""))),0)),"OK",(IFERROR(VALUE(TRIM(SUBSTITUTE(AY20,CHAR(160),""))),0))&gt;(IFERROR(VALUE(TRIM(SUBSTITUTE(BB20,CHAR(160),""))),0))," OK : Montant instruit inférieur au montant raisonnable.",TRUE,""))</f>
        <v/>
      </c>
      <c r="BE20" s="139" t="str" cm="1">
        <f t="array" ref="BE20">IF(OR(BB20="",Y20="",AZ20="",W20="",BA20="",X20=""),"",_xlfn.IFS((IFERROR(VALUE(TRIM(SUBSTITUTE(BB20,CHAR(160),""))),0))&gt;(IFERROR(VALUE(TRIM(SUBSTITUTE(Y20,CHAR(160),""))),0)),"KO : Le montant retenu TTC est supérieur au montant présenté TTC. Merci de revoir la ligne de dépense ou plafonner son montant.",(IFERROR(VALUE(TRIM(SUBSTITUTE(AZ20,CHAR(160),""))),0))&gt;(IFERROR(VALUE(TRIM(SUBSTITUTE(W20,CHAR(160),""))),0)),"Attention : Le montant retenu HT est supérieur au montant HT présenté. Merci de revoir la ligne de dépense,plafonner son montant,ou justifier la reventillation HT/TVA.",(IFERROR(VALUE(TRIM(SUBSTITUTE(BA20,CHAR(160),""))),0))&gt;(IFERROR(VALUE(TRIM(SUBSTITUTE(X20,CHAR(160),""))),0)),"Attention : Le montant TVA retenu est supérieur au montant TVA présenté. Merci de revoir la ligne de dépense,plafonner son montant,ou justifier la reventillation HT/TVA.",(IFERROR(VALUE(TRIM(SUBSTITUTE(Y20,CHAR(160),""))),0))=0,"",(IFERROR(VALUE(TRIM(SUBSTITUTE(BB20,CHAR(160),""))),0))=(IFERROR(VALUE(TRIM(SUBSTITUTE(Y20,CHAR(160),""))),0)),"OK",
OR((IFERROR(VALUE(TRIM(SUBSTITUTE(BB20,CHAR(160),""))),0))=0,(IFERROR(VALUE(TRIM(SUBSTITUTE(AZ20,CHAR(160),""))),0))=0),"Attention : montant présenté entièrement écarté",(IFERROR(VALUE(TRIM(SUBSTITUTE(BB20,CHAR(160),""))),0))&lt;(IFERROR(VALUE(TRIM(SUBSTITUTE(Y20,CHAR(160),""))),0)),"Attention : montant présenté partiellement écarté",TRUE,""))</f>
        <v/>
      </c>
      <c r="BF20" s="33" t="str">
        <f t="shared" si="27"/>
        <v/>
      </c>
      <c r="BG20" s="33" t="str">
        <f t="shared" si="28"/>
        <v/>
      </c>
      <c r="BH20" s="10" t="str">
        <f t="shared" si="29"/>
        <v/>
      </c>
      <c r="BI20" s="35"/>
    </row>
    <row r="21" spans="1:61" ht="15" customHeight="1">
      <c r="A21" s="52">
        <v>10</v>
      </c>
      <c r="B21" s="539"/>
      <c r="C21" s="206"/>
      <c r="D21" s="208"/>
      <c r="E21" s="206"/>
      <c r="F21" s="206"/>
      <c r="G21" s="117"/>
      <c r="H21" s="117"/>
      <c r="I21" s="117"/>
      <c r="J21" s="117"/>
      <c r="K21" s="206"/>
      <c r="L21" s="206"/>
      <c r="M21" s="100"/>
      <c r="N21" s="4"/>
      <c r="O21" s="27" t="str">
        <f t="shared" si="0"/>
        <v/>
      </c>
      <c r="P21" s="5"/>
      <c r="Q21" s="4"/>
      <c r="R21" s="27" t="str">
        <f t="shared" si="1"/>
        <v/>
      </c>
      <c r="S21" s="6"/>
      <c r="T21" s="4"/>
      <c r="U21" s="101" t="str">
        <f t="shared" si="2"/>
        <v/>
      </c>
      <c r="V21" s="110"/>
      <c r="W21" s="109" t="str" cm="1">
        <f t="array" ref="W21">IF((_xlfn.IFS(TRIM(SUBSTITUTE(V21,CHAR(160),""))="Devis 1",IFERROR(VALUE(TRIM(SUBSTITUTE(M21,CHAR(160),""))),0),TRIM(SUBSTITUTE(V21,CHAR(160),""))="Devis 2",IFERROR(VALUE(TRIM(SUBSTITUTE(P21,CHAR(160),""))),0),TRIM(SUBSTITUTE(V21,CHAR(160),""))="Devis 3",IFERROR(VALUE(TRIM(SUBSTITUTE(S21,CHAR(160),""))),0),TRUE,0)*IFERROR(VALUE(TRIM(SUBSTITUTE(D21,CHAR(160),""))),0))=0,"",_xlfn.IFS(TRIM(SUBSTITUTE(V21,CHAR(160),""))="Devis 1",IFERROR(VALUE(TRIM(SUBSTITUTE(M21,CHAR(160),""))),0),TRIM(SUBSTITUTE(V21,CHAR(160),""))="Devis 2",IFERROR(VALUE(TRIM(SUBSTITUTE(P21,CHAR(160),""))),0),TRIM(SUBSTITUTE(V21,CHAR(160),""))="Devis 3",IFERROR(VALUE(TRIM(SUBSTITUTE(S21,CHAR(160),""))),0),TRUE,0)*IFERROR(VALUE(TRIM(SUBSTITUTE(D21,CHAR(160),""))),0))</f>
        <v/>
      </c>
      <c r="X21" s="54" t="str" cm="1">
        <f t="array" ref="X21">IF(_xlfn.IFS(TRIM(SUBSTITUTE(V21,CHAR(160),""))="Devis 1",IFERROR(VALUE(TRIM(SUBSTITUTE(N21,CHAR(160),""))),0),TRIM(SUBSTITUTE(V21,CHAR(160),""))="Devis 2",IFERROR(VALUE(TRIM(SUBSTITUTE(Q21,CHAR(160),""))),0),TRIM(SUBSTITUTE(V21,CHAR(160),""))="Devis 3",IFERROR(VALUE(TRIM(SUBSTITUTE(T21,CHAR(160),""))),0),TRUE,0)*IFERROR(VALUE(TRIM(SUBSTITUTE(D21,CHAR(160),""))),0)=0,IF(W21&lt;&gt;"",0,""),_xlfn.IFS(TRIM(SUBSTITUTE(V21,CHAR(160),""))="Devis 1",IFERROR(VALUE(TRIM(SUBSTITUTE(N21,CHAR(160),""))),0),TRIM(SUBSTITUTE(V21,CHAR(160),""))="Devis 2",IFERROR(VALUE(TRIM(SUBSTITUTE(Q21,CHAR(160),""))),0),TRIM(SUBSTITUTE(V21,CHAR(160),""))="Devis 3",IFERROR(VALUE(TRIM(SUBSTITUTE(T21,CHAR(160),""))),0),TRUE,0)*IFERROR(VALUE(TRIM(SUBSTITUTE(D21,CHAR(160),""))),0))</f>
        <v/>
      </c>
      <c r="Y21" s="112" t="str">
        <f t="shared" si="3"/>
        <v/>
      </c>
      <c r="Z21" s="113"/>
      <c r="AA21" s="130" t="str">
        <f t="shared" si="4"/>
        <v/>
      </c>
      <c r="AB21" s="130" t="str">
        <f t="shared" si="5"/>
        <v/>
      </c>
      <c r="AC21" s="130" t="str">
        <f t="shared" si="6"/>
        <v/>
      </c>
      <c r="AD21" s="130" t="str">
        <f t="shared" si="7"/>
        <v/>
      </c>
      <c r="AE21" s="130" t="str">
        <f t="shared" si="8"/>
        <v/>
      </c>
      <c r="AF21" s="130" t="str">
        <f t="shared" si="9"/>
        <v/>
      </c>
      <c r="AG21" s="130" t="str">
        <f t="shared" si="10"/>
        <v/>
      </c>
      <c r="AH21" s="130" t="str">
        <f t="shared" si="11"/>
        <v/>
      </c>
      <c r="AI21" s="130"/>
      <c r="AJ21" s="130" t="str">
        <f t="shared" si="12"/>
        <v/>
      </c>
      <c r="AK21" s="130" t="str">
        <f t="shared" si="13"/>
        <v/>
      </c>
      <c r="AL21" s="29" t="str">
        <f t="shared" si="14"/>
        <v/>
      </c>
      <c r="AM21" s="9" t="str">
        <f t="shared" si="15"/>
        <v/>
      </c>
      <c r="AN21" s="27" t="str">
        <f t="shared" si="16"/>
        <v/>
      </c>
      <c r="AO21" s="30" t="str">
        <f t="shared" si="17"/>
        <v/>
      </c>
      <c r="AP21" s="9" t="str">
        <f t="shared" si="18"/>
        <v/>
      </c>
      <c r="AQ21" s="27" t="str">
        <f t="shared" si="19"/>
        <v/>
      </c>
      <c r="AR21" s="31" t="str">
        <f t="shared" si="20"/>
        <v/>
      </c>
      <c r="AS21" s="9" t="str">
        <f t="shared" si="21"/>
        <v/>
      </c>
      <c r="AT21" s="32" t="str">
        <f t="shared" si="22"/>
        <v/>
      </c>
      <c r="AU21" s="28" t="str">
        <f t="shared" si="23"/>
        <v/>
      </c>
      <c r="AV21" s="136"/>
      <c r="AW21" s="33" t="str">
        <f t="shared" si="24"/>
        <v/>
      </c>
      <c r="AX21" s="33" t="str">
        <f t="shared" si="25"/>
        <v/>
      </c>
      <c r="AY21" s="33" t="str">
        <f t="shared" si="26"/>
        <v/>
      </c>
      <c r="AZ21" s="55" t="str" cm="1">
        <f t="array" ref="AZ21">IF($AC21="","",IF((IFERROR(_xlfn.IFS($AU21="Devis 1",(IFERROR(VALUE(TRIM(SUBSTITUTE(AL21,CHAR(160),""))),0)),$AU21="Devis 2",(IFERROR(VALUE(TRIM(SUBSTITUTE(AO21,CHAR(160),""))),0)),$AU21="Devis 3",(IFERROR(VALUE(TRIM(SUBSTITUTE(AR21,CHAR(160),""))),0))),0))*(IFERROR(VALUE(TRIM(SUBSTITUTE($AC21,CHAR(160),""))),0))=0,"",(IFERROR(_xlfn.IFS($AU21="Devis 1",(IFERROR(VALUE(TRIM(SUBSTITUTE(AL21,CHAR(160),""))),0)),$AU21="Devis 2",(IFERROR(VALUE(TRIM(SUBSTITUTE(AO21,CHAR(160),""))),0)),$AU21="Devis 3",(IFERROR(VALUE(TRIM(SUBSTITUTE(AR21,CHAR(160),""))),0))),0))*(IFERROR(VALUE(TRIM(SUBSTITUTE($AC21,CHAR(160),""))),0))))</f>
        <v/>
      </c>
      <c r="BA21" s="55" t="str" cm="1">
        <f t="array" ref="BA21">IF($AC21="","",IF((IFERROR(_xlfn.IFS(TRIM(SUBSTITUTE($AU21,CHAR(160),""))="Devis 1", IFERROR(VALUE(TRIM(SUBSTITUTE(AM21,CHAR(160),""))),0),TRIM(SUBSTITUTE($AU21,CHAR(160),""))="Devis 2", IFERROR(VALUE(TRIM(SUBSTITUTE(AP21,CHAR(160),""))),0),TRIM(SUBSTITUTE($AU21,CHAR(160),""))="Devis 3", IFERROR(VALUE(TRIM(SUBSTITUTE(AS21,CHAR(160),""))),0)),0) * IFERROR(VALUE(TRIM(SUBSTITUTE($AC21,CHAR(160),""))),0)) = 0,IF(AZ21&lt;&gt;"",0,""),(IFERROR(_xlfn.IFS(TRIM(SUBSTITUTE($AU21,CHAR(160),""))="Devis 1", IFERROR(VALUE(TRIM(SUBSTITUTE(AM21,CHAR(160),""))),0),TRIM(SUBSTITUTE($AU21,CHAR(160),""))="Devis 2", IFERROR(VALUE(TRIM(SUBSTITUTE(AP21,CHAR(160),""))),0),TRIM(SUBSTITUTE($AU21,CHAR(160),""))="Devis 3", IFERROR(VALUE(TRIM(SUBSTITUTE(AS21,CHAR(160),""))),0)),0) * IFERROR(VALUE(TRIM(SUBSTITUTE($AC21,CHAR(160),""))),0))))</f>
        <v/>
      </c>
      <c r="BB21" s="55" t="str" cm="1">
        <f t="array" ref="BB21">IF($AC21="","",IF(IFERROR(_xlfn.IFS($AU21="Devis 1",IFERROR(VALUE(TRIM(SUBSTITUTE(AN21,CHAR(160),""))),0),$AU21="Devis 2",IFERROR(VALUE(TRIM(SUBSTITUTE(AQ21,CHAR(160),""))),0),$AU21="Devis 3",IFERROR(VALUE(TRIM(SUBSTITUTE(AT21,CHAR(160),""))),0)),0)*IFERROR(VALUE(TRIM(SUBSTITUTE($AC21,CHAR(160),""))),0)=0,"",IFERROR(_xlfn.IFS($AU21="Devis 1",IFERROR(VALUE(TRIM(SUBSTITUTE(AN21,CHAR(160),""))),0),$AU21="Devis 2",IFERROR(VALUE(TRIM(SUBSTITUTE(AQ21,CHAR(160),""))),0),$AU21="Devis 3",IFERROR(VALUE(TRIM(SUBSTITUTE(AT21,CHAR(160),""))),0)),0)*IFERROR(VALUE(TRIM(SUBSTITUTE($AC21,CHAR(160),""))),0)))</f>
        <v/>
      </c>
      <c r="BC21" s="34"/>
      <c r="BD21" s="8" t="str" cm="1">
        <f t="array" ref="BD21">IF(OR(BB21="",AY21="",AZ21="",AW21="",BA21="",AX21=""),"",_xlfn.IFS((IFERROR(VALUE(TRIM(SUBSTITUTE(BB21,CHAR(160),""))),0))&gt;(IFERROR(VALUE(TRIM(SUBSTITUTE(AY21,CHAR(160),""))),0)),"KO : Le montant retenu TTC est supérieur au montant raisonnable TTC. Merci de revoir la ligne de dépense ou plafonner son montant.",(IFERROR(VALUE(TRIM(SUBSTITUTE(AZ21,CHAR(160),""))),0))&gt;(IFERROR(VALUE(TRIM(SUBSTITUTE(AW21,CHAR(160),""))),0)),"Attention : Le montant retenu HT est supérieur au montant HT raisonnable. Merci de revoir la ligne de dépense, plafonner son montant, ou justifier la reventillation HT / TVA.",(IFERROR(VALUE(TRIM(SUBSTITUTE(BA21,CHAR(160),""))),0))&gt;(IFERROR(VALUE(TRIM(SUBSTITUTE(AX21,CHAR(160),""))),0)),"Attention : Le montant TVA retenu est supérieur au montant TVA raisonnable. Merci de revoir la ligne de dépense, plafonner son montant, ou justifier la reventillation HT / TVA.",(IFERROR(VALUE(TRIM(SUBSTITUTE(BB21,CHAR(160),""))),0))=0,"",(IFERROR(VALUE(TRIM(SUBSTITUTE(AY21,CHAR(160),""))),0))=(IFERROR(VALUE(TRIM(SUBSTITUTE(BB21,CHAR(160),""))),0)),"OK",(IFERROR(VALUE(TRIM(SUBSTITUTE(AY21,CHAR(160),""))),0))&gt;(IFERROR(VALUE(TRIM(SUBSTITUTE(BB21,CHAR(160),""))),0))," OK : Montant instruit inférieur au montant raisonnable.",TRUE,""))</f>
        <v/>
      </c>
      <c r="BE21" s="139" t="str" cm="1">
        <f t="array" ref="BE21">IF(OR(BB21="",Y21="",AZ21="",W21="",BA21="",X21=""),"",_xlfn.IFS((IFERROR(VALUE(TRIM(SUBSTITUTE(BB21,CHAR(160),""))),0))&gt;(IFERROR(VALUE(TRIM(SUBSTITUTE(Y21,CHAR(160),""))),0)),"KO : Le montant retenu TTC est supérieur au montant présenté TTC. Merci de revoir la ligne de dépense ou plafonner son montant.",(IFERROR(VALUE(TRIM(SUBSTITUTE(AZ21,CHAR(160),""))),0))&gt;(IFERROR(VALUE(TRIM(SUBSTITUTE(W21,CHAR(160),""))),0)),"Attention : Le montant retenu HT est supérieur au montant HT présenté. Merci de revoir la ligne de dépense,plafonner son montant,ou justifier la reventillation HT/TVA.",(IFERROR(VALUE(TRIM(SUBSTITUTE(BA21,CHAR(160),""))),0))&gt;(IFERROR(VALUE(TRIM(SUBSTITUTE(X21,CHAR(160),""))),0)),"Attention : Le montant TVA retenu est supérieur au montant TVA présenté. Merci de revoir la ligne de dépense,plafonner son montant,ou justifier la reventillation HT/TVA.",(IFERROR(VALUE(TRIM(SUBSTITUTE(Y21,CHAR(160),""))),0))=0,"",(IFERROR(VALUE(TRIM(SUBSTITUTE(BB21,CHAR(160),""))),0))=(IFERROR(VALUE(TRIM(SUBSTITUTE(Y21,CHAR(160),""))),0)),"OK",
OR((IFERROR(VALUE(TRIM(SUBSTITUTE(BB21,CHAR(160),""))),0))=0,(IFERROR(VALUE(TRIM(SUBSTITUTE(AZ21,CHAR(160),""))),0))=0),"Attention : montant présenté entièrement écarté",(IFERROR(VALUE(TRIM(SUBSTITUTE(BB21,CHAR(160),""))),0))&lt;(IFERROR(VALUE(TRIM(SUBSTITUTE(Y21,CHAR(160),""))),0)),"Attention : montant présenté partiellement écarté",TRUE,""))</f>
        <v/>
      </c>
      <c r="BF21" s="33" t="str">
        <f t="shared" si="27"/>
        <v/>
      </c>
      <c r="BG21" s="33" t="str">
        <f t="shared" si="28"/>
        <v/>
      </c>
      <c r="BH21" s="10" t="str">
        <f t="shared" si="29"/>
        <v/>
      </c>
      <c r="BI21" s="35"/>
    </row>
    <row r="22" spans="1:61" ht="15" customHeight="1">
      <c r="A22" s="52">
        <v>11</v>
      </c>
      <c r="B22" s="539"/>
      <c r="C22" s="206"/>
      <c r="D22" s="208"/>
      <c r="E22" s="206"/>
      <c r="F22" s="206"/>
      <c r="G22" s="117"/>
      <c r="H22" s="117"/>
      <c r="I22" s="117"/>
      <c r="J22" s="117"/>
      <c r="K22" s="206"/>
      <c r="L22" s="206"/>
      <c r="M22" s="100"/>
      <c r="N22" s="4"/>
      <c r="O22" s="27" t="str">
        <f t="shared" si="0"/>
        <v/>
      </c>
      <c r="P22" s="5"/>
      <c r="Q22" s="4"/>
      <c r="R22" s="27" t="str">
        <f t="shared" si="1"/>
        <v/>
      </c>
      <c r="S22" s="6"/>
      <c r="T22" s="4"/>
      <c r="U22" s="101" t="str">
        <f t="shared" si="2"/>
        <v/>
      </c>
      <c r="V22" s="110"/>
      <c r="W22" s="109" t="str" cm="1">
        <f t="array" ref="W22">IF((_xlfn.IFS(TRIM(SUBSTITUTE(V22,CHAR(160),""))="Devis 1",IFERROR(VALUE(TRIM(SUBSTITUTE(M22,CHAR(160),""))),0),TRIM(SUBSTITUTE(V22,CHAR(160),""))="Devis 2",IFERROR(VALUE(TRIM(SUBSTITUTE(P22,CHAR(160),""))),0),TRIM(SUBSTITUTE(V22,CHAR(160),""))="Devis 3",IFERROR(VALUE(TRIM(SUBSTITUTE(S22,CHAR(160),""))),0),TRUE,0)*IFERROR(VALUE(TRIM(SUBSTITUTE(D22,CHAR(160),""))),0))=0,"",_xlfn.IFS(TRIM(SUBSTITUTE(V22,CHAR(160),""))="Devis 1",IFERROR(VALUE(TRIM(SUBSTITUTE(M22,CHAR(160),""))),0),TRIM(SUBSTITUTE(V22,CHAR(160),""))="Devis 2",IFERROR(VALUE(TRIM(SUBSTITUTE(P22,CHAR(160),""))),0),TRIM(SUBSTITUTE(V22,CHAR(160),""))="Devis 3",IFERROR(VALUE(TRIM(SUBSTITUTE(S22,CHAR(160),""))),0),TRUE,0)*IFERROR(VALUE(TRIM(SUBSTITUTE(D22,CHAR(160),""))),0))</f>
        <v/>
      </c>
      <c r="X22" s="54" t="str" cm="1">
        <f t="array" ref="X22">IF(_xlfn.IFS(TRIM(SUBSTITUTE(V22,CHAR(160),""))="Devis 1",IFERROR(VALUE(TRIM(SUBSTITUTE(N22,CHAR(160),""))),0),TRIM(SUBSTITUTE(V22,CHAR(160),""))="Devis 2",IFERROR(VALUE(TRIM(SUBSTITUTE(Q22,CHAR(160),""))),0),TRIM(SUBSTITUTE(V22,CHAR(160),""))="Devis 3",IFERROR(VALUE(TRIM(SUBSTITUTE(T22,CHAR(160),""))),0),TRUE,0)*IFERROR(VALUE(TRIM(SUBSTITUTE(D22,CHAR(160),""))),0)=0,IF(W22&lt;&gt;"",0,""),_xlfn.IFS(TRIM(SUBSTITUTE(V22,CHAR(160),""))="Devis 1",IFERROR(VALUE(TRIM(SUBSTITUTE(N22,CHAR(160),""))),0),TRIM(SUBSTITUTE(V22,CHAR(160),""))="Devis 2",IFERROR(VALUE(TRIM(SUBSTITUTE(Q22,CHAR(160),""))),0),TRIM(SUBSTITUTE(V22,CHAR(160),""))="Devis 3",IFERROR(VALUE(TRIM(SUBSTITUTE(T22,CHAR(160),""))),0),TRUE,0)*IFERROR(VALUE(TRIM(SUBSTITUTE(D22,CHAR(160),""))),0))</f>
        <v/>
      </c>
      <c r="Y22" s="112" t="str">
        <f t="shared" si="3"/>
        <v/>
      </c>
      <c r="Z22" s="113"/>
      <c r="AA22" s="130" t="str">
        <f t="shared" si="4"/>
        <v/>
      </c>
      <c r="AB22" s="130" t="str">
        <f t="shared" si="5"/>
        <v/>
      </c>
      <c r="AC22" s="130" t="str">
        <f t="shared" si="6"/>
        <v/>
      </c>
      <c r="AD22" s="130" t="str">
        <f t="shared" si="7"/>
        <v/>
      </c>
      <c r="AE22" s="130" t="str">
        <f t="shared" si="8"/>
        <v/>
      </c>
      <c r="AF22" s="130" t="str">
        <f t="shared" si="9"/>
        <v/>
      </c>
      <c r="AG22" s="130" t="str">
        <f t="shared" si="10"/>
        <v/>
      </c>
      <c r="AH22" s="130" t="str">
        <f t="shared" si="11"/>
        <v/>
      </c>
      <c r="AI22" s="130"/>
      <c r="AJ22" s="130" t="str">
        <f t="shared" si="12"/>
        <v/>
      </c>
      <c r="AK22" s="130" t="str">
        <f t="shared" si="13"/>
        <v/>
      </c>
      <c r="AL22" s="29" t="str">
        <f t="shared" si="14"/>
        <v/>
      </c>
      <c r="AM22" s="9" t="str">
        <f t="shared" si="15"/>
        <v/>
      </c>
      <c r="AN22" s="27" t="str">
        <f t="shared" si="16"/>
        <v/>
      </c>
      <c r="AO22" s="30" t="str">
        <f t="shared" si="17"/>
        <v/>
      </c>
      <c r="AP22" s="9" t="str">
        <f t="shared" si="18"/>
        <v/>
      </c>
      <c r="AQ22" s="27" t="str">
        <f t="shared" si="19"/>
        <v/>
      </c>
      <c r="AR22" s="31" t="str">
        <f t="shared" si="20"/>
        <v/>
      </c>
      <c r="AS22" s="9" t="str">
        <f t="shared" si="21"/>
        <v/>
      </c>
      <c r="AT22" s="32" t="str">
        <f t="shared" si="22"/>
        <v/>
      </c>
      <c r="AU22" s="28" t="str">
        <f t="shared" si="23"/>
        <v/>
      </c>
      <c r="AV22" s="136"/>
      <c r="AW22" s="33" t="str">
        <f t="shared" si="24"/>
        <v/>
      </c>
      <c r="AX22" s="33" t="str">
        <f t="shared" si="25"/>
        <v/>
      </c>
      <c r="AY22" s="33" t="str">
        <f t="shared" si="26"/>
        <v/>
      </c>
      <c r="AZ22" s="55" t="str" cm="1">
        <f t="array" ref="AZ22">IF($AC22="","",IF((IFERROR(_xlfn.IFS($AU22="Devis 1",(IFERROR(VALUE(TRIM(SUBSTITUTE(AL22,CHAR(160),""))),0)),$AU22="Devis 2",(IFERROR(VALUE(TRIM(SUBSTITUTE(AO22,CHAR(160),""))),0)),$AU22="Devis 3",(IFERROR(VALUE(TRIM(SUBSTITUTE(AR22,CHAR(160),""))),0))),0))*(IFERROR(VALUE(TRIM(SUBSTITUTE($AC22,CHAR(160),""))),0))=0,"",(IFERROR(_xlfn.IFS($AU22="Devis 1",(IFERROR(VALUE(TRIM(SUBSTITUTE(AL22,CHAR(160),""))),0)),$AU22="Devis 2",(IFERROR(VALUE(TRIM(SUBSTITUTE(AO22,CHAR(160),""))),0)),$AU22="Devis 3",(IFERROR(VALUE(TRIM(SUBSTITUTE(AR22,CHAR(160),""))),0))),0))*(IFERROR(VALUE(TRIM(SUBSTITUTE($AC22,CHAR(160),""))),0))))</f>
        <v/>
      </c>
      <c r="BA22" s="55" t="str" cm="1">
        <f t="array" ref="BA22">IF($AC22="","",IF((IFERROR(_xlfn.IFS(TRIM(SUBSTITUTE($AU22,CHAR(160),""))="Devis 1", IFERROR(VALUE(TRIM(SUBSTITUTE(AM22,CHAR(160),""))),0),TRIM(SUBSTITUTE($AU22,CHAR(160),""))="Devis 2", IFERROR(VALUE(TRIM(SUBSTITUTE(AP22,CHAR(160),""))),0),TRIM(SUBSTITUTE($AU22,CHAR(160),""))="Devis 3", IFERROR(VALUE(TRIM(SUBSTITUTE(AS22,CHAR(160),""))),0)),0) * IFERROR(VALUE(TRIM(SUBSTITUTE($AC22,CHAR(160),""))),0)) = 0,IF(AZ22&lt;&gt;"",0,""),(IFERROR(_xlfn.IFS(TRIM(SUBSTITUTE($AU22,CHAR(160),""))="Devis 1", IFERROR(VALUE(TRIM(SUBSTITUTE(AM22,CHAR(160),""))),0),TRIM(SUBSTITUTE($AU22,CHAR(160),""))="Devis 2", IFERROR(VALUE(TRIM(SUBSTITUTE(AP22,CHAR(160),""))),0),TRIM(SUBSTITUTE($AU22,CHAR(160),""))="Devis 3", IFERROR(VALUE(TRIM(SUBSTITUTE(AS22,CHAR(160),""))),0)),0) * IFERROR(VALUE(TRIM(SUBSTITUTE($AC22,CHAR(160),""))),0))))</f>
        <v/>
      </c>
      <c r="BB22" s="55" t="str" cm="1">
        <f t="array" ref="BB22">IF($AC22="","",IF(IFERROR(_xlfn.IFS($AU22="Devis 1",IFERROR(VALUE(TRIM(SUBSTITUTE(AN22,CHAR(160),""))),0),$AU22="Devis 2",IFERROR(VALUE(TRIM(SUBSTITUTE(AQ22,CHAR(160),""))),0),$AU22="Devis 3",IFERROR(VALUE(TRIM(SUBSTITUTE(AT22,CHAR(160),""))),0)),0)*IFERROR(VALUE(TRIM(SUBSTITUTE($AC22,CHAR(160),""))),0)=0,"",IFERROR(_xlfn.IFS($AU22="Devis 1",IFERROR(VALUE(TRIM(SUBSTITUTE(AN22,CHAR(160),""))),0),$AU22="Devis 2",IFERROR(VALUE(TRIM(SUBSTITUTE(AQ22,CHAR(160),""))),0),$AU22="Devis 3",IFERROR(VALUE(TRIM(SUBSTITUTE(AT22,CHAR(160),""))),0)),0)*IFERROR(VALUE(TRIM(SUBSTITUTE($AC22,CHAR(160),""))),0)))</f>
        <v/>
      </c>
      <c r="BC22" s="34"/>
      <c r="BD22" s="8" t="str" cm="1">
        <f t="array" ref="BD22">IF(OR(BB22="",AY22="",AZ22="",AW22="",BA22="",AX22=""),"",_xlfn.IFS((IFERROR(VALUE(TRIM(SUBSTITUTE(BB22,CHAR(160),""))),0))&gt;(IFERROR(VALUE(TRIM(SUBSTITUTE(AY22,CHAR(160),""))),0)),"KO : Le montant retenu TTC est supérieur au montant raisonnable TTC. Merci de revoir la ligne de dépense ou plafonner son montant.",(IFERROR(VALUE(TRIM(SUBSTITUTE(AZ22,CHAR(160),""))),0))&gt;(IFERROR(VALUE(TRIM(SUBSTITUTE(AW22,CHAR(160),""))),0)),"Attention : Le montant retenu HT est supérieur au montant HT raisonnable. Merci de revoir la ligne de dépense, plafonner son montant, ou justifier la reventillation HT / TVA.",(IFERROR(VALUE(TRIM(SUBSTITUTE(BA22,CHAR(160),""))),0))&gt;(IFERROR(VALUE(TRIM(SUBSTITUTE(AX22,CHAR(160),""))),0)),"Attention : Le montant TVA retenu est supérieur au montant TVA raisonnable. Merci de revoir la ligne de dépense, plafonner son montant, ou justifier la reventillation HT / TVA.",(IFERROR(VALUE(TRIM(SUBSTITUTE(BB22,CHAR(160),""))),0))=0,"",(IFERROR(VALUE(TRIM(SUBSTITUTE(AY22,CHAR(160),""))),0))=(IFERROR(VALUE(TRIM(SUBSTITUTE(BB22,CHAR(160),""))),0)),"OK",(IFERROR(VALUE(TRIM(SUBSTITUTE(AY22,CHAR(160),""))),0))&gt;(IFERROR(VALUE(TRIM(SUBSTITUTE(BB22,CHAR(160),""))),0))," OK : Montant instruit inférieur au montant raisonnable.",TRUE,""))</f>
        <v/>
      </c>
      <c r="BE22" s="139" t="str" cm="1">
        <f t="array" ref="BE22">IF(OR(BB22="",Y22="",AZ22="",W22="",BA22="",X22=""),"",_xlfn.IFS((IFERROR(VALUE(TRIM(SUBSTITUTE(BB22,CHAR(160),""))),0))&gt;(IFERROR(VALUE(TRIM(SUBSTITUTE(Y22,CHAR(160),""))),0)),"KO : Le montant retenu TTC est supérieur au montant présenté TTC. Merci de revoir la ligne de dépense ou plafonner son montant.",(IFERROR(VALUE(TRIM(SUBSTITUTE(AZ22,CHAR(160),""))),0))&gt;(IFERROR(VALUE(TRIM(SUBSTITUTE(W22,CHAR(160),""))),0)),"Attention : Le montant retenu HT est supérieur au montant HT présenté. Merci de revoir la ligne de dépense,plafonner son montant,ou justifier la reventillation HT/TVA.",(IFERROR(VALUE(TRIM(SUBSTITUTE(BA22,CHAR(160),""))),0))&gt;(IFERROR(VALUE(TRIM(SUBSTITUTE(X22,CHAR(160),""))),0)),"Attention : Le montant TVA retenu est supérieur au montant TVA présenté. Merci de revoir la ligne de dépense,plafonner son montant,ou justifier la reventillation HT/TVA.",(IFERROR(VALUE(TRIM(SUBSTITUTE(Y22,CHAR(160),""))),0))=0,"",(IFERROR(VALUE(TRIM(SUBSTITUTE(BB22,CHAR(160),""))),0))=(IFERROR(VALUE(TRIM(SUBSTITUTE(Y22,CHAR(160),""))),0)),"OK",
OR((IFERROR(VALUE(TRIM(SUBSTITUTE(BB22,CHAR(160),""))),0))=0,(IFERROR(VALUE(TRIM(SUBSTITUTE(AZ22,CHAR(160),""))),0))=0),"Attention : montant présenté entièrement écarté",(IFERROR(VALUE(TRIM(SUBSTITUTE(BB22,CHAR(160),""))),0))&lt;(IFERROR(VALUE(TRIM(SUBSTITUTE(Y22,CHAR(160),""))),0)),"Attention : montant présenté partiellement écarté",TRUE,""))</f>
        <v/>
      </c>
      <c r="BF22" s="33" t="str">
        <f t="shared" si="27"/>
        <v/>
      </c>
      <c r="BG22" s="33" t="str">
        <f t="shared" si="28"/>
        <v/>
      </c>
      <c r="BH22" s="10" t="str">
        <f t="shared" si="29"/>
        <v/>
      </c>
      <c r="BI22" s="35"/>
    </row>
    <row r="23" spans="1:61" ht="15" customHeight="1">
      <c r="A23" s="52">
        <v>12</v>
      </c>
      <c r="B23" s="539"/>
      <c r="C23" s="206"/>
      <c r="D23" s="208"/>
      <c r="E23" s="206"/>
      <c r="F23" s="206"/>
      <c r="G23" s="117"/>
      <c r="H23" s="117"/>
      <c r="I23" s="117"/>
      <c r="J23" s="117"/>
      <c r="K23" s="206"/>
      <c r="L23" s="206"/>
      <c r="M23" s="100"/>
      <c r="N23" s="4"/>
      <c r="O23" s="27" t="str">
        <f t="shared" si="0"/>
        <v/>
      </c>
      <c r="P23" s="5"/>
      <c r="Q23" s="4"/>
      <c r="R23" s="27" t="str">
        <f t="shared" si="1"/>
        <v/>
      </c>
      <c r="S23" s="6"/>
      <c r="T23" s="4"/>
      <c r="U23" s="101" t="str">
        <f t="shared" si="2"/>
        <v/>
      </c>
      <c r="V23" s="110"/>
      <c r="W23" s="109" t="str" cm="1">
        <f t="array" ref="W23">IF((_xlfn.IFS(TRIM(SUBSTITUTE(V23,CHAR(160),""))="Devis 1",IFERROR(VALUE(TRIM(SUBSTITUTE(M23,CHAR(160),""))),0),TRIM(SUBSTITUTE(V23,CHAR(160),""))="Devis 2",IFERROR(VALUE(TRIM(SUBSTITUTE(P23,CHAR(160),""))),0),TRIM(SUBSTITUTE(V23,CHAR(160),""))="Devis 3",IFERROR(VALUE(TRIM(SUBSTITUTE(S23,CHAR(160),""))),0),TRUE,0)*IFERROR(VALUE(TRIM(SUBSTITUTE(D23,CHAR(160),""))),0))=0,"",_xlfn.IFS(TRIM(SUBSTITUTE(V23,CHAR(160),""))="Devis 1",IFERROR(VALUE(TRIM(SUBSTITUTE(M23,CHAR(160),""))),0),TRIM(SUBSTITUTE(V23,CHAR(160),""))="Devis 2",IFERROR(VALUE(TRIM(SUBSTITUTE(P23,CHAR(160),""))),0),TRIM(SUBSTITUTE(V23,CHAR(160),""))="Devis 3",IFERROR(VALUE(TRIM(SUBSTITUTE(S23,CHAR(160),""))),0),TRUE,0)*IFERROR(VALUE(TRIM(SUBSTITUTE(D23,CHAR(160),""))),0))</f>
        <v/>
      </c>
      <c r="X23" s="54" t="str" cm="1">
        <f t="array" ref="X23">IF(_xlfn.IFS(TRIM(SUBSTITUTE(V23,CHAR(160),""))="Devis 1",IFERROR(VALUE(TRIM(SUBSTITUTE(N23,CHAR(160),""))),0),TRIM(SUBSTITUTE(V23,CHAR(160),""))="Devis 2",IFERROR(VALUE(TRIM(SUBSTITUTE(Q23,CHAR(160),""))),0),TRIM(SUBSTITUTE(V23,CHAR(160),""))="Devis 3",IFERROR(VALUE(TRIM(SUBSTITUTE(T23,CHAR(160),""))),0),TRUE,0)*IFERROR(VALUE(TRIM(SUBSTITUTE(D23,CHAR(160),""))),0)=0,IF(W23&lt;&gt;"",0,""),_xlfn.IFS(TRIM(SUBSTITUTE(V23,CHAR(160),""))="Devis 1",IFERROR(VALUE(TRIM(SUBSTITUTE(N23,CHAR(160),""))),0),TRIM(SUBSTITUTE(V23,CHAR(160),""))="Devis 2",IFERROR(VALUE(TRIM(SUBSTITUTE(Q23,CHAR(160),""))),0),TRIM(SUBSTITUTE(V23,CHAR(160),""))="Devis 3",IFERROR(VALUE(TRIM(SUBSTITUTE(T23,CHAR(160),""))),0),TRUE,0)*IFERROR(VALUE(TRIM(SUBSTITUTE(D23,CHAR(160),""))),0))</f>
        <v/>
      </c>
      <c r="Y23" s="112" t="str">
        <f t="shared" si="3"/>
        <v/>
      </c>
      <c r="Z23" s="113"/>
      <c r="AA23" s="130" t="str">
        <f t="shared" si="4"/>
        <v/>
      </c>
      <c r="AB23" s="130" t="str">
        <f t="shared" si="5"/>
        <v/>
      </c>
      <c r="AC23" s="130" t="str">
        <f t="shared" si="6"/>
        <v/>
      </c>
      <c r="AD23" s="130" t="str">
        <f t="shared" si="7"/>
        <v/>
      </c>
      <c r="AE23" s="130" t="str">
        <f t="shared" si="8"/>
        <v/>
      </c>
      <c r="AF23" s="130" t="str">
        <f t="shared" si="9"/>
        <v/>
      </c>
      <c r="AG23" s="130" t="str">
        <f t="shared" si="10"/>
        <v/>
      </c>
      <c r="AH23" s="130" t="str">
        <f t="shared" si="11"/>
        <v/>
      </c>
      <c r="AI23" s="130"/>
      <c r="AJ23" s="130" t="str">
        <f t="shared" si="12"/>
        <v/>
      </c>
      <c r="AK23" s="130" t="str">
        <f t="shared" si="13"/>
        <v/>
      </c>
      <c r="AL23" s="29" t="str">
        <f t="shared" si="14"/>
        <v/>
      </c>
      <c r="AM23" s="9" t="str">
        <f t="shared" si="15"/>
        <v/>
      </c>
      <c r="AN23" s="27" t="str">
        <f t="shared" si="16"/>
        <v/>
      </c>
      <c r="AO23" s="30" t="str">
        <f t="shared" si="17"/>
        <v/>
      </c>
      <c r="AP23" s="9" t="str">
        <f t="shared" si="18"/>
        <v/>
      </c>
      <c r="AQ23" s="27" t="str">
        <f t="shared" si="19"/>
        <v/>
      </c>
      <c r="AR23" s="31" t="str">
        <f t="shared" si="20"/>
        <v/>
      </c>
      <c r="AS23" s="9" t="str">
        <f t="shared" si="21"/>
        <v/>
      </c>
      <c r="AT23" s="32" t="str">
        <f t="shared" si="22"/>
        <v/>
      </c>
      <c r="AU23" s="28" t="str">
        <f t="shared" si="23"/>
        <v/>
      </c>
      <c r="AV23" s="136"/>
      <c r="AW23" s="33" t="str">
        <f t="shared" si="24"/>
        <v/>
      </c>
      <c r="AX23" s="33" t="str">
        <f t="shared" si="25"/>
        <v/>
      </c>
      <c r="AY23" s="33" t="str">
        <f t="shared" si="26"/>
        <v/>
      </c>
      <c r="AZ23" s="55" t="str" cm="1">
        <f t="array" ref="AZ23">IF($AC23="","",IF((IFERROR(_xlfn.IFS($AU23="Devis 1",(IFERROR(VALUE(TRIM(SUBSTITUTE(AL23,CHAR(160),""))),0)),$AU23="Devis 2",(IFERROR(VALUE(TRIM(SUBSTITUTE(AO23,CHAR(160),""))),0)),$AU23="Devis 3",(IFERROR(VALUE(TRIM(SUBSTITUTE(AR23,CHAR(160),""))),0))),0))*(IFERROR(VALUE(TRIM(SUBSTITUTE($AC23,CHAR(160),""))),0))=0,"",(IFERROR(_xlfn.IFS($AU23="Devis 1",(IFERROR(VALUE(TRIM(SUBSTITUTE(AL23,CHAR(160),""))),0)),$AU23="Devis 2",(IFERROR(VALUE(TRIM(SUBSTITUTE(AO23,CHAR(160),""))),0)),$AU23="Devis 3",(IFERROR(VALUE(TRIM(SUBSTITUTE(AR23,CHAR(160),""))),0))),0))*(IFERROR(VALUE(TRIM(SUBSTITUTE($AC23,CHAR(160),""))),0))))</f>
        <v/>
      </c>
      <c r="BA23" s="55" t="str" cm="1">
        <f t="array" ref="BA23">IF($AC23="","",IF((IFERROR(_xlfn.IFS(TRIM(SUBSTITUTE($AU23,CHAR(160),""))="Devis 1", IFERROR(VALUE(TRIM(SUBSTITUTE(AM23,CHAR(160),""))),0),TRIM(SUBSTITUTE($AU23,CHAR(160),""))="Devis 2", IFERROR(VALUE(TRIM(SUBSTITUTE(AP23,CHAR(160),""))),0),TRIM(SUBSTITUTE($AU23,CHAR(160),""))="Devis 3", IFERROR(VALUE(TRIM(SUBSTITUTE(AS23,CHAR(160),""))),0)),0) * IFERROR(VALUE(TRIM(SUBSTITUTE($AC23,CHAR(160),""))),0)) = 0,IF(AZ23&lt;&gt;"",0,""),(IFERROR(_xlfn.IFS(TRIM(SUBSTITUTE($AU23,CHAR(160),""))="Devis 1", IFERROR(VALUE(TRIM(SUBSTITUTE(AM23,CHAR(160),""))),0),TRIM(SUBSTITUTE($AU23,CHAR(160),""))="Devis 2", IFERROR(VALUE(TRIM(SUBSTITUTE(AP23,CHAR(160),""))),0),TRIM(SUBSTITUTE($AU23,CHAR(160),""))="Devis 3", IFERROR(VALUE(TRIM(SUBSTITUTE(AS23,CHAR(160),""))),0)),0) * IFERROR(VALUE(TRIM(SUBSTITUTE($AC23,CHAR(160),""))),0))))</f>
        <v/>
      </c>
      <c r="BB23" s="55" t="str" cm="1">
        <f t="array" ref="BB23">IF($AC23="","",IF(IFERROR(_xlfn.IFS($AU23="Devis 1",IFERROR(VALUE(TRIM(SUBSTITUTE(AN23,CHAR(160),""))),0),$AU23="Devis 2",IFERROR(VALUE(TRIM(SUBSTITUTE(AQ23,CHAR(160),""))),0),$AU23="Devis 3",IFERROR(VALUE(TRIM(SUBSTITUTE(AT23,CHAR(160),""))),0)),0)*IFERROR(VALUE(TRIM(SUBSTITUTE($AC23,CHAR(160),""))),0)=0,"",IFERROR(_xlfn.IFS($AU23="Devis 1",IFERROR(VALUE(TRIM(SUBSTITUTE(AN23,CHAR(160),""))),0),$AU23="Devis 2",IFERROR(VALUE(TRIM(SUBSTITUTE(AQ23,CHAR(160),""))),0),$AU23="Devis 3",IFERROR(VALUE(TRIM(SUBSTITUTE(AT23,CHAR(160),""))),0)),0)*IFERROR(VALUE(TRIM(SUBSTITUTE($AC23,CHAR(160),""))),0)))</f>
        <v/>
      </c>
      <c r="BC23" s="34"/>
      <c r="BD23" s="8" t="str" cm="1">
        <f t="array" ref="BD23">IF(OR(BB23="",AY23="",AZ23="",AW23="",BA23="",AX23=""),"",_xlfn.IFS((IFERROR(VALUE(TRIM(SUBSTITUTE(BB23,CHAR(160),""))),0))&gt;(IFERROR(VALUE(TRIM(SUBSTITUTE(AY23,CHAR(160),""))),0)),"KO : Le montant retenu TTC est supérieur au montant raisonnable TTC. Merci de revoir la ligne de dépense ou plafonner son montant.",(IFERROR(VALUE(TRIM(SUBSTITUTE(AZ23,CHAR(160),""))),0))&gt;(IFERROR(VALUE(TRIM(SUBSTITUTE(AW23,CHAR(160),""))),0)),"Attention : Le montant retenu HT est supérieur au montant HT raisonnable. Merci de revoir la ligne de dépense, plafonner son montant, ou justifier la reventillation HT / TVA.",(IFERROR(VALUE(TRIM(SUBSTITUTE(BA23,CHAR(160),""))),0))&gt;(IFERROR(VALUE(TRIM(SUBSTITUTE(AX23,CHAR(160),""))),0)),"Attention : Le montant TVA retenu est supérieur au montant TVA raisonnable. Merci de revoir la ligne de dépense, plafonner son montant, ou justifier la reventillation HT / TVA.",(IFERROR(VALUE(TRIM(SUBSTITUTE(BB23,CHAR(160),""))),0))=0,"",(IFERROR(VALUE(TRIM(SUBSTITUTE(AY23,CHAR(160),""))),0))=(IFERROR(VALUE(TRIM(SUBSTITUTE(BB23,CHAR(160),""))),0)),"OK",(IFERROR(VALUE(TRIM(SUBSTITUTE(AY23,CHAR(160),""))),0))&gt;(IFERROR(VALUE(TRIM(SUBSTITUTE(BB23,CHAR(160),""))),0))," OK : Montant instruit inférieur au montant raisonnable.",TRUE,""))</f>
        <v/>
      </c>
      <c r="BE23" s="139" t="str" cm="1">
        <f t="array" ref="BE23">IF(OR(BB23="",Y23="",AZ23="",W23="",BA23="",X23=""),"",_xlfn.IFS((IFERROR(VALUE(TRIM(SUBSTITUTE(BB23,CHAR(160),""))),0))&gt;(IFERROR(VALUE(TRIM(SUBSTITUTE(Y23,CHAR(160),""))),0)),"KO : Le montant retenu TTC est supérieur au montant présenté TTC. Merci de revoir la ligne de dépense ou plafonner son montant.",(IFERROR(VALUE(TRIM(SUBSTITUTE(AZ23,CHAR(160),""))),0))&gt;(IFERROR(VALUE(TRIM(SUBSTITUTE(W23,CHAR(160),""))),0)),"Attention : Le montant retenu HT est supérieur au montant HT présenté. Merci de revoir la ligne de dépense,plafonner son montant,ou justifier la reventillation HT/TVA.",(IFERROR(VALUE(TRIM(SUBSTITUTE(BA23,CHAR(160),""))),0))&gt;(IFERROR(VALUE(TRIM(SUBSTITUTE(X23,CHAR(160),""))),0)),"Attention : Le montant TVA retenu est supérieur au montant TVA présenté. Merci de revoir la ligne de dépense,plafonner son montant,ou justifier la reventillation HT/TVA.",(IFERROR(VALUE(TRIM(SUBSTITUTE(Y23,CHAR(160),""))),0))=0,"",(IFERROR(VALUE(TRIM(SUBSTITUTE(BB23,CHAR(160),""))),0))=(IFERROR(VALUE(TRIM(SUBSTITUTE(Y23,CHAR(160),""))),0)),"OK",
OR((IFERROR(VALUE(TRIM(SUBSTITUTE(BB23,CHAR(160),""))),0))=0,(IFERROR(VALUE(TRIM(SUBSTITUTE(AZ23,CHAR(160),""))),0))=0),"Attention : montant présenté entièrement écarté",(IFERROR(VALUE(TRIM(SUBSTITUTE(BB23,CHAR(160),""))),0))&lt;(IFERROR(VALUE(TRIM(SUBSTITUTE(Y23,CHAR(160),""))),0)),"Attention : montant présenté partiellement écarté",TRUE,""))</f>
        <v/>
      </c>
      <c r="BF23" s="33" t="str">
        <f t="shared" si="27"/>
        <v/>
      </c>
      <c r="BG23" s="33" t="str">
        <f t="shared" si="28"/>
        <v/>
      </c>
      <c r="BH23" s="10" t="str">
        <f t="shared" si="29"/>
        <v/>
      </c>
      <c r="BI23" s="35"/>
    </row>
    <row r="24" spans="1:61" ht="15" customHeight="1">
      <c r="A24" s="52">
        <v>13</v>
      </c>
      <c r="B24" s="539"/>
      <c r="C24" s="206"/>
      <c r="D24" s="208"/>
      <c r="E24" s="206"/>
      <c r="F24" s="206"/>
      <c r="G24" s="117"/>
      <c r="H24" s="117"/>
      <c r="I24" s="117"/>
      <c r="J24" s="117"/>
      <c r="K24" s="206"/>
      <c r="L24" s="206"/>
      <c r="M24" s="100"/>
      <c r="N24" s="4"/>
      <c r="O24" s="27" t="str">
        <f t="shared" si="0"/>
        <v/>
      </c>
      <c r="P24" s="5"/>
      <c r="Q24" s="4"/>
      <c r="R24" s="27" t="str">
        <f t="shared" si="1"/>
        <v/>
      </c>
      <c r="S24" s="6"/>
      <c r="T24" s="4"/>
      <c r="U24" s="101" t="str">
        <f t="shared" si="2"/>
        <v/>
      </c>
      <c r="V24" s="110"/>
      <c r="W24" s="109" t="str" cm="1">
        <f t="array" ref="W24">IF((_xlfn.IFS(TRIM(SUBSTITUTE(V24,CHAR(160),""))="Devis 1",IFERROR(VALUE(TRIM(SUBSTITUTE(M24,CHAR(160),""))),0),TRIM(SUBSTITUTE(V24,CHAR(160),""))="Devis 2",IFERROR(VALUE(TRIM(SUBSTITUTE(P24,CHAR(160),""))),0),TRIM(SUBSTITUTE(V24,CHAR(160),""))="Devis 3",IFERROR(VALUE(TRIM(SUBSTITUTE(S24,CHAR(160),""))),0),TRUE,0)*IFERROR(VALUE(TRIM(SUBSTITUTE(D24,CHAR(160),""))),0))=0,"",_xlfn.IFS(TRIM(SUBSTITUTE(V24,CHAR(160),""))="Devis 1",IFERROR(VALUE(TRIM(SUBSTITUTE(M24,CHAR(160),""))),0),TRIM(SUBSTITUTE(V24,CHAR(160),""))="Devis 2",IFERROR(VALUE(TRIM(SUBSTITUTE(P24,CHAR(160),""))),0),TRIM(SUBSTITUTE(V24,CHAR(160),""))="Devis 3",IFERROR(VALUE(TRIM(SUBSTITUTE(S24,CHAR(160),""))),0),TRUE,0)*IFERROR(VALUE(TRIM(SUBSTITUTE(D24,CHAR(160),""))),0))</f>
        <v/>
      </c>
      <c r="X24" s="54" t="str" cm="1">
        <f t="array" ref="X24">IF(_xlfn.IFS(TRIM(SUBSTITUTE(V24,CHAR(160),""))="Devis 1",IFERROR(VALUE(TRIM(SUBSTITUTE(N24,CHAR(160),""))),0),TRIM(SUBSTITUTE(V24,CHAR(160),""))="Devis 2",IFERROR(VALUE(TRIM(SUBSTITUTE(Q24,CHAR(160),""))),0),TRIM(SUBSTITUTE(V24,CHAR(160),""))="Devis 3",IFERROR(VALUE(TRIM(SUBSTITUTE(T24,CHAR(160),""))),0),TRUE,0)*IFERROR(VALUE(TRIM(SUBSTITUTE(D24,CHAR(160),""))),0)=0,IF(W24&lt;&gt;"",0,""),_xlfn.IFS(TRIM(SUBSTITUTE(V24,CHAR(160),""))="Devis 1",IFERROR(VALUE(TRIM(SUBSTITUTE(N24,CHAR(160),""))),0),TRIM(SUBSTITUTE(V24,CHAR(160),""))="Devis 2",IFERROR(VALUE(TRIM(SUBSTITUTE(Q24,CHAR(160),""))),0),TRIM(SUBSTITUTE(V24,CHAR(160),""))="Devis 3",IFERROR(VALUE(TRIM(SUBSTITUTE(T24,CHAR(160),""))),0),TRUE,0)*IFERROR(VALUE(TRIM(SUBSTITUTE(D24,CHAR(160),""))),0))</f>
        <v/>
      </c>
      <c r="Y24" s="112" t="str">
        <f t="shared" si="3"/>
        <v/>
      </c>
      <c r="Z24" s="113"/>
      <c r="AA24" s="130" t="str">
        <f t="shared" si="4"/>
        <v/>
      </c>
      <c r="AB24" s="130" t="str">
        <f t="shared" si="5"/>
        <v/>
      </c>
      <c r="AC24" s="130" t="str">
        <f t="shared" si="6"/>
        <v/>
      </c>
      <c r="AD24" s="130" t="str">
        <f t="shared" si="7"/>
        <v/>
      </c>
      <c r="AE24" s="130" t="str">
        <f t="shared" si="8"/>
        <v/>
      </c>
      <c r="AF24" s="130" t="str">
        <f t="shared" si="9"/>
        <v/>
      </c>
      <c r="AG24" s="130" t="str">
        <f t="shared" si="10"/>
        <v/>
      </c>
      <c r="AH24" s="130" t="str">
        <f t="shared" si="11"/>
        <v/>
      </c>
      <c r="AI24" s="130"/>
      <c r="AJ24" s="130" t="str">
        <f t="shared" si="12"/>
        <v/>
      </c>
      <c r="AK24" s="130" t="str">
        <f t="shared" si="13"/>
        <v/>
      </c>
      <c r="AL24" s="29" t="str">
        <f t="shared" si="14"/>
        <v/>
      </c>
      <c r="AM24" s="9" t="str">
        <f t="shared" si="15"/>
        <v/>
      </c>
      <c r="AN24" s="27" t="str">
        <f t="shared" si="16"/>
        <v/>
      </c>
      <c r="AO24" s="30" t="str">
        <f t="shared" si="17"/>
        <v/>
      </c>
      <c r="AP24" s="9" t="str">
        <f t="shared" si="18"/>
        <v/>
      </c>
      <c r="AQ24" s="27" t="str">
        <f t="shared" si="19"/>
        <v/>
      </c>
      <c r="AR24" s="31" t="str">
        <f t="shared" si="20"/>
        <v/>
      </c>
      <c r="AS24" s="9" t="str">
        <f t="shared" si="21"/>
        <v/>
      </c>
      <c r="AT24" s="32" t="str">
        <f t="shared" si="22"/>
        <v/>
      </c>
      <c r="AU24" s="28" t="str">
        <f t="shared" si="23"/>
        <v/>
      </c>
      <c r="AV24" s="136"/>
      <c r="AW24" s="33" t="str">
        <f t="shared" si="24"/>
        <v/>
      </c>
      <c r="AX24" s="33" t="str">
        <f t="shared" si="25"/>
        <v/>
      </c>
      <c r="AY24" s="33" t="str">
        <f t="shared" si="26"/>
        <v/>
      </c>
      <c r="AZ24" s="55" t="str" cm="1">
        <f t="array" ref="AZ24">IF($AC24="","",IF((IFERROR(_xlfn.IFS($AU24="Devis 1",(IFERROR(VALUE(TRIM(SUBSTITUTE(AL24,CHAR(160),""))),0)),$AU24="Devis 2",(IFERROR(VALUE(TRIM(SUBSTITUTE(AO24,CHAR(160),""))),0)),$AU24="Devis 3",(IFERROR(VALUE(TRIM(SUBSTITUTE(AR24,CHAR(160),""))),0))),0))*(IFERROR(VALUE(TRIM(SUBSTITUTE($AC24,CHAR(160),""))),0))=0,"",(IFERROR(_xlfn.IFS($AU24="Devis 1",(IFERROR(VALUE(TRIM(SUBSTITUTE(AL24,CHAR(160),""))),0)),$AU24="Devis 2",(IFERROR(VALUE(TRIM(SUBSTITUTE(AO24,CHAR(160),""))),0)),$AU24="Devis 3",(IFERROR(VALUE(TRIM(SUBSTITUTE(AR24,CHAR(160),""))),0))),0))*(IFERROR(VALUE(TRIM(SUBSTITUTE($AC24,CHAR(160),""))),0))))</f>
        <v/>
      </c>
      <c r="BA24" s="55" t="str" cm="1">
        <f t="array" ref="BA24">IF($AC24="","",IF((IFERROR(_xlfn.IFS(TRIM(SUBSTITUTE($AU24,CHAR(160),""))="Devis 1", IFERROR(VALUE(TRIM(SUBSTITUTE(AM24,CHAR(160),""))),0),TRIM(SUBSTITUTE($AU24,CHAR(160),""))="Devis 2", IFERROR(VALUE(TRIM(SUBSTITUTE(AP24,CHAR(160),""))),0),TRIM(SUBSTITUTE($AU24,CHAR(160),""))="Devis 3", IFERROR(VALUE(TRIM(SUBSTITUTE(AS24,CHAR(160),""))),0)),0) * IFERROR(VALUE(TRIM(SUBSTITUTE($AC24,CHAR(160),""))),0)) = 0,IF(AZ24&lt;&gt;"",0,""),(IFERROR(_xlfn.IFS(TRIM(SUBSTITUTE($AU24,CHAR(160),""))="Devis 1", IFERROR(VALUE(TRIM(SUBSTITUTE(AM24,CHAR(160),""))),0),TRIM(SUBSTITUTE($AU24,CHAR(160),""))="Devis 2", IFERROR(VALUE(TRIM(SUBSTITUTE(AP24,CHAR(160),""))),0),TRIM(SUBSTITUTE($AU24,CHAR(160),""))="Devis 3", IFERROR(VALUE(TRIM(SUBSTITUTE(AS24,CHAR(160),""))),0)),0) * IFERROR(VALUE(TRIM(SUBSTITUTE($AC24,CHAR(160),""))),0))))</f>
        <v/>
      </c>
      <c r="BB24" s="55" t="str" cm="1">
        <f t="array" ref="BB24">IF($AC24="","",IF(IFERROR(_xlfn.IFS($AU24="Devis 1",IFERROR(VALUE(TRIM(SUBSTITUTE(AN24,CHAR(160),""))),0),$AU24="Devis 2",IFERROR(VALUE(TRIM(SUBSTITUTE(AQ24,CHAR(160),""))),0),$AU24="Devis 3",IFERROR(VALUE(TRIM(SUBSTITUTE(AT24,CHAR(160),""))),0)),0)*IFERROR(VALUE(TRIM(SUBSTITUTE($AC24,CHAR(160),""))),0)=0,"",IFERROR(_xlfn.IFS($AU24="Devis 1",IFERROR(VALUE(TRIM(SUBSTITUTE(AN24,CHAR(160),""))),0),$AU24="Devis 2",IFERROR(VALUE(TRIM(SUBSTITUTE(AQ24,CHAR(160),""))),0),$AU24="Devis 3",IFERROR(VALUE(TRIM(SUBSTITUTE(AT24,CHAR(160),""))),0)),0)*IFERROR(VALUE(TRIM(SUBSTITUTE($AC24,CHAR(160),""))),0)))</f>
        <v/>
      </c>
      <c r="BC24" s="34"/>
      <c r="BD24" s="8" t="str" cm="1">
        <f t="array" ref="BD24">IF(OR(BB24="",AY24="",AZ24="",AW24="",BA24="",AX24=""),"",_xlfn.IFS((IFERROR(VALUE(TRIM(SUBSTITUTE(BB24,CHAR(160),""))),0))&gt;(IFERROR(VALUE(TRIM(SUBSTITUTE(AY24,CHAR(160),""))),0)),"KO : Le montant retenu TTC est supérieur au montant raisonnable TTC. Merci de revoir la ligne de dépense ou plafonner son montant.",(IFERROR(VALUE(TRIM(SUBSTITUTE(AZ24,CHAR(160),""))),0))&gt;(IFERROR(VALUE(TRIM(SUBSTITUTE(AW24,CHAR(160),""))),0)),"Attention : Le montant retenu HT est supérieur au montant HT raisonnable. Merci de revoir la ligne de dépense, plafonner son montant, ou justifier la reventillation HT / TVA.",(IFERROR(VALUE(TRIM(SUBSTITUTE(BA24,CHAR(160),""))),0))&gt;(IFERROR(VALUE(TRIM(SUBSTITUTE(AX24,CHAR(160),""))),0)),"Attention : Le montant TVA retenu est supérieur au montant TVA raisonnable. Merci de revoir la ligne de dépense, plafonner son montant, ou justifier la reventillation HT / TVA.",(IFERROR(VALUE(TRIM(SUBSTITUTE(BB24,CHAR(160),""))),0))=0,"",(IFERROR(VALUE(TRIM(SUBSTITUTE(AY24,CHAR(160),""))),0))=(IFERROR(VALUE(TRIM(SUBSTITUTE(BB24,CHAR(160),""))),0)),"OK",(IFERROR(VALUE(TRIM(SUBSTITUTE(AY24,CHAR(160),""))),0))&gt;(IFERROR(VALUE(TRIM(SUBSTITUTE(BB24,CHAR(160),""))),0))," OK : Montant instruit inférieur au montant raisonnable.",TRUE,""))</f>
        <v/>
      </c>
      <c r="BE24" s="139" t="str" cm="1">
        <f t="array" ref="BE24">IF(OR(BB24="",Y24="",AZ24="",W24="",BA24="",X24=""),"",_xlfn.IFS((IFERROR(VALUE(TRIM(SUBSTITUTE(BB24,CHAR(160),""))),0))&gt;(IFERROR(VALUE(TRIM(SUBSTITUTE(Y24,CHAR(160),""))),0)),"KO : Le montant retenu TTC est supérieur au montant présenté TTC. Merci de revoir la ligne de dépense ou plafonner son montant.",(IFERROR(VALUE(TRIM(SUBSTITUTE(AZ24,CHAR(160),""))),0))&gt;(IFERROR(VALUE(TRIM(SUBSTITUTE(W24,CHAR(160),""))),0)),"Attention : Le montant retenu HT est supérieur au montant HT présenté. Merci de revoir la ligne de dépense,plafonner son montant,ou justifier la reventillation HT/TVA.",(IFERROR(VALUE(TRIM(SUBSTITUTE(BA24,CHAR(160),""))),0))&gt;(IFERROR(VALUE(TRIM(SUBSTITUTE(X24,CHAR(160),""))),0)),"Attention : Le montant TVA retenu est supérieur au montant TVA présenté. Merci de revoir la ligne de dépense,plafonner son montant,ou justifier la reventillation HT/TVA.",(IFERROR(VALUE(TRIM(SUBSTITUTE(Y24,CHAR(160),""))),0))=0,"",(IFERROR(VALUE(TRIM(SUBSTITUTE(BB24,CHAR(160),""))),0))=(IFERROR(VALUE(TRIM(SUBSTITUTE(Y24,CHAR(160),""))),0)),"OK",
OR((IFERROR(VALUE(TRIM(SUBSTITUTE(BB24,CHAR(160),""))),0))=0,(IFERROR(VALUE(TRIM(SUBSTITUTE(AZ24,CHAR(160),""))),0))=0),"Attention : montant présenté entièrement écarté",(IFERROR(VALUE(TRIM(SUBSTITUTE(BB24,CHAR(160),""))),0))&lt;(IFERROR(VALUE(TRIM(SUBSTITUTE(Y24,CHAR(160),""))),0)),"Attention : montant présenté partiellement écarté",TRUE,""))</f>
        <v/>
      </c>
      <c r="BF24" s="33" t="str">
        <f t="shared" si="27"/>
        <v/>
      </c>
      <c r="BG24" s="33" t="str">
        <f t="shared" si="28"/>
        <v/>
      </c>
      <c r="BH24" s="10" t="str">
        <f t="shared" si="29"/>
        <v/>
      </c>
      <c r="BI24" s="35"/>
    </row>
    <row r="25" spans="1:61" ht="15" customHeight="1">
      <c r="A25" s="52">
        <v>14</v>
      </c>
      <c r="B25" s="539"/>
      <c r="C25" s="206"/>
      <c r="D25" s="208"/>
      <c r="E25" s="206"/>
      <c r="F25" s="206"/>
      <c r="G25" s="117"/>
      <c r="H25" s="117"/>
      <c r="I25" s="117"/>
      <c r="J25" s="117"/>
      <c r="K25" s="206"/>
      <c r="L25" s="206"/>
      <c r="M25" s="100"/>
      <c r="N25" s="4"/>
      <c r="O25" s="27" t="str">
        <f t="shared" si="0"/>
        <v/>
      </c>
      <c r="P25" s="5"/>
      <c r="Q25" s="4"/>
      <c r="R25" s="27" t="str">
        <f t="shared" si="1"/>
        <v/>
      </c>
      <c r="S25" s="6"/>
      <c r="T25" s="4"/>
      <c r="U25" s="101" t="str">
        <f t="shared" si="2"/>
        <v/>
      </c>
      <c r="V25" s="110"/>
      <c r="W25" s="109" t="str" cm="1">
        <f t="array" ref="W25">IF((_xlfn.IFS(TRIM(SUBSTITUTE(V25,CHAR(160),""))="Devis 1",IFERROR(VALUE(TRIM(SUBSTITUTE(M25,CHAR(160),""))),0),TRIM(SUBSTITUTE(V25,CHAR(160),""))="Devis 2",IFERROR(VALUE(TRIM(SUBSTITUTE(P25,CHAR(160),""))),0),TRIM(SUBSTITUTE(V25,CHAR(160),""))="Devis 3",IFERROR(VALUE(TRIM(SUBSTITUTE(S25,CHAR(160),""))),0),TRUE,0)*IFERROR(VALUE(TRIM(SUBSTITUTE(D25,CHAR(160),""))),0))=0,"",_xlfn.IFS(TRIM(SUBSTITUTE(V25,CHAR(160),""))="Devis 1",IFERROR(VALUE(TRIM(SUBSTITUTE(M25,CHAR(160),""))),0),TRIM(SUBSTITUTE(V25,CHAR(160),""))="Devis 2",IFERROR(VALUE(TRIM(SUBSTITUTE(P25,CHAR(160),""))),0),TRIM(SUBSTITUTE(V25,CHAR(160),""))="Devis 3",IFERROR(VALUE(TRIM(SUBSTITUTE(S25,CHAR(160),""))),0),TRUE,0)*IFERROR(VALUE(TRIM(SUBSTITUTE(D25,CHAR(160),""))),0))</f>
        <v/>
      </c>
      <c r="X25" s="54" t="str" cm="1">
        <f t="array" ref="X25">IF(_xlfn.IFS(TRIM(SUBSTITUTE(V25,CHAR(160),""))="Devis 1",IFERROR(VALUE(TRIM(SUBSTITUTE(N25,CHAR(160),""))),0),TRIM(SUBSTITUTE(V25,CHAR(160),""))="Devis 2",IFERROR(VALUE(TRIM(SUBSTITUTE(Q25,CHAR(160),""))),0),TRIM(SUBSTITUTE(V25,CHAR(160),""))="Devis 3",IFERROR(VALUE(TRIM(SUBSTITUTE(T25,CHAR(160),""))),0),TRUE,0)*IFERROR(VALUE(TRIM(SUBSTITUTE(D25,CHAR(160),""))),0)=0,IF(W25&lt;&gt;"",0,""),_xlfn.IFS(TRIM(SUBSTITUTE(V25,CHAR(160),""))="Devis 1",IFERROR(VALUE(TRIM(SUBSTITUTE(N25,CHAR(160),""))),0),TRIM(SUBSTITUTE(V25,CHAR(160),""))="Devis 2",IFERROR(VALUE(TRIM(SUBSTITUTE(Q25,CHAR(160),""))),0),TRIM(SUBSTITUTE(V25,CHAR(160),""))="Devis 3",IFERROR(VALUE(TRIM(SUBSTITUTE(T25,CHAR(160),""))),0),TRUE,0)*IFERROR(VALUE(TRIM(SUBSTITUTE(D25,CHAR(160),""))),0))</f>
        <v/>
      </c>
      <c r="Y25" s="112" t="str">
        <f t="shared" si="3"/>
        <v/>
      </c>
      <c r="Z25" s="113"/>
      <c r="AA25" s="130" t="str">
        <f t="shared" si="4"/>
        <v/>
      </c>
      <c r="AB25" s="130" t="str">
        <f t="shared" si="5"/>
        <v/>
      </c>
      <c r="AC25" s="130" t="str">
        <f t="shared" si="6"/>
        <v/>
      </c>
      <c r="AD25" s="130" t="str">
        <f t="shared" si="7"/>
        <v/>
      </c>
      <c r="AE25" s="130" t="str">
        <f t="shared" si="8"/>
        <v/>
      </c>
      <c r="AF25" s="130" t="str">
        <f t="shared" si="9"/>
        <v/>
      </c>
      <c r="AG25" s="130" t="str">
        <f t="shared" si="10"/>
        <v/>
      </c>
      <c r="AH25" s="130" t="str">
        <f t="shared" si="11"/>
        <v/>
      </c>
      <c r="AI25" s="130"/>
      <c r="AJ25" s="130" t="str">
        <f t="shared" si="12"/>
        <v/>
      </c>
      <c r="AK25" s="130" t="str">
        <f t="shared" si="13"/>
        <v/>
      </c>
      <c r="AL25" s="29" t="str">
        <f t="shared" si="14"/>
        <v/>
      </c>
      <c r="AM25" s="9" t="str">
        <f t="shared" si="15"/>
        <v/>
      </c>
      <c r="AN25" s="27" t="str">
        <f t="shared" si="16"/>
        <v/>
      </c>
      <c r="AO25" s="30" t="str">
        <f t="shared" si="17"/>
        <v/>
      </c>
      <c r="AP25" s="9" t="str">
        <f t="shared" si="18"/>
        <v/>
      </c>
      <c r="AQ25" s="27" t="str">
        <f t="shared" si="19"/>
        <v/>
      </c>
      <c r="AR25" s="31" t="str">
        <f t="shared" si="20"/>
        <v/>
      </c>
      <c r="AS25" s="9" t="str">
        <f t="shared" si="21"/>
        <v/>
      </c>
      <c r="AT25" s="32" t="str">
        <f t="shared" si="22"/>
        <v/>
      </c>
      <c r="AU25" s="28" t="str">
        <f t="shared" si="23"/>
        <v/>
      </c>
      <c r="AV25" s="136"/>
      <c r="AW25" s="33" t="str">
        <f t="shared" si="24"/>
        <v/>
      </c>
      <c r="AX25" s="33" t="str">
        <f t="shared" si="25"/>
        <v/>
      </c>
      <c r="AY25" s="33" t="str">
        <f t="shared" si="26"/>
        <v/>
      </c>
      <c r="AZ25" s="55" t="str" cm="1">
        <f t="array" ref="AZ25">IF($AC25="","",IF((IFERROR(_xlfn.IFS($AU25="Devis 1",(IFERROR(VALUE(TRIM(SUBSTITUTE(AL25,CHAR(160),""))),0)),$AU25="Devis 2",(IFERROR(VALUE(TRIM(SUBSTITUTE(AO25,CHAR(160),""))),0)),$AU25="Devis 3",(IFERROR(VALUE(TRIM(SUBSTITUTE(AR25,CHAR(160),""))),0))),0))*(IFERROR(VALUE(TRIM(SUBSTITUTE($AC25,CHAR(160),""))),0))=0,"",(IFERROR(_xlfn.IFS($AU25="Devis 1",(IFERROR(VALUE(TRIM(SUBSTITUTE(AL25,CHAR(160),""))),0)),$AU25="Devis 2",(IFERROR(VALUE(TRIM(SUBSTITUTE(AO25,CHAR(160),""))),0)),$AU25="Devis 3",(IFERROR(VALUE(TRIM(SUBSTITUTE(AR25,CHAR(160),""))),0))),0))*(IFERROR(VALUE(TRIM(SUBSTITUTE($AC25,CHAR(160),""))),0))))</f>
        <v/>
      </c>
      <c r="BA25" s="55" t="str" cm="1">
        <f t="array" ref="BA25">IF($AC25="","",IF((IFERROR(_xlfn.IFS(TRIM(SUBSTITUTE($AU25,CHAR(160),""))="Devis 1", IFERROR(VALUE(TRIM(SUBSTITUTE(AM25,CHAR(160),""))),0),TRIM(SUBSTITUTE($AU25,CHAR(160),""))="Devis 2", IFERROR(VALUE(TRIM(SUBSTITUTE(AP25,CHAR(160),""))),0),TRIM(SUBSTITUTE($AU25,CHAR(160),""))="Devis 3", IFERROR(VALUE(TRIM(SUBSTITUTE(AS25,CHAR(160),""))),0)),0) * IFERROR(VALUE(TRIM(SUBSTITUTE($AC25,CHAR(160),""))),0)) = 0,IF(AZ25&lt;&gt;"",0,""),(IFERROR(_xlfn.IFS(TRIM(SUBSTITUTE($AU25,CHAR(160),""))="Devis 1", IFERROR(VALUE(TRIM(SUBSTITUTE(AM25,CHAR(160),""))),0),TRIM(SUBSTITUTE($AU25,CHAR(160),""))="Devis 2", IFERROR(VALUE(TRIM(SUBSTITUTE(AP25,CHAR(160),""))),0),TRIM(SUBSTITUTE($AU25,CHAR(160),""))="Devis 3", IFERROR(VALUE(TRIM(SUBSTITUTE(AS25,CHAR(160),""))),0)),0) * IFERROR(VALUE(TRIM(SUBSTITUTE($AC25,CHAR(160),""))),0))))</f>
        <v/>
      </c>
      <c r="BB25" s="55" t="str" cm="1">
        <f t="array" ref="BB25">IF($AC25="","",IF(IFERROR(_xlfn.IFS($AU25="Devis 1",IFERROR(VALUE(TRIM(SUBSTITUTE(AN25,CHAR(160),""))),0),$AU25="Devis 2",IFERROR(VALUE(TRIM(SUBSTITUTE(AQ25,CHAR(160),""))),0),$AU25="Devis 3",IFERROR(VALUE(TRIM(SUBSTITUTE(AT25,CHAR(160),""))),0)),0)*IFERROR(VALUE(TRIM(SUBSTITUTE($AC25,CHAR(160),""))),0)=0,"",IFERROR(_xlfn.IFS($AU25="Devis 1",IFERROR(VALUE(TRIM(SUBSTITUTE(AN25,CHAR(160),""))),0),$AU25="Devis 2",IFERROR(VALUE(TRIM(SUBSTITUTE(AQ25,CHAR(160),""))),0),$AU25="Devis 3",IFERROR(VALUE(TRIM(SUBSTITUTE(AT25,CHAR(160),""))),0)),0)*IFERROR(VALUE(TRIM(SUBSTITUTE($AC25,CHAR(160),""))),0)))</f>
        <v/>
      </c>
      <c r="BC25" s="34"/>
      <c r="BD25" s="8" t="str" cm="1">
        <f t="array" ref="BD25">IF(OR(BB25="",AY25="",AZ25="",AW25="",BA25="",AX25=""),"",_xlfn.IFS((IFERROR(VALUE(TRIM(SUBSTITUTE(BB25,CHAR(160),""))),0))&gt;(IFERROR(VALUE(TRIM(SUBSTITUTE(AY25,CHAR(160),""))),0)),"KO : Le montant retenu TTC est supérieur au montant raisonnable TTC. Merci de revoir la ligne de dépense ou plafonner son montant.",(IFERROR(VALUE(TRIM(SUBSTITUTE(AZ25,CHAR(160),""))),0))&gt;(IFERROR(VALUE(TRIM(SUBSTITUTE(AW25,CHAR(160),""))),0)),"Attention : Le montant retenu HT est supérieur au montant HT raisonnable. Merci de revoir la ligne de dépense, plafonner son montant, ou justifier la reventillation HT / TVA.",(IFERROR(VALUE(TRIM(SUBSTITUTE(BA25,CHAR(160),""))),0))&gt;(IFERROR(VALUE(TRIM(SUBSTITUTE(AX25,CHAR(160),""))),0)),"Attention : Le montant TVA retenu est supérieur au montant TVA raisonnable. Merci de revoir la ligne de dépense, plafonner son montant, ou justifier la reventillation HT / TVA.",(IFERROR(VALUE(TRIM(SUBSTITUTE(BB25,CHAR(160),""))),0))=0,"",(IFERROR(VALUE(TRIM(SUBSTITUTE(AY25,CHAR(160),""))),0))=(IFERROR(VALUE(TRIM(SUBSTITUTE(BB25,CHAR(160),""))),0)),"OK",(IFERROR(VALUE(TRIM(SUBSTITUTE(AY25,CHAR(160),""))),0))&gt;(IFERROR(VALUE(TRIM(SUBSTITUTE(BB25,CHAR(160),""))),0))," OK : Montant instruit inférieur au montant raisonnable.",TRUE,""))</f>
        <v/>
      </c>
      <c r="BE25" s="139" t="str" cm="1">
        <f t="array" ref="BE25">IF(OR(BB25="",Y25="",AZ25="",W25="",BA25="",X25=""),"",_xlfn.IFS((IFERROR(VALUE(TRIM(SUBSTITUTE(BB25,CHAR(160),""))),0))&gt;(IFERROR(VALUE(TRIM(SUBSTITUTE(Y25,CHAR(160),""))),0)),"KO : Le montant retenu TTC est supérieur au montant présenté TTC. Merci de revoir la ligne de dépense ou plafonner son montant.",(IFERROR(VALUE(TRIM(SUBSTITUTE(AZ25,CHAR(160),""))),0))&gt;(IFERROR(VALUE(TRIM(SUBSTITUTE(W25,CHAR(160),""))),0)),"Attention : Le montant retenu HT est supérieur au montant HT présenté. Merci de revoir la ligne de dépense,plafonner son montant,ou justifier la reventillation HT/TVA.",(IFERROR(VALUE(TRIM(SUBSTITUTE(BA25,CHAR(160),""))),0))&gt;(IFERROR(VALUE(TRIM(SUBSTITUTE(X25,CHAR(160),""))),0)),"Attention : Le montant TVA retenu est supérieur au montant TVA présenté. Merci de revoir la ligne de dépense,plafonner son montant,ou justifier la reventillation HT/TVA.",(IFERROR(VALUE(TRIM(SUBSTITUTE(Y25,CHAR(160),""))),0))=0,"",(IFERROR(VALUE(TRIM(SUBSTITUTE(BB25,CHAR(160),""))),0))=(IFERROR(VALUE(TRIM(SUBSTITUTE(Y25,CHAR(160),""))),0)),"OK",
OR((IFERROR(VALUE(TRIM(SUBSTITUTE(BB25,CHAR(160),""))),0))=0,(IFERROR(VALUE(TRIM(SUBSTITUTE(AZ25,CHAR(160),""))),0))=0),"Attention : montant présenté entièrement écarté",(IFERROR(VALUE(TRIM(SUBSTITUTE(BB25,CHAR(160),""))),0))&lt;(IFERROR(VALUE(TRIM(SUBSTITUTE(Y25,CHAR(160),""))),0)),"Attention : montant présenté partiellement écarté",TRUE,""))</f>
        <v/>
      </c>
      <c r="BF25" s="33" t="str">
        <f t="shared" si="27"/>
        <v/>
      </c>
      <c r="BG25" s="33" t="str">
        <f t="shared" si="28"/>
        <v/>
      </c>
      <c r="BH25" s="10" t="str">
        <f t="shared" si="29"/>
        <v/>
      </c>
      <c r="BI25" s="35"/>
    </row>
    <row r="26" spans="1:61" ht="15" customHeight="1">
      <c r="A26" s="52">
        <v>15</v>
      </c>
      <c r="B26" s="539"/>
      <c r="C26" s="206"/>
      <c r="D26" s="208"/>
      <c r="E26" s="206"/>
      <c r="F26" s="206"/>
      <c r="G26" s="117"/>
      <c r="H26" s="117"/>
      <c r="I26" s="117"/>
      <c r="J26" s="117"/>
      <c r="K26" s="206"/>
      <c r="L26" s="206"/>
      <c r="M26" s="100"/>
      <c r="N26" s="4"/>
      <c r="O26" s="27" t="str">
        <f t="shared" si="0"/>
        <v/>
      </c>
      <c r="P26" s="5"/>
      <c r="Q26" s="4"/>
      <c r="R26" s="27" t="str">
        <f t="shared" si="1"/>
        <v/>
      </c>
      <c r="S26" s="6"/>
      <c r="T26" s="4"/>
      <c r="U26" s="101" t="str">
        <f t="shared" si="2"/>
        <v/>
      </c>
      <c r="V26" s="110"/>
      <c r="W26" s="109" t="str" cm="1">
        <f t="array" ref="W26">IF((_xlfn.IFS(TRIM(SUBSTITUTE(V26,CHAR(160),""))="Devis 1",IFERROR(VALUE(TRIM(SUBSTITUTE(M26,CHAR(160),""))),0),TRIM(SUBSTITUTE(V26,CHAR(160),""))="Devis 2",IFERROR(VALUE(TRIM(SUBSTITUTE(P26,CHAR(160),""))),0),TRIM(SUBSTITUTE(V26,CHAR(160),""))="Devis 3",IFERROR(VALUE(TRIM(SUBSTITUTE(S26,CHAR(160),""))),0),TRUE,0)*IFERROR(VALUE(TRIM(SUBSTITUTE(D26,CHAR(160),""))),0))=0,"",_xlfn.IFS(TRIM(SUBSTITUTE(V26,CHAR(160),""))="Devis 1",IFERROR(VALUE(TRIM(SUBSTITUTE(M26,CHAR(160),""))),0),TRIM(SUBSTITUTE(V26,CHAR(160),""))="Devis 2",IFERROR(VALUE(TRIM(SUBSTITUTE(P26,CHAR(160),""))),0),TRIM(SUBSTITUTE(V26,CHAR(160),""))="Devis 3",IFERROR(VALUE(TRIM(SUBSTITUTE(S26,CHAR(160),""))),0),TRUE,0)*IFERROR(VALUE(TRIM(SUBSTITUTE(D26,CHAR(160),""))),0))</f>
        <v/>
      </c>
      <c r="X26" s="54" t="str" cm="1">
        <f t="array" ref="X26">IF(_xlfn.IFS(TRIM(SUBSTITUTE(V26,CHAR(160),""))="Devis 1",IFERROR(VALUE(TRIM(SUBSTITUTE(N26,CHAR(160),""))),0),TRIM(SUBSTITUTE(V26,CHAR(160),""))="Devis 2",IFERROR(VALUE(TRIM(SUBSTITUTE(Q26,CHAR(160),""))),0),TRIM(SUBSTITUTE(V26,CHAR(160),""))="Devis 3",IFERROR(VALUE(TRIM(SUBSTITUTE(T26,CHAR(160),""))),0),TRUE,0)*IFERROR(VALUE(TRIM(SUBSTITUTE(D26,CHAR(160),""))),0)=0,IF(W26&lt;&gt;"",0,""),_xlfn.IFS(TRIM(SUBSTITUTE(V26,CHAR(160),""))="Devis 1",IFERROR(VALUE(TRIM(SUBSTITUTE(N26,CHAR(160),""))),0),TRIM(SUBSTITUTE(V26,CHAR(160),""))="Devis 2",IFERROR(VALUE(TRIM(SUBSTITUTE(Q26,CHAR(160),""))),0),TRIM(SUBSTITUTE(V26,CHAR(160),""))="Devis 3",IFERROR(VALUE(TRIM(SUBSTITUTE(T26,CHAR(160),""))),0),TRUE,0)*IFERROR(VALUE(TRIM(SUBSTITUTE(D26,CHAR(160),""))),0))</f>
        <v/>
      </c>
      <c r="Y26" s="112" t="str">
        <f t="shared" si="3"/>
        <v/>
      </c>
      <c r="Z26" s="113"/>
      <c r="AA26" s="130" t="str">
        <f t="shared" si="4"/>
        <v/>
      </c>
      <c r="AB26" s="130" t="str">
        <f t="shared" si="5"/>
        <v/>
      </c>
      <c r="AC26" s="130" t="str">
        <f t="shared" si="6"/>
        <v/>
      </c>
      <c r="AD26" s="130" t="str">
        <f t="shared" si="7"/>
        <v/>
      </c>
      <c r="AE26" s="130" t="str">
        <f t="shared" si="8"/>
        <v/>
      </c>
      <c r="AF26" s="130" t="str">
        <f t="shared" si="9"/>
        <v/>
      </c>
      <c r="AG26" s="130" t="str">
        <f t="shared" si="10"/>
        <v/>
      </c>
      <c r="AH26" s="130" t="str">
        <f t="shared" si="11"/>
        <v/>
      </c>
      <c r="AI26" s="130"/>
      <c r="AJ26" s="130" t="str">
        <f t="shared" si="12"/>
        <v/>
      </c>
      <c r="AK26" s="130" t="str">
        <f t="shared" si="13"/>
        <v/>
      </c>
      <c r="AL26" s="29" t="str">
        <f t="shared" si="14"/>
        <v/>
      </c>
      <c r="AM26" s="9" t="str">
        <f t="shared" si="15"/>
        <v/>
      </c>
      <c r="AN26" s="27" t="str">
        <f t="shared" si="16"/>
        <v/>
      </c>
      <c r="AO26" s="30" t="str">
        <f t="shared" si="17"/>
        <v/>
      </c>
      <c r="AP26" s="9" t="str">
        <f t="shared" si="18"/>
        <v/>
      </c>
      <c r="AQ26" s="27" t="str">
        <f t="shared" si="19"/>
        <v/>
      </c>
      <c r="AR26" s="31" t="str">
        <f t="shared" si="20"/>
        <v/>
      </c>
      <c r="AS26" s="9" t="str">
        <f t="shared" si="21"/>
        <v/>
      </c>
      <c r="AT26" s="32" t="str">
        <f t="shared" si="22"/>
        <v/>
      </c>
      <c r="AU26" s="28" t="str">
        <f t="shared" si="23"/>
        <v/>
      </c>
      <c r="AV26" s="136"/>
      <c r="AW26" s="33" t="str">
        <f t="shared" si="24"/>
        <v/>
      </c>
      <c r="AX26" s="33" t="str">
        <f t="shared" si="25"/>
        <v/>
      </c>
      <c r="AY26" s="33" t="str">
        <f t="shared" si="26"/>
        <v/>
      </c>
      <c r="AZ26" s="55" t="str" cm="1">
        <f t="array" ref="AZ26">IF($AC26="","",IF((IFERROR(_xlfn.IFS($AU26="Devis 1",(IFERROR(VALUE(TRIM(SUBSTITUTE(AL26,CHAR(160),""))),0)),$AU26="Devis 2",(IFERROR(VALUE(TRIM(SUBSTITUTE(AO26,CHAR(160),""))),0)),$AU26="Devis 3",(IFERROR(VALUE(TRIM(SUBSTITUTE(AR26,CHAR(160),""))),0))),0))*(IFERROR(VALUE(TRIM(SUBSTITUTE($AC26,CHAR(160),""))),0))=0,"",(IFERROR(_xlfn.IFS($AU26="Devis 1",(IFERROR(VALUE(TRIM(SUBSTITUTE(AL26,CHAR(160),""))),0)),$AU26="Devis 2",(IFERROR(VALUE(TRIM(SUBSTITUTE(AO26,CHAR(160),""))),0)),$AU26="Devis 3",(IFERROR(VALUE(TRIM(SUBSTITUTE(AR26,CHAR(160),""))),0))),0))*(IFERROR(VALUE(TRIM(SUBSTITUTE($AC26,CHAR(160),""))),0))))</f>
        <v/>
      </c>
      <c r="BA26" s="55" t="str" cm="1">
        <f t="array" ref="BA26">IF($AC26="","",IF((IFERROR(_xlfn.IFS(TRIM(SUBSTITUTE($AU26,CHAR(160),""))="Devis 1", IFERROR(VALUE(TRIM(SUBSTITUTE(AM26,CHAR(160),""))),0),TRIM(SUBSTITUTE($AU26,CHAR(160),""))="Devis 2", IFERROR(VALUE(TRIM(SUBSTITUTE(AP26,CHAR(160),""))),0),TRIM(SUBSTITUTE($AU26,CHAR(160),""))="Devis 3", IFERROR(VALUE(TRIM(SUBSTITUTE(AS26,CHAR(160),""))),0)),0) * IFERROR(VALUE(TRIM(SUBSTITUTE($AC26,CHAR(160),""))),0)) = 0,IF(AZ26&lt;&gt;"",0,""),(IFERROR(_xlfn.IFS(TRIM(SUBSTITUTE($AU26,CHAR(160),""))="Devis 1", IFERROR(VALUE(TRIM(SUBSTITUTE(AM26,CHAR(160),""))),0),TRIM(SUBSTITUTE($AU26,CHAR(160),""))="Devis 2", IFERROR(VALUE(TRIM(SUBSTITUTE(AP26,CHAR(160),""))),0),TRIM(SUBSTITUTE($AU26,CHAR(160),""))="Devis 3", IFERROR(VALUE(TRIM(SUBSTITUTE(AS26,CHAR(160),""))),0)),0) * IFERROR(VALUE(TRIM(SUBSTITUTE($AC26,CHAR(160),""))),0))))</f>
        <v/>
      </c>
      <c r="BB26" s="55" t="str" cm="1">
        <f t="array" ref="BB26">IF($AC26="","",IF(IFERROR(_xlfn.IFS($AU26="Devis 1",IFERROR(VALUE(TRIM(SUBSTITUTE(AN26,CHAR(160),""))),0),$AU26="Devis 2",IFERROR(VALUE(TRIM(SUBSTITUTE(AQ26,CHAR(160),""))),0),$AU26="Devis 3",IFERROR(VALUE(TRIM(SUBSTITUTE(AT26,CHAR(160),""))),0)),0)*IFERROR(VALUE(TRIM(SUBSTITUTE($AC26,CHAR(160),""))),0)=0,"",IFERROR(_xlfn.IFS($AU26="Devis 1",IFERROR(VALUE(TRIM(SUBSTITUTE(AN26,CHAR(160),""))),0),$AU26="Devis 2",IFERROR(VALUE(TRIM(SUBSTITUTE(AQ26,CHAR(160),""))),0),$AU26="Devis 3",IFERROR(VALUE(TRIM(SUBSTITUTE(AT26,CHAR(160),""))),0)),0)*IFERROR(VALUE(TRIM(SUBSTITUTE($AC26,CHAR(160),""))),0)))</f>
        <v/>
      </c>
      <c r="BC26" s="34"/>
      <c r="BD26" s="8" t="str" cm="1">
        <f t="array" ref="BD26">IF(OR(BB26="",AY26="",AZ26="",AW26="",BA26="",AX26=""),"",_xlfn.IFS((IFERROR(VALUE(TRIM(SUBSTITUTE(BB26,CHAR(160),""))),0))&gt;(IFERROR(VALUE(TRIM(SUBSTITUTE(AY26,CHAR(160),""))),0)),"KO : Le montant retenu TTC est supérieur au montant raisonnable TTC. Merci de revoir la ligne de dépense ou plafonner son montant.",(IFERROR(VALUE(TRIM(SUBSTITUTE(AZ26,CHAR(160),""))),0))&gt;(IFERROR(VALUE(TRIM(SUBSTITUTE(AW26,CHAR(160),""))),0)),"Attention : Le montant retenu HT est supérieur au montant HT raisonnable. Merci de revoir la ligne de dépense, plafonner son montant, ou justifier la reventillation HT / TVA.",(IFERROR(VALUE(TRIM(SUBSTITUTE(BA26,CHAR(160),""))),0))&gt;(IFERROR(VALUE(TRIM(SUBSTITUTE(AX26,CHAR(160),""))),0)),"Attention : Le montant TVA retenu est supérieur au montant TVA raisonnable. Merci de revoir la ligne de dépense, plafonner son montant, ou justifier la reventillation HT / TVA.",(IFERROR(VALUE(TRIM(SUBSTITUTE(BB26,CHAR(160),""))),0))=0,"",(IFERROR(VALUE(TRIM(SUBSTITUTE(AY26,CHAR(160),""))),0))=(IFERROR(VALUE(TRIM(SUBSTITUTE(BB26,CHAR(160),""))),0)),"OK",(IFERROR(VALUE(TRIM(SUBSTITUTE(AY26,CHAR(160),""))),0))&gt;(IFERROR(VALUE(TRIM(SUBSTITUTE(BB26,CHAR(160),""))),0))," OK : Montant instruit inférieur au montant raisonnable.",TRUE,""))</f>
        <v/>
      </c>
      <c r="BE26" s="139" t="str" cm="1">
        <f t="array" ref="BE26">IF(OR(BB26="",Y26="",AZ26="",W26="",BA26="",X26=""),"",_xlfn.IFS((IFERROR(VALUE(TRIM(SUBSTITUTE(BB26,CHAR(160),""))),0))&gt;(IFERROR(VALUE(TRIM(SUBSTITUTE(Y26,CHAR(160),""))),0)),"KO : Le montant retenu TTC est supérieur au montant présenté TTC. Merci de revoir la ligne de dépense ou plafonner son montant.",(IFERROR(VALUE(TRIM(SUBSTITUTE(AZ26,CHAR(160),""))),0))&gt;(IFERROR(VALUE(TRIM(SUBSTITUTE(W26,CHAR(160),""))),0)),"Attention : Le montant retenu HT est supérieur au montant HT présenté. Merci de revoir la ligne de dépense,plafonner son montant,ou justifier la reventillation HT/TVA.",(IFERROR(VALUE(TRIM(SUBSTITUTE(BA26,CHAR(160),""))),0))&gt;(IFERROR(VALUE(TRIM(SUBSTITUTE(X26,CHAR(160),""))),0)),"Attention : Le montant TVA retenu est supérieur au montant TVA présenté. Merci de revoir la ligne de dépense,plafonner son montant,ou justifier la reventillation HT/TVA.",(IFERROR(VALUE(TRIM(SUBSTITUTE(Y26,CHAR(160),""))),0))=0,"",(IFERROR(VALUE(TRIM(SUBSTITUTE(BB26,CHAR(160),""))),0))=(IFERROR(VALUE(TRIM(SUBSTITUTE(Y26,CHAR(160),""))),0)),"OK",
OR((IFERROR(VALUE(TRIM(SUBSTITUTE(BB26,CHAR(160),""))),0))=0,(IFERROR(VALUE(TRIM(SUBSTITUTE(AZ26,CHAR(160),""))),0))=0),"Attention : montant présenté entièrement écarté",(IFERROR(VALUE(TRIM(SUBSTITUTE(BB26,CHAR(160),""))),0))&lt;(IFERROR(VALUE(TRIM(SUBSTITUTE(Y26,CHAR(160),""))),0)),"Attention : montant présenté partiellement écarté",TRUE,""))</f>
        <v/>
      </c>
      <c r="BF26" s="33" t="str">
        <f t="shared" si="27"/>
        <v/>
      </c>
      <c r="BG26" s="33" t="str">
        <f t="shared" si="28"/>
        <v/>
      </c>
      <c r="BH26" s="10" t="str">
        <f t="shared" si="29"/>
        <v/>
      </c>
      <c r="BI26" s="36"/>
    </row>
    <row r="27" spans="1:61" ht="15" customHeight="1">
      <c r="A27" s="52">
        <v>16</v>
      </c>
      <c r="B27" s="539"/>
      <c r="C27" s="206"/>
      <c r="D27" s="208"/>
      <c r="E27" s="206"/>
      <c r="F27" s="206"/>
      <c r="G27" s="117"/>
      <c r="H27" s="117"/>
      <c r="I27" s="117"/>
      <c r="J27" s="117"/>
      <c r="K27" s="206"/>
      <c r="L27" s="206"/>
      <c r="M27" s="100"/>
      <c r="N27" s="4"/>
      <c r="O27" s="27" t="str">
        <f t="shared" si="0"/>
        <v/>
      </c>
      <c r="P27" s="5"/>
      <c r="Q27" s="4"/>
      <c r="R27" s="27" t="str">
        <f t="shared" si="1"/>
        <v/>
      </c>
      <c r="S27" s="6"/>
      <c r="T27" s="4"/>
      <c r="U27" s="101" t="str">
        <f t="shared" si="2"/>
        <v/>
      </c>
      <c r="V27" s="110"/>
      <c r="W27" s="109" t="str" cm="1">
        <f t="array" ref="W27">IF((_xlfn.IFS(TRIM(SUBSTITUTE(V27,CHAR(160),""))="Devis 1",IFERROR(VALUE(TRIM(SUBSTITUTE(M27,CHAR(160),""))),0),TRIM(SUBSTITUTE(V27,CHAR(160),""))="Devis 2",IFERROR(VALUE(TRIM(SUBSTITUTE(P27,CHAR(160),""))),0),TRIM(SUBSTITUTE(V27,CHAR(160),""))="Devis 3",IFERROR(VALUE(TRIM(SUBSTITUTE(S27,CHAR(160),""))),0),TRUE,0)*IFERROR(VALUE(TRIM(SUBSTITUTE(D27,CHAR(160),""))),0))=0,"",_xlfn.IFS(TRIM(SUBSTITUTE(V27,CHAR(160),""))="Devis 1",IFERROR(VALUE(TRIM(SUBSTITUTE(M27,CHAR(160),""))),0),TRIM(SUBSTITUTE(V27,CHAR(160),""))="Devis 2",IFERROR(VALUE(TRIM(SUBSTITUTE(P27,CHAR(160),""))),0),TRIM(SUBSTITUTE(V27,CHAR(160),""))="Devis 3",IFERROR(VALUE(TRIM(SUBSTITUTE(S27,CHAR(160),""))),0),TRUE,0)*IFERROR(VALUE(TRIM(SUBSTITUTE(D27,CHAR(160),""))),0))</f>
        <v/>
      </c>
      <c r="X27" s="54" t="str" cm="1">
        <f t="array" ref="X27">IF(_xlfn.IFS(TRIM(SUBSTITUTE(V27,CHAR(160),""))="Devis 1",IFERROR(VALUE(TRIM(SUBSTITUTE(N27,CHAR(160),""))),0),TRIM(SUBSTITUTE(V27,CHAR(160),""))="Devis 2",IFERROR(VALUE(TRIM(SUBSTITUTE(Q27,CHAR(160),""))),0),TRIM(SUBSTITUTE(V27,CHAR(160),""))="Devis 3",IFERROR(VALUE(TRIM(SUBSTITUTE(T27,CHAR(160),""))),0),TRUE,0)*IFERROR(VALUE(TRIM(SUBSTITUTE(D27,CHAR(160),""))),0)=0,IF(W27&lt;&gt;"",0,""),_xlfn.IFS(TRIM(SUBSTITUTE(V27,CHAR(160),""))="Devis 1",IFERROR(VALUE(TRIM(SUBSTITUTE(N27,CHAR(160),""))),0),TRIM(SUBSTITUTE(V27,CHAR(160),""))="Devis 2",IFERROR(VALUE(TRIM(SUBSTITUTE(Q27,CHAR(160),""))),0),TRIM(SUBSTITUTE(V27,CHAR(160),""))="Devis 3",IFERROR(VALUE(TRIM(SUBSTITUTE(T27,CHAR(160),""))),0),TRUE,0)*IFERROR(VALUE(TRIM(SUBSTITUTE(D27,CHAR(160),""))),0))</f>
        <v/>
      </c>
      <c r="Y27" s="112" t="str">
        <f t="shared" si="3"/>
        <v/>
      </c>
      <c r="Z27" s="113"/>
      <c r="AA27" s="130" t="str">
        <f t="shared" si="4"/>
        <v/>
      </c>
      <c r="AB27" s="130" t="str">
        <f t="shared" si="5"/>
        <v/>
      </c>
      <c r="AC27" s="130" t="str">
        <f t="shared" si="6"/>
        <v/>
      </c>
      <c r="AD27" s="130" t="str">
        <f t="shared" si="7"/>
        <v/>
      </c>
      <c r="AE27" s="130" t="str">
        <f t="shared" si="8"/>
        <v/>
      </c>
      <c r="AF27" s="130" t="str">
        <f t="shared" si="9"/>
        <v/>
      </c>
      <c r="AG27" s="130" t="str">
        <f t="shared" si="10"/>
        <v/>
      </c>
      <c r="AH27" s="130" t="str">
        <f t="shared" si="11"/>
        <v/>
      </c>
      <c r="AI27" s="130"/>
      <c r="AJ27" s="130" t="str">
        <f t="shared" si="12"/>
        <v/>
      </c>
      <c r="AK27" s="130" t="str">
        <f t="shared" si="13"/>
        <v/>
      </c>
      <c r="AL27" s="29" t="str">
        <f t="shared" si="14"/>
        <v/>
      </c>
      <c r="AM27" s="9" t="str">
        <f t="shared" si="15"/>
        <v/>
      </c>
      <c r="AN27" s="27" t="str">
        <f t="shared" si="16"/>
        <v/>
      </c>
      <c r="AO27" s="30" t="str">
        <f t="shared" si="17"/>
        <v/>
      </c>
      <c r="AP27" s="9" t="str">
        <f t="shared" si="18"/>
        <v/>
      </c>
      <c r="AQ27" s="27" t="str">
        <f t="shared" si="19"/>
        <v/>
      </c>
      <c r="AR27" s="31" t="str">
        <f t="shared" si="20"/>
        <v/>
      </c>
      <c r="AS27" s="9" t="str">
        <f t="shared" si="21"/>
        <v/>
      </c>
      <c r="AT27" s="32" t="str">
        <f t="shared" si="22"/>
        <v/>
      </c>
      <c r="AU27" s="28" t="str">
        <f t="shared" si="23"/>
        <v/>
      </c>
      <c r="AV27" s="136"/>
      <c r="AW27" s="33" t="str">
        <f t="shared" si="24"/>
        <v/>
      </c>
      <c r="AX27" s="33" t="str">
        <f t="shared" si="25"/>
        <v/>
      </c>
      <c r="AY27" s="33" t="str">
        <f t="shared" si="26"/>
        <v/>
      </c>
      <c r="AZ27" s="55" t="str" cm="1">
        <f t="array" ref="AZ27">IF($AC27="","",IF((IFERROR(_xlfn.IFS($AU27="Devis 1",(IFERROR(VALUE(TRIM(SUBSTITUTE(AL27,CHAR(160),""))),0)),$AU27="Devis 2",(IFERROR(VALUE(TRIM(SUBSTITUTE(AO27,CHAR(160),""))),0)),$AU27="Devis 3",(IFERROR(VALUE(TRIM(SUBSTITUTE(AR27,CHAR(160),""))),0))),0))*(IFERROR(VALUE(TRIM(SUBSTITUTE($AC27,CHAR(160),""))),0))=0,"",(IFERROR(_xlfn.IFS($AU27="Devis 1",(IFERROR(VALUE(TRIM(SUBSTITUTE(AL27,CHAR(160),""))),0)),$AU27="Devis 2",(IFERROR(VALUE(TRIM(SUBSTITUTE(AO27,CHAR(160),""))),0)),$AU27="Devis 3",(IFERROR(VALUE(TRIM(SUBSTITUTE(AR27,CHAR(160),""))),0))),0))*(IFERROR(VALUE(TRIM(SUBSTITUTE($AC27,CHAR(160),""))),0))))</f>
        <v/>
      </c>
      <c r="BA27" s="55" t="str" cm="1">
        <f t="array" ref="BA27">IF($AC27="","",IF((IFERROR(_xlfn.IFS(TRIM(SUBSTITUTE($AU27,CHAR(160),""))="Devis 1", IFERROR(VALUE(TRIM(SUBSTITUTE(AM27,CHAR(160),""))),0),TRIM(SUBSTITUTE($AU27,CHAR(160),""))="Devis 2", IFERROR(VALUE(TRIM(SUBSTITUTE(AP27,CHAR(160),""))),0),TRIM(SUBSTITUTE($AU27,CHAR(160),""))="Devis 3", IFERROR(VALUE(TRIM(SUBSTITUTE(AS27,CHAR(160),""))),0)),0) * IFERROR(VALUE(TRIM(SUBSTITUTE($AC27,CHAR(160),""))),0)) = 0,IF(AZ27&lt;&gt;"",0,""),(IFERROR(_xlfn.IFS(TRIM(SUBSTITUTE($AU27,CHAR(160),""))="Devis 1", IFERROR(VALUE(TRIM(SUBSTITUTE(AM27,CHAR(160),""))),0),TRIM(SUBSTITUTE($AU27,CHAR(160),""))="Devis 2", IFERROR(VALUE(TRIM(SUBSTITUTE(AP27,CHAR(160),""))),0),TRIM(SUBSTITUTE($AU27,CHAR(160),""))="Devis 3", IFERROR(VALUE(TRIM(SUBSTITUTE(AS27,CHAR(160),""))),0)),0) * IFERROR(VALUE(TRIM(SUBSTITUTE($AC27,CHAR(160),""))),0))))</f>
        <v/>
      </c>
      <c r="BB27" s="55" t="str" cm="1">
        <f t="array" ref="BB27">IF($AC27="","",IF(IFERROR(_xlfn.IFS($AU27="Devis 1",IFERROR(VALUE(TRIM(SUBSTITUTE(AN27,CHAR(160),""))),0),$AU27="Devis 2",IFERROR(VALUE(TRIM(SUBSTITUTE(AQ27,CHAR(160),""))),0),$AU27="Devis 3",IFERROR(VALUE(TRIM(SUBSTITUTE(AT27,CHAR(160),""))),0)),0)*IFERROR(VALUE(TRIM(SUBSTITUTE($AC27,CHAR(160),""))),0)=0,"",IFERROR(_xlfn.IFS($AU27="Devis 1",IFERROR(VALUE(TRIM(SUBSTITUTE(AN27,CHAR(160),""))),0),$AU27="Devis 2",IFERROR(VALUE(TRIM(SUBSTITUTE(AQ27,CHAR(160),""))),0),$AU27="Devis 3",IFERROR(VALUE(TRIM(SUBSTITUTE(AT27,CHAR(160),""))),0)),0)*IFERROR(VALUE(TRIM(SUBSTITUTE($AC27,CHAR(160),""))),0)))</f>
        <v/>
      </c>
      <c r="BC27" s="34"/>
      <c r="BD27" s="8" t="str" cm="1">
        <f t="array" ref="BD27">IF(OR(BB27="",AY27="",AZ27="",AW27="",BA27="",AX27=""),"",_xlfn.IFS((IFERROR(VALUE(TRIM(SUBSTITUTE(BB27,CHAR(160),""))),0))&gt;(IFERROR(VALUE(TRIM(SUBSTITUTE(AY27,CHAR(160),""))),0)),"KO : Le montant retenu TTC est supérieur au montant raisonnable TTC. Merci de revoir la ligne de dépense ou plafonner son montant.",(IFERROR(VALUE(TRIM(SUBSTITUTE(AZ27,CHAR(160),""))),0))&gt;(IFERROR(VALUE(TRIM(SUBSTITUTE(AW27,CHAR(160),""))),0)),"Attention : Le montant retenu HT est supérieur au montant HT raisonnable. Merci de revoir la ligne de dépense, plafonner son montant, ou justifier la reventillation HT / TVA.",(IFERROR(VALUE(TRIM(SUBSTITUTE(BA27,CHAR(160),""))),0))&gt;(IFERROR(VALUE(TRIM(SUBSTITUTE(AX27,CHAR(160),""))),0)),"Attention : Le montant TVA retenu est supérieur au montant TVA raisonnable. Merci de revoir la ligne de dépense, plafonner son montant, ou justifier la reventillation HT / TVA.",(IFERROR(VALUE(TRIM(SUBSTITUTE(BB27,CHAR(160),""))),0))=0,"",(IFERROR(VALUE(TRIM(SUBSTITUTE(AY27,CHAR(160),""))),0))=(IFERROR(VALUE(TRIM(SUBSTITUTE(BB27,CHAR(160),""))),0)),"OK",(IFERROR(VALUE(TRIM(SUBSTITUTE(AY27,CHAR(160),""))),0))&gt;(IFERROR(VALUE(TRIM(SUBSTITUTE(BB27,CHAR(160),""))),0))," OK : Montant instruit inférieur au montant raisonnable.",TRUE,""))</f>
        <v/>
      </c>
      <c r="BE27" s="139" t="str" cm="1">
        <f t="array" ref="BE27">IF(OR(BB27="",Y27="",AZ27="",W27="",BA27="",X27=""),"",_xlfn.IFS((IFERROR(VALUE(TRIM(SUBSTITUTE(BB27,CHAR(160),""))),0))&gt;(IFERROR(VALUE(TRIM(SUBSTITUTE(Y27,CHAR(160),""))),0)),"KO : Le montant retenu TTC est supérieur au montant présenté TTC. Merci de revoir la ligne de dépense ou plafonner son montant.",(IFERROR(VALUE(TRIM(SUBSTITUTE(AZ27,CHAR(160),""))),0))&gt;(IFERROR(VALUE(TRIM(SUBSTITUTE(W27,CHAR(160),""))),0)),"Attention : Le montant retenu HT est supérieur au montant HT présenté. Merci de revoir la ligne de dépense,plafonner son montant,ou justifier la reventillation HT/TVA.",(IFERROR(VALUE(TRIM(SUBSTITUTE(BA27,CHAR(160),""))),0))&gt;(IFERROR(VALUE(TRIM(SUBSTITUTE(X27,CHAR(160),""))),0)),"Attention : Le montant TVA retenu est supérieur au montant TVA présenté. Merci de revoir la ligne de dépense,plafonner son montant,ou justifier la reventillation HT/TVA.",(IFERROR(VALUE(TRIM(SUBSTITUTE(Y27,CHAR(160),""))),0))=0,"",(IFERROR(VALUE(TRIM(SUBSTITUTE(BB27,CHAR(160),""))),0))=(IFERROR(VALUE(TRIM(SUBSTITUTE(Y27,CHAR(160),""))),0)),"OK",
OR((IFERROR(VALUE(TRIM(SUBSTITUTE(BB27,CHAR(160),""))),0))=0,(IFERROR(VALUE(TRIM(SUBSTITUTE(AZ27,CHAR(160),""))),0))=0),"Attention : montant présenté entièrement écarté",(IFERROR(VALUE(TRIM(SUBSTITUTE(BB27,CHAR(160),""))),0))&lt;(IFERROR(VALUE(TRIM(SUBSTITUTE(Y27,CHAR(160),""))),0)),"Attention : montant présenté partiellement écarté",TRUE,""))</f>
        <v/>
      </c>
      <c r="BF27" s="33" t="str">
        <f t="shared" si="27"/>
        <v/>
      </c>
      <c r="BG27" s="33" t="str">
        <f t="shared" si="28"/>
        <v/>
      </c>
      <c r="BH27" s="10" t="str">
        <f t="shared" si="29"/>
        <v/>
      </c>
      <c r="BI27" s="36"/>
    </row>
    <row r="28" spans="1:61" ht="15" customHeight="1">
      <c r="A28" s="52">
        <v>17</v>
      </c>
      <c r="B28" s="539"/>
      <c r="C28" s="206"/>
      <c r="D28" s="208"/>
      <c r="E28" s="206"/>
      <c r="F28" s="206"/>
      <c r="G28" s="117"/>
      <c r="H28" s="117"/>
      <c r="I28" s="117"/>
      <c r="J28" s="117"/>
      <c r="K28" s="206"/>
      <c r="L28" s="206"/>
      <c r="M28" s="100"/>
      <c r="N28" s="4"/>
      <c r="O28" s="27" t="str">
        <f t="shared" si="0"/>
        <v/>
      </c>
      <c r="P28" s="5"/>
      <c r="Q28" s="4"/>
      <c r="R28" s="27" t="str">
        <f t="shared" si="1"/>
        <v/>
      </c>
      <c r="S28" s="6"/>
      <c r="T28" s="4"/>
      <c r="U28" s="101" t="str">
        <f t="shared" si="2"/>
        <v/>
      </c>
      <c r="V28" s="110"/>
      <c r="W28" s="109" t="str" cm="1">
        <f t="array" ref="W28">IF((_xlfn.IFS(TRIM(SUBSTITUTE(V28,CHAR(160),""))="Devis 1",IFERROR(VALUE(TRIM(SUBSTITUTE(M28,CHAR(160),""))),0),TRIM(SUBSTITUTE(V28,CHAR(160),""))="Devis 2",IFERROR(VALUE(TRIM(SUBSTITUTE(P28,CHAR(160),""))),0),TRIM(SUBSTITUTE(V28,CHAR(160),""))="Devis 3",IFERROR(VALUE(TRIM(SUBSTITUTE(S28,CHAR(160),""))),0),TRUE,0)*IFERROR(VALUE(TRIM(SUBSTITUTE(D28,CHAR(160),""))),0))=0,"",_xlfn.IFS(TRIM(SUBSTITUTE(V28,CHAR(160),""))="Devis 1",IFERROR(VALUE(TRIM(SUBSTITUTE(M28,CHAR(160),""))),0),TRIM(SUBSTITUTE(V28,CHAR(160),""))="Devis 2",IFERROR(VALUE(TRIM(SUBSTITUTE(P28,CHAR(160),""))),0),TRIM(SUBSTITUTE(V28,CHAR(160),""))="Devis 3",IFERROR(VALUE(TRIM(SUBSTITUTE(S28,CHAR(160),""))),0),TRUE,0)*IFERROR(VALUE(TRIM(SUBSTITUTE(D28,CHAR(160),""))),0))</f>
        <v/>
      </c>
      <c r="X28" s="54" t="str" cm="1">
        <f t="array" ref="X28">IF(_xlfn.IFS(TRIM(SUBSTITUTE(V28,CHAR(160),""))="Devis 1",IFERROR(VALUE(TRIM(SUBSTITUTE(N28,CHAR(160),""))),0),TRIM(SUBSTITUTE(V28,CHAR(160),""))="Devis 2",IFERROR(VALUE(TRIM(SUBSTITUTE(Q28,CHAR(160),""))),0),TRIM(SUBSTITUTE(V28,CHAR(160),""))="Devis 3",IFERROR(VALUE(TRIM(SUBSTITUTE(T28,CHAR(160),""))),0),TRUE,0)*IFERROR(VALUE(TRIM(SUBSTITUTE(D28,CHAR(160),""))),0)=0,IF(W28&lt;&gt;"",0,""),_xlfn.IFS(TRIM(SUBSTITUTE(V28,CHAR(160),""))="Devis 1",IFERROR(VALUE(TRIM(SUBSTITUTE(N28,CHAR(160),""))),0),TRIM(SUBSTITUTE(V28,CHAR(160),""))="Devis 2",IFERROR(VALUE(TRIM(SUBSTITUTE(Q28,CHAR(160),""))),0),TRIM(SUBSTITUTE(V28,CHAR(160),""))="Devis 3",IFERROR(VALUE(TRIM(SUBSTITUTE(T28,CHAR(160),""))),0),TRUE,0)*IFERROR(VALUE(TRIM(SUBSTITUTE(D28,CHAR(160),""))),0))</f>
        <v/>
      </c>
      <c r="Y28" s="112" t="str">
        <f t="shared" si="3"/>
        <v/>
      </c>
      <c r="Z28" s="113"/>
      <c r="AA28" s="130" t="str">
        <f t="shared" si="4"/>
        <v/>
      </c>
      <c r="AB28" s="130" t="str">
        <f t="shared" si="5"/>
        <v/>
      </c>
      <c r="AC28" s="130" t="str">
        <f t="shared" si="6"/>
        <v/>
      </c>
      <c r="AD28" s="130" t="str">
        <f t="shared" si="7"/>
        <v/>
      </c>
      <c r="AE28" s="130" t="str">
        <f t="shared" si="8"/>
        <v/>
      </c>
      <c r="AF28" s="130" t="str">
        <f t="shared" si="9"/>
        <v/>
      </c>
      <c r="AG28" s="130" t="str">
        <f t="shared" si="10"/>
        <v/>
      </c>
      <c r="AH28" s="130" t="str">
        <f t="shared" si="11"/>
        <v/>
      </c>
      <c r="AI28" s="130"/>
      <c r="AJ28" s="130" t="str">
        <f t="shared" si="12"/>
        <v/>
      </c>
      <c r="AK28" s="130" t="str">
        <f t="shared" si="13"/>
        <v/>
      </c>
      <c r="AL28" s="29" t="str">
        <f t="shared" si="14"/>
        <v/>
      </c>
      <c r="AM28" s="9" t="str">
        <f t="shared" si="15"/>
        <v/>
      </c>
      <c r="AN28" s="27" t="str">
        <f t="shared" si="16"/>
        <v/>
      </c>
      <c r="AO28" s="30" t="str">
        <f t="shared" si="17"/>
        <v/>
      </c>
      <c r="AP28" s="9" t="str">
        <f t="shared" si="18"/>
        <v/>
      </c>
      <c r="AQ28" s="27" t="str">
        <f t="shared" si="19"/>
        <v/>
      </c>
      <c r="AR28" s="31" t="str">
        <f t="shared" si="20"/>
        <v/>
      </c>
      <c r="AS28" s="9" t="str">
        <f t="shared" si="21"/>
        <v/>
      </c>
      <c r="AT28" s="32" t="str">
        <f t="shared" si="22"/>
        <v/>
      </c>
      <c r="AU28" s="28" t="str">
        <f t="shared" si="23"/>
        <v/>
      </c>
      <c r="AV28" s="136"/>
      <c r="AW28" s="33" t="str">
        <f t="shared" si="24"/>
        <v/>
      </c>
      <c r="AX28" s="33" t="str">
        <f t="shared" si="25"/>
        <v/>
      </c>
      <c r="AY28" s="33" t="str">
        <f t="shared" si="26"/>
        <v/>
      </c>
      <c r="AZ28" s="55" t="str" cm="1">
        <f t="array" ref="AZ28">IF($AC28="","",IF((IFERROR(_xlfn.IFS($AU28="Devis 1",(IFERROR(VALUE(TRIM(SUBSTITUTE(AL28,CHAR(160),""))),0)),$AU28="Devis 2",(IFERROR(VALUE(TRIM(SUBSTITUTE(AO28,CHAR(160),""))),0)),$AU28="Devis 3",(IFERROR(VALUE(TRIM(SUBSTITUTE(AR28,CHAR(160),""))),0))),0))*(IFERROR(VALUE(TRIM(SUBSTITUTE($AC28,CHAR(160),""))),0))=0,"",(IFERROR(_xlfn.IFS($AU28="Devis 1",(IFERROR(VALUE(TRIM(SUBSTITUTE(AL28,CHAR(160),""))),0)),$AU28="Devis 2",(IFERROR(VALUE(TRIM(SUBSTITUTE(AO28,CHAR(160),""))),0)),$AU28="Devis 3",(IFERROR(VALUE(TRIM(SUBSTITUTE(AR28,CHAR(160),""))),0))),0))*(IFERROR(VALUE(TRIM(SUBSTITUTE($AC28,CHAR(160),""))),0))))</f>
        <v/>
      </c>
      <c r="BA28" s="55" t="str" cm="1">
        <f t="array" ref="BA28">IF($AC28="","",IF((IFERROR(_xlfn.IFS(TRIM(SUBSTITUTE($AU28,CHAR(160),""))="Devis 1", IFERROR(VALUE(TRIM(SUBSTITUTE(AM28,CHAR(160),""))),0),TRIM(SUBSTITUTE($AU28,CHAR(160),""))="Devis 2", IFERROR(VALUE(TRIM(SUBSTITUTE(AP28,CHAR(160),""))),0),TRIM(SUBSTITUTE($AU28,CHAR(160),""))="Devis 3", IFERROR(VALUE(TRIM(SUBSTITUTE(AS28,CHAR(160),""))),0)),0) * IFERROR(VALUE(TRIM(SUBSTITUTE($AC28,CHAR(160),""))),0)) = 0,IF(AZ28&lt;&gt;"",0,""),(IFERROR(_xlfn.IFS(TRIM(SUBSTITUTE($AU28,CHAR(160),""))="Devis 1", IFERROR(VALUE(TRIM(SUBSTITUTE(AM28,CHAR(160),""))),0),TRIM(SUBSTITUTE($AU28,CHAR(160),""))="Devis 2", IFERROR(VALUE(TRIM(SUBSTITUTE(AP28,CHAR(160),""))),0),TRIM(SUBSTITUTE($AU28,CHAR(160),""))="Devis 3", IFERROR(VALUE(TRIM(SUBSTITUTE(AS28,CHAR(160),""))),0)),0) * IFERROR(VALUE(TRIM(SUBSTITUTE($AC28,CHAR(160),""))),0))))</f>
        <v/>
      </c>
      <c r="BB28" s="55" t="str" cm="1">
        <f t="array" ref="BB28">IF($AC28="","",IF(IFERROR(_xlfn.IFS($AU28="Devis 1",IFERROR(VALUE(TRIM(SUBSTITUTE(AN28,CHAR(160),""))),0),$AU28="Devis 2",IFERROR(VALUE(TRIM(SUBSTITUTE(AQ28,CHAR(160),""))),0),$AU28="Devis 3",IFERROR(VALUE(TRIM(SUBSTITUTE(AT28,CHAR(160),""))),0)),0)*IFERROR(VALUE(TRIM(SUBSTITUTE($AC28,CHAR(160),""))),0)=0,"",IFERROR(_xlfn.IFS($AU28="Devis 1",IFERROR(VALUE(TRIM(SUBSTITUTE(AN28,CHAR(160),""))),0),$AU28="Devis 2",IFERROR(VALUE(TRIM(SUBSTITUTE(AQ28,CHAR(160),""))),0),$AU28="Devis 3",IFERROR(VALUE(TRIM(SUBSTITUTE(AT28,CHAR(160),""))),0)),0)*IFERROR(VALUE(TRIM(SUBSTITUTE($AC28,CHAR(160),""))),0)))</f>
        <v/>
      </c>
      <c r="BC28" s="34"/>
      <c r="BD28" s="8" t="str" cm="1">
        <f t="array" ref="BD28">IF(OR(BB28="",AY28="",AZ28="",AW28="",BA28="",AX28=""),"",_xlfn.IFS((IFERROR(VALUE(TRIM(SUBSTITUTE(BB28,CHAR(160),""))),0))&gt;(IFERROR(VALUE(TRIM(SUBSTITUTE(AY28,CHAR(160),""))),0)),"KO : Le montant retenu TTC est supérieur au montant raisonnable TTC. Merci de revoir la ligne de dépense ou plafonner son montant.",(IFERROR(VALUE(TRIM(SUBSTITUTE(AZ28,CHAR(160),""))),0))&gt;(IFERROR(VALUE(TRIM(SUBSTITUTE(AW28,CHAR(160),""))),0)),"Attention : Le montant retenu HT est supérieur au montant HT raisonnable. Merci de revoir la ligne de dépense, plafonner son montant, ou justifier la reventillation HT / TVA.",(IFERROR(VALUE(TRIM(SUBSTITUTE(BA28,CHAR(160),""))),0))&gt;(IFERROR(VALUE(TRIM(SUBSTITUTE(AX28,CHAR(160),""))),0)),"Attention : Le montant TVA retenu est supérieur au montant TVA raisonnable. Merci de revoir la ligne de dépense, plafonner son montant, ou justifier la reventillation HT / TVA.",(IFERROR(VALUE(TRIM(SUBSTITUTE(BB28,CHAR(160),""))),0))=0,"",(IFERROR(VALUE(TRIM(SUBSTITUTE(AY28,CHAR(160),""))),0))=(IFERROR(VALUE(TRIM(SUBSTITUTE(BB28,CHAR(160),""))),0)),"OK",(IFERROR(VALUE(TRIM(SUBSTITUTE(AY28,CHAR(160),""))),0))&gt;(IFERROR(VALUE(TRIM(SUBSTITUTE(BB28,CHAR(160),""))),0))," OK : Montant instruit inférieur au montant raisonnable.",TRUE,""))</f>
        <v/>
      </c>
      <c r="BE28" s="139" t="str" cm="1">
        <f t="array" ref="BE28">IF(OR(BB28="",Y28="",AZ28="",W28="",BA28="",X28=""),"",_xlfn.IFS((IFERROR(VALUE(TRIM(SUBSTITUTE(BB28,CHAR(160),""))),0))&gt;(IFERROR(VALUE(TRIM(SUBSTITUTE(Y28,CHAR(160),""))),0)),"KO : Le montant retenu TTC est supérieur au montant présenté TTC. Merci de revoir la ligne de dépense ou plafonner son montant.",(IFERROR(VALUE(TRIM(SUBSTITUTE(AZ28,CHAR(160),""))),0))&gt;(IFERROR(VALUE(TRIM(SUBSTITUTE(W28,CHAR(160),""))),0)),"Attention : Le montant retenu HT est supérieur au montant HT présenté. Merci de revoir la ligne de dépense,plafonner son montant,ou justifier la reventillation HT/TVA.",(IFERROR(VALUE(TRIM(SUBSTITUTE(BA28,CHAR(160),""))),0))&gt;(IFERROR(VALUE(TRIM(SUBSTITUTE(X28,CHAR(160),""))),0)),"Attention : Le montant TVA retenu est supérieur au montant TVA présenté. Merci de revoir la ligne de dépense,plafonner son montant,ou justifier la reventillation HT/TVA.",(IFERROR(VALUE(TRIM(SUBSTITUTE(Y28,CHAR(160),""))),0))=0,"",(IFERROR(VALUE(TRIM(SUBSTITUTE(BB28,CHAR(160),""))),0))=(IFERROR(VALUE(TRIM(SUBSTITUTE(Y28,CHAR(160),""))),0)),"OK",
OR((IFERROR(VALUE(TRIM(SUBSTITUTE(BB28,CHAR(160),""))),0))=0,(IFERROR(VALUE(TRIM(SUBSTITUTE(AZ28,CHAR(160),""))),0))=0),"Attention : montant présenté entièrement écarté",(IFERROR(VALUE(TRIM(SUBSTITUTE(BB28,CHAR(160),""))),0))&lt;(IFERROR(VALUE(TRIM(SUBSTITUTE(Y28,CHAR(160),""))),0)),"Attention : montant présenté partiellement écarté",TRUE,""))</f>
        <v/>
      </c>
      <c r="BF28" s="33" t="str">
        <f t="shared" si="27"/>
        <v/>
      </c>
      <c r="BG28" s="33" t="str">
        <f t="shared" si="28"/>
        <v/>
      </c>
      <c r="BH28" s="10" t="str">
        <f t="shared" si="29"/>
        <v/>
      </c>
    </row>
    <row r="29" spans="1:61" ht="15" customHeight="1">
      <c r="A29" s="52">
        <v>18</v>
      </c>
      <c r="B29" s="539"/>
      <c r="C29" s="206"/>
      <c r="D29" s="208"/>
      <c r="E29" s="206"/>
      <c r="F29" s="206"/>
      <c r="G29" s="117"/>
      <c r="H29" s="117"/>
      <c r="I29" s="117"/>
      <c r="J29" s="117"/>
      <c r="K29" s="206"/>
      <c r="L29" s="206"/>
      <c r="M29" s="100"/>
      <c r="N29" s="4"/>
      <c r="O29" s="27" t="str">
        <f t="shared" si="0"/>
        <v/>
      </c>
      <c r="P29" s="5"/>
      <c r="Q29" s="4"/>
      <c r="R29" s="27" t="str">
        <f t="shared" si="1"/>
        <v/>
      </c>
      <c r="S29" s="6"/>
      <c r="T29" s="4"/>
      <c r="U29" s="101" t="str">
        <f t="shared" si="2"/>
        <v/>
      </c>
      <c r="V29" s="110"/>
      <c r="W29" s="109" t="str" cm="1">
        <f t="array" ref="W29">IF((_xlfn.IFS(TRIM(SUBSTITUTE(V29,CHAR(160),""))="Devis 1",IFERROR(VALUE(TRIM(SUBSTITUTE(M29,CHAR(160),""))),0),TRIM(SUBSTITUTE(V29,CHAR(160),""))="Devis 2",IFERROR(VALUE(TRIM(SUBSTITUTE(P29,CHAR(160),""))),0),TRIM(SUBSTITUTE(V29,CHAR(160),""))="Devis 3",IFERROR(VALUE(TRIM(SUBSTITUTE(S29,CHAR(160),""))),0),TRUE,0)*IFERROR(VALUE(TRIM(SUBSTITUTE(D29,CHAR(160),""))),0))=0,"",_xlfn.IFS(TRIM(SUBSTITUTE(V29,CHAR(160),""))="Devis 1",IFERROR(VALUE(TRIM(SUBSTITUTE(M29,CHAR(160),""))),0),TRIM(SUBSTITUTE(V29,CHAR(160),""))="Devis 2",IFERROR(VALUE(TRIM(SUBSTITUTE(P29,CHAR(160),""))),0),TRIM(SUBSTITUTE(V29,CHAR(160),""))="Devis 3",IFERROR(VALUE(TRIM(SUBSTITUTE(S29,CHAR(160),""))),0),TRUE,0)*IFERROR(VALUE(TRIM(SUBSTITUTE(D29,CHAR(160),""))),0))</f>
        <v/>
      </c>
      <c r="X29" s="54" t="str" cm="1">
        <f t="array" ref="X29">IF(_xlfn.IFS(TRIM(SUBSTITUTE(V29,CHAR(160),""))="Devis 1",IFERROR(VALUE(TRIM(SUBSTITUTE(N29,CHAR(160),""))),0),TRIM(SUBSTITUTE(V29,CHAR(160),""))="Devis 2",IFERROR(VALUE(TRIM(SUBSTITUTE(Q29,CHAR(160),""))),0),TRIM(SUBSTITUTE(V29,CHAR(160),""))="Devis 3",IFERROR(VALUE(TRIM(SUBSTITUTE(T29,CHAR(160),""))),0),TRUE,0)*IFERROR(VALUE(TRIM(SUBSTITUTE(D29,CHAR(160),""))),0)=0,IF(W29&lt;&gt;"",0,""),_xlfn.IFS(TRIM(SUBSTITUTE(V29,CHAR(160),""))="Devis 1",IFERROR(VALUE(TRIM(SUBSTITUTE(N29,CHAR(160),""))),0),TRIM(SUBSTITUTE(V29,CHAR(160),""))="Devis 2",IFERROR(VALUE(TRIM(SUBSTITUTE(Q29,CHAR(160),""))),0),TRIM(SUBSTITUTE(V29,CHAR(160),""))="Devis 3",IFERROR(VALUE(TRIM(SUBSTITUTE(T29,CHAR(160),""))),0),TRUE,0)*IFERROR(VALUE(TRIM(SUBSTITUTE(D29,CHAR(160),""))),0))</f>
        <v/>
      </c>
      <c r="Y29" s="112" t="str">
        <f t="shared" si="3"/>
        <v/>
      </c>
      <c r="Z29" s="113"/>
      <c r="AA29" s="130" t="str">
        <f t="shared" si="4"/>
        <v/>
      </c>
      <c r="AB29" s="130" t="str">
        <f t="shared" si="5"/>
        <v/>
      </c>
      <c r="AC29" s="130" t="str">
        <f t="shared" si="6"/>
        <v/>
      </c>
      <c r="AD29" s="130" t="str">
        <f t="shared" si="7"/>
        <v/>
      </c>
      <c r="AE29" s="130" t="str">
        <f t="shared" si="8"/>
        <v/>
      </c>
      <c r="AF29" s="130" t="str">
        <f t="shared" si="9"/>
        <v/>
      </c>
      <c r="AG29" s="130" t="str">
        <f t="shared" si="10"/>
        <v/>
      </c>
      <c r="AH29" s="130" t="str">
        <f t="shared" si="11"/>
        <v/>
      </c>
      <c r="AI29" s="130"/>
      <c r="AJ29" s="130" t="str">
        <f t="shared" si="12"/>
        <v/>
      </c>
      <c r="AK29" s="130" t="str">
        <f t="shared" si="13"/>
        <v/>
      </c>
      <c r="AL29" s="29" t="str">
        <f t="shared" si="14"/>
        <v/>
      </c>
      <c r="AM29" s="9" t="str">
        <f t="shared" si="15"/>
        <v/>
      </c>
      <c r="AN29" s="27" t="str">
        <f t="shared" si="16"/>
        <v/>
      </c>
      <c r="AO29" s="30" t="str">
        <f t="shared" si="17"/>
        <v/>
      </c>
      <c r="AP29" s="9" t="str">
        <f t="shared" si="18"/>
        <v/>
      </c>
      <c r="AQ29" s="27" t="str">
        <f t="shared" si="19"/>
        <v/>
      </c>
      <c r="AR29" s="31" t="str">
        <f t="shared" si="20"/>
        <v/>
      </c>
      <c r="AS29" s="9" t="str">
        <f t="shared" si="21"/>
        <v/>
      </c>
      <c r="AT29" s="32" t="str">
        <f t="shared" si="22"/>
        <v/>
      </c>
      <c r="AU29" s="28" t="str">
        <f t="shared" si="23"/>
        <v/>
      </c>
      <c r="AV29" s="136"/>
      <c r="AW29" s="33" t="str">
        <f t="shared" si="24"/>
        <v/>
      </c>
      <c r="AX29" s="33" t="str">
        <f t="shared" si="25"/>
        <v/>
      </c>
      <c r="AY29" s="33" t="str">
        <f t="shared" si="26"/>
        <v/>
      </c>
      <c r="AZ29" s="55" t="str" cm="1">
        <f t="array" ref="AZ29">IF($AC29="","",IF((IFERROR(_xlfn.IFS($AU29="Devis 1",(IFERROR(VALUE(TRIM(SUBSTITUTE(AL29,CHAR(160),""))),0)),$AU29="Devis 2",(IFERROR(VALUE(TRIM(SUBSTITUTE(AO29,CHAR(160),""))),0)),$AU29="Devis 3",(IFERROR(VALUE(TRIM(SUBSTITUTE(AR29,CHAR(160),""))),0))),0))*(IFERROR(VALUE(TRIM(SUBSTITUTE($AC29,CHAR(160),""))),0))=0,"",(IFERROR(_xlfn.IFS($AU29="Devis 1",(IFERROR(VALUE(TRIM(SUBSTITUTE(AL29,CHAR(160),""))),0)),$AU29="Devis 2",(IFERROR(VALUE(TRIM(SUBSTITUTE(AO29,CHAR(160),""))),0)),$AU29="Devis 3",(IFERROR(VALUE(TRIM(SUBSTITUTE(AR29,CHAR(160),""))),0))),0))*(IFERROR(VALUE(TRIM(SUBSTITUTE($AC29,CHAR(160),""))),0))))</f>
        <v/>
      </c>
      <c r="BA29" s="55" t="str" cm="1">
        <f t="array" ref="BA29">IF($AC29="","",IF((IFERROR(_xlfn.IFS(TRIM(SUBSTITUTE($AU29,CHAR(160),""))="Devis 1", IFERROR(VALUE(TRIM(SUBSTITUTE(AM29,CHAR(160),""))),0),TRIM(SUBSTITUTE($AU29,CHAR(160),""))="Devis 2", IFERROR(VALUE(TRIM(SUBSTITUTE(AP29,CHAR(160),""))),0),TRIM(SUBSTITUTE($AU29,CHAR(160),""))="Devis 3", IFERROR(VALUE(TRIM(SUBSTITUTE(AS29,CHAR(160),""))),0)),0) * IFERROR(VALUE(TRIM(SUBSTITUTE($AC29,CHAR(160),""))),0)) = 0,IF(AZ29&lt;&gt;"",0,""),(IFERROR(_xlfn.IFS(TRIM(SUBSTITUTE($AU29,CHAR(160),""))="Devis 1", IFERROR(VALUE(TRIM(SUBSTITUTE(AM29,CHAR(160),""))),0),TRIM(SUBSTITUTE($AU29,CHAR(160),""))="Devis 2", IFERROR(VALUE(TRIM(SUBSTITUTE(AP29,CHAR(160),""))),0),TRIM(SUBSTITUTE($AU29,CHAR(160),""))="Devis 3", IFERROR(VALUE(TRIM(SUBSTITUTE(AS29,CHAR(160),""))),0)),0) * IFERROR(VALUE(TRIM(SUBSTITUTE($AC29,CHAR(160),""))),0))))</f>
        <v/>
      </c>
      <c r="BB29" s="55" t="str" cm="1">
        <f t="array" ref="BB29">IF($AC29="","",IF(IFERROR(_xlfn.IFS($AU29="Devis 1",IFERROR(VALUE(TRIM(SUBSTITUTE(AN29,CHAR(160),""))),0),$AU29="Devis 2",IFERROR(VALUE(TRIM(SUBSTITUTE(AQ29,CHAR(160),""))),0),$AU29="Devis 3",IFERROR(VALUE(TRIM(SUBSTITUTE(AT29,CHAR(160),""))),0)),0)*IFERROR(VALUE(TRIM(SUBSTITUTE($AC29,CHAR(160),""))),0)=0,"",IFERROR(_xlfn.IFS($AU29="Devis 1",IFERROR(VALUE(TRIM(SUBSTITUTE(AN29,CHAR(160),""))),0),$AU29="Devis 2",IFERROR(VALUE(TRIM(SUBSTITUTE(AQ29,CHAR(160),""))),0),$AU29="Devis 3",IFERROR(VALUE(TRIM(SUBSTITUTE(AT29,CHAR(160),""))),0)),0)*IFERROR(VALUE(TRIM(SUBSTITUTE($AC29,CHAR(160),""))),0)))</f>
        <v/>
      </c>
      <c r="BC29" s="34"/>
      <c r="BD29" s="8" t="str" cm="1">
        <f t="array" ref="BD29">IF(OR(BB29="",AY29="",AZ29="",AW29="",BA29="",AX29=""),"",_xlfn.IFS((IFERROR(VALUE(TRIM(SUBSTITUTE(BB29,CHAR(160),""))),0))&gt;(IFERROR(VALUE(TRIM(SUBSTITUTE(AY29,CHAR(160),""))),0)),"KO : Le montant retenu TTC est supérieur au montant raisonnable TTC. Merci de revoir la ligne de dépense ou plafonner son montant.",(IFERROR(VALUE(TRIM(SUBSTITUTE(AZ29,CHAR(160),""))),0))&gt;(IFERROR(VALUE(TRIM(SUBSTITUTE(AW29,CHAR(160),""))),0)),"Attention : Le montant retenu HT est supérieur au montant HT raisonnable. Merci de revoir la ligne de dépense, plafonner son montant, ou justifier la reventillation HT / TVA.",(IFERROR(VALUE(TRIM(SUBSTITUTE(BA29,CHAR(160),""))),0))&gt;(IFERROR(VALUE(TRIM(SUBSTITUTE(AX29,CHAR(160),""))),0)),"Attention : Le montant TVA retenu est supérieur au montant TVA raisonnable. Merci de revoir la ligne de dépense, plafonner son montant, ou justifier la reventillation HT / TVA.",(IFERROR(VALUE(TRIM(SUBSTITUTE(BB29,CHAR(160),""))),0))=0,"",(IFERROR(VALUE(TRIM(SUBSTITUTE(AY29,CHAR(160),""))),0))=(IFERROR(VALUE(TRIM(SUBSTITUTE(BB29,CHAR(160),""))),0)),"OK",(IFERROR(VALUE(TRIM(SUBSTITUTE(AY29,CHAR(160),""))),0))&gt;(IFERROR(VALUE(TRIM(SUBSTITUTE(BB29,CHAR(160),""))),0))," OK : Montant instruit inférieur au montant raisonnable.",TRUE,""))</f>
        <v/>
      </c>
      <c r="BE29" s="139" t="str" cm="1">
        <f t="array" ref="BE29">IF(OR(BB29="",Y29="",AZ29="",W29="",BA29="",X29=""),"",_xlfn.IFS((IFERROR(VALUE(TRIM(SUBSTITUTE(BB29,CHAR(160),""))),0))&gt;(IFERROR(VALUE(TRIM(SUBSTITUTE(Y29,CHAR(160),""))),0)),"KO : Le montant retenu TTC est supérieur au montant présenté TTC. Merci de revoir la ligne de dépense ou plafonner son montant.",(IFERROR(VALUE(TRIM(SUBSTITUTE(AZ29,CHAR(160),""))),0))&gt;(IFERROR(VALUE(TRIM(SUBSTITUTE(W29,CHAR(160),""))),0)),"Attention : Le montant retenu HT est supérieur au montant HT présenté. Merci de revoir la ligne de dépense,plafonner son montant,ou justifier la reventillation HT/TVA.",(IFERROR(VALUE(TRIM(SUBSTITUTE(BA29,CHAR(160),""))),0))&gt;(IFERROR(VALUE(TRIM(SUBSTITUTE(X29,CHAR(160),""))),0)),"Attention : Le montant TVA retenu est supérieur au montant TVA présenté. Merci de revoir la ligne de dépense,plafonner son montant,ou justifier la reventillation HT/TVA.",(IFERROR(VALUE(TRIM(SUBSTITUTE(Y29,CHAR(160),""))),0))=0,"",(IFERROR(VALUE(TRIM(SUBSTITUTE(BB29,CHAR(160),""))),0))=(IFERROR(VALUE(TRIM(SUBSTITUTE(Y29,CHAR(160),""))),0)),"OK",
OR((IFERROR(VALUE(TRIM(SUBSTITUTE(BB29,CHAR(160),""))),0))=0,(IFERROR(VALUE(TRIM(SUBSTITUTE(AZ29,CHAR(160),""))),0))=0),"Attention : montant présenté entièrement écarté",(IFERROR(VALUE(TRIM(SUBSTITUTE(BB29,CHAR(160),""))),0))&lt;(IFERROR(VALUE(TRIM(SUBSTITUTE(Y29,CHAR(160),""))),0)),"Attention : montant présenté partiellement écarté",TRUE,""))</f>
        <v/>
      </c>
      <c r="BF29" s="33" t="str">
        <f t="shared" si="27"/>
        <v/>
      </c>
      <c r="BG29" s="33" t="str">
        <f t="shared" si="28"/>
        <v/>
      </c>
      <c r="BH29" s="10" t="str">
        <f t="shared" si="29"/>
        <v/>
      </c>
    </row>
    <row r="30" spans="1:61" ht="15" customHeight="1">
      <c r="A30" s="52">
        <v>19</v>
      </c>
      <c r="B30" s="539"/>
      <c r="C30" s="206"/>
      <c r="D30" s="208"/>
      <c r="E30" s="206"/>
      <c r="F30" s="206"/>
      <c r="G30" s="117"/>
      <c r="H30" s="117"/>
      <c r="I30" s="117"/>
      <c r="J30" s="117"/>
      <c r="K30" s="206"/>
      <c r="L30" s="206"/>
      <c r="M30" s="100"/>
      <c r="N30" s="4"/>
      <c r="O30" s="27" t="str">
        <f t="shared" si="0"/>
        <v/>
      </c>
      <c r="P30" s="5"/>
      <c r="Q30" s="4"/>
      <c r="R30" s="27" t="str">
        <f t="shared" si="1"/>
        <v/>
      </c>
      <c r="S30" s="6"/>
      <c r="T30" s="4"/>
      <c r="U30" s="101" t="str">
        <f t="shared" si="2"/>
        <v/>
      </c>
      <c r="V30" s="110"/>
      <c r="W30" s="109" t="str" cm="1">
        <f t="array" ref="W30">IF((_xlfn.IFS(TRIM(SUBSTITUTE(V30,CHAR(160),""))="Devis 1",IFERROR(VALUE(TRIM(SUBSTITUTE(M30,CHAR(160),""))),0),TRIM(SUBSTITUTE(V30,CHAR(160),""))="Devis 2",IFERROR(VALUE(TRIM(SUBSTITUTE(P30,CHAR(160),""))),0),TRIM(SUBSTITUTE(V30,CHAR(160),""))="Devis 3",IFERROR(VALUE(TRIM(SUBSTITUTE(S30,CHAR(160),""))),0),TRUE,0)*IFERROR(VALUE(TRIM(SUBSTITUTE(D30,CHAR(160),""))),0))=0,"",_xlfn.IFS(TRIM(SUBSTITUTE(V30,CHAR(160),""))="Devis 1",IFERROR(VALUE(TRIM(SUBSTITUTE(M30,CHAR(160),""))),0),TRIM(SUBSTITUTE(V30,CHAR(160),""))="Devis 2",IFERROR(VALUE(TRIM(SUBSTITUTE(P30,CHAR(160),""))),0),TRIM(SUBSTITUTE(V30,CHAR(160),""))="Devis 3",IFERROR(VALUE(TRIM(SUBSTITUTE(S30,CHAR(160),""))),0),TRUE,0)*IFERROR(VALUE(TRIM(SUBSTITUTE(D30,CHAR(160),""))),0))</f>
        <v/>
      </c>
      <c r="X30" s="54" t="str" cm="1">
        <f t="array" ref="X30">IF(_xlfn.IFS(TRIM(SUBSTITUTE(V30,CHAR(160),""))="Devis 1",IFERROR(VALUE(TRIM(SUBSTITUTE(N30,CHAR(160),""))),0),TRIM(SUBSTITUTE(V30,CHAR(160),""))="Devis 2",IFERROR(VALUE(TRIM(SUBSTITUTE(Q30,CHAR(160),""))),0),TRIM(SUBSTITUTE(V30,CHAR(160),""))="Devis 3",IFERROR(VALUE(TRIM(SUBSTITUTE(T30,CHAR(160),""))),0),TRUE,0)*IFERROR(VALUE(TRIM(SUBSTITUTE(D30,CHAR(160),""))),0)=0,IF(W30&lt;&gt;"",0,""),_xlfn.IFS(TRIM(SUBSTITUTE(V30,CHAR(160),""))="Devis 1",IFERROR(VALUE(TRIM(SUBSTITUTE(N30,CHAR(160),""))),0),TRIM(SUBSTITUTE(V30,CHAR(160),""))="Devis 2",IFERROR(VALUE(TRIM(SUBSTITUTE(Q30,CHAR(160),""))),0),TRIM(SUBSTITUTE(V30,CHAR(160),""))="Devis 3",IFERROR(VALUE(TRIM(SUBSTITUTE(T30,CHAR(160),""))),0),TRUE,0)*IFERROR(VALUE(TRIM(SUBSTITUTE(D30,CHAR(160),""))),0))</f>
        <v/>
      </c>
      <c r="Y30" s="112" t="str">
        <f t="shared" si="3"/>
        <v/>
      </c>
      <c r="Z30" s="113"/>
      <c r="AA30" s="130" t="str">
        <f t="shared" si="4"/>
        <v/>
      </c>
      <c r="AB30" s="130" t="str">
        <f t="shared" si="5"/>
        <v/>
      </c>
      <c r="AC30" s="130" t="str">
        <f t="shared" si="6"/>
        <v/>
      </c>
      <c r="AD30" s="130" t="str">
        <f t="shared" si="7"/>
        <v/>
      </c>
      <c r="AE30" s="130" t="str">
        <f t="shared" si="8"/>
        <v/>
      </c>
      <c r="AF30" s="130" t="str">
        <f t="shared" si="9"/>
        <v/>
      </c>
      <c r="AG30" s="130" t="str">
        <f t="shared" si="10"/>
        <v/>
      </c>
      <c r="AH30" s="130" t="str">
        <f t="shared" si="11"/>
        <v/>
      </c>
      <c r="AI30" s="130"/>
      <c r="AJ30" s="130" t="str">
        <f t="shared" si="12"/>
        <v/>
      </c>
      <c r="AK30" s="130" t="str">
        <f t="shared" si="13"/>
        <v/>
      </c>
      <c r="AL30" s="29" t="str">
        <f t="shared" si="14"/>
        <v/>
      </c>
      <c r="AM30" s="9" t="str">
        <f t="shared" si="15"/>
        <v/>
      </c>
      <c r="AN30" s="27" t="str">
        <f t="shared" si="16"/>
        <v/>
      </c>
      <c r="AO30" s="30" t="str">
        <f t="shared" si="17"/>
        <v/>
      </c>
      <c r="AP30" s="9" t="str">
        <f t="shared" si="18"/>
        <v/>
      </c>
      <c r="AQ30" s="27" t="str">
        <f t="shared" si="19"/>
        <v/>
      </c>
      <c r="AR30" s="31" t="str">
        <f t="shared" si="20"/>
        <v/>
      </c>
      <c r="AS30" s="9" t="str">
        <f t="shared" si="21"/>
        <v/>
      </c>
      <c r="AT30" s="32" t="str">
        <f t="shared" si="22"/>
        <v/>
      </c>
      <c r="AU30" s="28" t="str">
        <f t="shared" si="23"/>
        <v/>
      </c>
      <c r="AV30" s="136"/>
      <c r="AW30" s="33" t="str">
        <f t="shared" si="24"/>
        <v/>
      </c>
      <c r="AX30" s="33" t="str">
        <f t="shared" si="25"/>
        <v/>
      </c>
      <c r="AY30" s="33" t="str">
        <f t="shared" si="26"/>
        <v/>
      </c>
      <c r="AZ30" s="55" t="str" cm="1">
        <f t="array" ref="AZ30">IF($AC30="","",IF((IFERROR(_xlfn.IFS($AU30="Devis 1",(IFERROR(VALUE(TRIM(SUBSTITUTE(AL30,CHAR(160),""))),0)),$AU30="Devis 2",(IFERROR(VALUE(TRIM(SUBSTITUTE(AO30,CHAR(160),""))),0)),$AU30="Devis 3",(IFERROR(VALUE(TRIM(SUBSTITUTE(AR30,CHAR(160),""))),0))),0))*(IFERROR(VALUE(TRIM(SUBSTITUTE($AC30,CHAR(160),""))),0))=0,"",(IFERROR(_xlfn.IFS($AU30="Devis 1",(IFERROR(VALUE(TRIM(SUBSTITUTE(AL30,CHAR(160),""))),0)),$AU30="Devis 2",(IFERROR(VALUE(TRIM(SUBSTITUTE(AO30,CHAR(160),""))),0)),$AU30="Devis 3",(IFERROR(VALUE(TRIM(SUBSTITUTE(AR30,CHAR(160),""))),0))),0))*(IFERROR(VALUE(TRIM(SUBSTITUTE($AC30,CHAR(160),""))),0))))</f>
        <v/>
      </c>
      <c r="BA30" s="55" t="str" cm="1">
        <f t="array" ref="BA30">IF($AC30="","",IF((IFERROR(_xlfn.IFS(TRIM(SUBSTITUTE($AU30,CHAR(160),""))="Devis 1", IFERROR(VALUE(TRIM(SUBSTITUTE(AM30,CHAR(160),""))),0),TRIM(SUBSTITUTE($AU30,CHAR(160),""))="Devis 2", IFERROR(VALUE(TRIM(SUBSTITUTE(AP30,CHAR(160),""))),0),TRIM(SUBSTITUTE($AU30,CHAR(160),""))="Devis 3", IFERROR(VALUE(TRIM(SUBSTITUTE(AS30,CHAR(160),""))),0)),0) * IFERROR(VALUE(TRIM(SUBSTITUTE($AC30,CHAR(160),""))),0)) = 0,IF(AZ30&lt;&gt;"",0,""),(IFERROR(_xlfn.IFS(TRIM(SUBSTITUTE($AU30,CHAR(160),""))="Devis 1", IFERROR(VALUE(TRIM(SUBSTITUTE(AM30,CHAR(160),""))),0),TRIM(SUBSTITUTE($AU30,CHAR(160),""))="Devis 2", IFERROR(VALUE(TRIM(SUBSTITUTE(AP30,CHAR(160),""))),0),TRIM(SUBSTITUTE($AU30,CHAR(160),""))="Devis 3", IFERROR(VALUE(TRIM(SUBSTITUTE(AS30,CHAR(160),""))),0)),0) * IFERROR(VALUE(TRIM(SUBSTITUTE($AC30,CHAR(160),""))),0))))</f>
        <v/>
      </c>
      <c r="BB30" s="55" t="str" cm="1">
        <f t="array" ref="BB30">IF($AC30="","",IF(IFERROR(_xlfn.IFS($AU30="Devis 1",IFERROR(VALUE(TRIM(SUBSTITUTE(AN30,CHAR(160),""))),0),$AU30="Devis 2",IFERROR(VALUE(TRIM(SUBSTITUTE(AQ30,CHAR(160),""))),0),$AU30="Devis 3",IFERROR(VALUE(TRIM(SUBSTITUTE(AT30,CHAR(160),""))),0)),0)*IFERROR(VALUE(TRIM(SUBSTITUTE($AC30,CHAR(160),""))),0)=0,"",IFERROR(_xlfn.IFS($AU30="Devis 1",IFERROR(VALUE(TRIM(SUBSTITUTE(AN30,CHAR(160),""))),0),$AU30="Devis 2",IFERROR(VALUE(TRIM(SUBSTITUTE(AQ30,CHAR(160),""))),0),$AU30="Devis 3",IFERROR(VALUE(TRIM(SUBSTITUTE(AT30,CHAR(160),""))),0)),0)*IFERROR(VALUE(TRIM(SUBSTITUTE($AC30,CHAR(160),""))),0)))</f>
        <v/>
      </c>
      <c r="BC30" s="34"/>
      <c r="BD30" s="8" t="str" cm="1">
        <f t="array" ref="BD30">IF(OR(BB30="",AY30="",AZ30="",AW30="",BA30="",AX30=""),"",_xlfn.IFS((IFERROR(VALUE(TRIM(SUBSTITUTE(BB30,CHAR(160),""))),0))&gt;(IFERROR(VALUE(TRIM(SUBSTITUTE(AY30,CHAR(160),""))),0)),"KO : Le montant retenu TTC est supérieur au montant raisonnable TTC. Merci de revoir la ligne de dépense ou plafonner son montant.",(IFERROR(VALUE(TRIM(SUBSTITUTE(AZ30,CHAR(160),""))),0))&gt;(IFERROR(VALUE(TRIM(SUBSTITUTE(AW30,CHAR(160),""))),0)),"Attention : Le montant retenu HT est supérieur au montant HT raisonnable. Merci de revoir la ligne de dépense, plafonner son montant, ou justifier la reventillation HT / TVA.",(IFERROR(VALUE(TRIM(SUBSTITUTE(BA30,CHAR(160),""))),0))&gt;(IFERROR(VALUE(TRIM(SUBSTITUTE(AX30,CHAR(160),""))),0)),"Attention : Le montant TVA retenu est supérieur au montant TVA raisonnable. Merci de revoir la ligne de dépense, plafonner son montant, ou justifier la reventillation HT / TVA.",(IFERROR(VALUE(TRIM(SUBSTITUTE(BB30,CHAR(160),""))),0))=0,"",(IFERROR(VALUE(TRIM(SUBSTITUTE(AY30,CHAR(160),""))),0))=(IFERROR(VALUE(TRIM(SUBSTITUTE(BB30,CHAR(160),""))),0)),"OK",(IFERROR(VALUE(TRIM(SUBSTITUTE(AY30,CHAR(160),""))),0))&gt;(IFERROR(VALUE(TRIM(SUBSTITUTE(BB30,CHAR(160),""))),0))," OK : Montant instruit inférieur au montant raisonnable.",TRUE,""))</f>
        <v/>
      </c>
      <c r="BE30" s="139" t="str" cm="1">
        <f t="array" ref="BE30">IF(OR(BB30="",Y30="",AZ30="",W30="",BA30="",X30=""),"",_xlfn.IFS((IFERROR(VALUE(TRIM(SUBSTITUTE(BB30,CHAR(160),""))),0))&gt;(IFERROR(VALUE(TRIM(SUBSTITUTE(Y30,CHAR(160),""))),0)),"KO : Le montant retenu TTC est supérieur au montant présenté TTC. Merci de revoir la ligne de dépense ou plafonner son montant.",(IFERROR(VALUE(TRIM(SUBSTITUTE(AZ30,CHAR(160),""))),0))&gt;(IFERROR(VALUE(TRIM(SUBSTITUTE(W30,CHAR(160),""))),0)),"Attention : Le montant retenu HT est supérieur au montant HT présenté. Merci de revoir la ligne de dépense,plafonner son montant,ou justifier la reventillation HT/TVA.",(IFERROR(VALUE(TRIM(SUBSTITUTE(BA30,CHAR(160),""))),0))&gt;(IFERROR(VALUE(TRIM(SUBSTITUTE(X30,CHAR(160),""))),0)),"Attention : Le montant TVA retenu est supérieur au montant TVA présenté. Merci de revoir la ligne de dépense,plafonner son montant,ou justifier la reventillation HT/TVA.",(IFERROR(VALUE(TRIM(SUBSTITUTE(Y30,CHAR(160),""))),0))=0,"",(IFERROR(VALUE(TRIM(SUBSTITUTE(BB30,CHAR(160),""))),0))=(IFERROR(VALUE(TRIM(SUBSTITUTE(Y30,CHAR(160),""))),0)),"OK",
OR((IFERROR(VALUE(TRIM(SUBSTITUTE(BB30,CHAR(160),""))),0))=0,(IFERROR(VALUE(TRIM(SUBSTITUTE(AZ30,CHAR(160),""))),0))=0),"Attention : montant présenté entièrement écarté",(IFERROR(VALUE(TRIM(SUBSTITUTE(BB30,CHAR(160),""))),0))&lt;(IFERROR(VALUE(TRIM(SUBSTITUTE(Y30,CHAR(160),""))),0)),"Attention : montant présenté partiellement écarté",TRUE,""))</f>
        <v/>
      </c>
      <c r="BF30" s="33" t="str">
        <f t="shared" si="27"/>
        <v/>
      </c>
      <c r="BG30" s="33" t="str">
        <f t="shared" si="28"/>
        <v/>
      </c>
      <c r="BH30" s="10" t="str">
        <f t="shared" si="29"/>
        <v/>
      </c>
    </row>
    <row r="31" spans="1:61" ht="15" customHeight="1">
      <c r="A31" s="52">
        <v>20</v>
      </c>
      <c r="B31" s="539"/>
      <c r="C31" s="206"/>
      <c r="D31" s="208"/>
      <c r="E31" s="206"/>
      <c r="F31" s="206"/>
      <c r="G31" s="117"/>
      <c r="H31" s="117"/>
      <c r="I31" s="117"/>
      <c r="J31" s="117"/>
      <c r="K31" s="206"/>
      <c r="L31" s="206"/>
      <c r="M31" s="100"/>
      <c r="N31" s="4"/>
      <c r="O31" s="27" t="str">
        <f t="shared" si="0"/>
        <v/>
      </c>
      <c r="P31" s="5"/>
      <c r="Q31" s="4"/>
      <c r="R31" s="27" t="str">
        <f t="shared" si="1"/>
        <v/>
      </c>
      <c r="S31" s="6"/>
      <c r="T31" s="4"/>
      <c r="U31" s="101" t="str">
        <f t="shared" si="2"/>
        <v/>
      </c>
      <c r="V31" s="110"/>
      <c r="W31" s="109" t="str" cm="1">
        <f t="array" ref="W31">IF((_xlfn.IFS(TRIM(SUBSTITUTE(V31,CHAR(160),""))="Devis 1",IFERROR(VALUE(TRIM(SUBSTITUTE(M31,CHAR(160),""))),0),TRIM(SUBSTITUTE(V31,CHAR(160),""))="Devis 2",IFERROR(VALUE(TRIM(SUBSTITUTE(P31,CHAR(160),""))),0),TRIM(SUBSTITUTE(V31,CHAR(160),""))="Devis 3",IFERROR(VALUE(TRIM(SUBSTITUTE(S31,CHAR(160),""))),0),TRUE,0)*IFERROR(VALUE(TRIM(SUBSTITUTE(D31,CHAR(160),""))),0))=0,"",_xlfn.IFS(TRIM(SUBSTITUTE(V31,CHAR(160),""))="Devis 1",IFERROR(VALUE(TRIM(SUBSTITUTE(M31,CHAR(160),""))),0),TRIM(SUBSTITUTE(V31,CHAR(160),""))="Devis 2",IFERROR(VALUE(TRIM(SUBSTITUTE(P31,CHAR(160),""))),0),TRIM(SUBSTITUTE(V31,CHAR(160),""))="Devis 3",IFERROR(VALUE(TRIM(SUBSTITUTE(S31,CHAR(160),""))),0),TRUE,0)*IFERROR(VALUE(TRIM(SUBSTITUTE(D31,CHAR(160),""))),0))</f>
        <v/>
      </c>
      <c r="X31" s="54" t="str" cm="1">
        <f t="array" ref="X31">IF(_xlfn.IFS(TRIM(SUBSTITUTE(V31,CHAR(160),""))="Devis 1",IFERROR(VALUE(TRIM(SUBSTITUTE(N31,CHAR(160),""))),0),TRIM(SUBSTITUTE(V31,CHAR(160),""))="Devis 2",IFERROR(VALUE(TRIM(SUBSTITUTE(Q31,CHAR(160),""))),0),TRIM(SUBSTITUTE(V31,CHAR(160),""))="Devis 3",IFERROR(VALUE(TRIM(SUBSTITUTE(T31,CHAR(160),""))),0),TRUE,0)*IFERROR(VALUE(TRIM(SUBSTITUTE(D31,CHAR(160),""))),0)=0,IF(W31&lt;&gt;"",0,""),_xlfn.IFS(TRIM(SUBSTITUTE(V31,CHAR(160),""))="Devis 1",IFERROR(VALUE(TRIM(SUBSTITUTE(N31,CHAR(160),""))),0),TRIM(SUBSTITUTE(V31,CHAR(160),""))="Devis 2",IFERROR(VALUE(TRIM(SUBSTITUTE(Q31,CHAR(160),""))),0),TRIM(SUBSTITUTE(V31,CHAR(160),""))="Devis 3",IFERROR(VALUE(TRIM(SUBSTITUTE(T31,CHAR(160),""))),0),TRUE,0)*IFERROR(VALUE(TRIM(SUBSTITUTE(D31,CHAR(160),""))),0))</f>
        <v/>
      </c>
      <c r="Y31" s="112" t="str">
        <f t="shared" si="3"/>
        <v/>
      </c>
      <c r="Z31" s="113"/>
      <c r="AA31" s="130" t="str">
        <f t="shared" si="4"/>
        <v/>
      </c>
      <c r="AB31" s="130" t="str">
        <f t="shared" si="5"/>
        <v/>
      </c>
      <c r="AC31" s="130" t="str">
        <f t="shared" si="6"/>
        <v/>
      </c>
      <c r="AD31" s="130" t="str">
        <f t="shared" si="7"/>
        <v/>
      </c>
      <c r="AE31" s="130" t="str">
        <f t="shared" si="8"/>
        <v/>
      </c>
      <c r="AF31" s="130" t="str">
        <f t="shared" si="9"/>
        <v/>
      </c>
      <c r="AG31" s="130" t="str">
        <f t="shared" si="10"/>
        <v/>
      </c>
      <c r="AH31" s="130" t="str">
        <f t="shared" si="11"/>
        <v/>
      </c>
      <c r="AI31" s="130"/>
      <c r="AJ31" s="130" t="str">
        <f t="shared" si="12"/>
        <v/>
      </c>
      <c r="AK31" s="130" t="str">
        <f t="shared" si="13"/>
        <v/>
      </c>
      <c r="AL31" s="29" t="str">
        <f t="shared" si="14"/>
        <v/>
      </c>
      <c r="AM31" s="9" t="str">
        <f t="shared" si="15"/>
        <v/>
      </c>
      <c r="AN31" s="27" t="str">
        <f t="shared" si="16"/>
        <v/>
      </c>
      <c r="AO31" s="30" t="str">
        <f t="shared" si="17"/>
        <v/>
      </c>
      <c r="AP31" s="9" t="str">
        <f t="shared" si="18"/>
        <v/>
      </c>
      <c r="AQ31" s="27" t="str">
        <f t="shared" si="19"/>
        <v/>
      </c>
      <c r="AR31" s="31" t="str">
        <f t="shared" si="20"/>
        <v/>
      </c>
      <c r="AS31" s="9" t="str">
        <f t="shared" si="21"/>
        <v/>
      </c>
      <c r="AT31" s="32" t="str">
        <f t="shared" si="22"/>
        <v/>
      </c>
      <c r="AU31" s="28" t="str">
        <f t="shared" si="23"/>
        <v/>
      </c>
      <c r="AV31" s="136"/>
      <c r="AW31" s="33" t="str">
        <f t="shared" si="24"/>
        <v/>
      </c>
      <c r="AX31" s="33" t="str">
        <f t="shared" si="25"/>
        <v/>
      </c>
      <c r="AY31" s="33" t="str">
        <f t="shared" si="26"/>
        <v/>
      </c>
      <c r="AZ31" s="55" t="str" cm="1">
        <f t="array" ref="AZ31">IF($AC31="","",IF((IFERROR(_xlfn.IFS($AU31="Devis 1",(IFERROR(VALUE(TRIM(SUBSTITUTE(AL31,CHAR(160),""))),0)),$AU31="Devis 2",(IFERROR(VALUE(TRIM(SUBSTITUTE(AO31,CHAR(160),""))),0)),$AU31="Devis 3",(IFERROR(VALUE(TRIM(SUBSTITUTE(AR31,CHAR(160),""))),0))),0))*(IFERROR(VALUE(TRIM(SUBSTITUTE($AC31,CHAR(160),""))),0))=0,"",(IFERROR(_xlfn.IFS($AU31="Devis 1",(IFERROR(VALUE(TRIM(SUBSTITUTE(AL31,CHAR(160),""))),0)),$AU31="Devis 2",(IFERROR(VALUE(TRIM(SUBSTITUTE(AO31,CHAR(160),""))),0)),$AU31="Devis 3",(IFERROR(VALUE(TRIM(SUBSTITUTE(AR31,CHAR(160),""))),0))),0))*(IFERROR(VALUE(TRIM(SUBSTITUTE($AC31,CHAR(160),""))),0))))</f>
        <v/>
      </c>
      <c r="BA31" s="55" t="str" cm="1">
        <f t="array" ref="BA31">IF($AC31="","",IF((IFERROR(_xlfn.IFS(TRIM(SUBSTITUTE($AU31,CHAR(160),""))="Devis 1", IFERROR(VALUE(TRIM(SUBSTITUTE(AM31,CHAR(160),""))),0),TRIM(SUBSTITUTE($AU31,CHAR(160),""))="Devis 2", IFERROR(VALUE(TRIM(SUBSTITUTE(AP31,CHAR(160),""))),0),TRIM(SUBSTITUTE($AU31,CHAR(160),""))="Devis 3", IFERROR(VALUE(TRIM(SUBSTITUTE(AS31,CHAR(160),""))),0)),0) * IFERROR(VALUE(TRIM(SUBSTITUTE($AC31,CHAR(160),""))),0)) = 0,IF(AZ31&lt;&gt;"",0,""),(IFERROR(_xlfn.IFS(TRIM(SUBSTITUTE($AU31,CHAR(160),""))="Devis 1", IFERROR(VALUE(TRIM(SUBSTITUTE(AM31,CHAR(160),""))),0),TRIM(SUBSTITUTE($AU31,CHAR(160),""))="Devis 2", IFERROR(VALUE(TRIM(SUBSTITUTE(AP31,CHAR(160),""))),0),TRIM(SUBSTITUTE($AU31,CHAR(160),""))="Devis 3", IFERROR(VALUE(TRIM(SUBSTITUTE(AS31,CHAR(160),""))),0)),0) * IFERROR(VALUE(TRIM(SUBSTITUTE($AC31,CHAR(160),""))),0))))</f>
        <v/>
      </c>
      <c r="BB31" s="55" t="str" cm="1">
        <f t="array" ref="BB31">IF($AC31="","",IF(IFERROR(_xlfn.IFS($AU31="Devis 1",IFERROR(VALUE(TRIM(SUBSTITUTE(AN31,CHAR(160),""))),0),$AU31="Devis 2",IFERROR(VALUE(TRIM(SUBSTITUTE(AQ31,CHAR(160),""))),0),$AU31="Devis 3",IFERROR(VALUE(TRIM(SUBSTITUTE(AT31,CHAR(160),""))),0)),0)*IFERROR(VALUE(TRIM(SUBSTITUTE($AC31,CHAR(160),""))),0)=0,"",IFERROR(_xlfn.IFS($AU31="Devis 1",IFERROR(VALUE(TRIM(SUBSTITUTE(AN31,CHAR(160),""))),0),$AU31="Devis 2",IFERROR(VALUE(TRIM(SUBSTITUTE(AQ31,CHAR(160),""))),0),$AU31="Devis 3",IFERROR(VALUE(TRIM(SUBSTITUTE(AT31,CHAR(160),""))),0)),0)*IFERROR(VALUE(TRIM(SUBSTITUTE($AC31,CHAR(160),""))),0)))</f>
        <v/>
      </c>
      <c r="BC31" s="34"/>
      <c r="BD31" s="8" t="str" cm="1">
        <f t="array" ref="BD31">IF(OR(BB31="",AY31="",AZ31="",AW31="",BA31="",AX31=""),"",_xlfn.IFS((IFERROR(VALUE(TRIM(SUBSTITUTE(BB31,CHAR(160),""))),0))&gt;(IFERROR(VALUE(TRIM(SUBSTITUTE(AY31,CHAR(160),""))),0)),"KO : Le montant retenu TTC est supérieur au montant raisonnable TTC. Merci de revoir la ligne de dépense ou plafonner son montant.",(IFERROR(VALUE(TRIM(SUBSTITUTE(AZ31,CHAR(160),""))),0))&gt;(IFERROR(VALUE(TRIM(SUBSTITUTE(AW31,CHAR(160),""))),0)),"Attention : Le montant retenu HT est supérieur au montant HT raisonnable. Merci de revoir la ligne de dépense, plafonner son montant, ou justifier la reventillation HT / TVA.",(IFERROR(VALUE(TRIM(SUBSTITUTE(BA31,CHAR(160),""))),0))&gt;(IFERROR(VALUE(TRIM(SUBSTITUTE(AX31,CHAR(160),""))),0)),"Attention : Le montant TVA retenu est supérieur au montant TVA raisonnable. Merci de revoir la ligne de dépense, plafonner son montant, ou justifier la reventillation HT / TVA.",(IFERROR(VALUE(TRIM(SUBSTITUTE(BB31,CHAR(160),""))),0))=0,"",(IFERROR(VALUE(TRIM(SUBSTITUTE(AY31,CHAR(160),""))),0))=(IFERROR(VALUE(TRIM(SUBSTITUTE(BB31,CHAR(160),""))),0)),"OK",(IFERROR(VALUE(TRIM(SUBSTITUTE(AY31,CHAR(160),""))),0))&gt;(IFERROR(VALUE(TRIM(SUBSTITUTE(BB31,CHAR(160),""))),0))," OK : Montant instruit inférieur au montant raisonnable.",TRUE,""))</f>
        <v/>
      </c>
      <c r="BE31" s="139" t="str" cm="1">
        <f t="array" ref="BE31">IF(OR(BB31="",Y31="",AZ31="",W31="",BA31="",X31=""),"",_xlfn.IFS((IFERROR(VALUE(TRIM(SUBSTITUTE(BB31,CHAR(160),""))),0))&gt;(IFERROR(VALUE(TRIM(SUBSTITUTE(Y31,CHAR(160),""))),0)),"KO : Le montant retenu TTC est supérieur au montant présenté TTC. Merci de revoir la ligne de dépense ou plafonner son montant.",(IFERROR(VALUE(TRIM(SUBSTITUTE(AZ31,CHAR(160),""))),0))&gt;(IFERROR(VALUE(TRIM(SUBSTITUTE(W31,CHAR(160),""))),0)),"Attention : Le montant retenu HT est supérieur au montant HT présenté. Merci de revoir la ligne de dépense,plafonner son montant,ou justifier la reventillation HT/TVA.",(IFERROR(VALUE(TRIM(SUBSTITUTE(BA31,CHAR(160),""))),0))&gt;(IFERROR(VALUE(TRIM(SUBSTITUTE(X31,CHAR(160),""))),0)),"Attention : Le montant TVA retenu est supérieur au montant TVA présenté. Merci de revoir la ligne de dépense,plafonner son montant,ou justifier la reventillation HT/TVA.",(IFERROR(VALUE(TRIM(SUBSTITUTE(Y31,CHAR(160),""))),0))=0,"",(IFERROR(VALUE(TRIM(SUBSTITUTE(BB31,CHAR(160),""))),0))=(IFERROR(VALUE(TRIM(SUBSTITUTE(Y31,CHAR(160),""))),0)),"OK",
OR((IFERROR(VALUE(TRIM(SUBSTITUTE(BB31,CHAR(160),""))),0))=0,(IFERROR(VALUE(TRIM(SUBSTITUTE(AZ31,CHAR(160),""))),0))=0),"Attention : montant présenté entièrement écarté",(IFERROR(VALUE(TRIM(SUBSTITUTE(BB31,CHAR(160),""))),0))&lt;(IFERROR(VALUE(TRIM(SUBSTITUTE(Y31,CHAR(160),""))),0)),"Attention : montant présenté partiellement écarté",TRUE,""))</f>
        <v/>
      </c>
      <c r="BF31" s="33" t="str">
        <f t="shared" si="27"/>
        <v/>
      </c>
      <c r="BG31" s="33" t="str">
        <f t="shared" si="28"/>
        <v/>
      </c>
      <c r="BH31" s="10" t="str">
        <f t="shared" si="29"/>
        <v/>
      </c>
    </row>
    <row r="32" spans="1:61" ht="15" customHeight="1">
      <c r="A32" s="52">
        <v>21</v>
      </c>
      <c r="B32" s="539"/>
      <c r="C32" s="206"/>
      <c r="D32" s="208"/>
      <c r="E32" s="206"/>
      <c r="F32" s="206"/>
      <c r="G32" s="117"/>
      <c r="H32" s="117"/>
      <c r="I32" s="117"/>
      <c r="J32" s="117"/>
      <c r="K32" s="206"/>
      <c r="L32" s="206"/>
      <c r="M32" s="100"/>
      <c r="N32" s="4"/>
      <c r="O32" s="27" t="str">
        <f t="shared" si="0"/>
        <v/>
      </c>
      <c r="P32" s="5"/>
      <c r="Q32" s="4"/>
      <c r="R32" s="27" t="str">
        <f t="shared" si="1"/>
        <v/>
      </c>
      <c r="S32" s="6"/>
      <c r="T32" s="4"/>
      <c r="U32" s="101" t="str">
        <f t="shared" si="2"/>
        <v/>
      </c>
      <c r="V32" s="110"/>
      <c r="W32" s="109" t="str" cm="1">
        <f t="array" ref="W32">IF((_xlfn.IFS(TRIM(SUBSTITUTE(V32,CHAR(160),""))="Devis 1",IFERROR(VALUE(TRIM(SUBSTITUTE(M32,CHAR(160),""))),0),TRIM(SUBSTITUTE(V32,CHAR(160),""))="Devis 2",IFERROR(VALUE(TRIM(SUBSTITUTE(P32,CHAR(160),""))),0),TRIM(SUBSTITUTE(V32,CHAR(160),""))="Devis 3",IFERROR(VALUE(TRIM(SUBSTITUTE(S32,CHAR(160),""))),0),TRUE,0)*IFERROR(VALUE(TRIM(SUBSTITUTE(D32,CHAR(160),""))),0))=0,"",_xlfn.IFS(TRIM(SUBSTITUTE(V32,CHAR(160),""))="Devis 1",IFERROR(VALUE(TRIM(SUBSTITUTE(M32,CHAR(160),""))),0),TRIM(SUBSTITUTE(V32,CHAR(160),""))="Devis 2",IFERROR(VALUE(TRIM(SUBSTITUTE(P32,CHAR(160),""))),0),TRIM(SUBSTITUTE(V32,CHAR(160),""))="Devis 3",IFERROR(VALUE(TRIM(SUBSTITUTE(S32,CHAR(160),""))),0),TRUE,0)*IFERROR(VALUE(TRIM(SUBSTITUTE(D32,CHAR(160),""))),0))</f>
        <v/>
      </c>
      <c r="X32" s="54" t="str" cm="1">
        <f t="array" ref="X32">IF(_xlfn.IFS(TRIM(SUBSTITUTE(V32,CHAR(160),""))="Devis 1",IFERROR(VALUE(TRIM(SUBSTITUTE(N32,CHAR(160),""))),0),TRIM(SUBSTITUTE(V32,CHAR(160),""))="Devis 2",IFERROR(VALUE(TRIM(SUBSTITUTE(Q32,CHAR(160),""))),0),TRIM(SUBSTITUTE(V32,CHAR(160),""))="Devis 3",IFERROR(VALUE(TRIM(SUBSTITUTE(T32,CHAR(160),""))),0),TRUE,0)*IFERROR(VALUE(TRIM(SUBSTITUTE(D32,CHAR(160),""))),0)=0,IF(W32&lt;&gt;"",0,""),_xlfn.IFS(TRIM(SUBSTITUTE(V32,CHAR(160),""))="Devis 1",IFERROR(VALUE(TRIM(SUBSTITUTE(N32,CHAR(160),""))),0),TRIM(SUBSTITUTE(V32,CHAR(160),""))="Devis 2",IFERROR(VALUE(TRIM(SUBSTITUTE(Q32,CHAR(160),""))),0),TRIM(SUBSTITUTE(V32,CHAR(160),""))="Devis 3",IFERROR(VALUE(TRIM(SUBSTITUTE(T32,CHAR(160),""))),0),TRUE,0)*IFERROR(VALUE(TRIM(SUBSTITUTE(D32,CHAR(160),""))),0))</f>
        <v/>
      </c>
      <c r="Y32" s="112" t="str">
        <f t="shared" si="3"/>
        <v/>
      </c>
      <c r="Z32" s="113"/>
      <c r="AA32" s="130" t="str">
        <f t="shared" si="4"/>
        <v/>
      </c>
      <c r="AB32" s="130" t="str">
        <f t="shared" si="5"/>
        <v/>
      </c>
      <c r="AC32" s="130" t="str">
        <f t="shared" si="6"/>
        <v/>
      </c>
      <c r="AD32" s="130" t="str">
        <f t="shared" si="7"/>
        <v/>
      </c>
      <c r="AE32" s="130" t="str">
        <f t="shared" si="8"/>
        <v/>
      </c>
      <c r="AF32" s="130" t="str">
        <f t="shared" si="9"/>
        <v/>
      </c>
      <c r="AG32" s="130" t="str">
        <f t="shared" si="10"/>
        <v/>
      </c>
      <c r="AH32" s="130" t="str">
        <f t="shared" si="11"/>
        <v/>
      </c>
      <c r="AI32" s="130"/>
      <c r="AJ32" s="130" t="str">
        <f t="shared" si="12"/>
        <v/>
      </c>
      <c r="AK32" s="130" t="str">
        <f t="shared" si="13"/>
        <v/>
      </c>
      <c r="AL32" s="29" t="str">
        <f t="shared" si="14"/>
        <v/>
      </c>
      <c r="AM32" s="9" t="str">
        <f t="shared" si="15"/>
        <v/>
      </c>
      <c r="AN32" s="27" t="str">
        <f t="shared" si="16"/>
        <v/>
      </c>
      <c r="AO32" s="30" t="str">
        <f t="shared" si="17"/>
        <v/>
      </c>
      <c r="AP32" s="9" t="str">
        <f t="shared" si="18"/>
        <v/>
      </c>
      <c r="AQ32" s="27" t="str">
        <f t="shared" si="19"/>
        <v/>
      </c>
      <c r="AR32" s="31" t="str">
        <f t="shared" si="20"/>
        <v/>
      </c>
      <c r="AS32" s="9" t="str">
        <f t="shared" si="21"/>
        <v/>
      </c>
      <c r="AT32" s="32" t="str">
        <f t="shared" si="22"/>
        <v/>
      </c>
      <c r="AU32" s="28" t="str">
        <f t="shared" si="23"/>
        <v/>
      </c>
      <c r="AV32" s="136"/>
      <c r="AW32" s="33" t="str">
        <f t="shared" si="24"/>
        <v/>
      </c>
      <c r="AX32" s="33" t="str">
        <f t="shared" si="25"/>
        <v/>
      </c>
      <c r="AY32" s="33" t="str">
        <f t="shared" si="26"/>
        <v/>
      </c>
      <c r="AZ32" s="55" t="str" cm="1">
        <f t="array" ref="AZ32">IF($AC32="","",IF((IFERROR(_xlfn.IFS($AU32="Devis 1",(IFERROR(VALUE(TRIM(SUBSTITUTE(AL32,CHAR(160),""))),0)),$AU32="Devis 2",(IFERROR(VALUE(TRIM(SUBSTITUTE(AO32,CHAR(160),""))),0)),$AU32="Devis 3",(IFERROR(VALUE(TRIM(SUBSTITUTE(AR32,CHAR(160),""))),0))),0))*(IFERROR(VALUE(TRIM(SUBSTITUTE($AC32,CHAR(160),""))),0))=0,"",(IFERROR(_xlfn.IFS($AU32="Devis 1",(IFERROR(VALUE(TRIM(SUBSTITUTE(AL32,CHAR(160),""))),0)),$AU32="Devis 2",(IFERROR(VALUE(TRIM(SUBSTITUTE(AO32,CHAR(160),""))),0)),$AU32="Devis 3",(IFERROR(VALUE(TRIM(SUBSTITUTE(AR32,CHAR(160),""))),0))),0))*(IFERROR(VALUE(TRIM(SUBSTITUTE($AC32,CHAR(160),""))),0))))</f>
        <v/>
      </c>
      <c r="BA32" s="55" t="str" cm="1">
        <f t="array" ref="BA32">IF($AC32="","",IF((IFERROR(_xlfn.IFS(TRIM(SUBSTITUTE($AU32,CHAR(160),""))="Devis 1", IFERROR(VALUE(TRIM(SUBSTITUTE(AM32,CHAR(160),""))),0),TRIM(SUBSTITUTE($AU32,CHAR(160),""))="Devis 2", IFERROR(VALUE(TRIM(SUBSTITUTE(AP32,CHAR(160),""))),0),TRIM(SUBSTITUTE($AU32,CHAR(160),""))="Devis 3", IFERROR(VALUE(TRIM(SUBSTITUTE(AS32,CHAR(160),""))),0)),0) * IFERROR(VALUE(TRIM(SUBSTITUTE($AC32,CHAR(160),""))),0)) = 0,IF(AZ32&lt;&gt;"",0,""),(IFERROR(_xlfn.IFS(TRIM(SUBSTITUTE($AU32,CHAR(160),""))="Devis 1", IFERROR(VALUE(TRIM(SUBSTITUTE(AM32,CHAR(160),""))),0),TRIM(SUBSTITUTE($AU32,CHAR(160),""))="Devis 2", IFERROR(VALUE(TRIM(SUBSTITUTE(AP32,CHAR(160),""))),0),TRIM(SUBSTITUTE($AU32,CHAR(160),""))="Devis 3", IFERROR(VALUE(TRIM(SUBSTITUTE(AS32,CHAR(160),""))),0)),0) * IFERROR(VALUE(TRIM(SUBSTITUTE($AC32,CHAR(160),""))),0))))</f>
        <v/>
      </c>
      <c r="BB32" s="55" t="str" cm="1">
        <f t="array" ref="BB32">IF($AC32="","",IF(IFERROR(_xlfn.IFS($AU32="Devis 1",IFERROR(VALUE(TRIM(SUBSTITUTE(AN32,CHAR(160),""))),0),$AU32="Devis 2",IFERROR(VALUE(TRIM(SUBSTITUTE(AQ32,CHAR(160),""))),0),$AU32="Devis 3",IFERROR(VALUE(TRIM(SUBSTITUTE(AT32,CHAR(160),""))),0)),0)*IFERROR(VALUE(TRIM(SUBSTITUTE($AC32,CHAR(160),""))),0)=0,"",IFERROR(_xlfn.IFS($AU32="Devis 1",IFERROR(VALUE(TRIM(SUBSTITUTE(AN32,CHAR(160),""))),0),$AU32="Devis 2",IFERROR(VALUE(TRIM(SUBSTITUTE(AQ32,CHAR(160),""))),0),$AU32="Devis 3",IFERROR(VALUE(TRIM(SUBSTITUTE(AT32,CHAR(160),""))),0)),0)*IFERROR(VALUE(TRIM(SUBSTITUTE($AC32,CHAR(160),""))),0)))</f>
        <v/>
      </c>
      <c r="BC32" s="34"/>
      <c r="BD32" s="8" t="str" cm="1">
        <f t="array" ref="BD32">IF(OR(BB32="",AY32="",AZ32="",AW32="",BA32="",AX32=""),"",_xlfn.IFS((IFERROR(VALUE(TRIM(SUBSTITUTE(BB32,CHAR(160),""))),0))&gt;(IFERROR(VALUE(TRIM(SUBSTITUTE(AY32,CHAR(160),""))),0)),"KO : Le montant retenu TTC est supérieur au montant raisonnable TTC. Merci de revoir la ligne de dépense ou plafonner son montant.",(IFERROR(VALUE(TRIM(SUBSTITUTE(AZ32,CHAR(160),""))),0))&gt;(IFERROR(VALUE(TRIM(SUBSTITUTE(AW32,CHAR(160),""))),0)),"Attention : Le montant retenu HT est supérieur au montant HT raisonnable. Merci de revoir la ligne de dépense, plafonner son montant, ou justifier la reventillation HT / TVA.",(IFERROR(VALUE(TRIM(SUBSTITUTE(BA32,CHAR(160),""))),0))&gt;(IFERROR(VALUE(TRIM(SUBSTITUTE(AX32,CHAR(160),""))),0)),"Attention : Le montant TVA retenu est supérieur au montant TVA raisonnable. Merci de revoir la ligne de dépense, plafonner son montant, ou justifier la reventillation HT / TVA.",(IFERROR(VALUE(TRIM(SUBSTITUTE(BB32,CHAR(160),""))),0))=0,"",(IFERROR(VALUE(TRIM(SUBSTITUTE(AY32,CHAR(160),""))),0))=(IFERROR(VALUE(TRIM(SUBSTITUTE(BB32,CHAR(160),""))),0)),"OK",(IFERROR(VALUE(TRIM(SUBSTITUTE(AY32,CHAR(160),""))),0))&gt;(IFERROR(VALUE(TRIM(SUBSTITUTE(BB32,CHAR(160),""))),0))," OK : Montant instruit inférieur au montant raisonnable.",TRUE,""))</f>
        <v/>
      </c>
      <c r="BE32" s="139" t="str" cm="1">
        <f t="array" ref="BE32">IF(OR(BB32="",Y32="",AZ32="",W32="",BA32="",X32=""),"",_xlfn.IFS((IFERROR(VALUE(TRIM(SUBSTITUTE(BB32,CHAR(160),""))),0))&gt;(IFERROR(VALUE(TRIM(SUBSTITUTE(Y32,CHAR(160),""))),0)),"KO : Le montant retenu TTC est supérieur au montant présenté TTC. Merci de revoir la ligne de dépense ou plafonner son montant.",(IFERROR(VALUE(TRIM(SUBSTITUTE(AZ32,CHAR(160),""))),0))&gt;(IFERROR(VALUE(TRIM(SUBSTITUTE(W32,CHAR(160),""))),0)),"Attention : Le montant retenu HT est supérieur au montant HT présenté. Merci de revoir la ligne de dépense,plafonner son montant,ou justifier la reventillation HT/TVA.",(IFERROR(VALUE(TRIM(SUBSTITUTE(BA32,CHAR(160),""))),0))&gt;(IFERROR(VALUE(TRIM(SUBSTITUTE(X32,CHAR(160),""))),0)),"Attention : Le montant TVA retenu est supérieur au montant TVA présenté. Merci de revoir la ligne de dépense,plafonner son montant,ou justifier la reventillation HT/TVA.",(IFERROR(VALUE(TRIM(SUBSTITUTE(Y32,CHAR(160),""))),0))=0,"",(IFERROR(VALUE(TRIM(SUBSTITUTE(BB32,CHAR(160),""))),0))=(IFERROR(VALUE(TRIM(SUBSTITUTE(Y32,CHAR(160),""))),0)),"OK",
OR((IFERROR(VALUE(TRIM(SUBSTITUTE(BB32,CHAR(160),""))),0))=0,(IFERROR(VALUE(TRIM(SUBSTITUTE(AZ32,CHAR(160),""))),0))=0),"Attention : montant présenté entièrement écarté",(IFERROR(VALUE(TRIM(SUBSTITUTE(BB32,CHAR(160),""))),0))&lt;(IFERROR(VALUE(TRIM(SUBSTITUTE(Y32,CHAR(160),""))),0)),"Attention : montant présenté partiellement écarté",TRUE,""))</f>
        <v/>
      </c>
      <c r="BF32" s="33" t="str">
        <f t="shared" si="27"/>
        <v/>
      </c>
      <c r="BG32" s="33" t="str">
        <f t="shared" si="28"/>
        <v/>
      </c>
      <c r="BH32" s="10" t="str">
        <f t="shared" si="29"/>
        <v/>
      </c>
    </row>
    <row r="33" spans="1:60" ht="15" customHeight="1">
      <c r="A33" s="52">
        <v>22</v>
      </c>
      <c r="B33" s="539"/>
      <c r="C33" s="206"/>
      <c r="D33" s="208"/>
      <c r="E33" s="206"/>
      <c r="F33" s="206"/>
      <c r="G33" s="117"/>
      <c r="H33" s="117"/>
      <c r="I33" s="117"/>
      <c r="J33" s="117"/>
      <c r="K33" s="206"/>
      <c r="L33" s="206"/>
      <c r="M33" s="100"/>
      <c r="N33" s="4"/>
      <c r="O33" s="27" t="str">
        <f t="shared" si="0"/>
        <v/>
      </c>
      <c r="P33" s="5"/>
      <c r="Q33" s="4"/>
      <c r="R33" s="27" t="str">
        <f t="shared" si="1"/>
        <v/>
      </c>
      <c r="S33" s="6"/>
      <c r="T33" s="4"/>
      <c r="U33" s="101" t="str">
        <f t="shared" si="2"/>
        <v/>
      </c>
      <c r="V33" s="110"/>
      <c r="W33" s="109" t="str" cm="1">
        <f t="array" ref="W33">IF((_xlfn.IFS(TRIM(SUBSTITUTE(V33,CHAR(160),""))="Devis 1",IFERROR(VALUE(TRIM(SUBSTITUTE(M33,CHAR(160),""))),0),TRIM(SUBSTITUTE(V33,CHAR(160),""))="Devis 2",IFERROR(VALUE(TRIM(SUBSTITUTE(P33,CHAR(160),""))),0),TRIM(SUBSTITUTE(V33,CHAR(160),""))="Devis 3",IFERROR(VALUE(TRIM(SUBSTITUTE(S33,CHAR(160),""))),0),TRUE,0)*IFERROR(VALUE(TRIM(SUBSTITUTE(D33,CHAR(160),""))),0))=0,"",_xlfn.IFS(TRIM(SUBSTITUTE(V33,CHAR(160),""))="Devis 1",IFERROR(VALUE(TRIM(SUBSTITUTE(M33,CHAR(160),""))),0),TRIM(SUBSTITUTE(V33,CHAR(160),""))="Devis 2",IFERROR(VALUE(TRIM(SUBSTITUTE(P33,CHAR(160),""))),0),TRIM(SUBSTITUTE(V33,CHAR(160),""))="Devis 3",IFERROR(VALUE(TRIM(SUBSTITUTE(S33,CHAR(160),""))),0),TRUE,0)*IFERROR(VALUE(TRIM(SUBSTITUTE(D33,CHAR(160),""))),0))</f>
        <v/>
      </c>
      <c r="X33" s="54" t="str" cm="1">
        <f t="array" ref="X33">IF(_xlfn.IFS(TRIM(SUBSTITUTE(V33,CHAR(160),""))="Devis 1",IFERROR(VALUE(TRIM(SUBSTITUTE(N33,CHAR(160),""))),0),TRIM(SUBSTITUTE(V33,CHAR(160),""))="Devis 2",IFERROR(VALUE(TRIM(SUBSTITUTE(Q33,CHAR(160),""))),0),TRIM(SUBSTITUTE(V33,CHAR(160),""))="Devis 3",IFERROR(VALUE(TRIM(SUBSTITUTE(T33,CHAR(160),""))),0),TRUE,0)*IFERROR(VALUE(TRIM(SUBSTITUTE(D33,CHAR(160),""))),0)=0,IF(W33&lt;&gt;"",0,""),_xlfn.IFS(TRIM(SUBSTITUTE(V33,CHAR(160),""))="Devis 1",IFERROR(VALUE(TRIM(SUBSTITUTE(N33,CHAR(160),""))),0),TRIM(SUBSTITUTE(V33,CHAR(160),""))="Devis 2",IFERROR(VALUE(TRIM(SUBSTITUTE(Q33,CHAR(160),""))),0),TRIM(SUBSTITUTE(V33,CHAR(160),""))="Devis 3",IFERROR(VALUE(TRIM(SUBSTITUTE(T33,CHAR(160),""))),0),TRUE,0)*IFERROR(VALUE(TRIM(SUBSTITUTE(D33,CHAR(160),""))),0))</f>
        <v/>
      </c>
      <c r="Y33" s="112" t="str">
        <f t="shared" si="3"/>
        <v/>
      </c>
      <c r="Z33" s="113"/>
      <c r="AA33" s="130" t="str">
        <f t="shared" si="4"/>
        <v/>
      </c>
      <c r="AB33" s="130" t="str">
        <f t="shared" si="5"/>
        <v/>
      </c>
      <c r="AC33" s="130" t="str">
        <f t="shared" si="6"/>
        <v/>
      </c>
      <c r="AD33" s="130" t="str">
        <f t="shared" si="7"/>
        <v/>
      </c>
      <c r="AE33" s="130" t="str">
        <f t="shared" si="8"/>
        <v/>
      </c>
      <c r="AF33" s="130" t="str">
        <f t="shared" si="9"/>
        <v/>
      </c>
      <c r="AG33" s="130" t="str">
        <f t="shared" si="10"/>
        <v/>
      </c>
      <c r="AH33" s="130" t="str">
        <f t="shared" si="11"/>
        <v/>
      </c>
      <c r="AI33" s="130"/>
      <c r="AJ33" s="130" t="str">
        <f t="shared" si="12"/>
        <v/>
      </c>
      <c r="AK33" s="130" t="str">
        <f t="shared" si="13"/>
        <v/>
      </c>
      <c r="AL33" s="29" t="str">
        <f t="shared" si="14"/>
        <v/>
      </c>
      <c r="AM33" s="9" t="str">
        <f t="shared" si="15"/>
        <v/>
      </c>
      <c r="AN33" s="27" t="str">
        <f t="shared" si="16"/>
        <v/>
      </c>
      <c r="AO33" s="30" t="str">
        <f t="shared" si="17"/>
        <v/>
      </c>
      <c r="AP33" s="9" t="str">
        <f t="shared" si="18"/>
        <v/>
      </c>
      <c r="AQ33" s="27" t="str">
        <f t="shared" si="19"/>
        <v/>
      </c>
      <c r="AR33" s="31" t="str">
        <f t="shared" si="20"/>
        <v/>
      </c>
      <c r="AS33" s="9" t="str">
        <f t="shared" si="21"/>
        <v/>
      </c>
      <c r="AT33" s="32" t="str">
        <f t="shared" si="22"/>
        <v/>
      </c>
      <c r="AU33" s="28" t="str">
        <f t="shared" si="23"/>
        <v/>
      </c>
      <c r="AV33" s="136"/>
      <c r="AW33" s="33" t="str">
        <f t="shared" si="24"/>
        <v/>
      </c>
      <c r="AX33" s="33" t="str">
        <f t="shared" si="25"/>
        <v/>
      </c>
      <c r="AY33" s="33" t="str">
        <f t="shared" si="26"/>
        <v/>
      </c>
      <c r="AZ33" s="55" t="str" cm="1">
        <f t="array" ref="AZ33">IF($AC33="","",IF((IFERROR(_xlfn.IFS($AU33="Devis 1",(IFERROR(VALUE(TRIM(SUBSTITUTE(AL33,CHAR(160),""))),0)),$AU33="Devis 2",(IFERROR(VALUE(TRIM(SUBSTITUTE(AO33,CHAR(160),""))),0)),$AU33="Devis 3",(IFERROR(VALUE(TRIM(SUBSTITUTE(AR33,CHAR(160),""))),0))),0))*(IFERROR(VALUE(TRIM(SUBSTITUTE($AC33,CHAR(160),""))),0))=0,"",(IFERROR(_xlfn.IFS($AU33="Devis 1",(IFERROR(VALUE(TRIM(SUBSTITUTE(AL33,CHAR(160),""))),0)),$AU33="Devis 2",(IFERROR(VALUE(TRIM(SUBSTITUTE(AO33,CHAR(160),""))),0)),$AU33="Devis 3",(IFERROR(VALUE(TRIM(SUBSTITUTE(AR33,CHAR(160),""))),0))),0))*(IFERROR(VALUE(TRIM(SUBSTITUTE($AC33,CHAR(160),""))),0))))</f>
        <v/>
      </c>
      <c r="BA33" s="55" t="str" cm="1">
        <f t="array" ref="BA33">IF($AC33="","",IF((IFERROR(_xlfn.IFS(TRIM(SUBSTITUTE($AU33,CHAR(160),""))="Devis 1", IFERROR(VALUE(TRIM(SUBSTITUTE(AM33,CHAR(160),""))),0),TRIM(SUBSTITUTE($AU33,CHAR(160),""))="Devis 2", IFERROR(VALUE(TRIM(SUBSTITUTE(AP33,CHAR(160),""))),0),TRIM(SUBSTITUTE($AU33,CHAR(160),""))="Devis 3", IFERROR(VALUE(TRIM(SUBSTITUTE(AS33,CHAR(160),""))),0)),0) * IFERROR(VALUE(TRIM(SUBSTITUTE($AC33,CHAR(160),""))),0)) = 0,IF(AZ33&lt;&gt;"",0,""),(IFERROR(_xlfn.IFS(TRIM(SUBSTITUTE($AU33,CHAR(160),""))="Devis 1", IFERROR(VALUE(TRIM(SUBSTITUTE(AM33,CHAR(160),""))),0),TRIM(SUBSTITUTE($AU33,CHAR(160),""))="Devis 2", IFERROR(VALUE(TRIM(SUBSTITUTE(AP33,CHAR(160),""))),0),TRIM(SUBSTITUTE($AU33,CHAR(160),""))="Devis 3", IFERROR(VALUE(TRIM(SUBSTITUTE(AS33,CHAR(160),""))),0)),0) * IFERROR(VALUE(TRIM(SUBSTITUTE($AC33,CHAR(160),""))),0))))</f>
        <v/>
      </c>
      <c r="BB33" s="55" t="str" cm="1">
        <f t="array" ref="BB33">IF($AC33="","",IF(IFERROR(_xlfn.IFS($AU33="Devis 1",IFERROR(VALUE(TRIM(SUBSTITUTE(AN33,CHAR(160),""))),0),$AU33="Devis 2",IFERROR(VALUE(TRIM(SUBSTITUTE(AQ33,CHAR(160),""))),0),$AU33="Devis 3",IFERROR(VALUE(TRIM(SUBSTITUTE(AT33,CHAR(160),""))),0)),0)*IFERROR(VALUE(TRIM(SUBSTITUTE($AC33,CHAR(160),""))),0)=0,"",IFERROR(_xlfn.IFS($AU33="Devis 1",IFERROR(VALUE(TRIM(SUBSTITUTE(AN33,CHAR(160),""))),0),$AU33="Devis 2",IFERROR(VALUE(TRIM(SUBSTITUTE(AQ33,CHAR(160),""))),0),$AU33="Devis 3",IFERROR(VALUE(TRIM(SUBSTITUTE(AT33,CHAR(160),""))),0)),0)*IFERROR(VALUE(TRIM(SUBSTITUTE($AC33,CHAR(160),""))),0)))</f>
        <v/>
      </c>
      <c r="BC33" s="34"/>
      <c r="BD33" s="8" t="str" cm="1">
        <f t="array" ref="BD33">IF(OR(BB33="",AY33="",AZ33="",AW33="",BA33="",AX33=""),"",_xlfn.IFS((IFERROR(VALUE(TRIM(SUBSTITUTE(BB33,CHAR(160),""))),0))&gt;(IFERROR(VALUE(TRIM(SUBSTITUTE(AY33,CHAR(160),""))),0)),"KO : Le montant retenu TTC est supérieur au montant raisonnable TTC. Merci de revoir la ligne de dépense ou plafonner son montant.",(IFERROR(VALUE(TRIM(SUBSTITUTE(AZ33,CHAR(160),""))),0))&gt;(IFERROR(VALUE(TRIM(SUBSTITUTE(AW33,CHAR(160),""))),0)),"Attention : Le montant retenu HT est supérieur au montant HT raisonnable. Merci de revoir la ligne de dépense, plafonner son montant, ou justifier la reventillation HT / TVA.",(IFERROR(VALUE(TRIM(SUBSTITUTE(BA33,CHAR(160),""))),0))&gt;(IFERROR(VALUE(TRIM(SUBSTITUTE(AX33,CHAR(160),""))),0)),"Attention : Le montant TVA retenu est supérieur au montant TVA raisonnable. Merci de revoir la ligne de dépense, plafonner son montant, ou justifier la reventillation HT / TVA.",(IFERROR(VALUE(TRIM(SUBSTITUTE(BB33,CHAR(160),""))),0))=0,"",(IFERROR(VALUE(TRIM(SUBSTITUTE(AY33,CHAR(160),""))),0))=(IFERROR(VALUE(TRIM(SUBSTITUTE(BB33,CHAR(160),""))),0)),"OK",(IFERROR(VALUE(TRIM(SUBSTITUTE(AY33,CHAR(160),""))),0))&gt;(IFERROR(VALUE(TRIM(SUBSTITUTE(BB33,CHAR(160),""))),0))," OK : Montant instruit inférieur au montant raisonnable.",TRUE,""))</f>
        <v/>
      </c>
      <c r="BE33" s="139" t="str" cm="1">
        <f t="array" ref="BE33">IF(OR(BB33="",Y33="",AZ33="",W33="",BA33="",X33=""),"",_xlfn.IFS((IFERROR(VALUE(TRIM(SUBSTITUTE(BB33,CHAR(160),""))),0))&gt;(IFERROR(VALUE(TRIM(SUBSTITUTE(Y33,CHAR(160),""))),0)),"KO : Le montant retenu TTC est supérieur au montant présenté TTC. Merci de revoir la ligne de dépense ou plafonner son montant.",(IFERROR(VALUE(TRIM(SUBSTITUTE(AZ33,CHAR(160),""))),0))&gt;(IFERROR(VALUE(TRIM(SUBSTITUTE(W33,CHAR(160),""))),0)),"Attention : Le montant retenu HT est supérieur au montant HT présenté. Merci de revoir la ligne de dépense,plafonner son montant,ou justifier la reventillation HT/TVA.",(IFERROR(VALUE(TRIM(SUBSTITUTE(BA33,CHAR(160),""))),0))&gt;(IFERROR(VALUE(TRIM(SUBSTITUTE(X33,CHAR(160),""))),0)),"Attention : Le montant TVA retenu est supérieur au montant TVA présenté. Merci de revoir la ligne de dépense,plafonner son montant,ou justifier la reventillation HT/TVA.",(IFERROR(VALUE(TRIM(SUBSTITUTE(Y33,CHAR(160),""))),0))=0,"",(IFERROR(VALUE(TRIM(SUBSTITUTE(BB33,CHAR(160),""))),0))=(IFERROR(VALUE(TRIM(SUBSTITUTE(Y33,CHAR(160),""))),0)),"OK",
OR((IFERROR(VALUE(TRIM(SUBSTITUTE(BB33,CHAR(160),""))),0))=0,(IFERROR(VALUE(TRIM(SUBSTITUTE(AZ33,CHAR(160),""))),0))=0),"Attention : montant présenté entièrement écarté",(IFERROR(VALUE(TRIM(SUBSTITUTE(BB33,CHAR(160),""))),0))&lt;(IFERROR(VALUE(TRIM(SUBSTITUTE(Y33,CHAR(160),""))),0)),"Attention : montant présenté partiellement écarté",TRUE,""))</f>
        <v/>
      </c>
      <c r="BF33" s="33" t="str">
        <f t="shared" si="27"/>
        <v/>
      </c>
      <c r="BG33" s="33" t="str">
        <f t="shared" si="28"/>
        <v/>
      </c>
      <c r="BH33" s="10" t="str">
        <f t="shared" si="29"/>
        <v/>
      </c>
    </row>
    <row r="34" spans="1:60" ht="15" customHeight="1">
      <c r="A34" s="52">
        <v>23</v>
      </c>
      <c r="B34" s="539"/>
      <c r="C34" s="206"/>
      <c r="D34" s="208"/>
      <c r="E34" s="206"/>
      <c r="F34" s="206"/>
      <c r="G34" s="117"/>
      <c r="H34" s="117"/>
      <c r="I34" s="117"/>
      <c r="J34" s="117"/>
      <c r="K34" s="206"/>
      <c r="L34" s="206"/>
      <c r="M34" s="100"/>
      <c r="N34" s="4"/>
      <c r="O34" s="27" t="str">
        <f t="shared" si="0"/>
        <v/>
      </c>
      <c r="P34" s="5"/>
      <c r="Q34" s="4"/>
      <c r="R34" s="27" t="str">
        <f t="shared" si="1"/>
        <v/>
      </c>
      <c r="S34" s="6"/>
      <c r="T34" s="4"/>
      <c r="U34" s="101" t="str">
        <f t="shared" si="2"/>
        <v/>
      </c>
      <c r="V34" s="110"/>
      <c r="W34" s="109" t="str" cm="1">
        <f t="array" ref="W34">IF((_xlfn.IFS(TRIM(SUBSTITUTE(V34,CHAR(160),""))="Devis 1",IFERROR(VALUE(TRIM(SUBSTITUTE(M34,CHAR(160),""))),0),TRIM(SUBSTITUTE(V34,CHAR(160),""))="Devis 2",IFERROR(VALUE(TRIM(SUBSTITUTE(P34,CHAR(160),""))),0),TRIM(SUBSTITUTE(V34,CHAR(160),""))="Devis 3",IFERROR(VALUE(TRIM(SUBSTITUTE(S34,CHAR(160),""))),0),TRUE,0)*IFERROR(VALUE(TRIM(SUBSTITUTE(D34,CHAR(160),""))),0))=0,"",_xlfn.IFS(TRIM(SUBSTITUTE(V34,CHAR(160),""))="Devis 1",IFERROR(VALUE(TRIM(SUBSTITUTE(M34,CHAR(160),""))),0),TRIM(SUBSTITUTE(V34,CHAR(160),""))="Devis 2",IFERROR(VALUE(TRIM(SUBSTITUTE(P34,CHAR(160),""))),0),TRIM(SUBSTITUTE(V34,CHAR(160),""))="Devis 3",IFERROR(VALUE(TRIM(SUBSTITUTE(S34,CHAR(160),""))),0),TRUE,0)*IFERROR(VALUE(TRIM(SUBSTITUTE(D34,CHAR(160),""))),0))</f>
        <v/>
      </c>
      <c r="X34" s="54" t="str" cm="1">
        <f t="array" ref="X34">IF(_xlfn.IFS(TRIM(SUBSTITUTE(V34,CHAR(160),""))="Devis 1",IFERROR(VALUE(TRIM(SUBSTITUTE(N34,CHAR(160),""))),0),TRIM(SUBSTITUTE(V34,CHAR(160),""))="Devis 2",IFERROR(VALUE(TRIM(SUBSTITUTE(Q34,CHAR(160),""))),0),TRIM(SUBSTITUTE(V34,CHAR(160),""))="Devis 3",IFERROR(VALUE(TRIM(SUBSTITUTE(T34,CHAR(160),""))),0),TRUE,0)*IFERROR(VALUE(TRIM(SUBSTITUTE(D34,CHAR(160),""))),0)=0,IF(W34&lt;&gt;"",0,""),_xlfn.IFS(TRIM(SUBSTITUTE(V34,CHAR(160),""))="Devis 1",IFERROR(VALUE(TRIM(SUBSTITUTE(N34,CHAR(160),""))),0),TRIM(SUBSTITUTE(V34,CHAR(160),""))="Devis 2",IFERROR(VALUE(TRIM(SUBSTITUTE(Q34,CHAR(160),""))),0),TRIM(SUBSTITUTE(V34,CHAR(160),""))="Devis 3",IFERROR(VALUE(TRIM(SUBSTITUTE(T34,CHAR(160),""))),0),TRUE,0)*IFERROR(VALUE(TRIM(SUBSTITUTE(D34,CHAR(160),""))),0))</f>
        <v/>
      </c>
      <c r="Y34" s="112" t="str">
        <f t="shared" si="3"/>
        <v/>
      </c>
      <c r="Z34" s="113"/>
      <c r="AA34" s="130" t="str">
        <f t="shared" si="4"/>
        <v/>
      </c>
      <c r="AB34" s="130" t="str">
        <f t="shared" si="5"/>
        <v/>
      </c>
      <c r="AC34" s="130" t="str">
        <f t="shared" si="6"/>
        <v/>
      </c>
      <c r="AD34" s="130" t="str">
        <f t="shared" si="7"/>
        <v/>
      </c>
      <c r="AE34" s="130" t="str">
        <f t="shared" si="8"/>
        <v/>
      </c>
      <c r="AF34" s="130" t="str">
        <f t="shared" si="9"/>
        <v/>
      </c>
      <c r="AG34" s="130" t="str">
        <f t="shared" si="10"/>
        <v/>
      </c>
      <c r="AH34" s="130" t="str">
        <f t="shared" si="11"/>
        <v/>
      </c>
      <c r="AI34" s="130"/>
      <c r="AJ34" s="130" t="str">
        <f t="shared" si="12"/>
        <v/>
      </c>
      <c r="AK34" s="130" t="str">
        <f t="shared" si="13"/>
        <v/>
      </c>
      <c r="AL34" s="29" t="str">
        <f t="shared" si="14"/>
        <v/>
      </c>
      <c r="AM34" s="9" t="str">
        <f t="shared" si="15"/>
        <v/>
      </c>
      <c r="AN34" s="27" t="str">
        <f t="shared" si="16"/>
        <v/>
      </c>
      <c r="AO34" s="30" t="str">
        <f t="shared" si="17"/>
        <v/>
      </c>
      <c r="AP34" s="9" t="str">
        <f t="shared" si="18"/>
        <v/>
      </c>
      <c r="AQ34" s="27" t="str">
        <f t="shared" si="19"/>
        <v/>
      </c>
      <c r="AR34" s="31" t="str">
        <f t="shared" si="20"/>
        <v/>
      </c>
      <c r="AS34" s="9" t="str">
        <f t="shared" si="21"/>
        <v/>
      </c>
      <c r="AT34" s="32" t="str">
        <f t="shared" si="22"/>
        <v/>
      </c>
      <c r="AU34" s="28" t="str">
        <f t="shared" si="23"/>
        <v/>
      </c>
      <c r="AV34" s="136"/>
      <c r="AW34" s="33" t="str">
        <f t="shared" si="24"/>
        <v/>
      </c>
      <c r="AX34" s="33" t="str">
        <f t="shared" si="25"/>
        <v/>
      </c>
      <c r="AY34" s="33" t="str">
        <f t="shared" si="26"/>
        <v/>
      </c>
      <c r="AZ34" s="55" t="str" cm="1">
        <f t="array" ref="AZ34">IF($AC34="","",IF((IFERROR(_xlfn.IFS($AU34="Devis 1",(IFERROR(VALUE(TRIM(SUBSTITUTE(AL34,CHAR(160),""))),0)),$AU34="Devis 2",(IFERROR(VALUE(TRIM(SUBSTITUTE(AO34,CHAR(160),""))),0)),$AU34="Devis 3",(IFERROR(VALUE(TRIM(SUBSTITUTE(AR34,CHAR(160),""))),0))),0))*(IFERROR(VALUE(TRIM(SUBSTITUTE($AC34,CHAR(160),""))),0))=0,"",(IFERROR(_xlfn.IFS($AU34="Devis 1",(IFERROR(VALUE(TRIM(SUBSTITUTE(AL34,CHAR(160),""))),0)),$AU34="Devis 2",(IFERROR(VALUE(TRIM(SUBSTITUTE(AO34,CHAR(160),""))),0)),$AU34="Devis 3",(IFERROR(VALUE(TRIM(SUBSTITUTE(AR34,CHAR(160),""))),0))),0))*(IFERROR(VALUE(TRIM(SUBSTITUTE($AC34,CHAR(160),""))),0))))</f>
        <v/>
      </c>
      <c r="BA34" s="55" t="str" cm="1">
        <f t="array" ref="BA34">IF($AC34="","",IF((IFERROR(_xlfn.IFS(TRIM(SUBSTITUTE($AU34,CHAR(160),""))="Devis 1", IFERROR(VALUE(TRIM(SUBSTITUTE(AM34,CHAR(160),""))),0),TRIM(SUBSTITUTE($AU34,CHAR(160),""))="Devis 2", IFERROR(VALUE(TRIM(SUBSTITUTE(AP34,CHAR(160),""))),0),TRIM(SUBSTITUTE($AU34,CHAR(160),""))="Devis 3", IFERROR(VALUE(TRIM(SUBSTITUTE(AS34,CHAR(160),""))),0)),0) * IFERROR(VALUE(TRIM(SUBSTITUTE($AC34,CHAR(160),""))),0)) = 0,IF(AZ34&lt;&gt;"",0,""),(IFERROR(_xlfn.IFS(TRIM(SUBSTITUTE($AU34,CHAR(160),""))="Devis 1", IFERROR(VALUE(TRIM(SUBSTITUTE(AM34,CHAR(160),""))),0),TRIM(SUBSTITUTE($AU34,CHAR(160),""))="Devis 2", IFERROR(VALUE(TRIM(SUBSTITUTE(AP34,CHAR(160),""))),0),TRIM(SUBSTITUTE($AU34,CHAR(160),""))="Devis 3", IFERROR(VALUE(TRIM(SUBSTITUTE(AS34,CHAR(160),""))),0)),0) * IFERROR(VALUE(TRIM(SUBSTITUTE($AC34,CHAR(160),""))),0))))</f>
        <v/>
      </c>
      <c r="BB34" s="55" t="str" cm="1">
        <f t="array" ref="BB34">IF($AC34="","",IF(IFERROR(_xlfn.IFS($AU34="Devis 1",IFERROR(VALUE(TRIM(SUBSTITUTE(AN34,CHAR(160),""))),0),$AU34="Devis 2",IFERROR(VALUE(TRIM(SUBSTITUTE(AQ34,CHAR(160),""))),0),$AU34="Devis 3",IFERROR(VALUE(TRIM(SUBSTITUTE(AT34,CHAR(160),""))),0)),0)*IFERROR(VALUE(TRIM(SUBSTITUTE($AC34,CHAR(160),""))),0)=0,"",IFERROR(_xlfn.IFS($AU34="Devis 1",IFERROR(VALUE(TRIM(SUBSTITUTE(AN34,CHAR(160),""))),0),$AU34="Devis 2",IFERROR(VALUE(TRIM(SUBSTITUTE(AQ34,CHAR(160),""))),0),$AU34="Devis 3",IFERROR(VALUE(TRIM(SUBSTITUTE(AT34,CHAR(160),""))),0)),0)*IFERROR(VALUE(TRIM(SUBSTITUTE($AC34,CHAR(160),""))),0)))</f>
        <v/>
      </c>
      <c r="BC34" s="34"/>
      <c r="BD34" s="8" t="str" cm="1">
        <f t="array" ref="BD34">IF(OR(BB34="",AY34="",AZ34="",AW34="",BA34="",AX34=""),"",_xlfn.IFS((IFERROR(VALUE(TRIM(SUBSTITUTE(BB34,CHAR(160),""))),0))&gt;(IFERROR(VALUE(TRIM(SUBSTITUTE(AY34,CHAR(160),""))),0)),"KO : Le montant retenu TTC est supérieur au montant raisonnable TTC. Merci de revoir la ligne de dépense ou plafonner son montant.",(IFERROR(VALUE(TRIM(SUBSTITUTE(AZ34,CHAR(160),""))),0))&gt;(IFERROR(VALUE(TRIM(SUBSTITUTE(AW34,CHAR(160),""))),0)),"Attention : Le montant retenu HT est supérieur au montant HT raisonnable. Merci de revoir la ligne de dépense, plafonner son montant, ou justifier la reventillation HT / TVA.",(IFERROR(VALUE(TRIM(SUBSTITUTE(BA34,CHAR(160),""))),0))&gt;(IFERROR(VALUE(TRIM(SUBSTITUTE(AX34,CHAR(160),""))),0)),"Attention : Le montant TVA retenu est supérieur au montant TVA raisonnable. Merci de revoir la ligne de dépense, plafonner son montant, ou justifier la reventillation HT / TVA.",(IFERROR(VALUE(TRIM(SUBSTITUTE(BB34,CHAR(160),""))),0))=0,"",(IFERROR(VALUE(TRIM(SUBSTITUTE(AY34,CHAR(160),""))),0))=(IFERROR(VALUE(TRIM(SUBSTITUTE(BB34,CHAR(160),""))),0)),"OK",(IFERROR(VALUE(TRIM(SUBSTITUTE(AY34,CHAR(160),""))),0))&gt;(IFERROR(VALUE(TRIM(SUBSTITUTE(BB34,CHAR(160),""))),0))," OK : Montant instruit inférieur au montant raisonnable.",TRUE,""))</f>
        <v/>
      </c>
      <c r="BE34" s="139" t="str" cm="1">
        <f t="array" ref="BE34">IF(OR(BB34="",Y34="",AZ34="",W34="",BA34="",X34=""),"",_xlfn.IFS((IFERROR(VALUE(TRIM(SUBSTITUTE(BB34,CHAR(160),""))),0))&gt;(IFERROR(VALUE(TRIM(SUBSTITUTE(Y34,CHAR(160),""))),0)),"KO : Le montant retenu TTC est supérieur au montant présenté TTC. Merci de revoir la ligne de dépense ou plafonner son montant.",(IFERROR(VALUE(TRIM(SUBSTITUTE(AZ34,CHAR(160),""))),0))&gt;(IFERROR(VALUE(TRIM(SUBSTITUTE(W34,CHAR(160),""))),0)),"Attention : Le montant retenu HT est supérieur au montant HT présenté. Merci de revoir la ligne de dépense,plafonner son montant,ou justifier la reventillation HT/TVA.",(IFERROR(VALUE(TRIM(SUBSTITUTE(BA34,CHAR(160),""))),0))&gt;(IFERROR(VALUE(TRIM(SUBSTITUTE(X34,CHAR(160),""))),0)),"Attention : Le montant TVA retenu est supérieur au montant TVA présenté. Merci de revoir la ligne de dépense,plafonner son montant,ou justifier la reventillation HT/TVA.",(IFERROR(VALUE(TRIM(SUBSTITUTE(Y34,CHAR(160),""))),0))=0,"",(IFERROR(VALUE(TRIM(SUBSTITUTE(BB34,CHAR(160),""))),0))=(IFERROR(VALUE(TRIM(SUBSTITUTE(Y34,CHAR(160),""))),0)),"OK",
OR((IFERROR(VALUE(TRIM(SUBSTITUTE(BB34,CHAR(160),""))),0))=0,(IFERROR(VALUE(TRIM(SUBSTITUTE(AZ34,CHAR(160),""))),0))=0),"Attention : montant présenté entièrement écarté",(IFERROR(VALUE(TRIM(SUBSTITUTE(BB34,CHAR(160),""))),0))&lt;(IFERROR(VALUE(TRIM(SUBSTITUTE(Y34,CHAR(160),""))),0)),"Attention : montant présenté partiellement écarté",TRUE,""))</f>
        <v/>
      </c>
      <c r="BF34" s="33" t="str">
        <f t="shared" si="27"/>
        <v/>
      </c>
      <c r="BG34" s="33" t="str">
        <f t="shared" si="28"/>
        <v/>
      </c>
      <c r="BH34" s="10" t="str">
        <f t="shared" si="29"/>
        <v/>
      </c>
    </row>
    <row r="35" spans="1:60" ht="15" customHeight="1">
      <c r="A35" s="52">
        <v>24</v>
      </c>
      <c r="B35" s="539"/>
      <c r="C35" s="206"/>
      <c r="D35" s="208"/>
      <c r="E35" s="206"/>
      <c r="F35" s="206"/>
      <c r="G35" s="117"/>
      <c r="H35" s="117"/>
      <c r="I35" s="117"/>
      <c r="J35" s="117"/>
      <c r="K35" s="206"/>
      <c r="L35" s="206"/>
      <c r="M35" s="100"/>
      <c r="N35" s="4"/>
      <c r="O35" s="27" t="str">
        <f t="shared" si="0"/>
        <v/>
      </c>
      <c r="P35" s="5"/>
      <c r="Q35" s="4"/>
      <c r="R35" s="27" t="str">
        <f t="shared" si="1"/>
        <v/>
      </c>
      <c r="S35" s="6"/>
      <c r="T35" s="4"/>
      <c r="U35" s="101" t="str">
        <f t="shared" si="2"/>
        <v/>
      </c>
      <c r="V35" s="110"/>
      <c r="W35" s="109" t="str" cm="1">
        <f t="array" ref="W35">IF((_xlfn.IFS(TRIM(SUBSTITUTE(V35,CHAR(160),""))="Devis 1",IFERROR(VALUE(TRIM(SUBSTITUTE(M35,CHAR(160),""))),0),TRIM(SUBSTITUTE(V35,CHAR(160),""))="Devis 2",IFERROR(VALUE(TRIM(SUBSTITUTE(P35,CHAR(160),""))),0),TRIM(SUBSTITUTE(V35,CHAR(160),""))="Devis 3",IFERROR(VALUE(TRIM(SUBSTITUTE(S35,CHAR(160),""))),0),TRUE,0)*IFERROR(VALUE(TRIM(SUBSTITUTE(D35,CHAR(160),""))),0))=0,"",_xlfn.IFS(TRIM(SUBSTITUTE(V35,CHAR(160),""))="Devis 1",IFERROR(VALUE(TRIM(SUBSTITUTE(M35,CHAR(160),""))),0),TRIM(SUBSTITUTE(V35,CHAR(160),""))="Devis 2",IFERROR(VALUE(TRIM(SUBSTITUTE(P35,CHAR(160),""))),0),TRIM(SUBSTITUTE(V35,CHAR(160),""))="Devis 3",IFERROR(VALUE(TRIM(SUBSTITUTE(S35,CHAR(160),""))),0),TRUE,0)*IFERROR(VALUE(TRIM(SUBSTITUTE(D35,CHAR(160),""))),0))</f>
        <v/>
      </c>
      <c r="X35" s="54" t="str" cm="1">
        <f t="array" ref="X35">IF(_xlfn.IFS(TRIM(SUBSTITUTE(V35,CHAR(160),""))="Devis 1",IFERROR(VALUE(TRIM(SUBSTITUTE(N35,CHAR(160),""))),0),TRIM(SUBSTITUTE(V35,CHAR(160),""))="Devis 2",IFERROR(VALUE(TRIM(SUBSTITUTE(Q35,CHAR(160),""))),0),TRIM(SUBSTITUTE(V35,CHAR(160),""))="Devis 3",IFERROR(VALUE(TRIM(SUBSTITUTE(T35,CHAR(160),""))),0),TRUE,0)*IFERROR(VALUE(TRIM(SUBSTITUTE(D35,CHAR(160),""))),0)=0,IF(W35&lt;&gt;"",0,""),_xlfn.IFS(TRIM(SUBSTITUTE(V35,CHAR(160),""))="Devis 1",IFERROR(VALUE(TRIM(SUBSTITUTE(N35,CHAR(160),""))),0),TRIM(SUBSTITUTE(V35,CHAR(160),""))="Devis 2",IFERROR(VALUE(TRIM(SUBSTITUTE(Q35,CHAR(160),""))),0),TRIM(SUBSTITUTE(V35,CHAR(160),""))="Devis 3",IFERROR(VALUE(TRIM(SUBSTITUTE(T35,CHAR(160),""))),0),TRUE,0)*IFERROR(VALUE(TRIM(SUBSTITUTE(D35,CHAR(160),""))),0))</f>
        <v/>
      </c>
      <c r="Y35" s="112" t="str">
        <f t="shared" si="3"/>
        <v/>
      </c>
      <c r="Z35" s="113"/>
      <c r="AA35" s="130" t="str">
        <f t="shared" si="4"/>
        <v/>
      </c>
      <c r="AB35" s="130" t="str">
        <f t="shared" si="5"/>
        <v/>
      </c>
      <c r="AC35" s="130" t="str">
        <f t="shared" si="6"/>
        <v/>
      </c>
      <c r="AD35" s="130" t="str">
        <f t="shared" si="7"/>
        <v/>
      </c>
      <c r="AE35" s="130" t="str">
        <f t="shared" si="8"/>
        <v/>
      </c>
      <c r="AF35" s="130" t="str">
        <f t="shared" si="9"/>
        <v/>
      </c>
      <c r="AG35" s="130" t="str">
        <f t="shared" si="10"/>
        <v/>
      </c>
      <c r="AH35" s="130" t="str">
        <f t="shared" si="11"/>
        <v/>
      </c>
      <c r="AI35" s="130"/>
      <c r="AJ35" s="130" t="str">
        <f t="shared" si="12"/>
        <v/>
      </c>
      <c r="AK35" s="130" t="str">
        <f t="shared" si="13"/>
        <v/>
      </c>
      <c r="AL35" s="29" t="str">
        <f t="shared" si="14"/>
        <v/>
      </c>
      <c r="AM35" s="9" t="str">
        <f t="shared" si="15"/>
        <v/>
      </c>
      <c r="AN35" s="27" t="str">
        <f t="shared" si="16"/>
        <v/>
      </c>
      <c r="AO35" s="30" t="str">
        <f t="shared" si="17"/>
        <v/>
      </c>
      <c r="AP35" s="9" t="str">
        <f t="shared" si="18"/>
        <v/>
      </c>
      <c r="AQ35" s="27" t="str">
        <f t="shared" si="19"/>
        <v/>
      </c>
      <c r="AR35" s="31" t="str">
        <f t="shared" si="20"/>
        <v/>
      </c>
      <c r="AS35" s="9" t="str">
        <f t="shared" si="21"/>
        <v/>
      </c>
      <c r="AT35" s="32" t="str">
        <f t="shared" si="22"/>
        <v/>
      </c>
      <c r="AU35" s="28" t="str">
        <f t="shared" si="23"/>
        <v/>
      </c>
      <c r="AV35" s="136"/>
      <c r="AW35" s="33" t="str">
        <f t="shared" si="24"/>
        <v/>
      </c>
      <c r="AX35" s="33" t="str">
        <f t="shared" si="25"/>
        <v/>
      </c>
      <c r="AY35" s="33" t="str">
        <f t="shared" si="26"/>
        <v/>
      </c>
      <c r="AZ35" s="55" t="str" cm="1">
        <f t="array" ref="AZ35">IF($AC35="","",IF((IFERROR(_xlfn.IFS($AU35="Devis 1",(IFERROR(VALUE(TRIM(SUBSTITUTE(AL35,CHAR(160),""))),0)),$AU35="Devis 2",(IFERROR(VALUE(TRIM(SUBSTITUTE(AO35,CHAR(160),""))),0)),$AU35="Devis 3",(IFERROR(VALUE(TRIM(SUBSTITUTE(AR35,CHAR(160),""))),0))),0))*(IFERROR(VALUE(TRIM(SUBSTITUTE($AC35,CHAR(160),""))),0))=0,"",(IFERROR(_xlfn.IFS($AU35="Devis 1",(IFERROR(VALUE(TRIM(SUBSTITUTE(AL35,CHAR(160),""))),0)),$AU35="Devis 2",(IFERROR(VALUE(TRIM(SUBSTITUTE(AO35,CHAR(160),""))),0)),$AU35="Devis 3",(IFERROR(VALUE(TRIM(SUBSTITUTE(AR35,CHAR(160),""))),0))),0))*(IFERROR(VALUE(TRIM(SUBSTITUTE($AC35,CHAR(160),""))),0))))</f>
        <v/>
      </c>
      <c r="BA35" s="55" t="str" cm="1">
        <f t="array" ref="BA35">IF($AC35="","",IF((IFERROR(_xlfn.IFS(TRIM(SUBSTITUTE($AU35,CHAR(160),""))="Devis 1", IFERROR(VALUE(TRIM(SUBSTITUTE(AM35,CHAR(160),""))),0),TRIM(SUBSTITUTE($AU35,CHAR(160),""))="Devis 2", IFERROR(VALUE(TRIM(SUBSTITUTE(AP35,CHAR(160),""))),0),TRIM(SUBSTITUTE($AU35,CHAR(160),""))="Devis 3", IFERROR(VALUE(TRIM(SUBSTITUTE(AS35,CHAR(160),""))),0)),0) * IFERROR(VALUE(TRIM(SUBSTITUTE($AC35,CHAR(160),""))),0)) = 0,IF(AZ35&lt;&gt;"",0,""),(IFERROR(_xlfn.IFS(TRIM(SUBSTITUTE($AU35,CHAR(160),""))="Devis 1", IFERROR(VALUE(TRIM(SUBSTITUTE(AM35,CHAR(160),""))),0),TRIM(SUBSTITUTE($AU35,CHAR(160),""))="Devis 2", IFERROR(VALUE(TRIM(SUBSTITUTE(AP35,CHAR(160),""))),0),TRIM(SUBSTITUTE($AU35,CHAR(160),""))="Devis 3", IFERROR(VALUE(TRIM(SUBSTITUTE(AS35,CHAR(160),""))),0)),0) * IFERROR(VALUE(TRIM(SUBSTITUTE($AC35,CHAR(160),""))),0))))</f>
        <v/>
      </c>
      <c r="BB35" s="55" t="str" cm="1">
        <f t="array" ref="BB35">IF($AC35="","",IF(IFERROR(_xlfn.IFS($AU35="Devis 1",IFERROR(VALUE(TRIM(SUBSTITUTE(AN35,CHAR(160),""))),0),$AU35="Devis 2",IFERROR(VALUE(TRIM(SUBSTITUTE(AQ35,CHAR(160),""))),0),$AU35="Devis 3",IFERROR(VALUE(TRIM(SUBSTITUTE(AT35,CHAR(160),""))),0)),0)*IFERROR(VALUE(TRIM(SUBSTITUTE($AC35,CHAR(160),""))),0)=0,"",IFERROR(_xlfn.IFS($AU35="Devis 1",IFERROR(VALUE(TRIM(SUBSTITUTE(AN35,CHAR(160),""))),0),$AU35="Devis 2",IFERROR(VALUE(TRIM(SUBSTITUTE(AQ35,CHAR(160),""))),0),$AU35="Devis 3",IFERROR(VALUE(TRIM(SUBSTITUTE(AT35,CHAR(160),""))),0)),0)*IFERROR(VALUE(TRIM(SUBSTITUTE($AC35,CHAR(160),""))),0)))</f>
        <v/>
      </c>
      <c r="BC35" s="34"/>
      <c r="BD35" s="8" t="str" cm="1">
        <f t="array" ref="BD35">IF(OR(BB35="",AY35="",AZ35="",AW35="",BA35="",AX35=""),"",_xlfn.IFS((IFERROR(VALUE(TRIM(SUBSTITUTE(BB35,CHAR(160),""))),0))&gt;(IFERROR(VALUE(TRIM(SUBSTITUTE(AY35,CHAR(160),""))),0)),"KO : Le montant retenu TTC est supérieur au montant raisonnable TTC. Merci de revoir la ligne de dépense ou plafonner son montant.",(IFERROR(VALUE(TRIM(SUBSTITUTE(AZ35,CHAR(160),""))),0))&gt;(IFERROR(VALUE(TRIM(SUBSTITUTE(AW35,CHAR(160),""))),0)),"Attention : Le montant retenu HT est supérieur au montant HT raisonnable. Merci de revoir la ligne de dépense, plafonner son montant, ou justifier la reventillation HT / TVA.",(IFERROR(VALUE(TRIM(SUBSTITUTE(BA35,CHAR(160),""))),0))&gt;(IFERROR(VALUE(TRIM(SUBSTITUTE(AX35,CHAR(160),""))),0)),"Attention : Le montant TVA retenu est supérieur au montant TVA raisonnable. Merci de revoir la ligne de dépense, plafonner son montant, ou justifier la reventillation HT / TVA.",(IFERROR(VALUE(TRIM(SUBSTITUTE(BB35,CHAR(160),""))),0))=0,"",(IFERROR(VALUE(TRIM(SUBSTITUTE(AY35,CHAR(160),""))),0))=(IFERROR(VALUE(TRIM(SUBSTITUTE(BB35,CHAR(160),""))),0)),"OK",(IFERROR(VALUE(TRIM(SUBSTITUTE(AY35,CHAR(160),""))),0))&gt;(IFERROR(VALUE(TRIM(SUBSTITUTE(BB35,CHAR(160),""))),0))," OK : Montant instruit inférieur au montant raisonnable.",TRUE,""))</f>
        <v/>
      </c>
      <c r="BE35" s="139" t="str" cm="1">
        <f t="array" ref="BE35">IF(OR(BB35="",Y35="",AZ35="",W35="",BA35="",X35=""),"",_xlfn.IFS((IFERROR(VALUE(TRIM(SUBSTITUTE(BB35,CHAR(160),""))),0))&gt;(IFERROR(VALUE(TRIM(SUBSTITUTE(Y35,CHAR(160),""))),0)),"KO : Le montant retenu TTC est supérieur au montant présenté TTC. Merci de revoir la ligne de dépense ou plafonner son montant.",(IFERROR(VALUE(TRIM(SUBSTITUTE(AZ35,CHAR(160),""))),0))&gt;(IFERROR(VALUE(TRIM(SUBSTITUTE(W35,CHAR(160),""))),0)),"Attention : Le montant retenu HT est supérieur au montant HT présenté. Merci de revoir la ligne de dépense,plafonner son montant,ou justifier la reventillation HT/TVA.",(IFERROR(VALUE(TRIM(SUBSTITUTE(BA35,CHAR(160),""))),0))&gt;(IFERROR(VALUE(TRIM(SUBSTITUTE(X35,CHAR(160),""))),0)),"Attention : Le montant TVA retenu est supérieur au montant TVA présenté. Merci de revoir la ligne de dépense,plafonner son montant,ou justifier la reventillation HT/TVA.",(IFERROR(VALUE(TRIM(SUBSTITUTE(Y35,CHAR(160),""))),0))=0,"",(IFERROR(VALUE(TRIM(SUBSTITUTE(BB35,CHAR(160),""))),0))=(IFERROR(VALUE(TRIM(SUBSTITUTE(Y35,CHAR(160),""))),0)),"OK",
OR((IFERROR(VALUE(TRIM(SUBSTITUTE(BB35,CHAR(160),""))),0))=0,(IFERROR(VALUE(TRIM(SUBSTITUTE(AZ35,CHAR(160),""))),0))=0),"Attention : montant présenté entièrement écarté",(IFERROR(VALUE(TRIM(SUBSTITUTE(BB35,CHAR(160),""))),0))&lt;(IFERROR(VALUE(TRIM(SUBSTITUTE(Y35,CHAR(160),""))),0)),"Attention : montant présenté partiellement écarté",TRUE,""))</f>
        <v/>
      </c>
      <c r="BF35" s="33" t="str">
        <f t="shared" si="27"/>
        <v/>
      </c>
      <c r="BG35" s="33" t="str">
        <f t="shared" si="28"/>
        <v/>
      </c>
      <c r="BH35" s="10" t="str">
        <f t="shared" si="29"/>
        <v/>
      </c>
    </row>
    <row r="36" spans="1:60" ht="15" customHeight="1">
      <c r="A36" s="52">
        <v>25</v>
      </c>
      <c r="B36" s="539"/>
      <c r="C36" s="206"/>
      <c r="D36" s="208"/>
      <c r="E36" s="206"/>
      <c r="F36" s="206"/>
      <c r="G36" s="117"/>
      <c r="H36" s="117"/>
      <c r="I36" s="117"/>
      <c r="J36" s="117"/>
      <c r="K36" s="206"/>
      <c r="L36" s="206"/>
      <c r="M36" s="100"/>
      <c r="N36" s="4"/>
      <c r="O36" s="27" t="str">
        <f t="shared" si="0"/>
        <v/>
      </c>
      <c r="P36" s="5"/>
      <c r="Q36" s="4"/>
      <c r="R36" s="27" t="str">
        <f t="shared" si="1"/>
        <v/>
      </c>
      <c r="S36" s="6"/>
      <c r="T36" s="4"/>
      <c r="U36" s="101" t="str">
        <f t="shared" si="2"/>
        <v/>
      </c>
      <c r="V36" s="110"/>
      <c r="W36" s="109" t="str" cm="1">
        <f t="array" ref="W36">IF((_xlfn.IFS(TRIM(SUBSTITUTE(V36,CHAR(160),""))="Devis 1",IFERROR(VALUE(TRIM(SUBSTITUTE(M36,CHAR(160),""))),0),TRIM(SUBSTITUTE(V36,CHAR(160),""))="Devis 2",IFERROR(VALUE(TRIM(SUBSTITUTE(P36,CHAR(160),""))),0),TRIM(SUBSTITUTE(V36,CHAR(160),""))="Devis 3",IFERROR(VALUE(TRIM(SUBSTITUTE(S36,CHAR(160),""))),0),TRUE,0)*IFERROR(VALUE(TRIM(SUBSTITUTE(D36,CHAR(160),""))),0))=0,"",_xlfn.IFS(TRIM(SUBSTITUTE(V36,CHAR(160),""))="Devis 1",IFERROR(VALUE(TRIM(SUBSTITUTE(M36,CHAR(160),""))),0),TRIM(SUBSTITUTE(V36,CHAR(160),""))="Devis 2",IFERROR(VALUE(TRIM(SUBSTITUTE(P36,CHAR(160),""))),0),TRIM(SUBSTITUTE(V36,CHAR(160),""))="Devis 3",IFERROR(VALUE(TRIM(SUBSTITUTE(S36,CHAR(160),""))),0),TRUE,0)*IFERROR(VALUE(TRIM(SUBSTITUTE(D36,CHAR(160),""))),0))</f>
        <v/>
      </c>
      <c r="X36" s="54" t="str" cm="1">
        <f t="array" ref="X36">IF(_xlfn.IFS(TRIM(SUBSTITUTE(V36,CHAR(160),""))="Devis 1",IFERROR(VALUE(TRIM(SUBSTITUTE(N36,CHAR(160),""))),0),TRIM(SUBSTITUTE(V36,CHAR(160),""))="Devis 2",IFERROR(VALUE(TRIM(SUBSTITUTE(Q36,CHAR(160),""))),0),TRIM(SUBSTITUTE(V36,CHAR(160),""))="Devis 3",IFERROR(VALUE(TRIM(SUBSTITUTE(T36,CHAR(160),""))),0),TRUE,0)*IFERROR(VALUE(TRIM(SUBSTITUTE(D36,CHAR(160),""))),0)=0,IF(W36&lt;&gt;"",0,""),_xlfn.IFS(TRIM(SUBSTITUTE(V36,CHAR(160),""))="Devis 1",IFERROR(VALUE(TRIM(SUBSTITUTE(N36,CHAR(160),""))),0),TRIM(SUBSTITUTE(V36,CHAR(160),""))="Devis 2",IFERROR(VALUE(TRIM(SUBSTITUTE(Q36,CHAR(160),""))),0),TRIM(SUBSTITUTE(V36,CHAR(160),""))="Devis 3",IFERROR(VALUE(TRIM(SUBSTITUTE(T36,CHAR(160),""))),0),TRUE,0)*IFERROR(VALUE(TRIM(SUBSTITUTE(D36,CHAR(160),""))),0))</f>
        <v/>
      </c>
      <c r="Y36" s="112" t="str">
        <f t="shared" si="3"/>
        <v/>
      </c>
      <c r="Z36" s="113"/>
      <c r="AA36" s="130" t="str">
        <f t="shared" si="4"/>
        <v/>
      </c>
      <c r="AB36" s="130" t="str">
        <f t="shared" si="5"/>
        <v/>
      </c>
      <c r="AC36" s="130" t="str">
        <f t="shared" si="6"/>
        <v/>
      </c>
      <c r="AD36" s="130" t="str">
        <f t="shared" si="7"/>
        <v/>
      </c>
      <c r="AE36" s="130" t="str">
        <f t="shared" si="8"/>
        <v/>
      </c>
      <c r="AF36" s="130" t="str">
        <f t="shared" si="9"/>
        <v/>
      </c>
      <c r="AG36" s="130" t="str">
        <f t="shared" si="10"/>
        <v/>
      </c>
      <c r="AH36" s="130" t="str">
        <f t="shared" si="11"/>
        <v/>
      </c>
      <c r="AI36" s="130"/>
      <c r="AJ36" s="130" t="str">
        <f t="shared" si="12"/>
        <v/>
      </c>
      <c r="AK36" s="130" t="str">
        <f t="shared" si="13"/>
        <v/>
      </c>
      <c r="AL36" s="29" t="str">
        <f t="shared" si="14"/>
        <v/>
      </c>
      <c r="AM36" s="9" t="str">
        <f t="shared" si="15"/>
        <v/>
      </c>
      <c r="AN36" s="27" t="str">
        <f t="shared" si="16"/>
        <v/>
      </c>
      <c r="AO36" s="30" t="str">
        <f t="shared" si="17"/>
        <v/>
      </c>
      <c r="AP36" s="9" t="str">
        <f t="shared" si="18"/>
        <v/>
      </c>
      <c r="AQ36" s="27" t="str">
        <f t="shared" si="19"/>
        <v/>
      </c>
      <c r="AR36" s="31" t="str">
        <f t="shared" si="20"/>
        <v/>
      </c>
      <c r="AS36" s="9" t="str">
        <f t="shared" si="21"/>
        <v/>
      </c>
      <c r="AT36" s="32" t="str">
        <f t="shared" si="22"/>
        <v/>
      </c>
      <c r="AU36" s="28" t="str">
        <f t="shared" si="23"/>
        <v/>
      </c>
      <c r="AV36" s="136"/>
      <c r="AW36" s="33" t="str">
        <f t="shared" si="24"/>
        <v/>
      </c>
      <c r="AX36" s="33" t="str">
        <f t="shared" si="25"/>
        <v/>
      </c>
      <c r="AY36" s="33" t="str">
        <f t="shared" si="26"/>
        <v/>
      </c>
      <c r="AZ36" s="55" t="str" cm="1">
        <f t="array" ref="AZ36">IF($AC36="","",IF((IFERROR(_xlfn.IFS($AU36="Devis 1",(IFERROR(VALUE(TRIM(SUBSTITUTE(AL36,CHAR(160),""))),0)),$AU36="Devis 2",(IFERROR(VALUE(TRIM(SUBSTITUTE(AO36,CHAR(160),""))),0)),$AU36="Devis 3",(IFERROR(VALUE(TRIM(SUBSTITUTE(AR36,CHAR(160),""))),0))),0))*(IFERROR(VALUE(TRIM(SUBSTITUTE($AC36,CHAR(160),""))),0))=0,"",(IFERROR(_xlfn.IFS($AU36="Devis 1",(IFERROR(VALUE(TRIM(SUBSTITUTE(AL36,CHAR(160),""))),0)),$AU36="Devis 2",(IFERROR(VALUE(TRIM(SUBSTITUTE(AO36,CHAR(160),""))),0)),$AU36="Devis 3",(IFERROR(VALUE(TRIM(SUBSTITUTE(AR36,CHAR(160),""))),0))),0))*(IFERROR(VALUE(TRIM(SUBSTITUTE($AC36,CHAR(160),""))),0))))</f>
        <v/>
      </c>
      <c r="BA36" s="55" t="str" cm="1">
        <f t="array" ref="BA36">IF($AC36="","",IF((IFERROR(_xlfn.IFS(TRIM(SUBSTITUTE($AU36,CHAR(160),""))="Devis 1", IFERROR(VALUE(TRIM(SUBSTITUTE(AM36,CHAR(160),""))),0),TRIM(SUBSTITUTE($AU36,CHAR(160),""))="Devis 2", IFERROR(VALUE(TRIM(SUBSTITUTE(AP36,CHAR(160),""))),0),TRIM(SUBSTITUTE($AU36,CHAR(160),""))="Devis 3", IFERROR(VALUE(TRIM(SUBSTITUTE(AS36,CHAR(160),""))),0)),0) * IFERROR(VALUE(TRIM(SUBSTITUTE($AC36,CHAR(160),""))),0)) = 0,IF(AZ36&lt;&gt;"",0,""),(IFERROR(_xlfn.IFS(TRIM(SUBSTITUTE($AU36,CHAR(160),""))="Devis 1", IFERROR(VALUE(TRIM(SUBSTITUTE(AM36,CHAR(160),""))),0),TRIM(SUBSTITUTE($AU36,CHAR(160),""))="Devis 2", IFERROR(VALUE(TRIM(SUBSTITUTE(AP36,CHAR(160),""))),0),TRIM(SUBSTITUTE($AU36,CHAR(160),""))="Devis 3", IFERROR(VALUE(TRIM(SUBSTITUTE(AS36,CHAR(160),""))),0)),0) * IFERROR(VALUE(TRIM(SUBSTITUTE($AC36,CHAR(160),""))),0))))</f>
        <v/>
      </c>
      <c r="BB36" s="55" t="str" cm="1">
        <f t="array" ref="BB36">IF($AC36="","",IF(IFERROR(_xlfn.IFS($AU36="Devis 1",IFERROR(VALUE(TRIM(SUBSTITUTE(AN36,CHAR(160),""))),0),$AU36="Devis 2",IFERROR(VALUE(TRIM(SUBSTITUTE(AQ36,CHAR(160),""))),0),$AU36="Devis 3",IFERROR(VALUE(TRIM(SUBSTITUTE(AT36,CHAR(160),""))),0)),0)*IFERROR(VALUE(TRIM(SUBSTITUTE($AC36,CHAR(160),""))),0)=0,"",IFERROR(_xlfn.IFS($AU36="Devis 1",IFERROR(VALUE(TRIM(SUBSTITUTE(AN36,CHAR(160),""))),0),$AU36="Devis 2",IFERROR(VALUE(TRIM(SUBSTITUTE(AQ36,CHAR(160),""))),0),$AU36="Devis 3",IFERROR(VALUE(TRIM(SUBSTITUTE(AT36,CHAR(160),""))),0)),0)*IFERROR(VALUE(TRIM(SUBSTITUTE($AC36,CHAR(160),""))),0)))</f>
        <v/>
      </c>
      <c r="BC36" s="34"/>
      <c r="BD36" s="8" t="str" cm="1">
        <f t="array" ref="BD36">IF(OR(BB36="",AY36="",AZ36="",AW36="",BA36="",AX36=""),"",_xlfn.IFS((IFERROR(VALUE(TRIM(SUBSTITUTE(BB36,CHAR(160),""))),0))&gt;(IFERROR(VALUE(TRIM(SUBSTITUTE(AY36,CHAR(160),""))),0)),"KO : Le montant retenu TTC est supérieur au montant raisonnable TTC. Merci de revoir la ligne de dépense ou plafonner son montant.",(IFERROR(VALUE(TRIM(SUBSTITUTE(AZ36,CHAR(160),""))),0))&gt;(IFERROR(VALUE(TRIM(SUBSTITUTE(AW36,CHAR(160),""))),0)),"Attention : Le montant retenu HT est supérieur au montant HT raisonnable. Merci de revoir la ligne de dépense, plafonner son montant, ou justifier la reventillation HT / TVA.",(IFERROR(VALUE(TRIM(SUBSTITUTE(BA36,CHAR(160),""))),0))&gt;(IFERROR(VALUE(TRIM(SUBSTITUTE(AX36,CHAR(160),""))),0)),"Attention : Le montant TVA retenu est supérieur au montant TVA raisonnable. Merci de revoir la ligne de dépense, plafonner son montant, ou justifier la reventillation HT / TVA.",(IFERROR(VALUE(TRIM(SUBSTITUTE(BB36,CHAR(160),""))),0))=0,"",(IFERROR(VALUE(TRIM(SUBSTITUTE(AY36,CHAR(160),""))),0))=(IFERROR(VALUE(TRIM(SUBSTITUTE(BB36,CHAR(160),""))),0)),"OK",(IFERROR(VALUE(TRIM(SUBSTITUTE(AY36,CHAR(160),""))),0))&gt;(IFERROR(VALUE(TRIM(SUBSTITUTE(BB36,CHAR(160),""))),0))," OK : Montant instruit inférieur au montant raisonnable.",TRUE,""))</f>
        <v/>
      </c>
      <c r="BE36" s="139" t="str" cm="1">
        <f t="array" ref="BE36">IF(OR(BB36="",Y36="",AZ36="",W36="",BA36="",X36=""),"",_xlfn.IFS((IFERROR(VALUE(TRIM(SUBSTITUTE(BB36,CHAR(160),""))),0))&gt;(IFERROR(VALUE(TRIM(SUBSTITUTE(Y36,CHAR(160),""))),0)),"KO : Le montant retenu TTC est supérieur au montant présenté TTC. Merci de revoir la ligne de dépense ou plafonner son montant.",(IFERROR(VALUE(TRIM(SUBSTITUTE(AZ36,CHAR(160),""))),0))&gt;(IFERROR(VALUE(TRIM(SUBSTITUTE(W36,CHAR(160),""))),0)),"Attention : Le montant retenu HT est supérieur au montant HT présenté. Merci de revoir la ligne de dépense,plafonner son montant,ou justifier la reventillation HT/TVA.",(IFERROR(VALUE(TRIM(SUBSTITUTE(BA36,CHAR(160),""))),0))&gt;(IFERROR(VALUE(TRIM(SUBSTITUTE(X36,CHAR(160),""))),0)),"Attention : Le montant TVA retenu est supérieur au montant TVA présenté. Merci de revoir la ligne de dépense,plafonner son montant,ou justifier la reventillation HT/TVA.",(IFERROR(VALUE(TRIM(SUBSTITUTE(Y36,CHAR(160),""))),0))=0,"",(IFERROR(VALUE(TRIM(SUBSTITUTE(BB36,CHAR(160),""))),0))=(IFERROR(VALUE(TRIM(SUBSTITUTE(Y36,CHAR(160),""))),0)),"OK",
OR((IFERROR(VALUE(TRIM(SUBSTITUTE(BB36,CHAR(160),""))),0))=0,(IFERROR(VALUE(TRIM(SUBSTITUTE(AZ36,CHAR(160),""))),0))=0),"Attention : montant présenté entièrement écarté",(IFERROR(VALUE(TRIM(SUBSTITUTE(BB36,CHAR(160),""))),0))&lt;(IFERROR(VALUE(TRIM(SUBSTITUTE(Y36,CHAR(160),""))),0)),"Attention : montant présenté partiellement écarté",TRUE,""))</f>
        <v/>
      </c>
      <c r="BF36" s="33" t="str">
        <f t="shared" si="27"/>
        <v/>
      </c>
      <c r="BG36" s="33" t="str">
        <f t="shared" si="28"/>
        <v/>
      </c>
      <c r="BH36" s="10" t="str">
        <f t="shared" si="29"/>
        <v/>
      </c>
    </row>
    <row r="37" spans="1:60" ht="15" customHeight="1">
      <c r="A37" s="52">
        <v>26</v>
      </c>
      <c r="B37" s="539"/>
      <c r="C37" s="206"/>
      <c r="D37" s="208"/>
      <c r="E37" s="206"/>
      <c r="F37" s="206"/>
      <c r="G37" s="117"/>
      <c r="H37" s="117"/>
      <c r="I37" s="117"/>
      <c r="J37" s="117"/>
      <c r="K37" s="206"/>
      <c r="L37" s="206"/>
      <c r="M37" s="100"/>
      <c r="N37" s="4"/>
      <c r="O37" s="27" t="str">
        <f t="shared" si="0"/>
        <v/>
      </c>
      <c r="P37" s="5"/>
      <c r="Q37" s="4"/>
      <c r="R37" s="27" t="str">
        <f t="shared" si="1"/>
        <v/>
      </c>
      <c r="S37" s="6"/>
      <c r="T37" s="4"/>
      <c r="U37" s="101" t="str">
        <f t="shared" si="2"/>
        <v/>
      </c>
      <c r="V37" s="110"/>
      <c r="W37" s="109" t="str" cm="1">
        <f t="array" ref="W37">IF((_xlfn.IFS(TRIM(SUBSTITUTE(V37,CHAR(160),""))="Devis 1",IFERROR(VALUE(TRIM(SUBSTITUTE(M37,CHAR(160),""))),0),TRIM(SUBSTITUTE(V37,CHAR(160),""))="Devis 2",IFERROR(VALUE(TRIM(SUBSTITUTE(P37,CHAR(160),""))),0),TRIM(SUBSTITUTE(V37,CHAR(160),""))="Devis 3",IFERROR(VALUE(TRIM(SUBSTITUTE(S37,CHAR(160),""))),0),TRUE,0)*IFERROR(VALUE(TRIM(SUBSTITUTE(D37,CHAR(160),""))),0))=0,"",_xlfn.IFS(TRIM(SUBSTITUTE(V37,CHAR(160),""))="Devis 1",IFERROR(VALUE(TRIM(SUBSTITUTE(M37,CHAR(160),""))),0),TRIM(SUBSTITUTE(V37,CHAR(160),""))="Devis 2",IFERROR(VALUE(TRIM(SUBSTITUTE(P37,CHAR(160),""))),0),TRIM(SUBSTITUTE(V37,CHAR(160),""))="Devis 3",IFERROR(VALUE(TRIM(SUBSTITUTE(S37,CHAR(160),""))),0),TRUE,0)*IFERROR(VALUE(TRIM(SUBSTITUTE(D37,CHAR(160),""))),0))</f>
        <v/>
      </c>
      <c r="X37" s="54" t="str" cm="1">
        <f t="array" ref="X37">IF(_xlfn.IFS(TRIM(SUBSTITUTE(V37,CHAR(160),""))="Devis 1",IFERROR(VALUE(TRIM(SUBSTITUTE(N37,CHAR(160),""))),0),TRIM(SUBSTITUTE(V37,CHAR(160),""))="Devis 2",IFERROR(VALUE(TRIM(SUBSTITUTE(Q37,CHAR(160),""))),0),TRIM(SUBSTITUTE(V37,CHAR(160),""))="Devis 3",IFERROR(VALUE(TRIM(SUBSTITUTE(T37,CHAR(160),""))),0),TRUE,0)*IFERROR(VALUE(TRIM(SUBSTITUTE(D37,CHAR(160),""))),0)=0,IF(W37&lt;&gt;"",0,""),_xlfn.IFS(TRIM(SUBSTITUTE(V37,CHAR(160),""))="Devis 1",IFERROR(VALUE(TRIM(SUBSTITUTE(N37,CHAR(160),""))),0),TRIM(SUBSTITUTE(V37,CHAR(160),""))="Devis 2",IFERROR(VALUE(TRIM(SUBSTITUTE(Q37,CHAR(160),""))),0),TRIM(SUBSTITUTE(V37,CHAR(160),""))="Devis 3",IFERROR(VALUE(TRIM(SUBSTITUTE(T37,CHAR(160),""))),0),TRUE,0)*IFERROR(VALUE(TRIM(SUBSTITUTE(D37,CHAR(160),""))),0))</f>
        <v/>
      </c>
      <c r="Y37" s="112" t="str">
        <f t="shared" si="3"/>
        <v/>
      </c>
      <c r="Z37" s="113"/>
      <c r="AA37" s="130" t="str">
        <f t="shared" si="4"/>
        <v/>
      </c>
      <c r="AB37" s="130" t="str">
        <f t="shared" si="5"/>
        <v/>
      </c>
      <c r="AC37" s="130" t="str">
        <f t="shared" si="6"/>
        <v/>
      </c>
      <c r="AD37" s="130" t="str">
        <f t="shared" si="7"/>
        <v/>
      </c>
      <c r="AE37" s="130" t="str">
        <f t="shared" si="8"/>
        <v/>
      </c>
      <c r="AF37" s="130" t="str">
        <f t="shared" si="9"/>
        <v/>
      </c>
      <c r="AG37" s="130" t="str">
        <f t="shared" si="10"/>
        <v/>
      </c>
      <c r="AH37" s="130" t="str">
        <f t="shared" si="11"/>
        <v/>
      </c>
      <c r="AI37" s="130"/>
      <c r="AJ37" s="130" t="str">
        <f t="shared" si="12"/>
        <v/>
      </c>
      <c r="AK37" s="130" t="str">
        <f t="shared" si="13"/>
        <v/>
      </c>
      <c r="AL37" s="29" t="str">
        <f t="shared" si="14"/>
        <v/>
      </c>
      <c r="AM37" s="9" t="str">
        <f t="shared" si="15"/>
        <v/>
      </c>
      <c r="AN37" s="27" t="str">
        <f t="shared" si="16"/>
        <v/>
      </c>
      <c r="AO37" s="30" t="str">
        <f t="shared" si="17"/>
        <v/>
      </c>
      <c r="AP37" s="9" t="str">
        <f t="shared" si="18"/>
        <v/>
      </c>
      <c r="AQ37" s="27" t="str">
        <f t="shared" si="19"/>
        <v/>
      </c>
      <c r="AR37" s="31" t="str">
        <f t="shared" si="20"/>
        <v/>
      </c>
      <c r="AS37" s="9" t="str">
        <f t="shared" si="21"/>
        <v/>
      </c>
      <c r="AT37" s="32" t="str">
        <f t="shared" si="22"/>
        <v/>
      </c>
      <c r="AU37" s="28" t="str">
        <f t="shared" si="23"/>
        <v/>
      </c>
      <c r="AV37" s="136"/>
      <c r="AW37" s="33" t="str">
        <f t="shared" si="24"/>
        <v/>
      </c>
      <c r="AX37" s="33" t="str">
        <f t="shared" si="25"/>
        <v/>
      </c>
      <c r="AY37" s="33" t="str">
        <f t="shared" si="26"/>
        <v/>
      </c>
      <c r="AZ37" s="55" t="str" cm="1">
        <f t="array" ref="AZ37">IF($AC37="","",IF((IFERROR(_xlfn.IFS($AU37="Devis 1",(IFERROR(VALUE(TRIM(SUBSTITUTE(AL37,CHAR(160),""))),0)),$AU37="Devis 2",(IFERROR(VALUE(TRIM(SUBSTITUTE(AO37,CHAR(160),""))),0)),$AU37="Devis 3",(IFERROR(VALUE(TRIM(SUBSTITUTE(AR37,CHAR(160),""))),0))),0))*(IFERROR(VALUE(TRIM(SUBSTITUTE($AC37,CHAR(160),""))),0))=0,"",(IFERROR(_xlfn.IFS($AU37="Devis 1",(IFERROR(VALUE(TRIM(SUBSTITUTE(AL37,CHAR(160),""))),0)),$AU37="Devis 2",(IFERROR(VALUE(TRIM(SUBSTITUTE(AO37,CHAR(160),""))),0)),$AU37="Devis 3",(IFERROR(VALUE(TRIM(SUBSTITUTE(AR37,CHAR(160),""))),0))),0))*(IFERROR(VALUE(TRIM(SUBSTITUTE($AC37,CHAR(160),""))),0))))</f>
        <v/>
      </c>
      <c r="BA37" s="55" t="str" cm="1">
        <f t="array" ref="BA37">IF($AC37="","",IF((IFERROR(_xlfn.IFS(TRIM(SUBSTITUTE($AU37,CHAR(160),""))="Devis 1", IFERROR(VALUE(TRIM(SUBSTITUTE(AM37,CHAR(160),""))),0),TRIM(SUBSTITUTE($AU37,CHAR(160),""))="Devis 2", IFERROR(VALUE(TRIM(SUBSTITUTE(AP37,CHAR(160),""))),0),TRIM(SUBSTITUTE($AU37,CHAR(160),""))="Devis 3", IFERROR(VALUE(TRIM(SUBSTITUTE(AS37,CHAR(160),""))),0)),0) * IFERROR(VALUE(TRIM(SUBSTITUTE($AC37,CHAR(160),""))),0)) = 0,IF(AZ37&lt;&gt;"",0,""),(IFERROR(_xlfn.IFS(TRIM(SUBSTITUTE($AU37,CHAR(160),""))="Devis 1", IFERROR(VALUE(TRIM(SUBSTITUTE(AM37,CHAR(160),""))),0),TRIM(SUBSTITUTE($AU37,CHAR(160),""))="Devis 2", IFERROR(VALUE(TRIM(SUBSTITUTE(AP37,CHAR(160),""))),0),TRIM(SUBSTITUTE($AU37,CHAR(160),""))="Devis 3", IFERROR(VALUE(TRIM(SUBSTITUTE(AS37,CHAR(160),""))),0)),0) * IFERROR(VALUE(TRIM(SUBSTITUTE($AC37,CHAR(160),""))),0))))</f>
        <v/>
      </c>
      <c r="BB37" s="55" t="str" cm="1">
        <f t="array" ref="BB37">IF($AC37="","",IF(IFERROR(_xlfn.IFS($AU37="Devis 1",IFERROR(VALUE(TRIM(SUBSTITUTE(AN37,CHAR(160),""))),0),$AU37="Devis 2",IFERROR(VALUE(TRIM(SUBSTITUTE(AQ37,CHAR(160),""))),0),$AU37="Devis 3",IFERROR(VALUE(TRIM(SUBSTITUTE(AT37,CHAR(160),""))),0)),0)*IFERROR(VALUE(TRIM(SUBSTITUTE($AC37,CHAR(160),""))),0)=0,"",IFERROR(_xlfn.IFS($AU37="Devis 1",IFERROR(VALUE(TRIM(SUBSTITUTE(AN37,CHAR(160),""))),0),$AU37="Devis 2",IFERROR(VALUE(TRIM(SUBSTITUTE(AQ37,CHAR(160),""))),0),$AU37="Devis 3",IFERROR(VALUE(TRIM(SUBSTITUTE(AT37,CHAR(160),""))),0)),0)*IFERROR(VALUE(TRIM(SUBSTITUTE($AC37,CHAR(160),""))),0)))</f>
        <v/>
      </c>
      <c r="BC37" s="34"/>
      <c r="BD37" s="8" t="str" cm="1">
        <f t="array" ref="BD37">IF(OR(BB37="",AY37="",AZ37="",AW37="",BA37="",AX37=""),"",_xlfn.IFS((IFERROR(VALUE(TRIM(SUBSTITUTE(BB37,CHAR(160),""))),0))&gt;(IFERROR(VALUE(TRIM(SUBSTITUTE(AY37,CHAR(160),""))),0)),"KO : Le montant retenu TTC est supérieur au montant raisonnable TTC. Merci de revoir la ligne de dépense ou plafonner son montant.",(IFERROR(VALUE(TRIM(SUBSTITUTE(AZ37,CHAR(160),""))),0))&gt;(IFERROR(VALUE(TRIM(SUBSTITUTE(AW37,CHAR(160),""))),0)),"Attention : Le montant retenu HT est supérieur au montant HT raisonnable. Merci de revoir la ligne de dépense, plafonner son montant, ou justifier la reventillation HT / TVA.",(IFERROR(VALUE(TRIM(SUBSTITUTE(BA37,CHAR(160),""))),0))&gt;(IFERROR(VALUE(TRIM(SUBSTITUTE(AX37,CHAR(160),""))),0)),"Attention : Le montant TVA retenu est supérieur au montant TVA raisonnable. Merci de revoir la ligne de dépense, plafonner son montant, ou justifier la reventillation HT / TVA.",(IFERROR(VALUE(TRIM(SUBSTITUTE(BB37,CHAR(160),""))),0))=0,"",(IFERROR(VALUE(TRIM(SUBSTITUTE(AY37,CHAR(160),""))),0))=(IFERROR(VALUE(TRIM(SUBSTITUTE(BB37,CHAR(160),""))),0)),"OK",(IFERROR(VALUE(TRIM(SUBSTITUTE(AY37,CHAR(160),""))),0))&gt;(IFERROR(VALUE(TRIM(SUBSTITUTE(BB37,CHAR(160),""))),0))," OK : Montant instruit inférieur au montant raisonnable.",TRUE,""))</f>
        <v/>
      </c>
      <c r="BE37" s="139" t="str" cm="1">
        <f t="array" ref="BE37">IF(OR(BB37="",Y37="",AZ37="",W37="",BA37="",X37=""),"",_xlfn.IFS((IFERROR(VALUE(TRIM(SUBSTITUTE(BB37,CHAR(160),""))),0))&gt;(IFERROR(VALUE(TRIM(SUBSTITUTE(Y37,CHAR(160),""))),0)),"KO : Le montant retenu TTC est supérieur au montant présenté TTC. Merci de revoir la ligne de dépense ou plafonner son montant.",(IFERROR(VALUE(TRIM(SUBSTITUTE(AZ37,CHAR(160),""))),0))&gt;(IFERROR(VALUE(TRIM(SUBSTITUTE(W37,CHAR(160),""))),0)),"Attention : Le montant retenu HT est supérieur au montant HT présenté. Merci de revoir la ligne de dépense,plafonner son montant,ou justifier la reventillation HT/TVA.",(IFERROR(VALUE(TRIM(SUBSTITUTE(BA37,CHAR(160),""))),0))&gt;(IFERROR(VALUE(TRIM(SUBSTITUTE(X37,CHAR(160),""))),0)),"Attention : Le montant TVA retenu est supérieur au montant TVA présenté. Merci de revoir la ligne de dépense,plafonner son montant,ou justifier la reventillation HT/TVA.",(IFERROR(VALUE(TRIM(SUBSTITUTE(Y37,CHAR(160),""))),0))=0,"",(IFERROR(VALUE(TRIM(SUBSTITUTE(BB37,CHAR(160),""))),0))=(IFERROR(VALUE(TRIM(SUBSTITUTE(Y37,CHAR(160),""))),0)),"OK",
OR((IFERROR(VALUE(TRIM(SUBSTITUTE(BB37,CHAR(160),""))),0))=0,(IFERROR(VALUE(TRIM(SUBSTITUTE(AZ37,CHAR(160),""))),0))=0),"Attention : montant présenté entièrement écarté",(IFERROR(VALUE(TRIM(SUBSTITUTE(BB37,CHAR(160),""))),0))&lt;(IFERROR(VALUE(TRIM(SUBSTITUTE(Y37,CHAR(160),""))),0)),"Attention : montant présenté partiellement écarté",TRUE,""))</f>
        <v/>
      </c>
      <c r="BF37" s="33" t="str">
        <f t="shared" si="27"/>
        <v/>
      </c>
      <c r="BG37" s="33" t="str">
        <f t="shared" si="28"/>
        <v/>
      </c>
      <c r="BH37" s="10" t="str">
        <f t="shared" si="29"/>
        <v/>
      </c>
    </row>
    <row r="38" spans="1:60" ht="15" customHeight="1">
      <c r="A38" s="52">
        <v>27</v>
      </c>
      <c r="B38" s="539"/>
      <c r="C38" s="206"/>
      <c r="D38" s="208"/>
      <c r="E38" s="206"/>
      <c r="F38" s="206"/>
      <c r="G38" s="117"/>
      <c r="H38" s="117"/>
      <c r="I38" s="117"/>
      <c r="J38" s="117"/>
      <c r="K38" s="206"/>
      <c r="L38" s="206"/>
      <c r="M38" s="100"/>
      <c r="N38" s="4"/>
      <c r="O38" s="27" t="str">
        <f t="shared" si="0"/>
        <v/>
      </c>
      <c r="P38" s="5"/>
      <c r="Q38" s="4"/>
      <c r="R38" s="27" t="str">
        <f t="shared" si="1"/>
        <v/>
      </c>
      <c r="S38" s="6"/>
      <c r="T38" s="4"/>
      <c r="U38" s="101" t="str">
        <f t="shared" si="2"/>
        <v/>
      </c>
      <c r="V38" s="110"/>
      <c r="W38" s="109" t="str" cm="1">
        <f t="array" ref="W38">IF((_xlfn.IFS(TRIM(SUBSTITUTE(V38,CHAR(160),""))="Devis 1",IFERROR(VALUE(TRIM(SUBSTITUTE(M38,CHAR(160),""))),0),TRIM(SUBSTITUTE(V38,CHAR(160),""))="Devis 2",IFERROR(VALUE(TRIM(SUBSTITUTE(P38,CHAR(160),""))),0),TRIM(SUBSTITUTE(V38,CHAR(160),""))="Devis 3",IFERROR(VALUE(TRIM(SUBSTITUTE(S38,CHAR(160),""))),0),TRUE,0)*IFERROR(VALUE(TRIM(SUBSTITUTE(D38,CHAR(160),""))),0))=0,"",_xlfn.IFS(TRIM(SUBSTITUTE(V38,CHAR(160),""))="Devis 1",IFERROR(VALUE(TRIM(SUBSTITUTE(M38,CHAR(160),""))),0),TRIM(SUBSTITUTE(V38,CHAR(160),""))="Devis 2",IFERROR(VALUE(TRIM(SUBSTITUTE(P38,CHAR(160),""))),0),TRIM(SUBSTITUTE(V38,CHAR(160),""))="Devis 3",IFERROR(VALUE(TRIM(SUBSTITUTE(S38,CHAR(160),""))),0),TRUE,0)*IFERROR(VALUE(TRIM(SUBSTITUTE(D38,CHAR(160),""))),0))</f>
        <v/>
      </c>
      <c r="X38" s="54" t="str" cm="1">
        <f t="array" ref="X38">IF(_xlfn.IFS(TRIM(SUBSTITUTE(V38,CHAR(160),""))="Devis 1",IFERROR(VALUE(TRIM(SUBSTITUTE(N38,CHAR(160),""))),0),TRIM(SUBSTITUTE(V38,CHAR(160),""))="Devis 2",IFERROR(VALUE(TRIM(SUBSTITUTE(Q38,CHAR(160),""))),0),TRIM(SUBSTITUTE(V38,CHAR(160),""))="Devis 3",IFERROR(VALUE(TRIM(SUBSTITUTE(T38,CHAR(160),""))),0),TRUE,0)*IFERROR(VALUE(TRIM(SUBSTITUTE(D38,CHAR(160),""))),0)=0,IF(W38&lt;&gt;"",0,""),_xlfn.IFS(TRIM(SUBSTITUTE(V38,CHAR(160),""))="Devis 1",IFERROR(VALUE(TRIM(SUBSTITUTE(N38,CHAR(160),""))),0),TRIM(SUBSTITUTE(V38,CHAR(160),""))="Devis 2",IFERROR(VALUE(TRIM(SUBSTITUTE(Q38,CHAR(160),""))),0),TRIM(SUBSTITUTE(V38,CHAR(160),""))="Devis 3",IFERROR(VALUE(TRIM(SUBSTITUTE(T38,CHAR(160),""))),0),TRUE,0)*IFERROR(VALUE(TRIM(SUBSTITUTE(D38,CHAR(160),""))),0))</f>
        <v/>
      </c>
      <c r="Y38" s="112" t="str">
        <f t="shared" si="3"/>
        <v/>
      </c>
      <c r="Z38" s="113"/>
      <c r="AA38" s="130" t="str">
        <f t="shared" si="4"/>
        <v/>
      </c>
      <c r="AB38" s="130" t="str">
        <f t="shared" si="5"/>
        <v/>
      </c>
      <c r="AC38" s="130" t="str">
        <f t="shared" si="6"/>
        <v/>
      </c>
      <c r="AD38" s="130" t="str">
        <f t="shared" si="7"/>
        <v/>
      </c>
      <c r="AE38" s="130" t="str">
        <f t="shared" si="8"/>
        <v/>
      </c>
      <c r="AF38" s="130" t="str">
        <f t="shared" si="9"/>
        <v/>
      </c>
      <c r="AG38" s="130" t="str">
        <f t="shared" si="10"/>
        <v/>
      </c>
      <c r="AH38" s="130" t="str">
        <f t="shared" si="11"/>
        <v/>
      </c>
      <c r="AI38" s="130"/>
      <c r="AJ38" s="130" t="str">
        <f t="shared" si="12"/>
        <v/>
      </c>
      <c r="AK38" s="130" t="str">
        <f t="shared" si="13"/>
        <v/>
      </c>
      <c r="AL38" s="29" t="str">
        <f t="shared" si="14"/>
        <v/>
      </c>
      <c r="AM38" s="9" t="str">
        <f t="shared" si="15"/>
        <v/>
      </c>
      <c r="AN38" s="27" t="str">
        <f t="shared" si="16"/>
        <v/>
      </c>
      <c r="AO38" s="30" t="str">
        <f t="shared" si="17"/>
        <v/>
      </c>
      <c r="AP38" s="9" t="str">
        <f t="shared" si="18"/>
        <v/>
      </c>
      <c r="AQ38" s="27" t="str">
        <f t="shared" si="19"/>
        <v/>
      </c>
      <c r="AR38" s="31" t="str">
        <f t="shared" si="20"/>
        <v/>
      </c>
      <c r="AS38" s="9" t="str">
        <f t="shared" si="21"/>
        <v/>
      </c>
      <c r="AT38" s="32" t="str">
        <f t="shared" si="22"/>
        <v/>
      </c>
      <c r="AU38" s="28" t="str">
        <f t="shared" si="23"/>
        <v/>
      </c>
      <c r="AV38" s="136"/>
      <c r="AW38" s="33" t="str">
        <f t="shared" si="24"/>
        <v/>
      </c>
      <c r="AX38" s="33" t="str">
        <f t="shared" si="25"/>
        <v/>
      </c>
      <c r="AY38" s="33" t="str">
        <f t="shared" si="26"/>
        <v/>
      </c>
      <c r="AZ38" s="55" t="str" cm="1">
        <f t="array" ref="AZ38">IF($AC38="","",IF((IFERROR(_xlfn.IFS($AU38="Devis 1",(IFERROR(VALUE(TRIM(SUBSTITUTE(AL38,CHAR(160),""))),0)),$AU38="Devis 2",(IFERROR(VALUE(TRIM(SUBSTITUTE(AO38,CHAR(160),""))),0)),$AU38="Devis 3",(IFERROR(VALUE(TRIM(SUBSTITUTE(AR38,CHAR(160),""))),0))),0))*(IFERROR(VALUE(TRIM(SUBSTITUTE($AC38,CHAR(160),""))),0))=0,"",(IFERROR(_xlfn.IFS($AU38="Devis 1",(IFERROR(VALUE(TRIM(SUBSTITUTE(AL38,CHAR(160),""))),0)),$AU38="Devis 2",(IFERROR(VALUE(TRIM(SUBSTITUTE(AO38,CHAR(160),""))),0)),$AU38="Devis 3",(IFERROR(VALUE(TRIM(SUBSTITUTE(AR38,CHAR(160),""))),0))),0))*(IFERROR(VALUE(TRIM(SUBSTITUTE($AC38,CHAR(160),""))),0))))</f>
        <v/>
      </c>
      <c r="BA38" s="55" t="str" cm="1">
        <f t="array" ref="BA38">IF($AC38="","",IF((IFERROR(_xlfn.IFS(TRIM(SUBSTITUTE($AU38,CHAR(160),""))="Devis 1", IFERROR(VALUE(TRIM(SUBSTITUTE(AM38,CHAR(160),""))),0),TRIM(SUBSTITUTE($AU38,CHAR(160),""))="Devis 2", IFERROR(VALUE(TRIM(SUBSTITUTE(AP38,CHAR(160),""))),0),TRIM(SUBSTITUTE($AU38,CHAR(160),""))="Devis 3", IFERROR(VALUE(TRIM(SUBSTITUTE(AS38,CHAR(160),""))),0)),0) * IFERROR(VALUE(TRIM(SUBSTITUTE($AC38,CHAR(160),""))),0)) = 0,IF(AZ38&lt;&gt;"",0,""),(IFERROR(_xlfn.IFS(TRIM(SUBSTITUTE($AU38,CHAR(160),""))="Devis 1", IFERROR(VALUE(TRIM(SUBSTITUTE(AM38,CHAR(160),""))),0),TRIM(SUBSTITUTE($AU38,CHAR(160),""))="Devis 2", IFERROR(VALUE(TRIM(SUBSTITUTE(AP38,CHAR(160),""))),0),TRIM(SUBSTITUTE($AU38,CHAR(160),""))="Devis 3", IFERROR(VALUE(TRIM(SUBSTITUTE(AS38,CHAR(160),""))),0)),0) * IFERROR(VALUE(TRIM(SUBSTITUTE($AC38,CHAR(160),""))),0))))</f>
        <v/>
      </c>
      <c r="BB38" s="55" t="str" cm="1">
        <f t="array" ref="BB38">IF($AC38="","",IF(IFERROR(_xlfn.IFS($AU38="Devis 1",IFERROR(VALUE(TRIM(SUBSTITUTE(AN38,CHAR(160),""))),0),$AU38="Devis 2",IFERROR(VALUE(TRIM(SUBSTITUTE(AQ38,CHAR(160),""))),0),$AU38="Devis 3",IFERROR(VALUE(TRIM(SUBSTITUTE(AT38,CHAR(160),""))),0)),0)*IFERROR(VALUE(TRIM(SUBSTITUTE($AC38,CHAR(160),""))),0)=0,"",IFERROR(_xlfn.IFS($AU38="Devis 1",IFERROR(VALUE(TRIM(SUBSTITUTE(AN38,CHAR(160),""))),0),$AU38="Devis 2",IFERROR(VALUE(TRIM(SUBSTITUTE(AQ38,CHAR(160),""))),0),$AU38="Devis 3",IFERROR(VALUE(TRIM(SUBSTITUTE(AT38,CHAR(160),""))),0)),0)*IFERROR(VALUE(TRIM(SUBSTITUTE($AC38,CHAR(160),""))),0)))</f>
        <v/>
      </c>
      <c r="BC38" s="34"/>
      <c r="BD38" s="8" t="str" cm="1">
        <f t="array" ref="BD38">IF(OR(BB38="",AY38="",AZ38="",AW38="",BA38="",AX38=""),"",_xlfn.IFS((IFERROR(VALUE(TRIM(SUBSTITUTE(BB38,CHAR(160),""))),0))&gt;(IFERROR(VALUE(TRIM(SUBSTITUTE(AY38,CHAR(160),""))),0)),"KO : Le montant retenu TTC est supérieur au montant raisonnable TTC. Merci de revoir la ligne de dépense ou plafonner son montant.",(IFERROR(VALUE(TRIM(SUBSTITUTE(AZ38,CHAR(160),""))),0))&gt;(IFERROR(VALUE(TRIM(SUBSTITUTE(AW38,CHAR(160),""))),0)),"Attention : Le montant retenu HT est supérieur au montant HT raisonnable. Merci de revoir la ligne de dépense, plafonner son montant, ou justifier la reventillation HT / TVA.",(IFERROR(VALUE(TRIM(SUBSTITUTE(BA38,CHAR(160),""))),0))&gt;(IFERROR(VALUE(TRIM(SUBSTITUTE(AX38,CHAR(160),""))),0)),"Attention : Le montant TVA retenu est supérieur au montant TVA raisonnable. Merci de revoir la ligne de dépense, plafonner son montant, ou justifier la reventillation HT / TVA.",(IFERROR(VALUE(TRIM(SUBSTITUTE(BB38,CHAR(160),""))),0))=0,"",(IFERROR(VALUE(TRIM(SUBSTITUTE(AY38,CHAR(160),""))),0))=(IFERROR(VALUE(TRIM(SUBSTITUTE(BB38,CHAR(160),""))),0)),"OK",(IFERROR(VALUE(TRIM(SUBSTITUTE(AY38,CHAR(160),""))),0))&gt;(IFERROR(VALUE(TRIM(SUBSTITUTE(BB38,CHAR(160),""))),0))," OK : Montant instruit inférieur au montant raisonnable.",TRUE,""))</f>
        <v/>
      </c>
      <c r="BE38" s="139" t="str" cm="1">
        <f t="array" ref="BE38">IF(OR(BB38="",Y38="",AZ38="",W38="",BA38="",X38=""),"",_xlfn.IFS((IFERROR(VALUE(TRIM(SUBSTITUTE(BB38,CHAR(160),""))),0))&gt;(IFERROR(VALUE(TRIM(SUBSTITUTE(Y38,CHAR(160),""))),0)),"KO : Le montant retenu TTC est supérieur au montant présenté TTC. Merci de revoir la ligne de dépense ou plafonner son montant.",(IFERROR(VALUE(TRIM(SUBSTITUTE(AZ38,CHAR(160),""))),0))&gt;(IFERROR(VALUE(TRIM(SUBSTITUTE(W38,CHAR(160),""))),0)),"Attention : Le montant retenu HT est supérieur au montant HT présenté. Merci de revoir la ligne de dépense,plafonner son montant,ou justifier la reventillation HT/TVA.",(IFERROR(VALUE(TRIM(SUBSTITUTE(BA38,CHAR(160),""))),0))&gt;(IFERROR(VALUE(TRIM(SUBSTITUTE(X38,CHAR(160),""))),0)),"Attention : Le montant TVA retenu est supérieur au montant TVA présenté. Merci de revoir la ligne de dépense,plafonner son montant,ou justifier la reventillation HT/TVA.",(IFERROR(VALUE(TRIM(SUBSTITUTE(Y38,CHAR(160),""))),0))=0,"",(IFERROR(VALUE(TRIM(SUBSTITUTE(BB38,CHAR(160),""))),0))=(IFERROR(VALUE(TRIM(SUBSTITUTE(Y38,CHAR(160),""))),0)),"OK",
OR((IFERROR(VALUE(TRIM(SUBSTITUTE(BB38,CHAR(160),""))),0))=0,(IFERROR(VALUE(TRIM(SUBSTITUTE(AZ38,CHAR(160),""))),0))=0),"Attention : montant présenté entièrement écarté",(IFERROR(VALUE(TRIM(SUBSTITUTE(BB38,CHAR(160),""))),0))&lt;(IFERROR(VALUE(TRIM(SUBSTITUTE(Y38,CHAR(160),""))),0)),"Attention : montant présenté partiellement écarté",TRUE,""))</f>
        <v/>
      </c>
      <c r="BF38" s="33" t="str">
        <f t="shared" si="27"/>
        <v/>
      </c>
      <c r="BG38" s="33" t="str">
        <f t="shared" si="28"/>
        <v/>
      </c>
      <c r="BH38" s="10" t="str">
        <f t="shared" si="29"/>
        <v/>
      </c>
    </row>
    <row r="39" spans="1:60" ht="15" customHeight="1">
      <c r="A39" s="52">
        <v>28</v>
      </c>
      <c r="B39" s="539"/>
      <c r="C39" s="206"/>
      <c r="D39" s="208"/>
      <c r="E39" s="206"/>
      <c r="F39" s="206"/>
      <c r="G39" s="117"/>
      <c r="H39" s="117"/>
      <c r="I39" s="117"/>
      <c r="J39" s="117"/>
      <c r="K39" s="206"/>
      <c r="L39" s="206"/>
      <c r="M39" s="100"/>
      <c r="N39" s="4"/>
      <c r="O39" s="27" t="str">
        <f t="shared" si="0"/>
        <v/>
      </c>
      <c r="P39" s="5"/>
      <c r="Q39" s="4"/>
      <c r="R39" s="27" t="str">
        <f t="shared" si="1"/>
        <v/>
      </c>
      <c r="S39" s="6"/>
      <c r="T39" s="4"/>
      <c r="U39" s="101" t="str">
        <f t="shared" si="2"/>
        <v/>
      </c>
      <c r="V39" s="110"/>
      <c r="W39" s="109" t="str" cm="1">
        <f t="array" ref="W39">IF((_xlfn.IFS(TRIM(SUBSTITUTE(V39,CHAR(160),""))="Devis 1",IFERROR(VALUE(TRIM(SUBSTITUTE(M39,CHAR(160),""))),0),TRIM(SUBSTITUTE(V39,CHAR(160),""))="Devis 2",IFERROR(VALUE(TRIM(SUBSTITUTE(P39,CHAR(160),""))),0),TRIM(SUBSTITUTE(V39,CHAR(160),""))="Devis 3",IFERROR(VALUE(TRIM(SUBSTITUTE(S39,CHAR(160),""))),0),TRUE,0)*IFERROR(VALUE(TRIM(SUBSTITUTE(D39,CHAR(160),""))),0))=0,"",_xlfn.IFS(TRIM(SUBSTITUTE(V39,CHAR(160),""))="Devis 1",IFERROR(VALUE(TRIM(SUBSTITUTE(M39,CHAR(160),""))),0),TRIM(SUBSTITUTE(V39,CHAR(160),""))="Devis 2",IFERROR(VALUE(TRIM(SUBSTITUTE(P39,CHAR(160),""))),0),TRIM(SUBSTITUTE(V39,CHAR(160),""))="Devis 3",IFERROR(VALUE(TRIM(SUBSTITUTE(S39,CHAR(160),""))),0),TRUE,0)*IFERROR(VALUE(TRIM(SUBSTITUTE(D39,CHAR(160),""))),0))</f>
        <v/>
      </c>
      <c r="X39" s="54" t="str" cm="1">
        <f t="array" ref="X39">IF(_xlfn.IFS(TRIM(SUBSTITUTE(V39,CHAR(160),""))="Devis 1",IFERROR(VALUE(TRIM(SUBSTITUTE(N39,CHAR(160),""))),0),TRIM(SUBSTITUTE(V39,CHAR(160),""))="Devis 2",IFERROR(VALUE(TRIM(SUBSTITUTE(Q39,CHAR(160),""))),0),TRIM(SUBSTITUTE(V39,CHAR(160),""))="Devis 3",IFERROR(VALUE(TRIM(SUBSTITUTE(T39,CHAR(160),""))),0),TRUE,0)*IFERROR(VALUE(TRIM(SUBSTITUTE(D39,CHAR(160),""))),0)=0,IF(W39&lt;&gt;"",0,""),_xlfn.IFS(TRIM(SUBSTITUTE(V39,CHAR(160),""))="Devis 1",IFERROR(VALUE(TRIM(SUBSTITUTE(N39,CHAR(160),""))),0),TRIM(SUBSTITUTE(V39,CHAR(160),""))="Devis 2",IFERROR(VALUE(TRIM(SUBSTITUTE(Q39,CHAR(160),""))),0),TRIM(SUBSTITUTE(V39,CHAR(160),""))="Devis 3",IFERROR(VALUE(TRIM(SUBSTITUTE(T39,CHAR(160),""))),0),TRUE,0)*IFERROR(VALUE(TRIM(SUBSTITUTE(D39,CHAR(160),""))),0))</f>
        <v/>
      </c>
      <c r="Y39" s="112" t="str">
        <f t="shared" si="3"/>
        <v/>
      </c>
      <c r="Z39" s="113"/>
      <c r="AA39" s="130" t="str">
        <f t="shared" si="4"/>
        <v/>
      </c>
      <c r="AB39" s="130" t="str">
        <f t="shared" si="5"/>
        <v/>
      </c>
      <c r="AC39" s="130" t="str">
        <f t="shared" si="6"/>
        <v/>
      </c>
      <c r="AD39" s="130" t="str">
        <f t="shared" si="7"/>
        <v/>
      </c>
      <c r="AE39" s="130" t="str">
        <f t="shared" si="8"/>
        <v/>
      </c>
      <c r="AF39" s="130" t="str">
        <f t="shared" si="9"/>
        <v/>
      </c>
      <c r="AG39" s="130" t="str">
        <f t="shared" si="10"/>
        <v/>
      </c>
      <c r="AH39" s="130" t="str">
        <f t="shared" si="11"/>
        <v/>
      </c>
      <c r="AI39" s="130"/>
      <c r="AJ39" s="130" t="str">
        <f t="shared" si="12"/>
        <v/>
      </c>
      <c r="AK39" s="130" t="str">
        <f t="shared" si="13"/>
        <v/>
      </c>
      <c r="AL39" s="29" t="str">
        <f t="shared" si="14"/>
        <v/>
      </c>
      <c r="AM39" s="9" t="str">
        <f t="shared" si="15"/>
        <v/>
      </c>
      <c r="AN39" s="27" t="str">
        <f t="shared" si="16"/>
        <v/>
      </c>
      <c r="AO39" s="30" t="str">
        <f t="shared" si="17"/>
        <v/>
      </c>
      <c r="AP39" s="9" t="str">
        <f t="shared" si="18"/>
        <v/>
      </c>
      <c r="AQ39" s="27" t="str">
        <f t="shared" si="19"/>
        <v/>
      </c>
      <c r="AR39" s="31" t="str">
        <f t="shared" si="20"/>
        <v/>
      </c>
      <c r="AS39" s="9" t="str">
        <f t="shared" si="21"/>
        <v/>
      </c>
      <c r="AT39" s="32" t="str">
        <f t="shared" si="22"/>
        <v/>
      </c>
      <c r="AU39" s="28" t="str">
        <f t="shared" si="23"/>
        <v/>
      </c>
      <c r="AV39" s="136"/>
      <c r="AW39" s="33" t="str">
        <f t="shared" si="24"/>
        <v/>
      </c>
      <c r="AX39" s="33" t="str">
        <f t="shared" si="25"/>
        <v/>
      </c>
      <c r="AY39" s="33" t="str">
        <f t="shared" si="26"/>
        <v/>
      </c>
      <c r="AZ39" s="55" t="str" cm="1">
        <f t="array" ref="AZ39">IF($AC39="","",IF((IFERROR(_xlfn.IFS($AU39="Devis 1",(IFERROR(VALUE(TRIM(SUBSTITUTE(AL39,CHAR(160),""))),0)),$AU39="Devis 2",(IFERROR(VALUE(TRIM(SUBSTITUTE(AO39,CHAR(160),""))),0)),$AU39="Devis 3",(IFERROR(VALUE(TRIM(SUBSTITUTE(AR39,CHAR(160),""))),0))),0))*(IFERROR(VALUE(TRIM(SUBSTITUTE($AC39,CHAR(160),""))),0))=0,"",(IFERROR(_xlfn.IFS($AU39="Devis 1",(IFERROR(VALUE(TRIM(SUBSTITUTE(AL39,CHAR(160),""))),0)),$AU39="Devis 2",(IFERROR(VALUE(TRIM(SUBSTITUTE(AO39,CHAR(160),""))),0)),$AU39="Devis 3",(IFERROR(VALUE(TRIM(SUBSTITUTE(AR39,CHAR(160),""))),0))),0))*(IFERROR(VALUE(TRIM(SUBSTITUTE($AC39,CHAR(160),""))),0))))</f>
        <v/>
      </c>
      <c r="BA39" s="55" t="str" cm="1">
        <f t="array" ref="BA39">IF($AC39="","",IF((IFERROR(_xlfn.IFS(TRIM(SUBSTITUTE($AU39,CHAR(160),""))="Devis 1", IFERROR(VALUE(TRIM(SUBSTITUTE(AM39,CHAR(160),""))),0),TRIM(SUBSTITUTE($AU39,CHAR(160),""))="Devis 2", IFERROR(VALUE(TRIM(SUBSTITUTE(AP39,CHAR(160),""))),0),TRIM(SUBSTITUTE($AU39,CHAR(160),""))="Devis 3", IFERROR(VALUE(TRIM(SUBSTITUTE(AS39,CHAR(160),""))),0)),0) * IFERROR(VALUE(TRIM(SUBSTITUTE($AC39,CHAR(160),""))),0)) = 0,IF(AZ39&lt;&gt;"",0,""),(IFERROR(_xlfn.IFS(TRIM(SUBSTITUTE($AU39,CHAR(160),""))="Devis 1", IFERROR(VALUE(TRIM(SUBSTITUTE(AM39,CHAR(160),""))),0),TRIM(SUBSTITUTE($AU39,CHAR(160),""))="Devis 2", IFERROR(VALUE(TRIM(SUBSTITUTE(AP39,CHAR(160),""))),0),TRIM(SUBSTITUTE($AU39,CHAR(160),""))="Devis 3", IFERROR(VALUE(TRIM(SUBSTITUTE(AS39,CHAR(160),""))),0)),0) * IFERROR(VALUE(TRIM(SUBSTITUTE($AC39,CHAR(160),""))),0))))</f>
        <v/>
      </c>
      <c r="BB39" s="55" t="str" cm="1">
        <f t="array" ref="BB39">IF($AC39="","",IF(IFERROR(_xlfn.IFS($AU39="Devis 1",IFERROR(VALUE(TRIM(SUBSTITUTE(AN39,CHAR(160),""))),0),$AU39="Devis 2",IFERROR(VALUE(TRIM(SUBSTITUTE(AQ39,CHAR(160),""))),0),$AU39="Devis 3",IFERROR(VALUE(TRIM(SUBSTITUTE(AT39,CHAR(160),""))),0)),0)*IFERROR(VALUE(TRIM(SUBSTITUTE($AC39,CHAR(160),""))),0)=0,"",IFERROR(_xlfn.IFS($AU39="Devis 1",IFERROR(VALUE(TRIM(SUBSTITUTE(AN39,CHAR(160),""))),0),$AU39="Devis 2",IFERROR(VALUE(TRIM(SUBSTITUTE(AQ39,CHAR(160),""))),0),$AU39="Devis 3",IFERROR(VALUE(TRIM(SUBSTITUTE(AT39,CHAR(160),""))),0)),0)*IFERROR(VALUE(TRIM(SUBSTITUTE($AC39,CHAR(160),""))),0)))</f>
        <v/>
      </c>
      <c r="BC39" s="34"/>
      <c r="BD39" s="8" t="str" cm="1">
        <f t="array" ref="BD39">IF(OR(BB39="",AY39="",AZ39="",AW39="",BA39="",AX39=""),"",_xlfn.IFS((IFERROR(VALUE(TRIM(SUBSTITUTE(BB39,CHAR(160),""))),0))&gt;(IFERROR(VALUE(TRIM(SUBSTITUTE(AY39,CHAR(160),""))),0)),"KO : Le montant retenu TTC est supérieur au montant raisonnable TTC. Merci de revoir la ligne de dépense ou plafonner son montant.",(IFERROR(VALUE(TRIM(SUBSTITUTE(AZ39,CHAR(160),""))),0))&gt;(IFERROR(VALUE(TRIM(SUBSTITUTE(AW39,CHAR(160),""))),0)),"Attention : Le montant retenu HT est supérieur au montant HT raisonnable. Merci de revoir la ligne de dépense, plafonner son montant, ou justifier la reventillation HT / TVA.",(IFERROR(VALUE(TRIM(SUBSTITUTE(BA39,CHAR(160),""))),0))&gt;(IFERROR(VALUE(TRIM(SUBSTITUTE(AX39,CHAR(160),""))),0)),"Attention : Le montant TVA retenu est supérieur au montant TVA raisonnable. Merci de revoir la ligne de dépense, plafonner son montant, ou justifier la reventillation HT / TVA.",(IFERROR(VALUE(TRIM(SUBSTITUTE(BB39,CHAR(160),""))),0))=0,"",(IFERROR(VALUE(TRIM(SUBSTITUTE(AY39,CHAR(160),""))),0))=(IFERROR(VALUE(TRIM(SUBSTITUTE(BB39,CHAR(160),""))),0)),"OK",(IFERROR(VALUE(TRIM(SUBSTITUTE(AY39,CHAR(160),""))),0))&gt;(IFERROR(VALUE(TRIM(SUBSTITUTE(BB39,CHAR(160),""))),0))," OK : Montant instruit inférieur au montant raisonnable.",TRUE,""))</f>
        <v/>
      </c>
      <c r="BE39" s="139" t="str" cm="1">
        <f t="array" ref="BE39">IF(OR(BB39="",Y39="",AZ39="",W39="",BA39="",X39=""),"",_xlfn.IFS((IFERROR(VALUE(TRIM(SUBSTITUTE(BB39,CHAR(160),""))),0))&gt;(IFERROR(VALUE(TRIM(SUBSTITUTE(Y39,CHAR(160),""))),0)),"KO : Le montant retenu TTC est supérieur au montant présenté TTC. Merci de revoir la ligne de dépense ou plafonner son montant.",(IFERROR(VALUE(TRIM(SUBSTITUTE(AZ39,CHAR(160),""))),0))&gt;(IFERROR(VALUE(TRIM(SUBSTITUTE(W39,CHAR(160),""))),0)),"Attention : Le montant retenu HT est supérieur au montant HT présenté. Merci de revoir la ligne de dépense,plafonner son montant,ou justifier la reventillation HT/TVA.",(IFERROR(VALUE(TRIM(SUBSTITUTE(BA39,CHAR(160),""))),0))&gt;(IFERROR(VALUE(TRIM(SUBSTITUTE(X39,CHAR(160),""))),0)),"Attention : Le montant TVA retenu est supérieur au montant TVA présenté. Merci de revoir la ligne de dépense,plafonner son montant,ou justifier la reventillation HT/TVA.",(IFERROR(VALUE(TRIM(SUBSTITUTE(Y39,CHAR(160),""))),0))=0,"",(IFERROR(VALUE(TRIM(SUBSTITUTE(BB39,CHAR(160),""))),0))=(IFERROR(VALUE(TRIM(SUBSTITUTE(Y39,CHAR(160),""))),0)),"OK",
OR((IFERROR(VALUE(TRIM(SUBSTITUTE(BB39,CHAR(160),""))),0))=0,(IFERROR(VALUE(TRIM(SUBSTITUTE(AZ39,CHAR(160),""))),0))=0),"Attention : montant présenté entièrement écarté",(IFERROR(VALUE(TRIM(SUBSTITUTE(BB39,CHAR(160),""))),0))&lt;(IFERROR(VALUE(TRIM(SUBSTITUTE(Y39,CHAR(160),""))),0)),"Attention : montant présenté partiellement écarté",TRUE,""))</f>
        <v/>
      </c>
      <c r="BF39" s="33" t="str">
        <f t="shared" si="27"/>
        <v/>
      </c>
      <c r="BG39" s="33" t="str">
        <f t="shared" si="28"/>
        <v/>
      </c>
      <c r="BH39" s="10" t="str">
        <f t="shared" si="29"/>
        <v/>
      </c>
    </row>
    <row r="40" spans="1:60" ht="15" customHeight="1">
      <c r="A40" s="52">
        <v>29</v>
      </c>
      <c r="B40" s="539"/>
      <c r="C40" s="206"/>
      <c r="D40" s="208"/>
      <c r="E40" s="206"/>
      <c r="F40" s="206"/>
      <c r="G40" s="117"/>
      <c r="H40" s="117"/>
      <c r="I40" s="117"/>
      <c r="J40" s="117"/>
      <c r="K40" s="206"/>
      <c r="L40" s="206"/>
      <c r="M40" s="100"/>
      <c r="N40" s="4"/>
      <c r="O40" s="27" t="str">
        <f t="shared" si="0"/>
        <v/>
      </c>
      <c r="P40" s="5"/>
      <c r="Q40" s="4"/>
      <c r="R40" s="27" t="str">
        <f t="shared" si="1"/>
        <v/>
      </c>
      <c r="S40" s="6"/>
      <c r="T40" s="4"/>
      <c r="U40" s="101" t="str">
        <f t="shared" si="2"/>
        <v/>
      </c>
      <c r="V40" s="110"/>
      <c r="W40" s="109" t="str" cm="1">
        <f t="array" ref="W40">IF((_xlfn.IFS(TRIM(SUBSTITUTE(V40,CHAR(160),""))="Devis 1",IFERROR(VALUE(TRIM(SUBSTITUTE(M40,CHAR(160),""))),0),TRIM(SUBSTITUTE(V40,CHAR(160),""))="Devis 2",IFERROR(VALUE(TRIM(SUBSTITUTE(P40,CHAR(160),""))),0),TRIM(SUBSTITUTE(V40,CHAR(160),""))="Devis 3",IFERROR(VALUE(TRIM(SUBSTITUTE(S40,CHAR(160),""))),0),TRUE,0)*IFERROR(VALUE(TRIM(SUBSTITUTE(D40,CHAR(160),""))),0))=0,"",_xlfn.IFS(TRIM(SUBSTITUTE(V40,CHAR(160),""))="Devis 1",IFERROR(VALUE(TRIM(SUBSTITUTE(M40,CHAR(160),""))),0),TRIM(SUBSTITUTE(V40,CHAR(160),""))="Devis 2",IFERROR(VALUE(TRIM(SUBSTITUTE(P40,CHAR(160),""))),0),TRIM(SUBSTITUTE(V40,CHAR(160),""))="Devis 3",IFERROR(VALUE(TRIM(SUBSTITUTE(S40,CHAR(160),""))),0),TRUE,0)*IFERROR(VALUE(TRIM(SUBSTITUTE(D40,CHAR(160),""))),0))</f>
        <v/>
      </c>
      <c r="X40" s="54" t="str" cm="1">
        <f t="array" ref="X40">IF(_xlfn.IFS(TRIM(SUBSTITUTE(V40,CHAR(160),""))="Devis 1",IFERROR(VALUE(TRIM(SUBSTITUTE(N40,CHAR(160),""))),0),TRIM(SUBSTITUTE(V40,CHAR(160),""))="Devis 2",IFERROR(VALUE(TRIM(SUBSTITUTE(Q40,CHAR(160),""))),0),TRIM(SUBSTITUTE(V40,CHAR(160),""))="Devis 3",IFERROR(VALUE(TRIM(SUBSTITUTE(T40,CHAR(160),""))),0),TRUE,0)*IFERROR(VALUE(TRIM(SUBSTITUTE(D40,CHAR(160),""))),0)=0,IF(W40&lt;&gt;"",0,""),_xlfn.IFS(TRIM(SUBSTITUTE(V40,CHAR(160),""))="Devis 1",IFERROR(VALUE(TRIM(SUBSTITUTE(N40,CHAR(160),""))),0),TRIM(SUBSTITUTE(V40,CHAR(160),""))="Devis 2",IFERROR(VALUE(TRIM(SUBSTITUTE(Q40,CHAR(160),""))),0),TRIM(SUBSTITUTE(V40,CHAR(160),""))="Devis 3",IFERROR(VALUE(TRIM(SUBSTITUTE(T40,CHAR(160),""))),0),TRUE,0)*IFERROR(VALUE(TRIM(SUBSTITUTE(D40,CHAR(160),""))),0))</f>
        <v/>
      </c>
      <c r="Y40" s="112" t="str">
        <f t="shared" si="3"/>
        <v/>
      </c>
      <c r="Z40" s="113"/>
      <c r="AA40" s="130" t="str">
        <f t="shared" si="4"/>
        <v/>
      </c>
      <c r="AB40" s="130" t="str">
        <f t="shared" si="5"/>
        <v/>
      </c>
      <c r="AC40" s="130" t="str">
        <f t="shared" si="6"/>
        <v/>
      </c>
      <c r="AD40" s="130" t="str">
        <f t="shared" si="7"/>
        <v/>
      </c>
      <c r="AE40" s="130" t="str">
        <f t="shared" si="8"/>
        <v/>
      </c>
      <c r="AF40" s="130" t="str">
        <f t="shared" si="9"/>
        <v/>
      </c>
      <c r="AG40" s="130" t="str">
        <f t="shared" si="10"/>
        <v/>
      </c>
      <c r="AH40" s="130" t="str">
        <f t="shared" si="11"/>
        <v/>
      </c>
      <c r="AI40" s="130"/>
      <c r="AJ40" s="130" t="str">
        <f t="shared" si="12"/>
        <v/>
      </c>
      <c r="AK40" s="130" t="str">
        <f t="shared" si="13"/>
        <v/>
      </c>
      <c r="AL40" s="29" t="str">
        <f t="shared" si="14"/>
        <v/>
      </c>
      <c r="AM40" s="9" t="str">
        <f t="shared" si="15"/>
        <v/>
      </c>
      <c r="AN40" s="27" t="str">
        <f t="shared" si="16"/>
        <v/>
      </c>
      <c r="AO40" s="30" t="str">
        <f t="shared" si="17"/>
        <v/>
      </c>
      <c r="AP40" s="9" t="str">
        <f t="shared" si="18"/>
        <v/>
      </c>
      <c r="AQ40" s="27" t="str">
        <f t="shared" si="19"/>
        <v/>
      </c>
      <c r="AR40" s="31" t="str">
        <f t="shared" si="20"/>
        <v/>
      </c>
      <c r="AS40" s="9" t="str">
        <f t="shared" si="21"/>
        <v/>
      </c>
      <c r="AT40" s="32" t="str">
        <f t="shared" si="22"/>
        <v/>
      </c>
      <c r="AU40" s="28" t="str">
        <f t="shared" si="23"/>
        <v/>
      </c>
      <c r="AV40" s="136"/>
      <c r="AW40" s="33" t="str">
        <f t="shared" si="24"/>
        <v/>
      </c>
      <c r="AX40" s="33" t="str">
        <f t="shared" si="25"/>
        <v/>
      </c>
      <c r="AY40" s="33" t="str">
        <f t="shared" si="26"/>
        <v/>
      </c>
      <c r="AZ40" s="55" t="str" cm="1">
        <f t="array" ref="AZ40">IF($AC40="","",IF((IFERROR(_xlfn.IFS($AU40="Devis 1",(IFERROR(VALUE(TRIM(SUBSTITUTE(AL40,CHAR(160),""))),0)),$AU40="Devis 2",(IFERROR(VALUE(TRIM(SUBSTITUTE(AO40,CHAR(160),""))),0)),$AU40="Devis 3",(IFERROR(VALUE(TRIM(SUBSTITUTE(AR40,CHAR(160),""))),0))),0))*(IFERROR(VALUE(TRIM(SUBSTITUTE($AC40,CHAR(160),""))),0))=0,"",(IFERROR(_xlfn.IFS($AU40="Devis 1",(IFERROR(VALUE(TRIM(SUBSTITUTE(AL40,CHAR(160),""))),0)),$AU40="Devis 2",(IFERROR(VALUE(TRIM(SUBSTITUTE(AO40,CHAR(160),""))),0)),$AU40="Devis 3",(IFERROR(VALUE(TRIM(SUBSTITUTE(AR40,CHAR(160),""))),0))),0))*(IFERROR(VALUE(TRIM(SUBSTITUTE($AC40,CHAR(160),""))),0))))</f>
        <v/>
      </c>
      <c r="BA40" s="55" t="str" cm="1">
        <f t="array" ref="BA40">IF($AC40="","",IF((IFERROR(_xlfn.IFS(TRIM(SUBSTITUTE($AU40,CHAR(160),""))="Devis 1", IFERROR(VALUE(TRIM(SUBSTITUTE(AM40,CHAR(160),""))),0),TRIM(SUBSTITUTE($AU40,CHAR(160),""))="Devis 2", IFERROR(VALUE(TRIM(SUBSTITUTE(AP40,CHAR(160),""))),0),TRIM(SUBSTITUTE($AU40,CHAR(160),""))="Devis 3", IFERROR(VALUE(TRIM(SUBSTITUTE(AS40,CHAR(160),""))),0)),0) * IFERROR(VALUE(TRIM(SUBSTITUTE($AC40,CHAR(160),""))),0)) = 0,IF(AZ40&lt;&gt;"",0,""),(IFERROR(_xlfn.IFS(TRIM(SUBSTITUTE($AU40,CHAR(160),""))="Devis 1", IFERROR(VALUE(TRIM(SUBSTITUTE(AM40,CHAR(160),""))),0),TRIM(SUBSTITUTE($AU40,CHAR(160),""))="Devis 2", IFERROR(VALUE(TRIM(SUBSTITUTE(AP40,CHAR(160),""))),0),TRIM(SUBSTITUTE($AU40,CHAR(160),""))="Devis 3", IFERROR(VALUE(TRIM(SUBSTITUTE(AS40,CHAR(160),""))),0)),0) * IFERROR(VALUE(TRIM(SUBSTITUTE($AC40,CHAR(160),""))),0))))</f>
        <v/>
      </c>
      <c r="BB40" s="55" t="str" cm="1">
        <f t="array" ref="BB40">IF($AC40="","",IF(IFERROR(_xlfn.IFS($AU40="Devis 1",IFERROR(VALUE(TRIM(SUBSTITUTE(AN40,CHAR(160),""))),0),$AU40="Devis 2",IFERROR(VALUE(TRIM(SUBSTITUTE(AQ40,CHAR(160),""))),0),$AU40="Devis 3",IFERROR(VALUE(TRIM(SUBSTITUTE(AT40,CHAR(160),""))),0)),0)*IFERROR(VALUE(TRIM(SUBSTITUTE($AC40,CHAR(160),""))),0)=0,"",IFERROR(_xlfn.IFS($AU40="Devis 1",IFERROR(VALUE(TRIM(SUBSTITUTE(AN40,CHAR(160),""))),0),$AU40="Devis 2",IFERROR(VALUE(TRIM(SUBSTITUTE(AQ40,CHAR(160),""))),0),$AU40="Devis 3",IFERROR(VALUE(TRIM(SUBSTITUTE(AT40,CHAR(160),""))),0)),0)*IFERROR(VALUE(TRIM(SUBSTITUTE($AC40,CHAR(160),""))),0)))</f>
        <v/>
      </c>
      <c r="BC40" s="34"/>
      <c r="BD40" s="8" t="str" cm="1">
        <f t="array" ref="BD40">IF(OR(BB40="",AY40="",AZ40="",AW40="",BA40="",AX40=""),"",_xlfn.IFS((IFERROR(VALUE(TRIM(SUBSTITUTE(BB40,CHAR(160),""))),0))&gt;(IFERROR(VALUE(TRIM(SUBSTITUTE(AY40,CHAR(160),""))),0)),"KO : Le montant retenu TTC est supérieur au montant raisonnable TTC. Merci de revoir la ligne de dépense ou plafonner son montant.",(IFERROR(VALUE(TRIM(SUBSTITUTE(AZ40,CHAR(160),""))),0))&gt;(IFERROR(VALUE(TRIM(SUBSTITUTE(AW40,CHAR(160),""))),0)),"Attention : Le montant retenu HT est supérieur au montant HT raisonnable. Merci de revoir la ligne de dépense, plafonner son montant, ou justifier la reventillation HT / TVA.",(IFERROR(VALUE(TRIM(SUBSTITUTE(BA40,CHAR(160),""))),0))&gt;(IFERROR(VALUE(TRIM(SUBSTITUTE(AX40,CHAR(160),""))),0)),"Attention : Le montant TVA retenu est supérieur au montant TVA raisonnable. Merci de revoir la ligne de dépense, plafonner son montant, ou justifier la reventillation HT / TVA.",(IFERROR(VALUE(TRIM(SUBSTITUTE(BB40,CHAR(160),""))),0))=0,"",(IFERROR(VALUE(TRIM(SUBSTITUTE(AY40,CHAR(160),""))),0))=(IFERROR(VALUE(TRIM(SUBSTITUTE(BB40,CHAR(160),""))),0)),"OK",(IFERROR(VALUE(TRIM(SUBSTITUTE(AY40,CHAR(160),""))),0))&gt;(IFERROR(VALUE(TRIM(SUBSTITUTE(BB40,CHAR(160),""))),0))," OK : Montant instruit inférieur au montant raisonnable.",TRUE,""))</f>
        <v/>
      </c>
      <c r="BE40" s="139" t="str" cm="1">
        <f t="array" ref="BE40">IF(OR(BB40="",Y40="",AZ40="",W40="",BA40="",X40=""),"",_xlfn.IFS((IFERROR(VALUE(TRIM(SUBSTITUTE(BB40,CHAR(160),""))),0))&gt;(IFERROR(VALUE(TRIM(SUBSTITUTE(Y40,CHAR(160),""))),0)),"KO : Le montant retenu TTC est supérieur au montant présenté TTC. Merci de revoir la ligne de dépense ou plafonner son montant.",(IFERROR(VALUE(TRIM(SUBSTITUTE(AZ40,CHAR(160),""))),0))&gt;(IFERROR(VALUE(TRIM(SUBSTITUTE(W40,CHAR(160),""))),0)),"Attention : Le montant retenu HT est supérieur au montant HT présenté. Merci de revoir la ligne de dépense,plafonner son montant,ou justifier la reventillation HT/TVA.",(IFERROR(VALUE(TRIM(SUBSTITUTE(BA40,CHAR(160),""))),0))&gt;(IFERROR(VALUE(TRIM(SUBSTITUTE(X40,CHAR(160),""))),0)),"Attention : Le montant TVA retenu est supérieur au montant TVA présenté. Merci de revoir la ligne de dépense,plafonner son montant,ou justifier la reventillation HT/TVA.",(IFERROR(VALUE(TRIM(SUBSTITUTE(Y40,CHAR(160),""))),0))=0,"",(IFERROR(VALUE(TRIM(SUBSTITUTE(BB40,CHAR(160),""))),0))=(IFERROR(VALUE(TRIM(SUBSTITUTE(Y40,CHAR(160),""))),0)),"OK",
OR((IFERROR(VALUE(TRIM(SUBSTITUTE(BB40,CHAR(160),""))),0))=0,(IFERROR(VALUE(TRIM(SUBSTITUTE(AZ40,CHAR(160),""))),0))=0),"Attention : montant présenté entièrement écarté",(IFERROR(VALUE(TRIM(SUBSTITUTE(BB40,CHAR(160),""))),0))&lt;(IFERROR(VALUE(TRIM(SUBSTITUTE(Y40,CHAR(160),""))),0)),"Attention : montant présenté partiellement écarté",TRUE,""))</f>
        <v/>
      </c>
      <c r="BF40" s="33" t="str">
        <f t="shared" si="27"/>
        <v/>
      </c>
      <c r="BG40" s="33" t="str">
        <f t="shared" si="28"/>
        <v/>
      </c>
      <c r="BH40" s="10" t="str">
        <f t="shared" si="29"/>
        <v/>
      </c>
    </row>
    <row r="41" spans="1:60" ht="15" customHeight="1">
      <c r="A41" s="52">
        <v>30</v>
      </c>
      <c r="B41" s="539"/>
      <c r="C41" s="117"/>
      <c r="D41" s="118"/>
      <c r="E41" s="117"/>
      <c r="F41" s="117"/>
      <c r="G41" s="117"/>
      <c r="H41" s="117"/>
      <c r="I41" s="117"/>
      <c r="J41" s="117"/>
      <c r="K41" s="117"/>
      <c r="L41" s="117"/>
      <c r="M41" s="100"/>
      <c r="N41" s="4"/>
      <c r="O41" s="27" t="str">
        <f t="shared" si="0"/>
        <v/>
      </c>
      <c r="P41" s="5"/>
      <c r="Q41" s="4"/>
      <c r="R41" s="27" t="str">
        <f t="shared" si="1"/>
        <v/>
      </c>
      <c r="S41" s="6"/>
      <c r="T41" s="4"/>
      <c r="U41" s="101" t="str">
        <f t="shared" si="2"/>
        <v/>
      </c>
      <c r="V41" s="110"/>
      <c r="W41" s="109" t="str" cm="1">
        <f t="array" ref="W41">IF((_xlfn.IFS(TRIM(SUBSTITUTE(V41,CHAR(160),""))="Devis 1",IFERROR(VALUE(TRIM(SUBSTITUTE(M41,CHAR(160),""))),0),TRIM(SUBSTITUTE(V41,CHAR(160),""))="Devis 2",IFERROR(VALUE(TRIM(SUBSTITUTE(P41,CHAR(160),""))),0),TRIM(SUBSTITUTE(V41,CHAR(160),""))="Devis 3",IFERROR(VALUE(TRIM(SUBSTITUTE(S41,CHAR(160),""))),0),TRUE,0)*IFERROR(VALUE(TRIM(SUBSTITUTE(D41,CHAR(160),""))),0))=0,"",_xlfn.IFS(TRIM(SUBSTITUTE(V41,CHAR(160),""))="Devis 1",IFERROR(VALUE(TRIM(SUBSTITUTE(M41,CHAR(160),""))),0),TRIM(SUBSTITUTE(V41,CHAR(160),""))="Devis 2",IFERROR(VALUE(TRIM(SUBSTITUTE(P41,CHAR(160),""))),0),TRIM(SUBSTITUTE(V41,CHAR(160),""))="Devis 3",IFERROR(VALUE(TRIM(SUBSTITUTE(S41,CHAR(160),""))),0),TRUE,0)*IFERROR(VALUE(TRIM(SUBSTITUTE(D41,CHAR(160),""))),0))</f>
        <v/>
      </c>
      <c r="X41" s="54" t="str" cm="1">
        <f t="array" ref="X41">IF(_xlfn.IFS(TRIM(SUBSTITUTE(V41,CHAR(160),""))="Devis 1",IFERROR(VALUE(TRIM(SUBSTITUTE(N41,CHAR(160),""))),0),TRIM(SUBSTITUTE(V41,CHAR(160),""))="Devis 2",IFERROR(VALUE(TRIM(SUBSTITUTE(Q41,CHAR(160),""))),0),TRIM(SUBSTITUTE(V41,CHAR(160),""))="Devis 3",IFERROR(VALUE(TRIM(SUBSTITUTE(T41,CHAR(160),""))),0),TRUE,0)*IFERROR(VALUE(TRIM(SUBSTITUTE(D41,CHAR(160),""))),0)=0,IF(W41&lt;&gt;"",0,""),_xlfn.IFS(TRIM(SUBSTITUTE(V41,CHAR(160),""))="Devis 1",IFERROR(VALUE(TRIM(SUBSTITUTE(N41,CHAR(160),""))),0),TRIM(SUBSTITUTE(V41,CHAR(160),""))="Devis 2",IFERROR(VALUE(TRIM(SUBSTITUTE(Q41,CHAR(160),""))),0),TRIM(SUBSTITUTE(V41,CHAR(160),""))="Devis 3",IFERROR(VALUE(TRIM(SUBSTITUTE(T41,CHAR(160),""))),0),TRUE,0)*IFERROR(VALUE(TRIM(SUBSTITUTE(D41,CHAR(160),""))),0))</f>
        <v/>
      </c>
      <c r="Y41" s="112" t="str">
        <f t="shared" si="3"/>
        <v/>
      </c>
      <c r="Z41" s="113"/>
      <c r="AA41" s="130" t="str">
        <f t="shared" si="4"/>
        <v/>
      </c>
      <c r="AB41" s="130" t="str">
        <f t="shared" si="5"/>
        <v/>
      </c>
      <c r="AC41" s="130" t="str">
        <f t="shared" si="6"/>
        <v/>
      </c>
      <c r="AD41" s="130" t="str">
        <f t="shared" si="7"/>
        <v/>
      </c>
      <c r="AE41" s="130" t="str">
        <f t="shared" si="8"/>
        <v/>
      </c>
      <c r="AF41" s="130" t="str">
        <f t="shared" si="9"/>
        <v/>
      </c>
      <c r="AG41" s="130" t="str">
        <f t="shared" si="10"/>
        <v/>
      </c>
      <c r="AH41" s="130" t="str">
        <f t="shared" si="11"/>
        <v/>
      </c>
      <c r="AI41" s="130"/>
      <c r="AJ41" s="130" t="str">
        <f t="shared" si="12"/>
        <v/>
      </c>
      <c r="AK41" s="130" t="str">
        <f t="shared" si="13"/>
        <v/>
      </c>
      <c r="AL41" s="29" t="str">
        <f t="shared" si="14"/>
        <v/>
      </c>
      <c r="AM41" s="9" t="str">
        <f t="shared" si="15"/>
        <v/>
      </c>
      <c r="AN41" s="27" t="str">
        <f t="shared" si="16"/>
        <v/>
      </c>
      <c r="AO41" s="30" t="str">
        <f t="shared" si="17"/>
        <v/>
      </c>
      <c r="AP41" s="9" t="str">
        <f t="shared" si="18"/>
        <v/>
      </c>
      <c r="AQ41" s="27" t="str">
        <f t="shared" si="19"/>
        <v/>
      </c>
      <c r="AR41" s="31" t="str">
        <f t="shared" si="20"/>
        <v/>
      </c>
      <c r="AS41" s="9" t="str">
        <f t="shared" si="21"/>
        <v/>
      </c>
      <c r="AT41" s="32" t="str">
        <f t="shared" si="22"/>
        <v/>
      </c>
      <c r="AU41" s="28" t="str">
        <f t="shared" si="23"/>
        <v/>
      </c>
      <c r="AV41" s="136"/>
      <c r="AW41" s="33" t="str">
        <f t="shared" si="24"/>
        <v/>
      </c>
      <c r="AX41" s="33" t="str">
        <f t="shared" si="25"/>
        <v/>
      </c>
      <c r="AY41" s="33" t="str">
        <f t="shared" si="26"/>
        <v/>
      </c>
      <c r="AZ41" s="55" t="str" cm="1">
        <f t="array" ref="AZ41">IF($AC41="","",IF((IFERROR(_xlfn.IFS($AU41="Devis 1",(IFERROR(VALUE(TRIM(SUBSTITUTE(AL41,CHAR(160),""))),0)),$AU41="Devis 2",(IFERROR(VALUE(TRIM(SUBSTITUTE(AO41,CHAR(160),""))),0)),$AU41="Devis 3",(IFERROR(VALUE(TRIM(SUBSTITUTE(AR41,CHAR(160),""))),0))),0))*(IFERROR(VALUE(TRIM(SUBSTITUTE($AC41,CHAR(160),""))),0))=0,"",(IFERROR(_xlfn.IFS($AU41="Devis 1",(IFERROR(VALUE(TRIM(SUBSTITUTE(AL41,CHAR(160),""))),0)),$AU41="Devis 2",(IFERROR(VALUE(TRIM(SUBSTITUTE(AO41,CHAR(160),""))),0)),$AU41="Devis 3",(IFERROR(VALUE(TRIM(SUBSTITUTE(AR41,CHAR(160),""))),0))),0))*(IFERROR(VALUE(TRIM(SUBSTITUTE($AC41,CHAR(160),""))),0))))</f>
        <v/>
      </c>
      <c r="BA41" s="55" t="str" cm="1">
        <f t="array" ref="BA41">IF($AC41="","",IF((IFERROR(_xlfn.IFS(TRIM(SUBSTITUTE($AU41,CHAR(160),""))="Devis 1", IFERROR(VALUE(TRIM(SUBSTITUTE(AM41,CHAR(160),""))),0),TRIM(SUBSTITUTE($AU41,CHAR(160),""))="Devis 2", IFERROR(VALUE(TRIM(SUBSTITUTE(AP41,CHAR(160),""))),0),TRIM(SUBSTITUTE($AU41,CHAR(160),""))="Devis 3", IFERROR(VALUE(TRIM(SUBSTITUTE(AS41,CHAR(160),""))),0)),0) * IFERROR(VALUE(TRIM(SUBSTITUTE($AC41,CHAR(160),""))),0)) = 0,IF(AZ41&lt;&gt;"",0,""),(IFERROR(_xlfn.IFS(TRIM(SUBSTITUTE($AU41,CHAR(160),""))="Devis 1", IFERROR(VALUE(TRIM(SUBSTITUTE(AM41,CHAR(160),""))),0),TRIM(SUBSTITUTE($AU41,CHAR(160),""))="Devis 2", IFERROR(VALUE(TRIM(SUBSTITUTE(AP41,CHAR(160),""))),0),TRIM(SUBSTITUTE($AU41,CHAR(160),""))="Devis 3", IFERROR(VALUE(TRIM(SUBSTITUTE(AS41,CHAR(160),""))),0)),0) * IFERROR(VALUE(TRIM(SUBSTITUTE($AC41,CHAR(160),""))),0))))</f>
        <v/>
      </c>
      <c r="BB41" s="55" t="str" cm="1">
        <f t="array" ref="BB41">IF($AC41="","",IF(IFERROR(_xlfn.IFS($AU41="Devis 1",IFERROR(VALUE(TRIM(SUBSTITUTE(AN41,CHAR(160),""))),0),$AU41="Devis 2",IFERROR(VALUE(TRIM(SUBSTITUTE(AQ41,CHAR(160),""))),0),$AU41="Devis 3",IFERROR(VALUE(TRIM(SUBSTITUTE(AT41,CHAR(160),""))),0)),0)*IFERROR(VALUE(TRIM(SUBSTITUTE($AC41,CHAR(160),""))),0)=0,"",IFERROR(_xlfn.IFS($AU41="Devis 1",IFERROR(VALUE(TRIM(SUBSTITUTE(AN41,CHAR(160),""))),0),$AU41="Devis 2",IFERROR(VALUE(TRIM(SUBSTITUTE(AQ41,CHAR(160),""))),0),$AU41="Devis 3",IFERROR(VALUE(TRIM(SUBSTITUTE(AT41,CHAR(160),""))),0)),0)*IFERROR(VALUE(TRIM(SUBSTITUTE($AC41,CHAR(160),""))),0)))</f>
        <v/>
      </c>
      <c r="BC41" s="34"/>
      <c r="BD41" s="8" t="str" cm="1">
        <f t="array" ref="BD41">IF(OR(BB41="",AY41="",AZ41="",AW41="",BA41="",AX41=""),"",_xlfn.IFS((IFERROR(VALUE(TRIM(SUBSTITUTE(BB41,CHAR(160),""))),0))&gt;(IFERROR(VALUE(TRIM(SUBSTITUTE(AY41,CHAR(160),""))),0)),"KO : Le montant retenu TTC est supérieur au montant raisonnable TTC. Merci de revoir la ligne de dépense ou plafonner son montant.",(IFERROR(VALUE(TRIM(SUBSTITUTE(AZ41,CHAR(160),""))),0))&gt;(IFERROR(VALUE(TRIM(SUBSTITUTE(AW41,CHAR(160),""))),0)),"Attention : Le montant retenu HT est supérieur au montant HT raisonnable. Merci de revoir la ligne de dépense, plafonner son montant, ou justifier la reventillation HT / TVA.",(IFERROR(VALUE(TRIM(SUBSTITUTE(BA41,CHAR(160),""))),0))&gt;(IFERROR(VALUE(TRIM(SUBSTITUTE(AX41,CHAR(160),""))),0)),"Attention : Le montant TVA retenu est supérieur au montant TVA raisonnable. Merci de revoir la ligne de dépense, plafonner son montant, ou justifier la reventillation HT / TVA.",(IFERROR(VALUE(TRIM(SUBSTITUTE(BB41,CHAR(160),""))),0))=0,"",(IFERROR(VALUE(TRIM(SUBSTITUTE(AY41,CHAR(160),""))),0))=(IFERROR(VALUE(TRIM(SUBSTITUTE(BB41,CHAR(160),""))),0)),"OK",(IFERROR(VALUE(TRIM(SUBSTITUTE(AY41,CHAR(160),""))),0))&gt;(IFERROR(VALUE(TRIM(SUBSTITUTE(BB41,CHAR(160),""))),0))," OK : Montant instruit inférieur au montant raisonnable.",TRUE,""))</f>
        <v/>
      </c>
      <c r="BE41" s="139" t="str" cm="1">
        <f t="array" ref="BE41">IF(OR(BB41="",Y41="",AZ41="",W41="",BA41="",X41=""),"",_xlfn.IFS((IFERROR(VALUE(TRIM(SUBSTITUTE(BB41,CHAR(160),""))),0))&gt;(IFERROR(VALUE(TRIM(SUBSTITUTE(Y41,CHAR(160),""))),0)),"KO : Le montant retenu TTC est supérieur au montant présenté TTC. Merci de revoir la ligne de dépense ou plafonner son montant.",(IFERROR(VALUE(TRIM(SUBSTITUTE(AZ41,CHAR(160),""))),0))&gt;(IFERROR(VALUE(TRIM(SUBSTITUTE(W41,CHAR(160),""))),0)),"Attention : Le montant retenu HT est supérieur au montant HT présenté. Merci de revoir la ligne de dépense,plafonner son montant,ou justifier la reventillation HT/TVA.",(IFERROR(VALUE(TRIM(SUBSTITUTE(BA41,CHAR(160),""))),0))&gt;(IFERROR(VALUE(TRIM(SUBSTITUTE(X41,CHAR(160),""))),0)),"Attention : Le montant TVA retenu est supérieur au montant TVA présenté. Merci de revoir la ligne de dépense,plafonner son montant,ou justifier la reventillation HT/TVA.",(IFERROR(VALUE(TRIM(SUBSTITUTE(Y41,CHAR(160),""))),0))=0,"",(IFERROR(VALUE(TRIM(SUBSTITUTE(BB41,CHAR(160),""))),0))=(IFERROR(VALUE(TRIM(SUBSTITUTE(Y41,CHAR(160),""))),0)),"OK",
OR((IFERROR(VALUE(TRIM(SUBSTITUTE(BB41,CHAR(160),""))),0))=0,(IFERROR(VALUE(TRIM(SUBSTITUTE(AZ41,CHAR(160),""))),0))=0),"Attention : montant présenté entièrement écarté",(IFERROR(VALUE(TRIM(SUBSTITUTE(BB41,CHAR(160),""))),0))&lt;(IFERROR(VALUE(TRIM(SUBSTITUTE(Y41,CHAR(160),""))),0)),"Attention : montant présenté partiellement écarté",TRUE,""))</f>
        <v/>
      </c>
      <c r="BF41" s="33" t="str">
        <f t="shared" si="27"/>
        <v/>
      </c>
      <c r="BG41" s="33" t="str">
        <f t="shared" si="28"/>
        <v/>
      </c>
      <c r="BH41" s="10" t="str">
        <f t="shared" si="29"/>
        <v/>
      </c>
    </row>
    <row r="42" spans="1:60" ht="15" customHeight="1">
      <c r="A42" s="52">
        <v>31</v>
      </c>
      <c r="B42" s="539"/>
      <c r="C42" s="117"/>
      <c r="D42" s="118"/>
      <c r="E42" s="117"/>
      <c r="F42" s="117"/>
      <c r="G42" s="117"/>
      <c r="H42" s="117"/>
      <c r="I42" s="117"/>
      <c r="J42" s="117"/>
      <c r="K42" s="117"/>
      <c r="L42" s="117"/>
      <c r="M42" s="100"/>
      <c r="N42" s="4"/>
      <c r="O42" s="27" t="str">
        <f t="shared" si="0"/>
        <v/>
      </c>
      <c r="P42" s="5"/>
      <c r="Q42" s="4"/>
      <c r="R42" s="27" t="str">
        <f t="shared" si="1"/>
        <v/>
      </c>
      <c r="S42" s="6"/>
      <c r="T42" s="4"/>
      <c r="U42" s="101" t="str">
        <f t="shared" si="2"/>
        <v/>
      </c>
      <c r="V42" s="110"/>
      <c r="W42" s="109" t="str" cm="1">
        <f t="array" ref="W42">IF((_xlfn.IFS(TRIM(SUBSTITUTE(V42,CHAR(160),""))="Devis 1",IFERROR(VALUE(TRIM(SUBSTITUTE(M42,CHAR(160),""))),0),TRIM(SUBSTITUTE(V42,CHAR(160),""))="Devis 2",IFERROR(VALUE(TRIM(SUBSTITUTE(P42,CHAR(160),""))),0),TRIM(SUBSTITUTE(V42,CHAR(160),""))="Devis 3",IFERROR(VALUE(TRIM(SUBSTITUTE(S42,CHAR(160),""))),0),TRUE,0)*IFERROR(VALUE(TRIM(SUBSTITUTE(D42,CHAR(160),""))),0))=0,"",_xlfn.IFS(TRIM(SUBSTITUTE(V42,CHAR(160),""))="Devis 1",IFERROR(VALUE(TRIM(SUBSTITUTE(M42,CHAR(160),""))),0),TRIM(SUBSTITUTE(V42,CHAR(160),""))="Devis 2",IFERROR(VALUE(TRIM(SUBSTITUTE(P42,CHAR(160),""))),0),TRIM(SUBSTITUTE(V42,CHAR(160),""))="Devis 3",IFERROR(VALUE(TRIM(SUBSTITUTE(S42,CHAR(160),""))),0),TRUE,0)*IFERROR(VALUE(TRIM(SUBSTITUTE(D42,CHAR(160),""))),0))</f>
        <v/>
      </c>
      <c r="X42" s="54" t="str" cm="1">
        <f t="array" ref="X42">IF(_xlfn.IFS(TRIM(SUBSTITUTE(V42,CHAR(160),""))="Devis 1",IFERROR(VALUE(TRIM(SUBSTITUTE(N42,CHAR(160),""))),0),TRIM(SUBSTITUTE(V42,CHAR(160),""))="Devis 2",IFERROR(VALUE(TRIM(SUBSTITUTE(Q42,CHAR(160),""))),0),TRIM(SUBSTITUTE(V42,CHAR(160),""))="Devis 3",IFERROR(VALUE(TRIM(SUBSTITUTE(T42,CHAR(160),""))),0),TRUE,0)*IFERROR(VALUE(TRIM(SUBSTITUTE(D42,CHAR(160),""))),0)=0,IF(W42&lt;&gt;"",0,""),_xlfn.IFS(TRIM(SUBSTITUTE(V42,CHAR(160),""))="Devis 1",IFERROR(VALUE(TRIM(SUBSTITUTE(N42,CHAR(160),""))),0),TRIM(SUBSTITUTE(V42,CHAR(160),""))="Devis 2",IFERROR(VALUE(TRIM(SUBSTITUTE(Q42,CHAR(160),""))),0),TRIM(SUBSTITUTE(V42,CHAR(160),""))="Devis 3",IFERROR(VALUE(TRIM(SUBSTITUTE(T42,CHAR(160),""))),0),TRUE,0)*IFERROR(VALUE(TRIM(SUBSTITUTE(D42,CHAR(160),""))),0))</f>
        <v/>
      </c>
      <c r="Y42" s="112" t="str">
        <f t="shared" si="3"/>
        <v/>
      </c>
      <c r="Z42" s="113"/>
      <c r="AA42" s="130" t="str">
        <f t="shared" si="4"/>
        <v/>
      </c>
      <c r="AB42" s="130" t="str">
        <f t="shared" si="5"/>
        <v/>
      </c>
      <c r="AC42" s="130" t="str">
        <f t="shared" si="6"/>
        <v/>
      </c>
      <c r="AD42" s="130" t="str">
        <f t="shared" si="7"/>
        <v/>
      </c>
      <c r="AE42" s="130" t="str">
        <f t="shared" si="8"/>
        <v/>
      </c>
      <c r="AF42" s="130" t="str">
        <f t="shared" si="9"/>
        <v/>
      </c>
      <c r="AG42" s="130" t="str">
        <f t="shared" si="10"/>
        <v/>
      </c>
      <c r="AH42" s="130" t="str">
        <f t="shared" si="11"/>
        <v/>
      </c>
      <c r="AI42" s="130"/>
      <c r="AJ42" s="130" t="str">
        <f t="shared" si="12"/>
        <v/>
      </c>
      <c r="AK42" s="130" t="str">
        <f t="shared" si="13"/>
        <v/>
      </c>
      <c r="AL42" s="29" t="str">
        <f t="shared" si="14"/>
        <v/>
      </c>
      <c r="AM42" s="9" t="str">
        <f t="shared" si="15"/>
        <v/>
      </c>
      <c r="AN42" s="27" t="str">
        <f t="shared" si="16"/>
        <v/>
      </c>
      <c r="AO42" s="30" t="str">
        <f t="shared" si="17"/>
        <v/>
      </c>
      <c r="AP42" s="9" t="str">
        <f t="shared" si="18"/>
        <v/>
      </c>
      <c r="AQ42" s="27" t="str">
        <f t="shared" si="19"/>
        <v/>
      </c>
      <c r="AR42" s="31" t="str">
        <f t="shared" si="20"/>
        <v/>
      </c>
      <c r="AS42" s="9" t="str">
        <f t="shared" si="21"/>
        <v/>
      </c>
      <c r="AT42" s="32" t="str">
        <f t="shared" si="22"/>
        <v/>
      </c>
      <c r="AU42" s="28" t="str">
        <f t="shared" si="23"/>
        <v/>
      </c>
      <c r="AV42" s="136"/>
      <c r="AW42" s="33" t="str">
        <f t="shared" si="24"/>
        <v/>
      </c>
      <c r="AX42" s="33" t="str">
        <f t="shared" si="25"/>
        <v/>
      </c>
      <c r="AY42" s="33" t="str">
        <f t="shared" si="26"/>
        <v/>
      </c>
      <c r="AZ42" s="55" t="str" cm="1">
        <f t="array" ref="AZ42">IF($AC42="","",IF((IFERROR(_xlfn.IFS($AU42="Devis 1",(IFERROR(VALUE(TRIM(SUBSTITUTE(AL42,CHAR(160),""))),0)),$AU42="Devis 2",(IFERROR(VALUE(TRIM(SUBSTITUTE(AO42,CHAR(160),""))),0)),$AU42="Devis 3",(IFERROR(VALUE(TRIM(SUBSTITUTE(AR42,CHAR(160),""))),0))),0))*(IFERROR(VALUE(TRIM(SUBSTITUTE($AC42,CHAR(160),""))),0))=0,"",(IFERROR(_xlfn.IFS($AU42="Devis 1",(IFERROR(VALUE(TRIM(SUBSTITUTE(AL42,CHAR(160),""))),0)),$AU42="Devis 2",(IFERROR(VALUE(TRIM(SUBSTITUTE(AO42,CHAR(160),""))),0)),$AU42="Devis 3",(IFERROR(VALUE(TRIM(SUBSTITUTE(AR42,CHAR(160),""))),0))),0))*(IFERROR(VALUE(TRIM(SUBSTITUTE($AC42,CHAR(160),""))),0))))</f>
        <v/>
      </c>
      <c r="BA42" s="55" t="str" cm="1">
        <f t="array" ref="BA42">IF($AC42="","",IF((IFERROR(_xlfn.IFS(TRIM(SUBSTITUTE($AU42,CHAR(160),""))="Devis 1", IFERROR(VALUE(TRIM(SUBSTITUTE(AM42,CHAR(160),""))),0),TRIM(SUBSTITUTE($AU42,CHAR(160),""))="Devis 2", IFERROR(VALUE(TRIM(SUBSTITUTE(AP42,CHAR(160),""))),0),TRIM(SUBSTITUTE($AU42,CHAR(160),""))="Devis 3", IFERROR(VALUE(TRIM(SUBSTITUTE(AS42,CHAR(160),""))),0)),0) * IFERROR(VALUE(TRIM(SUBSTITUTE($AC42,CHAR(160),""))),0)) = 0,IF(AZ42&lt;&gt;"",0,""),(IFERROR(_xlfn.IFS(TRIM(SUBSTITUTE($AU42,CHAR(160),""))="Devis 1", IFERROR(VALUE(TRIM(SUBSTITUTE(AM42,CHAR(160),""))),0),TRIM(SUBSTITUTE($AU42,CHAR(160),""))="Devis 2", IFERROR(VALUE(TRIM(SUBSTITUTE(AP42,CHAR(160),""))),0),TRIM(SUBSTITUTE($AU42,CHAR(160),""))="Devis 3", IFERROR(VALUE(TRIM(SUBSTITUTE(AS42,CHAR(160),""))),0)),0) * IFERROR(VALUE(TRIM(SUBSTITUTE($AC42,CHAR(160),""))),0))))</f>
        <v/>
      </c>
      <c r="BB42" s="55" t="str" cm="1">
        <f t="array" ref="BB42">IF($AC42="","",IF(IFERROR(_xlfn.IFS($AU42="Devis 1",IFERROR(VALUE(TRIM(SUBSTITUTE(AN42,CHAR(160),""))),0),$AU42="Devis 2",IFERROR(VALUE(TRIM(SUBSTITUTE(AQ42,CHAR(160),""))),0),$AU42="Devis 3",IFERROR(VALUE(TRIM(SUBSTITUTE(AT42,CHAR(160),""))),0)),0)*IFERROR(VALUE(TRIM(SUBSTITUTE($AC42,CHAR(160),""))),0)=0,"",IFERROR(_xlfn.IFS($AU42="Devis 1",IFERROR(VALUE(TRIM(SUBSTITUTE(AN42,CHAR(160),""))),0),$AU42="Devis 2",IFERROR(VALUE(TRIM(SUBSTITUTE(AQ42,CHAR(160),""))),0),$AU42="Devis 3",IFERROR(VALUE(TRIM(SUBSTITUTE(AT42,CHAR(160),""))),0)),0)*IFERROR(VALUE(TRIM(SUBSTITUTE($AC42,CHAR(160),""))),0)))</f>
        <v/>
      </c>
      <c r="BC42" s="34"/>
      <c r="BD42" s="8" t="str" cm="1">
        <f t="array" ref="BD42">IF(OR(BB42="",AY42="",AZ42="",AW42="",BA42="",AX42=""),"",_xlfn.IFS((IFERROR(VALUE(TRIM(SUBSTITUTE(BB42,CHAR(160),""))),0))&gt;(IFERROR(VALUE(TRIM(SUBSTITUTE(AY42,CHAR(160),""))),0)),"KO : Le montant retenu TTC est supérieur au montant raisonnable TTC. Merci de revoir la ligne de dépense ou plafonner son montant.",(IFERROR(VALUE(TRIM(SUBSTITUTE(AZ42,CHAR(160),""))),0))&gt;(IFERROR(VALUE(TRIM(SUBSTITUTE(AW42,CHAR(160),""))),0)),"Attention : Le montant retenu HT est supérieur au montant HT raisonnable. Merci de revoir la ligne de dépense, plafonner son montant, ou justifier la reventillation HT / TVA.",(IFERROR(VALUE(TRIM(SUBSTITUTE(BA42,CHAR(160),""))),0))&gt;(IFERROR(VALUE(TRIM(SUBSTITUTE(AX42,CHAR(160),""))),0)),"Attention : Le montant TVA retenu est supérieur au montant TVA raisonnable. Merci de revoir la ligne de dépense, plafonner son montant, ou justifier la reventillation HT / TVA.",(IFERROR(VALUE(TRIM(SUBSTITUTE(BB42,CHAR(160),""))),0))=0,"",(IFERROR(VALUE(TRIM(SUBSTITUTE(AY42,CHAR(160),""))),0))=(IFERROR(VALUE(TRIM(SUBSTITUTE(BB42,CHAR(160),""))),0)),"OK",(IFERROR(VALUE(TRIM(SUBSTITUTE(AY42,CHAR(160),""))),0))&gt;(IFERROR(VALUE(TRIM(SUBSTITUTE(BB42,CHAR(160),""))),0))," OK : Montant instruit inférieur au montant raisonnable.",TRUE,""))</f>
        <v/>
      </c>
      <c r="BE42" s="139" t="str" cm="1">
        <f t="array" ref="BE42">IF(OR(BB42="",Y42="",AZ42="",W42="",BA42="",X42=""),"",_xlfn.IFS((IFERROR(VALUE(TRIM(SUBSTITUTE(BB42,CHAR(160),""))),0))&gt;(IFERROR(VALUE(TRIM(SUBSTITUTE(Y42,CHAR(160),""))),0)),"KO : Le montant retenu TTC est supérieur au montant présenté TTC. Merci de revoir la ligne de dépense ou plafonner son montant.",(IFERROR(VALUE(TRIM(SUBSTITUTE(AZ42,CHAR(160),""))),0))&gt;(IFERROR(VALUE(TRIM(SUBSTITUTE(W42,CHAR(160),""))),0)),"Attention : Le montant retenu HT est supérieur au montant HT présenté. Merci de revoir la ligne de dépense,plafonner son montant,ou justifier la reventillation HT/TVA.",(IFERROR(VALUE(TRIM(SUBSTITUTE(BA42,CHAR(160),""))),0))&gt;(IFERROR(VALUE(TRIM(SUBSTITUTE(X42,CHAR(160),""))),0)),"Attention : Le montant TVA retenu est supérieur au montant TVA présenté. Merci de revoir la ligne de dépense,plafonner son montant,ou justifier la reventillation HT/TVA.",(IFERROR(VALUE(TRIM(SUBSTITUTE(Y42,CHAR(160),""))),0))=0,"",(IFERROR(VALUE(TRIM(SUBSTITUTE(BB42,CHAR(160),""))),0))=(IFERROR(VALUE(TRIM(SUBSTITUTE(Y42,CHAR(160),""))),0)),"OK",
OR((IFERROR(VALUE(TRIM(SUBSTITUTE(BB42,CHAR(160),""))),0))=0,(IFERROR(VALUE(TRIM(SUBSTITUTE(AZ42,CHAR(160),""))),0))=0),"Attention : montant présenté entièrement écarté",(IFERROR(VALUE(TRIM(SUBSTITUTE(BB42,CHAR(160),""))),0))&lt;(IFERROR(VALUE(TRIM(SUBSTITUTE(Y42,CHAR(160),""))),0)),"Attention : montant présenté partiellement écarté",TRUE,""))</f>
        <v/>
      </c>
      <c r="BF42" s="33" t="str">
        <f t="shared" si="27"/>
        <v/>
      </c>
      <c r="BG42" s="33" t="str">
        <f t="shared" si="28"/>
        <v/>
      </c>
      <c r="BH42" s="10" t="str">
        <f t="shared" si="29"/>
        <v/>
      </c>
    </row>
    <row r="43" spans="1:60" ht="15" customHeight="1">
      <c r="A43" s="52">
        <v>32</v>
      </c>
      <c r="B43" s="539"/>
      <c r="C43" s="117"/>
      <c r="D43" s="118"/>
      <c r="E43" s="117"/>
      <c r="F43" s="117"/>
      <c r="G43" s="117"/>
      <c r="H43" s="117"/>
      <c r="I43" s="117"/>
      <c r="J43" s="117"/>
      <c r="K43" s="117"/>
      <c r="L43" s="117"/>
      <c r="M43" s="100"/>
      <c r="N43" s="4"/>
      <c r="O43" s="27" t="str">
        <f t="shared" ref="O43:O74" si="30">IF(OR(M43="", N43=""), "", IFERROR(VALUE(TRIM(SUBSTITUTE(M43,CHAR(160),""))),0) + IFERROR(VALUE(TRIM(SUBSTITUTE(N43,CHAR(160),""))),0))</f>
        <v/>
      </c>
      <c r="P43" s="5"/>
      <c r="Q43" s="4"/>
      <c r="R43" s="27" t="str">
        <f t="shared" ref="R43:R74" si="31">IF(OR(P43="", Q43=""), "", IFERROR(VALUE(TRIM(SUBSTITUTE(P43,CHAR(160),""))),0) + IFERROR(VALUE(TRIM(SUBSTITUTE(Q43,CHAR(160),""))),0))</f>
        <v/>
      </c>
      <c r="S43" s="6"/>
      <c r="T43" s="4"/>
      <c r="U43" s="101" t="str">
        <f t="shared" ref="U43:U74" si="32">IF(OR(S43="", T43=""), "", IFERROR(VALUE(TRIM(SUBSTITUTE(S43,CHAR(160),""))),0) + IFERROR(VALUE(TRIM(SUBSTITUTE(T43,CHAR(160),""))),0))</f>
        <v/>
      </c>
      <c r="V43" s="110"/>
      <c r="W43" s="109" t="str" cm="1">
        <f t="array" ref="W43">IF((_xlfn.IFS(TRIM(SUBSTITUTE(V43,CHAR(160),""))="Devis 1",IFERROR(VALUE(TRIM(SUBSTITUTE(M43,CHAR(160),""))),0),TRIM(SUBSTITUTE(V43,CHAR(160),""))="Devis 2",IFERROR(VALUE(TRIM(SUBSTITUTE(P43,CHAR(160),""))),0),TRIM(SUBSTITUTE(V43,CHAR(160),""))="Devis 3",IFERROR(VALUE(TRIM(SUBSTITUTE(S43,CHAR(160),""))),0),TRUE,0)*IFERROR(VALUE(TRIM(SUBSTITUTE(D43,CHAR(160),""))),0))=0,"",_xlfn.IFS(TRIM(SUBSTITUTE(V43,CHAR(160),""))="Devis 1",IFERROR(VALUE(TRIM(SUBSTITUTE(M43,CHAR(160),""))),0),TRIM(SUBSTITUTE(V43,CHAR(160),""))="Devis 2",IFERROR(VALUE(TRIM(SUBSTITUTE(P43,CHAR(160),""))),0),TRIM(SUBSTITUTE(V43,CHAR(160),""))="Devis 3",IFERROR(VALUE(TRIM(SUBSTITUTE(S43,CHAR(160),""))),0),TRUE,0)*IFERROR(VALUE(TRIM(SUBSTITUTE(D43,CHAR(160),""))),0))</f>
        <v/>
      </c>
      <c r="X43" s="54" t="str" cm="1">
        <f t="array" ref="X43">IF(_xlfn.IFS(TRIM(SUBSTITUTE(V43,CHAR(160),""))="Devis 1",IFERROR(VALUE(TRIM(SUBSTITUTE(N43,CHAR(160),""))),0),TRIM(SUBSTITUTE(V43,CHAR(160),""))="Devis 2",IFERROR(VALUE(TRIM(SUBSTITUTE(Q43,CHAR(160),""))),0),TRIM(SUBSTITUTE(V43,CHAR(160),""))="Devis 3",IFERROR(VALUE(TRIM(SUBSTITUTE(T43,CHAR(160),""))),0),TRUE,0)*IFERROR(VALUE(TRIM(SUBSTITUTE(D43,CHAR(160),""))),0)=0,IF(W43&lt;&gt;"",0,""),_xlfn.IFS(TRIM(SUBSTITUTE(V43,CHAR(160),""))="Devis 1",IFERROR(VALUE(TRIM(SUBSTITUTE(N43,CHAR(160),""))),0),TRIM(SUBSTITUTE(V43,CHAR(160),""))="Devis 2",IFERROR(VALUE(TRIM(SUBSTITUTE(Q43,CHAR(160),""))),0),TRIM(SUBSTITUTE(V43,CHAR(160),""))="Devis 3",IFERROR(VALUE(TRIM(SUBSTITUTE(T43,CHAR(160),""))),0),TRUE,0)*IFERROR(VALUE(TRIM(SUBSTITUTE(D43,CHAR(160),""))),0))</f>
        <v/>
      </c>
      <c r="Y43" s="112" t="str">
        <f t="shared" ref="Y43:Y74" si="33">IF(OR(W43="", X43=""), "", IFERROR(VALUE(TRIM(SUBSTITUTE(W43,CHAR(160),""))),0) + IFERROR(VALUE(TRIM(SUBSTITUTE(X43,CHAR(160),""))),0))</f>
        <v/>
      </c>
      <c r="Z43" s="113"/>
      <c r="AA43" s="130" t="str">
        <f t="shared" ref="AA43:AA74" si="34">IF(B43="","",B43)</f>
        <v/>
      </c>
      <c r="AB43" s="130" t="str">
        <f t="shared" ref="AB43:AB74" si="35">IF(C43="","",C43)</f>
        <v/>
      </c>
      <c r="AC43" s="130" t="str">
        <f t="shared" ref="AC43:AC74" si="36">IF(D43="","",D43)</f>
        <v/>
      </c>
      <c r="AD43" s="130" t="str">
        <f t="shared" ref="AD43:AD74" si="37">IF(E43="","",E43)</f>
        <v/>
      </c>
      <c r="AE43" s="130" t="str">
        <f t="shared" ref="AE43:AE74" si="38">IF(F43="","",F43)</f>
        <v/>
      </c>
      <c r="AF43" s="130" t="str">
        <f t="shared" ref="AF43:AF74" si="39">IF(G43="","",G43)</f>
        <v/>
      </c>
      <c r="AG43" s="130" t="str">
        <f t="shared" ref="AG43:AG74" si="40">IF(H43="","",H43)</f>
        <v/>
      </c>
      <c r="AH43" s="130" t="str">
        <f t="shared" ref="AH43:AH74" si="41">IF(I43="","",I43)</f>
        <v/>
      </c>
      <c r="AI43" s="130"/>
      <c r="AJ43" s="130" t="str">
        <f t="shared" ref="AJ43:AJ74" si="42">IF(K43="","",K43)</f>
        <v/>
      </c>
      <c r="AK43" s="130" t="str">
        <f t="shared" ref="AK43:AK74" si="43">IF(L43="","",L43)</f>
        <v/>
      </c>
      <c r="AL43" s="29" t="str">
        <f t="shared" ref="AL43:AL74" si="44">IF(M43="","",M43)</f>
        <v/>
      </c>
      <c r="AM43" s="9" t="str">
        <f t="shared" ref="AM43:AM74" si="45">IF(N43="","",N43)</f>
        <v/>
      </c>
      <c r="AN43" s="27" t="str">
        <f t="shared" ref="AN43:AN74" si="46">IF(OR(AL43="", AM43=""), "", IFERROR(VALUE(TRIM(SUBSTITUTE(AL43,CHAR(160),""))),0) + IFERROR(VALUE(TRIM(SUBSTITUTE(AM43,CHAR(160),""))),0))</f>
        <v/>
      </c>
      <c r="AO43" s="30" t="str">
        <f t="shared" ref="AO43:AO74" si="47">IF(P43="","",P43)</f>
        <v/>
      </c>
      <c r="AP43" s="9" t="str">
        <f t="shared" ref="AP43:AP74" si="48">IF(Q43="","",Q43)</f>
        <v/>
      </c>
      <c r="AQ43" s="27" t="str">
        <f t="shared" ref="AQ43:AQ74" si="49">IF(OR(AO43="",AP43=""),"",IFERROR(VALUE(TRIM(SUBSTITUTE(AO43,CHAR(160),""))),0)+IFERROR(VALUE(TRIM(SUBSTITUTE(AP43,CHAR(160),""))),0))</f>
        <v/>
      </c>
      <c r="AR43" s="31" t="str">
        <f t="shared" ref="AR43:AR74" si="50">IF(S43="","",S43)</f>
        <v/>
      </c>
      <c r="AS43" s="9" t="str">
        <f t="shared" ref="AS43:AS74" si="51">IF(T43="","",T43)</f>
        <v/>
      </c>
      <c r="AT43" s="32" t="str">
        <f t="shared" ref="AT43:AT74" si="52">IF(OR(AR43="",AS43=""),"",IFERROR(VALUE(TRIM(SUBSTITUTE(AR43,CHAR(160),""))),0)+IFERROR(VALUE(TRIM(SUBSTITUTE(AS43,CHAR(160),""))),0))</f>
        <v/>
      </c>
      <c r="AU43" s="28" t="str">
        <f t="shared" ref="AU43:AU74" si="53">IF(V43="","",V43)</f>
        <v/>
      </c>
      <c r="AV43" s="136"/>
      <c r="AW43" s="33" t="str">
        <f t="shared" ref="AW43:AW74" si="54">IF((1.15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0,"",(1.15*MIN(IF((IFERROR(VALUE(TRIM(SUBSTITUTE(AL43,CHAR(160),""))),0))=0,1E+30,(IFERROR(VALUE(TRIM(SUBSTITUTE(AL43,CHAR(160),""))),0))),IF((IFERROR(VALUE(TRIM(SUBSTITUTE(AO43,CHAR(160),""))),0))=0,1E+30,(IFERROR(VALUE(TRIM(SUBSTITUTE(AO43,CHAR(160),""))),0))),IF((IFERROR(VALUE(TRIM(SUBSTITUTE(AR43,CHAR(160),""))),0))=0,1E+30,(IFERROR(VALUE(TRIM(SUBSTITUTE(AR43,CHAR(160),""))),0))))*(IFERROR(VALUE(TRIM(SUBSTITUTE(AC43,CHAR(160),""))),0))))</f>
        <v/>
      </c>
      <c r="AX43" s="33" t="str">
        <f t="shared" ref="AX43:AX74" si="55">IF(AW43="","",IF( AND(IFERROR(VALUE(TRIM(SUBSTITUTE(AM43,CHAR(160),""))),0)=0,IFERROR(VALUE(TRIM(SUBSTITUTE(AP43,CHAR(160),""))),0)=0,IFERROR(VALUE(TRIM(SUBSTITUTE(AS43,CHAR(160),""))),0)=0),0,1.15*MIN(IF(IFERROR(VALUE(TRIM(SUBSTITUTE(AM43,CHAR(160),""))),0)=0, 1E+30, IFERROR(VALUE(TRIM(SUBSTITUTE(AM43,CHAR(160),""))),0)),IF(IFERROR(VALUE(TRIM(SUBSTITUTE(AP43,CHAR(160),""))),0)=0, 1E+30, IFERROR(VALUE(TRIM(SUBSTITUTE(AP43,CHAR(160),""))),0)),IF(IFERROR(VALUE(TRIM(SUBSTITUTE(AS43,CHAR(160),""))),0)=0, 1E+30, IFERROR(VALUE(TRIM(SUBSTITUTE(AS43,CHAR(160),""))),0))) *IFERROR(VALUE(TRIM(SUBSTITUTE(AC43,CHAR(160),""))),0)))</f>
        <v/>
      </c>
      <c r="AY43" s="33" t="str">
        <f t="shared" ref="AY43:AY74" si="56">IF(AW43="","",AW43+AX43)</f>
        <v/>
      </c>
      <c r="AZ43" s="55" t="str" cm="1">
        <f t="array" ref="AZ43">IF($AC43="","",IF((IFERROR(_xlfn.IFS($AU43="Devis 1",(IFERROR(VALUE(TRIM(SUBSTITUTE(AL43,CHAR(160),""))),0)),$AU43="Devis 2",(IFERROR(VALUE(TRIM(SUBSTITUTE(AO43,CHAR(160),""))),0)),$AU43="Devis 3",(IFERROR(VALUE(TRIM(SUBSTITUTE(AR43,CHAR(160),""))),0))),0))*(IFERROR(VALUE(TRIM(SUBSTITUTE($AC43,CHAR(160),""))),0))=0,"",(IFERROR(_xlfn.IFS($AU43="Devis 1",(IFERROR(VALUE(TRIM(SUBSTITUTE(AL43,CHAR(160),""))),0)),$AU43="Devis 2",(IFERROR(VALUE(TRIM(SUBSTITUTE(AO43,CHAR(160),""))),0)),$AU43="Devis 3",(IFERROR(VALUE(TRIM(SUBSTITUTE(AR43,CHAR(160),""))),0))),0))*(IFERROR(VALUE(TRIM(SUBSTITUTE($AC43,CHAR(160),""))),0))))</f>
        <v/>
      </c>
      <c r="BA43" s="55" t="str" cm="1">
        <f t="array" ref="BA43">IF($AC43="","",IF((IFERROR(_xlfn.IFS(TRIM(SUBSTITUTE($AU43,CHAR(160),""))="Devis 1", IFERROR(VALUE(TRIM(SUBSTITUTE(AM43,CHAR(160),""))),0),TRIM(SUBSTITUTE($AU43,CHAR(160),""))="Devis 2", IFERROR(VALUE(TRIM(SUBSTITUTE(AP43,CHAR(160),""))),0),TRIM(SUBSTITUTE($AU43,CHAR(160),""))="Devis 3", IFERROR(VALUE(TRIM(SUBSTITUTE(AS43,CHAR(160),""))),0)),0) * IFERROR(VALUE(TRIM(SUBSTITUTE($AC43,CHAR(160),""))),0)) = 0,IF(AZ43&lt;&gt;"",0,""),(IFERROR(_xlfn.IFS(TRIM(SUBSTITUTE($AU43,CHAR(160),""))="Devis 1", IFERROR(VALUE(TRIM(SUBSTITUTE(AM43,CHAR(160),""))),0),TRIM(SUBSTITUTE($AU43,CHAR(160),""))="Devis 2", IFERROR(VALUE(TRIM(SUBSTITUTE(AP43,CHAR(160),""))),0),TRIM(SUBSTITUTE($AU43,CHAR(160),""))="Devis 3", IFERROR(VALUE(TRIM(SUBSTITUTE(AS43,CHAR(160),""))),0)),0) * IFERROR(VALUE(TRIM(SUBSTITUTE($AC43,CHAR(160),""))),0))))</f>
        <v/>
      </c>
      <c r="BB43" s="55" t="str" cm="1">
        <f t="array" ref="BB43">IF($AC43="","",IF(IFERROR(_xlfn.IFS($AU43="Devis 1",IFERROR(VALUE(TRIM(SUBSTITUTE(AN43,CHAR(160),""))),0),$AU43="Devis 2",IFERROR(VALUE(TRIM(SUBSTITUTE(AQ43,CHAR(160),""))),0),$AU43="Devis 3",IFERROR(VALUE(TRIM(SUBSTITUTE(AT43,CHAR(160),""))),0)),0)*IFERROR(VALUE(TRIM(SUBSTITUTE($AC43,CHAR(160),""))),0)=0,"",IFERROR(_xlfn.IFS($AU43="Devis 1",IFERROR(VALUE(TRIM(SUBSTITUTE(AN43,CHAR(160),""))),0),$AU43="Devis 2",IFERROR(VALUE(TRIM(SUBSTITUTE(AQ43,CHAR(160),""))),0),$AU43="Devis 3",IFERROR(VALUE(TRIM(SUBSTITUTE(AT43,CHAR(160),""))),0)),0)*IFERROR(VALUE(TRIM(SUBSTITUTE($AC43,CHAR(160),""))),0)))</f>
        <v/>
      </c>
      <c r="BC43" s="34"/>
      <c r="BD43" s="8" t="str" cm="1">
        <f t="array" ref="BD43">IF(OR(BB43="",AY43="",AZ43="",AW43="",BA43="",AX43=""),"",_xlfn.IFS((IFERROR(VALUE(TRIM(SUBSTITUTE(BB43,CHAR(160),""))),0))&gt;(IFERROR(VALUE(TRIM(SUBSTITUTE(AY43,CHAR(160),""))),0)),"KO : Le montant retenu TTC est supérieur au montant raisonnable TTC. Merci de revoir la ligne de dépense ou plafonner son montant.",(IFERROR(VALUE(TRIM(SUBSTITUTE(AZ43,CHAR(160),""))),0))&gt;(IFERROR(VALUE(TRIM(SUBSTITUTE(AW43,CHAR(160),""))),0)),"Attention : Le montant retenu HT est supérieur au montant HT raisonnable. Merci de revoir la ligne de dépense, plafonner son montant, ou justifier la reventillation HT / TVA.",(IFERROR(VALUE(TRIM(SUBSTITUTE(BA43,CHAR(160),""))),0))&gt;(IFERROR(VALUE(TRIM(SUBSTITUTE(AX43,CHAR(160),""))),0)),"Attention : Le montant TVA retenu est supérieur au montant TVA raisonnable. Merci de revoir la ligne de dépense, plafonner son montant, ou justifier la reventillation HT / TVA.",(IFERROR(VALUE(TRIM(SUBSTITUTE(BB43,CHAR(160),""))),0))=0,"",(IFERROR(VALUE(TRIM(SUBSTITUTE(AY43,CHAR(160),""))),0))=(IFERROR(VALUE(TRIM(SUBSTITUTE(BB43,CHAR(160),""))),0)),"OK",(IFERROR(VALUE(TRIM(SUBSTITUTE(AY43,CHAR(160),""))),0))&gt;(IFERROR(VALUE(TRIM(SUBSTITUTE(BB43,CHAR(160),""))),0))," OK : Montant instruit inférieur au montant raisonnable.",TRUE,""))</f>
        <v/>
      </c>
      <c r="BE43" s="139" t="str" cm="1">
        <f t="array" ref="BE43">IF(OR(BB43="",Y43="",AZ43="",W43="",BA43="",X43=""),"",_xlfn.IFS((IFERROR(VALUE(TRIM(SUBSTITUTE(BB43,CHAR(160),""))),0))&gt;(IFERROR(VALUE(TRIM(SUBSTITUTE(Y43,CHAR(160),""))),0)),"KO : Le montant retenu TTC est supérieur au montant présenté TTC. Merci de revoir la ligne de dépense ou plafonner son montant.",(IFERROR(VALUE(TRIM(SUBSTITUTE(AZ43,CHAR(160),""))),0))&gt;(IFERROR(VALUE(TRIM(SUBSTITUTE(W43,CHAR(160),""))),0)),"Attention : Le montant retenu HT est supérieur au montant HT présenté. Merci de revoir la ligne de dépense,plafonner son montant,ou justifier la reventillation HT/TVA.",(IFERROR(VALUE(TRIM(SUBSTITUTE(BA43,CHAR(160),""))),0))&gt;(IFERROR(VALUE(TRIM(SUBSTITUTE(X43,CHAR(160),""))),0)),"Attention : Le montant TVA retenu est supérieur au montant TVA présenté. Merci de revoir la ligne de dépense,plafonner son montant,ou justifier la reventillation HT/TVA.",(IFERROR(VALUE(TRIM(SUBSTITUTE(Y43,CHAR(160),""))),0))=0,"",(IFERROR(VALUE(TRIM(SUBSTITUTE(BB43,CHAR(160),""))),0))=(IFERROR(VALUE(TRIM(SUBSTITUTE(Y43,CHAR(160),""))),0)),"OK",
OR((IFERROR(VALUE(TRIM(SUBSTITUTE(BB43,CHAR(160),""))),0))=0,(IFERROR(VALUE(TRIM(SUBSTITUTE(AZ43,CHAR(160),""))),0))=0),"Attention : montant présenté entièrement écarté",(IFERROR(VALUE(TRIM(SUBSTITUTE(BB43,CHAR(160),""))),0))&lt;(IFERROR(VALUE(TRIM(SUBSTITUTE(Y43,CHAR(160),""))),0)),"Attention : montant présenté partiellement écarté",TRUE,""))</f>
        <v/>
      </c>
      <c r="BF43" s="33" t="str">
        <f t="shared" ref="BF43:BF74" si="57">IF(OR(W43="",AZ43=""),"",(IFERROR(VALUE(TRIM(SUBSTITUTE(W43,CHAR(160),""))),0))-(IFERROR(VALUE(TRIM(SUBSTITUTE(AZ43,CHAR(160),""))),0)))</f>
        <v/>
      </c>
      <c r="BG43" s="33" t="str">
        <f t="shared" ref="BG43:BG74" si="58">IF(OR(X43="",BA43=""),"",(IFERROR(VALUE(TRIM(SUBSTITUTE(X43,CHAR(160),""))),0))-(IFERROR(VALUE(TRIM(SUBSTITUTE(BA43,CHAR(160),""))),0)))</f>
        <v/>
      </c>
      <c r="BH43" s="10" t="str">
        <f t="shared" ref="BH43:BH74" si="59">IF(OR(Y43="",BB43=""),"",(IFERROR(VALUE(TRIM(SUBSTITUTE(Y43,CHAR(160),""))),0))-(IFERROR(VALUE(TRIM(SUBSTITUTE(BB43,CHAR(160),""))),0)))</f>
        <v/>
      </c>
    </row>
    <row r="44" spans="1:60" ht="15" customHeight="1">
      <c r="A44" s="52">
        <v>33</v>
      </c>
      <c r="B44" s="539"/>
      <c r="C44" s="117"/>
      <c r="D44" s="118"/>
      <c r="E44" s="117"/>
      <c r="F44" s="117"/>
      <c r="G44" s="117"/>
      <c r="H44" s="117"/>
      <c r="I44" s="117"/>
      <c r="J44" s="117"/>
      <c r="K44" s="117"/>
      <c r="L44" s="117"/>
      <c r="M44" s="100"/>
      <c r="N44" s="4"/>
      <c r="O44" s="27" t="str">
        <f t="shared" si="30"/>
        <v/>
      </c>
      <c r="P44" s="5"/>
      <c r="Q44" s="4"/>
      <c r="R44" s="27" t="str">
        <f t="shared" si="31"/>
        <v/>
      </c>
      <c r="S44" s="6"/>
      <c r="T44" s="4"/>
      <c r="U44" s="101" t="str">
        <f t="shared" si="32"/>
        <v/>
      </c>
      <c r="V44" s="110"/>
      <c r="W44" s="109" t="str" cm="1">
        <f t="array" ref="W44">IF((_xlfn.IFS(TRIM(SUBSTITUTE(V44,CHAR(160),""))="Devis 1",IFERROR(VALUE(TRIM(SUBSTITUTE(M44,CHAR(160),""))),0),TRIM(SUBSTITUTE(V44,CHAR(160),""))="Devis 2",IFERROR(VALUE(TRIM(SUBSTITUTE(P44,CHAR(160),""))),0),TRIM(SUBSTITUTE(V44,CHAR(160),""))="Devis 3",IFERROR(VALUE(TRIM(SUBSTITUTE(S44,CHAR(160),""))),0),TRUE,0)*IFERROR(VALUE(TRIM(SUBSTITUTE(D44,CHAR(160),""))),0))=0,"",_xlfn.IFS(TRIM(SUBSTITUTE(V44,CHAR(160),""))="Devis 1",IFERROR(VALUE(TRIM(SUBSTITUTE(M44,CHAR(160),""))),0),TRIM(SUBSTITUTE(V44,CHAR(160),""))="Devis 2",IFERROR(VALUE(TRIM(SUBSTITUTE(P44,CHAR(160),""))),0),TRIM(SUBSTITUTE(V44,CHAR(160),""))="Devis 3",IFERROR(VALUE(TRIM(SUBSTITUTE(S44,CHAR(160),""))),0),TRUE,0)*IFERROR(VALUE(TRIM(SUBSTITUTE(D44,CHAR(160),""))),0))</f>
        <v/>
      </c>
      <c r="X44" s="54" t="str" cm="1">
        <f t="array" ref="X44">IF(_xlfn.IFS(TRIM(SUBSTITUTE(V44,CHAR(160),""))="Devis 1",IFERROR(VALUE(TRIM(SUBSTITUTE(N44,CHAR(160),""))),0),TRIM(SUBSTITUTE(V44,CHAR(160),""))="Devis 2",IFERROR(VALUE(TRIM(SUBSTITUTE(Q44,CHAR(160),""))),0),TRIM(SUBSTITUTE(V44,CHAR(160),""))="Devis 3",IFERROR(VALUE(TRIM(SUBSTITUTE(T44,CHAR(160),""))),0),TRUE,0)*IFERROR(VALUE(TRIM(SUBSTITUTE(D44,CHAR(160),""))),0)=0,IF(W44&lt;&gt;"",0,""),_xlfn.IFS(TRIM(SUBSTITUTE(V44,CHAR(160),""))="Devis 1",IFERROR(VALUE(TRIM(SUBSTITUTE(N44,CHAR(160),""))),0),TRIM(SUBSTITUTE(V44,CHAR(160),""))="Devis 2",IFERROR(VALUE(TRIM(SUBSTITUTE(Q44,CHAR(160),""))),0),TRIM(SUBSTITUTE(V44,CHAR(160),""))="Devis 3",IFERROR(VALUE(TRIM(SUBSTITUTE(T44,CHAR(160),""))),0),TRUE,0)*IFERROR(VALUE(TRIM(SUBSTITUTE(D44,CHAR(160),""))),0))</f>
        <v/>
      </c>
      <c r="Y44" s="112" t="str">
        <f t="shared" si="33"/>
        <v/>
      </c>
      <c r="Z44" s="113"/>
      <c r="AA44" s="130" t="str">
        <f t="shared" si="34"/>
        <v/>
      </c>
      <c r="AB44" s="130" t="str">
        <f t="shared" si="35"/>
        <v/>
      </c>
      <c r="AC44" s="130" t="str">
        <f t="shared" si="36"/>
        <v/>
      </c>
      <c r="AD44" s="130" t="str">
        <f t="shared" si="37"/>
        <v/>
      </c>
      <c r="AE44" s="130" t="str">
        <f t="shared" si="38"/>
        <v/>
      </c>
      <c r="AF44" s="130" t="str">
        <f t="shared" si="39"/>
        <v/>
      </c>
      <c r="AG44" s="130" t="str">
        <f t="shared" si="40"/>
        <v/>
      </c>
      <c r="AH44" s="130" t="str">
        <f t="shared" si="41"/>
        <v/>
      </c>
      <c r="AI44" s="130"/>
      <c r="AJ44" s="130" t="str">
        <f t="shared" si="42"/>
        <v/>
      </c>
      <c r="AK44" s="130" t="str">
        <f t="shared" si="43"/>
        <v/>
      </c>
      <c r="AL44" s="29" t="str">
        <f t="shared" si="44"/>
        <v/>
      </c>
      <c r="AM44" s="9" t="str">
        <f t="shared" si="45"/>
        <v/>
      </c>
      <c r="AN44" s="27" t="str">
        <f t="shared" si="46"/>
        <v/>
      </c>
      <c r="AO44" s="30" t="str">
        <f t="shared" si="47"/>
        <v/>
      </c>
      <c r="AP44" s="9" t="str">
        <f t="shared" si="48"/>
        <v/>
      </c>
      <c r="AQ44" s="27" t="str">
        <f t="shared" si="49"/>
        <v/>
      </c>
      <c r="AR44" s="31" t="str">
        <f t="shared" si="50"/>
        <v/>
      </c>
      <c r="AS44" s="9" t="str">
        <f t="shared" si="51"/>
        <v/>
      </c>
      <c r="AT44" s="32" t="str">
        <f t="shared" si="52"/>
        <v/>
      </c>
      <c r="AU44" s="28" t="str">
        <f t="shared" si="53"/>
        <v/>
      </c>
      <c r="AV44" s="136"/>
      <c r="AW44" s="33" t="str">
        <f t="shared" si="54"/>
        <v/>
      </c>
      <c r="AX44" s="33" t="str">
        <f t="shared" si="55"/>
        <v/>
      </c>
      <c r="AY44" s="33" t="str">
        <f t="shared" si="56"/>
        <v/>
      </c>
      <c r="AZ44" s="55" t="str" cm="1">
        <f t="array" ref="AZ44">IF($AC44="","",IF((IFERROR(_xlfn.IFS($AU44="Devis 1",(IFERROR(VALUE(TRIM(SUBSTITUTE(AL44,CHAR(160),""))),0)),$AU44="Devis 2",(IFERROR(VALUE(TRIM(SUBSTITUTE(AO44,CHAR(160),""))),0)),$AU44="Devis 3",(IFERROR(VALUE(TRIM(SUBSTITUTE(AR44,CHAR(160),""))),0))),0))*(IFERROR(VALUE(TRIM(SUBSTITUTE($AC44,CHAR(160),""))),0))=0,"",(IFERROR(_xlfn.IFS($AU44="Devis 1",(IFERROR(VALUE(TRIM(SUBSTITUTE(AL44,CHAR(160),""))),0)),$AU44="Devis 2",(IFERROR(VALUE(TRIM(SUBSTITUTE(AO44,CHAR(160),""))),0)),$AU44="Devis 3",(IFERROR(VALUE(TRIM(SUBSTITUTE(AR44,CHAR(160),""))),0))),0))*(IFERROR(VALUE(TRIM(SUBSTITUTE($AC44,CHAR(160),""))),0))))</f>
        <v/>
      </c>
      <c r="BA44" s="55" t="str" cm="1">
        <f t="array" ref="BA44">IF($AC44="","",IF((IFERROR(_xlfn.IFS(TRIM(SUBSTITUTE($AU44,CHAR(160),""))="Devis 1", IFERROR(VALUE(TRIM(SUBSTITUTE(AM44,CHAR(160),""))),0),TRIM(SUBSTITUTE($AU44,CHAR(160),""))="Devis 2", IFERROR(VALUE(TRIM(SUBSTITUTE(AP44,CHAR(160),""))),0),TRIM(SUBSTITUTE($AU44,CHAR(160),""))="Devis 3", IFERROR(VALUE(TRIM(SUBSTITUTE(AS44,CHAR(160),""))),0)),0) * IFERROR(VALUE(TRIM(SUBSTITUTE($AC44,CHAR(160),""))),0)) = 0,IF(AZ44&lt;&gt;"",0,""),(IFERROR(_xlfn.IFS(TRIM(SUBSTITUTE($AU44,CHAR(160),""))="Devis 1", IFERROR(VALUE(TRIM(SUBSTITUTE(AM44,CHAR(160),""))),0),TRIM(SUBSTITUTE($AU44,CHAR(160),""))="Devis 2", IFERROR(VALUE(TRIM(SUBSTITUTE(AP44,CHAR(160),""))),0),TRIM(SUBSTITUTE($AU44,CHAR(160),""))="Devis 3", IFERROR(VALUE(TRIM(SUBSTITUTE(AS44,CHAR(160),""))),0)),0) * IFERROR(VALUE(TRIM(SUBSTITUTE($AC44,CHAR(160),""))),0))))</f>
        <v/>
      </c>
      <c r="BB44" s="55" t="str" cm="1">
        <f t="array" ref="BB44">IF($AC44="","",IF(IFERROR(_xlfn.IFS($AU44="Devis 1",IFERROR(VALUE(TRIM(SUBSTITUTE(AN44,CHAR(160),""))),0),$AU44="Devis 2",IFERROR(VALUE(TRIM(SUBSTITUTE(AQ44,CHAR(160),""))),0),$AU44="Devis 3",IFERROR(VALUE(TRIM(SUBSTITUTE(AT44,CHAR(160),""))),0)),0)*IFERROR(VALUE(TRIM(SUBSTITUTE($AC44,CHAR(160),""))),0)=0,"",IFERROR(_xlfn.IFS($AU44="Devis 1",IFERROR(VALUE(TRIM(SUBSTITUTE(AN44,CHAR(160),""))),0),$AU44="Devis 2",IFERROR(VALUE(TRIM(SUBSTITUTE(AQ44,CHAR(160),""))),0),$AU44="Devis 3",IFERROR(VALUE(TRIM(SUBSTITUTE(AT44,CHAR(160),""))),0)),0)*IFERROR(VALUE(TRIM(SUBSTITUTE($AC44,CHAR(160),""))),0)))</f>
        <v/>
      </c>
      <c r="BC44" s="34"/>
      <c r="BD44" s="8" t="str" cm="1">
        <f t="array" ref="BD44">IF(OR(BB44="",AY44="",AZ44="",AW44="",BA44="",AX44=""),"",_xlfn.IFS((IFERROR(VALUE(TRIM(SUBSTITUTE(BB44,CHAR(160),""))),0))&gt;(IFERROR(VALUE(TRIM(SUBSTITUTE(AY44,CHAR(160),""))),0)),"KO : Le montant retenu TTC est supérieur au montant raisonnable TTC. Merci de revoir la ligne de dépense ou plafonner son montant.",(IFERROR(VALUE(TRIM(SUBSTITUTE(AZ44,CHAR(160),""))),0))&gt;(IFERROR(VALUE(TRIM(SUBSTITUTE(AW44,CHAR(160),""))),0)),"Attention : Le montant retenu HT est supérieur au montant HT raisonnable. Merci de revoir la ligne de dépense, plafonner son montant, ou justifier la reventillation HT / TVA.",(IFERROR(VALUE(TRIM(SUBSTITUTE(BA44,CHAR(160),""))),0))&gt;(IFERROR(VALUE(TRIM(SUBSTITUTE(AX44,CHAR(160),""))),0)),"Attention : Le montant TVA retenu est supérieur au montant TVA raisonnable. Merci de revoir la ligne de dépense, plafonner son montant, ou justifier la reventillation HT / TVA.",(IFERROR(VALUE(TRIM(SUBSTITUTE(BB44,CHAR(160),""))),0))=0,"",(IFERROR(VALUE(TRIM(SUBSTITUTE(AY44,CHAR(160),""))),0))=(IFERROR(VALUE(TRIM(SUBSTITUTE(BB44,CHAR(160),""))),0)),"OK",(IFERROR(VALUE(TRIM(SUBSTITUTE(AY44,CHAR(160),""))),0))&gt;(IFERROR(VALUE(TRIM(SUBSTITUTE(BB44,CHAR(160),""))),0))," OK : Montant instruit inférieur au montant raisonnable.",TRUE,""))</f>
        <v/>
      </c>
      <c r="BE44" s="139" t="str" cm="1">
        <f t="array" ref="BE44">IF(OR(BB44="",Y44="",AZ44="",W44="",BA44="",X44=""),"",_xlfn.IFS((IFERROR(VALUE(TRIM(SUBSTITUTE(BB44,CHAR(160),""))),0))&gt;(IFERROR(VALUE(TRIM(SUBSTITUTE(Y44,CHAR(160),""))),0)),"KO : Le montant retenu TTC est supérieur au montant présenté TTC. Merci de revoir la ligne de dépense ou plafonner son montant.",(IFERROR(VALUE(TRIM(SUBSTITUTE(AZ44,CHAR(160),""))),0))&gt;(IFERROR(VALUE(TRIM(SUBSTITUTE(W44,CHAR(160),""))),0)),"Attention : Le montant retenu HT est supérieur au montant HT présenté. Merci de revoir la ligne de dépense,plafonner son montant,ou justifier la reventillation HT/TVA.",(IFERROR(VALUE(TRIM(SUBSTITUTE(BA44,CHAR(160),""))),0))&gt;(IFERROR(VALUE(TRIM(SUBSTITUTE(X44,CHAR(160),""))),0)),"Attention : Le montant TVA retenu est supérieur au montant TVA présenté. Merci de revoir la ligne de dépense,plafonner son montant,ou justifier la reventillation HT/TVA.",(IFERROR(VALUE(TRIM(SUBSTITUTE(Y44,CHAR(160),""))),0))=0,"",(IFERROR(VALUE(TRIM(SUBSTITUTE(BB44,CHAR(160),""))),0))=(IFERROR(VALUE(TRIM(SUBSTITUTE(Y44,CHAR(160),""))),0)),"OK",
OR((IFERROR(VALUE(TRIM(SUBSTITUTE(BB44,CHAR(160),""))),0))=0,(IFERROR(VALUE(TRIM(SUBSTITUTE(AZ44,CHAR(160),""))),0))=0),"Attention : montant présenté entièrement écarté",(IFERROR(VALUE(TRIM(SUBSTITUTE(BB44,CHAR(160),""))),0))&lt;(IFERROR(VALUE(TRIM(SUBSTITUTE(Y44,CHAR(160),""))),0)),"Attention : montant présenté partiellement écarté",TRUE,""))</f>
        <v/>
      </c>
      <c r="BF44" s="33" t="str">
        <f t="shared" si="57"/>
        <v/>
      </c>
      <c r="BG44" s="33" t="str">
        <f t="shared" si="58"/>
        <v/>
      </c>
      <c r="BH44" s="10" t="str">
        <f t="shared" si="59"/>
        <v/>
      </c>
    </row>
    <row r="45" spans="1:60" ht="15" customHeight="1">
      <c r="A45" s="52">
        <v>34</v>
      </c>
      <c r="B45" s="539"/>
      <c r="C45" s="117"/>
      <c r="D45" s="118"/>
      <c r="E45" s="117"/>
      <c r="F45" s="117"/>
      <c r="G45" s="117"/>
      <c r="H45" s="117"/>
      <c r="I45" s="117"/>
      <c r="J45" s="117"/>
      <c r="K45" s="117"/>
      <c r="L45" s="117"/>
      <c r="M45" s="100"/>
      <c r="N45" s="4"/>
      <c r="O45" s="27" t="str">
        <f t="shared" si="30"/>
        <v/>
      </c>
      <c r="P45" s="5"/>
      <c r="Q45" s="4"/>
      <c r="R45" s="27" t="str">
        <f t="shared" si="31"/>
        <v/>
      </c>
      <c r="S45" s="6"/>
      <c r="T45" s="4"/>
      <c r="U45" s="101" t="str">
        <f t="shared" si="32"/>
        <v/>
      </c>
      <c r="V45" s="110"/>
      <c r="W45" s="109" t="str" cm="1">
        <f t="array" ref="W45">IF((_xlfn.IFS(TRIM(SUBSTITUTE(V45,CHAR(160),""))="Devis 1",IFERROR(VALUE(TRIM(SUBSTITUTE(M45,CHAR(160),""))),0),TRIM(SUBSTITUTE(V45,CHAR(160),""))="Devis 2",IFERROR(VALUE(TRIM(SUBSTITUTE(P45,CHAR(160),""))),0),TRIM(SUBSTITUTE(V45,CHAR(160),""))="Devis 3",IFERROR(VALUE(TRIM(SUBSTITUTE(S45,CHAR(160),""))),0),TRUE,0)*IFERROR(VALUE(TRIM(SUBSTITUTE(D45,CHAR(160),""))),0))=0,"",_xlfn.IFS(TRIM(SUBSTITUTE(V45,CHAR(160),""))="Devis 1",IFERROR(VALUE(TRIM(SUBSTITUTE(M45,CHAR(160),""))),0),TRIM(SUBSTITUTE(V45,CHAR(160),""))="Devis 2",IFERROR(VALUE(TRIM(SUBSTITUTE(P45,CHAR(160),""))),0),TRIM(SUBSTITUTE(V45,CHAR(160),""))="Devis 3",IFERROR(VALUE(TRIM(SUBSTITUTE(S45,CHAR(160),""))),0),TRUE,0)*IFERROR(VALUE(TRIM(SUBSTITUTE(D45,CHAR(160),""))),0))</f>
        <v/>
      </c>
      <c r="X45" s="54" t="str" cm="1">
        <f t="array" ref="X45">IF(_xlfn.IFS(TRIM(SUBSTITUTE(V45,CHAR(160),""))="Devis 1",IFERROR(VALUE(TRIM(SUBSTITUTE(N45,CHAR(160),""))),0),TRIM(SUBSTITUTE(V45,CHAR(160),""))="Devis 2",IFERROR(VALUE(TRIM(SUBSTITUTE(Q45,CHAR(160),""))),0),TRIM(SUBSTITUTE(V45,CHAR(160),""))="Devis 3",IFERROR(VALUE(TRIM(SUBSTITUTE(T45,CHAR(160),""))),0),TRUE,0)*IFERROR(VALUE(TRIM(SUBSTITUTE(D45,CHAR(160),""))),0)=0,IF(W45&lt;&gt;"",0,""),_xlfn.IFS(TRIM(SUBSTITUTE(V45,CHAR(160),""))="Devis 1",IFERROR(VALUE(TRIM(SUBSTITUTE(N45,CHAR(160),""))),0),TRIM(SUBSTITUTE(V45,CHAR(160),""))="Devis 2",IFERROR(VALUE(TRIM(SUBSTITUTE(Q45,CHAR(160),""))),0),TRIM(SUBSTITUTE(V45,CHAR(160),""))="Devis 3",IFERROR(VALUE(TRIM(SUBSTITUTE(T45,CHAR(160),""))),0),TRUE,0)*IFERROR(VALUE(TRIM(SUBSTITUTE(D45,CHAR(160),""))),0))</f>
        <v/>
      </c>
      <c r="Y45" s="112" t="str">
        <f t="shared" si="33"/>
        <v/>
      </c>
      <c r="Z45" s="113"/>
      <c r="AA45" s="130" t="str">
        <f t="shared" si="34"/>
        <v/>
      </c>
      <c r="AB45" s="130" t="str">
        <f t="shared" si="35"/>
        <v/>
      </c>
      <c r="AC45" s="130" t="str">
        <f t="shared" si="36"/>
        <v/>
      </c>
      <c r="AD45" s="130" t="str">
        <f t="shared" si="37"/>
        <v/>
      </c>
      <c r="AE45" s="130" t="str">
        <f t="shared" si="38"/>
        <v/>
      </c>
      <c r="AF45" s="130" t="str">
        <f t="shared" si="39"/>
        <v/>
      </c>
      <c r="AG45" s="130" t="str">
        <f t="shared" si="40"/>
        <v/>
      </c>
      <c r="AH45" s="130" t="str">
        <f t="shared" si="41"/>
        <v/>
      </c>
      <c r="AI45" s="130"/>
      <c r="AJ45" s="130" t="str">
        <f t="shared" si="42"/>
        <v/>
      </c>
      <c r="AK45" s="130" t="str">
        <f t="shared" si="43"/>
        <v/>
      </c>
      <c r="AL45" s="29" t="str">
        <f t="shared" si="44"/>
        <v/>
      </c>
      <c r="AM45" s="9" t="str">
        <f t="shared" si="45"/>
        <v/>
      </c>
      <c r="AN45" s="27" t="str">
        <f t="shared" si="46"/>
        <v/>
      </c>
      <c r="AO45" s="30" t="str">
        <f t="shared" si="47"/>
        <v/>
      </c>
      <c r="AP45" s="9" t="str">
        <f t="shared" si="48"/>
        <v/>
      </c>
      <c r="AQ45" s="27" t="str">
        <f t="shared" si="49"/>
        <v/>
      </c>
      <c r="AR45" s="31" t="str">
        <f t="shared" si="50"/>
        <v/>
      </c>
      <c r="AS45" s="9" t="str">
        <f t="shared" si="51"/>
        <v/>
      </c>
      <c r="AT45" s="32" t="str">
        <f t="shared" si="52"/>
        <v/>
      </c>
      <c r="AU45" s="28" t="str">
        <f t="shared" si="53"/>
        <v/>
      </c>
      <c r="AV45" s="136"/>
      <c r="AW45" s="33" t="str">
        <f t="shared" si="54"/>
        <v/>
      </c>
      <c r="AX45" s="33" t="str">
        <f t="shared" si="55"/>
        <v/>
      </c>
      <c r="AY45" s="33" t="str">
        <f t="shared" si="56"/>
        <v/>
      </c>
      <c r="AZ45" s="55" t="str" cm="1">
        <f t="array" ref="AZ45">IF($AC45="","",IF((IFERROR(_xlfn.IFS($AU45="Devis 1",(IFERROR(VALUE(TRIM(SUBSTITUTE(AL45,CHAR(160),""))),0)),$AU45="Devis 2",(IFERROR(VALUE(TRIM(SUBSTITUTE(AO45,CHAR(160),""))),0)),$AU45="Devis 3",(IFERROR(VALUE(TRIM(SUBSTITUTE(AR45,CHAR(160),""))),0))),0))*(IFERROR(VALUE(TRIM(SUBSTITUTE($AC45,CHAR(160),""))),0))=0,"",(IFERROR(_xlfn.IFS($AU45="Devis 1",(IFERROR(VALUE(TRIM(SUBSTITUTE(AL45,CHAR(160),""))),0)),$AU45="Devis 2",(IFERROR(VALUE(TRIM(SUBSTITUTE(AO45,CHAR(160),""))),0)),$AU45="Devis 3",(IFERROR(VALUE(TRIM(SUBSTITUTE(AR45,CHAR(160),""))),0))),0))*(IFERROR(VALUE(TRIM(SUBSTITUTE($AC45,CHAR(160),""))),0))))</f>
        <v/>
      </c>
      <c r="BA45" s="55" t="str" cm="1">
        <f t="array" ref="BA45">IF($AC45="","",IF((IFERROR(_xlfn.IFS(TRIM(SUBSTITUTE($AU45,CHAR(160),""))="Devis 1", IFERROR(VALUE(TRIM(SUBSTITUTE(AM45,CHAR(160),""))),0),TRIM(SUBSTITUTE($AU45,CHAR(160),""))="Devis 2", IFERROR(VALUE(TRIM(SUBSTITUTE(AP45,CHAR(160),""))),0),TRIM(SUBSTITUTE($AU45,CHAR(160),""))="Devis 3", IFERROR(VALUE(TRIM(SUBSTITUTE(AS45,CHAR(160),""))),0)),0) * IFERROR(VALUE(TRIM(SUBSTITUTE($AC45,CHAR(160),""))),0)) = 0,IF(AZ45&lt;&gt;"",0,""),(IFERROR(_xlfn.IFS(TRIM(SUBSTITUTE($AU45,CHAR(160),""))="Devis 1", IFERROR(VALUE(TRIM(SUBSTITUTE(AM45,CHAR(160),""))),0),TRIM(SUBSTITUTE($AU45,CHAR(160),""))="Devis 2", IFERROR(VALUE(TRIM(SUBSTITUTE(AP45,CHAR(160),""))),0),TRIM(SUBSTITUTE($AU45,CHAR(160),""))="Devis 3", IFERROR(VALUE(TRIM(SUBSTITUTE(AS45,CHAR(160),""))),0)),0) * IFERROR(VALUE(TRIM(SUBSTITUTE($AC45,CHAR(160),""))),0))))</f>
        <v/>
      </c>
      <c r="BB45" s="55" t="str" cm="1">
        <f t="array" ref="BB45">IF($AC45="","",IF(IFERROR(_xlfn.IFS($AU45="Devis 1",IFERROR(VALUE(TRIM(SUBSTITUTE(AN45,CHAR(160),""))),0),$AU45="Devis 2",IFERROR(VALUE(TRIM(SUBSTITUTE(AQ45,CHAR(160),""))),0),$AU45="Devis 3",IFERROR(VALUE(TRIM(SUBSTITUTE(AT45,CHAR(160),""))),0)),0)*IFERROR(VALUE(TRIM(SUBSTITUTE($AC45,CHAR(160),""))),0)=0,"",IFERROR(_xlfn.IFS($AU45="Devis 1",IFERROR(VALUE(TRIM(SUBSTITUTE(AN45,CHAR(160),""))),0),$AU45="Devis 2",IFERROR(VALUE(TRIM(SUBSTITUTE(AQ45,CHAR(160),""))),0),$AU45="Devis 3",IFERROR(VALUE(TRIM(SUBSTITUTE(AT45,CHAR(160),""))),0)),0)*IFERROR(VALUE(TRIM(SUBSTITUTE($AC45,CHAR(160),""))),0)))</f>
        <v/>
      </c>
      <c r="BC45" s="34"/>
      <c r="BD45" s="8" t="str" cm="1">
        <f t="array" ref="BD45">IF(OR(BB45="",AY45="",AZ45="",AW45="",BA45="",AX45=""),"",_xlfn.IFS((IFERROR(VALUE(TRIM(SUBSTITUTE(BB45,CHAR(160),""))),0))&gt;(IFERROR(VALUE(TRIM(SUBSTITUTE(AY45,CHAR(160),""))),0)),"KO : Le montant retenu TTC est supérieur au montant raisonnable TTC. Merci de revoir la ligne de dépense ou plafonner son montant.",(IFERROR(VALUE(TRIM(SUBSTITUTE(AZ45,CHAR(160),""))),0))&gt;(IFERROR(VALUE(TRIM(SUBSTITUTE(AW45,CHAR(160),""))),0)),"Attention : Le montant retenu HT est supérieur au montant HT raisonnable. Merci de revoir la ligne de dépense, plafonner son montant, ou justifier la reventillation HT / TVA.",(IFERROR(VALUE(TRIM(SUBSTITUTE(BA45,CHAR(160),""))),0))&gt;(IFERROR(VALUE(TRIM(SUBSTITUTE(AX45,CHAR(160),""))),0)),"Attention : Le montant TVA retenu est supérieur au montant TVA raisonnable. Merci de revoir la ligne de dépense, plafonner son montant, ou justifier la reventillation HT / TVA.",(IFERROR(VALUE(TRIM(SUBSTITUTE(BB45,CHAR(160),""))),0))=0,"",(IFERROR(VALUE(TRIM(SUBSTITUTE(AY45,CHAR(160),""))),0))=(IFERROR(VALUE(TRIM(SUBSTITUTE(BB45,CHAR(160),""))),0)),"OK",(IFERROR(VALUE(TRIM(SUBSTITUTE(AY45,CHAR(160),""))),0))&gt;(IFERROR(VALUE(TRIM(SUBSTITUTE(BB45,CHAR(160),""))),0))," OK : Montant instruit inférieur au montant raisonnable.",TRUE,""))</f>
        <v/>
      </c>
      <c r="BE45" s="139" t="str" cm="1">
        <f t="array" ref="BE45">IF(OR(BB45="",Y45="",AZ45="",W45="",BA45="",X45=""),"",_xlfn.IFS((IFERROR(VALUE(TRIM(SUBSTITUTE(BB45,CHAR(160),""))),0))&gt;(IFERROR(VALUE(TRIM(SUBSTITUTE(Y45,CHAR(160),""))),0)),"KO : Le montant retenu TTC est supérieur au montant présenté TTC. Merci de revoir la ligne de dépense ou plafonner son montant.",(IFERROR(VALUE(TRIM(SUBSTITUTE(AZ45,CHAR(160),""))),0))&gt;(IFERROR(VALUE(TRIM(SUBSTITUTE(W45,CHAR(160),""))),0)),"Attention : Le montant retenu HT est supérieur au montant HT présenté. Merci de revoir la ligne de dépense,plafonner son montant,ou justifier la reventillation HT/TVA.",(IFERROR(VALUE(TRIM(SUBSTITUTE(BA45,CHAR(160),""))),0))&gt;(IFERROR(VALUE(TRIM(SUBSTITUTE(X45,CHAR(160),""))),0)),"Attention : Le montant TVA retenu est supérieur au montant TVA présenté. Merci de revoir la ligne de dépense,plafonner son montant,ou justifier la reventillation HT/TVA.",(IFERROR(VALUE(TRIM(SUBSTITUTE(Y45,CHAR(160),""))),0))=0,"",(IFERROR(VALUE(TRIM(SUBSTITUTE(BB45,CHAR(160),""))),0))=(IFERROR(VALUE(TRIM(SUBSTITUTE(Y45,CHAR(160),""))),0)),"OK",
OR((IFERROR(VALUE(TRIM(SUBSTITUTE(BB45,CHAR(160),""))),0))=0,(IFERROR(VALUE(TRIM(SUBSTITUTE(AZ45,CHAR(160),""))),0))=0),"Attention : montant présenté entièrement écarté",(IFERROR(VALUE(TRIM(SUBSTITUTE(BB45,CHAR(160),""))),0))&lt;(IFERROR(VALUE(TRIM(SUBSTITUTE(Y45,CHAR(160),""))),0)),"Attention : montant présenté partiellement écarté",TRUE,""))</f>
        <v/>
      </c>
      <c r="BF45" s="33" t="str">
        <f t="shared" si="57"/>
        <v/>
      </c>
      <c r="BG45" s="33" t="str">
        <f t="shared" si="58"/>
        <v/>
      </c>
      <c r="BH45" s="10" t="str">
        <f t="shared" si="59"/>
        <v/>
      </c>
    </row>
    <row r="46" spans="1:60" ht="15" customHeight="1">
      <c r="A46" s="52">
        <v>35</v>
      </c>
      <c r="B46" s="539"/>
      <c r="C46" s="117"/>
      <c r="D46" s="118"/>
      <c r="E46" s="117"/>
      <c r="F46" s="117"/>
      <c r="G46" s="117"/>
      <c r="H46" s="117"/>
      <c r="I46" s="117"/>
      <c r="J46" s="117"/>
      <c r="K46" s="117"/>
      <c r="L46" s="117"/>
      <c r="M46" s="100"/>
      <c r="N46" s="4"/>
      <c r="O46" s="27" t="str">
        <f t="shared" si="30"/>
        <v/>
      </c>
      <c r="P46" s="5"/>
      <c r="Q46" s="4"/>
      <c r="R46" s="27" t="str">
        <f t="shared" si="31"/>
        <v/>
      </c>
      <c r="S46" s="6"/>
      <c r="T46" s="4"/>
      <c r="U46" s="101" t="str">
        <f t="shared" si="32"/>
        <v/>
      </c>
      <c r="V46" s="110"/>
      <c r="W46" s="109" t="str" cm="1">
        <f t="array" ref="W46">IF((_xlfn.IFS(TRIM(SUBSTITUTE(V46,CHAR(160),""))="Devis 1",IFERROR(VALUE(TRIM(SUBSTITUTE(M46,CHAR(160),""))),0),TRIM(SUBSTITUTE(V46,CHAR(160),""))="Devis 2",IFERROR(VALUE(TRIM(SUBSTITUTE(P46,CHAR(160),""))),0),TRIM(SUBSTITUTE(V46,CHAR(160),""))="Devis 3",IFERROR(VALUE(TRIM(SUBSTITUTE(S46,CHAR(160),""))),0),TRUE,0)*IFERROR(VALUE(TRIM(SUBSTITUTE(D46,CHAR(160),""))),0))=0,"",_xlfn.IFS(TRIM(SUBSTITUTE(V46,CHAR(160),""))="Devis 1",IFERROR(VALUE(TRIM(SUBSTITUTE(M46,CHAR(160),""))),0),TRIM(SUBSTITUTE(V46,CHAR(160),""))="Devis 2",IFERROR(VALUE(TRIM(SUBSTITUTE(P46,CHAR(160),""))),0),TRIM(SUBSTITUTE(V46,CHAR(160),""))="Devis 3",IFERROR(VALUE(TRIM(SUBSTITUTE(S46,CHAR(160),""))),0),TRUE,0)*IFERROR(VALUE(TRIM(SUBSTITUTE(D46,CHAR(160),""))),0))</f>
        <v/>
      </c>
      <c r="X46" s="54" t="str" cm="1">
        <f t="array" ref="X46">IF(_xlfn.IFS(TRIM(SUBSTITUTE(V46,CHAR(160),""))="Devis 1",IFERROR(VALUE(TRIM(SUBSTITUTE(N46,CHAR(160),""))),0),TRIM(SUBSTITUTE(V46,CHAR(160),""))="Devis 2",IFERROR(VALUE(TRIM(SUBSTITUTE(Q46,CHAR(160),""))),0),TRIM(SUBSTITUTE(V46,CHAR(160),""))="Devis 3",IFERROR(VALUE(TRIM(SUBSTITUTE(T46,CHAR(160),""))),0),TRUE,0)*IFERROR(VALUE(TRIM(SUBSTITUTE(D46,CHAR(160),""))),0)=0,IF(W46&lt;&gt;"",0,""),_xlfn.IFS(TRIM(SUBSTITUTE(V46,CHAR(160),""))="Devis 1",IFERROR(VALUE(TRIM(SUBSTITUTE(N46,CHAR(160),""))),0),TRIM(SUBSTITUTE(V46,CHAR(160),""))="Devis 2",IFERROR(VALUE(TRIM(SUBSTITUTE(Q46,CHAR(160),""))),0),TRIM(SUBSTITUTE(V46,CHAR(160),""))="Devis 3",IFERROR(VALUE(TRIM(SUBSTITUTE(T46,CHAR(160),""))),0),TRUE,0)*IFERROR(VALUE(TRIM(SUBSTITUTE(D46,CHAR(160),""))),0))</f>
        <v/>
      </c>
      <c r="Y46" s="112" t="str">
        <f t="shared" si="33"/>
        <v/>
      </c>
      <c r="Z46" s="113"/>
      <c r="AA46" s="130" t="str">
        <f t="shared" si="34"/>
        <v/>
      </c>
      <c r="AB46" s="130" t="str">
        <f t="shared" si="35"/>
        <v/>
      </c>
      <c r="AC46" s="130" t="str">
        <f t="shared" si="36"/>
        <v/>
      </c>
      <c r="AD46" s="130" t="str">
        <f t="shared" si="37"/>
        <v/>
      </c>
      <c r="AE46" s="130" t="str">
        <f t="shared" si="38"/>
        <v/>
      </c>
      <c r="AF46" s="130" t="str">
        <f t="shared" si="39"/>
        <v/>
      </c>
      <c r="AG46" s="130" t="str">
        <f t="shared" si="40"/>
        <v/>
      </c>
      <c r="AH46" s="130" t="str">
        <f t="shared" si="41"/>
        <v/>
      </c>
      <c r="AI46" s="130"/>
      <c r="AJ46" s="130" t="str">
        <f t="shared" si="42"/>
        <v/>
      </c>
      <c r="AK46" s="130" t="str">
        <f t="shared" si="43"/>
        <v/>
      </c>
      <c r="AL46" s="29" t="str">
        <f t="shared" si="44"/>
        <v/>
      </c>
      <c r="AM46" s="9" t="str">
        <f t="shared" si="45"/>
        <v/>
      </c>
      <c r="AN46" s="27" t="str">
        <f t="shared" si="46"/>
        <v/>
      </c>
      <c r="AO46" s="30" t="str">
        <f t="shared" si="47"/>
        <v/>
      </c>
      <c r="AP46" s="9" t="str">
        <f t="shared" si="48"/>
        <v/>
      </c>
      <c r="AQ46" s="27" t="str">
        <f t="shared" si="49"/>
        <v/>
      </c>
      <c r="AR46" s="31" t="str">
        <f t="shared" si="50"/>
        <v/>
      </c>
      <c r="AS46" s="9" t="str">
        <f t="shared" si="51"/>
        <v/>
      </c>
      <c r="AT46" s="32" t="str">
        <f t="shared" si="52"/>
        <v/>
      </c>
      <c r="AU46" s="28" t="str">
        <f t="shared" si="53"/>
        <v/>
      </c>
      <c r="AV46" s="136"/>
      <c r="AW46" s="33" t="str">
        <f t="shared" si="54"/>
        <v/>
      </c>
      <c r="AX46" s="33" t="str">
        <f t="shared" si="55"/>
        <v/>
      </c>
      <c r="AY46" s="33" t="str">
        <f t="shared" si="56"/>
        <v/>
      </c>
      <c r="AZ46" s="55" t="str" cm="1">
        <f t="array" ref="AZ46">IF($AC46="","",IF((IFERROR(_xlfn.IFS($AU46="Devis 1",(IFERROR(VALUE(TRIM(SUBSTITUTE(AL46,CHAR(160),""))),0)),$AU46="Devis 2",(IFERROR(VALUE(TRIM(SUBSTITUTE(AO46,CHAR(160),""))),0)),$AU46="Devis 3",(IFERROR(VALUE(TRIM(SUBSTITUTE(AR46,CHAR(160),""))),0))),0))*(IFERROR(VALUE(TRIM(SUBSTITUTE($AC46,CHAR(160),""))),0))=0,"",(IFERROR(_xlfn.IFS($AU46="Devis 1",(IFERROR(VALUE(TRIM(SUBSTITUTE(AL46,CHAR(160),""))),0)),$AU46="Devis 2",(IFERROR(VALUE(TRIM(SUBSTITUTE(AO46,CHAR(160),""))),0)),$AU46="Devis 3",(IFERROR(VALUE(TRIM(SUBSTITUTE(AR46,CHAR(160),""))),0))),0))*(IFERROR(VALUE(TRIM(SUBSTITUTE($AC46,CHAR(160),""))),0))))</f>
        <v/>
      </c>
      <c r="BA46" s="55" t="str" cm="1">
        <f t="array" ref="BA46">IF($AC46="","",IF((IFERROR(_xlfn.IFS(TRIM(SUBSTITUTE($AU46,CHAR(160),""))="Devis 1", IFERROR(VALUE(TRIM(SUBSTITUTE(AM46,CHAR(160),""))),0),TRIM(SUBSTITUTE($AU46,CHAR(160),""))="Devis 2", IFERROR(VALUE(TRIM(SUBSTITUTE(AP46,CHAR(160),""))),0),TRIM(SUBSTITUTE($AU46,CHAR(160),""))="Devis 3", IFERROR(VALUE(TRIM(SUBSTITUTE(AS46,CHAR(160),""))),0)),0) * IFERROR(VALUE(TRIM(SUBSTITUTE($AC46,CHAR(160),""))),0)) = 0,IF(AZ46&lt;&gt;"",0,""),(IFERROR(_xlfn.IFS(TRIM(SUBSTITUTE($AU46,CHAR(160),""))="Devis 1", IFERROR(VALUE(TRIM(SUBSTITUTE(AM46,CHAR(160),""))),0),TRIM(SUBSTITUTE($AU46,CHAR(160),""))="Devis 2", IFERROR(VALUE(TRIM(SUBSTITUTE(AP46,CHAR(160),""))),0),TRIM(SUBSTITUTE($AU46,CHAR(160),""))="Devis 3", IFERROR(VALUE(TRIM(SUBSTITUTE(AS46,CHAR(160),""))),0)),0) * IFERROR(VALUE(TRIM(SUBSTITUTE($AC46,CHAR(160),""))),0))))</f>
        <v/>
      </c>
      <c r="BB46" s="55" t="str" cm="1">
        <f t="array" ref="BB46">IF($AC46="","",IF(IFERROR(_xlfn.IFS($AU46="Devis 1",IFERROR(VALUE(TRIM(SUBSTITUTE(AN46,CHAR(160),""))),0),$AU46="Devis 2",IFERROR(VALUE(TRIM(SUBSTITUTE(AQ46,CHAR(160),""))),0),$AU46="Devis 3",IFERROR(VALUE(TRIM(SUBSTITUTE(AT46,CHAR(160),""))),0)),0)*IFERROR(VALUE(TRIM(SUBSTITUTE($AC46,CHAR(160),""))),0)=0,"",IFERROR(_xlfn.IFS($AU46="Devis 1",IFERROR(VALUE(TRIM(SUBSTITUTE(AN46,CHAR(160),""))),0),$AU46="Devis 2",IFERROR(VALUE(TRIM(SUBSTITUTE(AQ46,CHAR(160),""))),0),$AU46="Devis 3",IFERROR(VALUE(TRIM(SUBSTITUTE(AT46,CHAR(160),""))),0)),0)*IFERROR(VALUE(TRIM(SUBSTITUTE($AC46,CHAR(160),""))),0)))</f>
        <v/>
      </c>
      <c r="BC46" s="34"/>
      <c r="BD46" s="8" t="str" cm="1">
        <f t="array" ref="BD46">IF(OR(BB46="",AY46="",AZ46="",AW46="",BA46="",AX46=""),"",_xlfn.IFS((IFERROR(VALUE(TRIM(SUBSTITUTE(BB46,CHAR(160),""))),0))&gt;(IFERROR(VALUE(TRIM(SUBSTITUTE(AY46,CHAR(160),""))),0)),"KO : Le montant retenu TTC est supérieur au montant raisonnable TTC. Merci de revoir la ligne de dépense ou plafonner son montant.",(IFERROR(VALUE(TRIM(SUBSTITUTE(AZ46,CHAR(160),""))),0))&gt;(IFERROR(VALUE(TRIM(SUBSTITUTE(AW46,CHAR(160),""))),0)),"Attention : Le montant retenu HT est supérieur au montant HT raisonnable. Merci de revoir la ligne de dépense, plafonner son montant, ou justifier la reventillation HT / TVA.",(IFERROR(VALUE(TRIM(SUBSTITUTE(BA46,CHAR(160),""))),0))&gt;(IFERROR(VALUE(TRIM(SUBSTITUTE(AX46,CHAR(160),""))),0)),"Attention : Le montant TVA retenu est supérieur au montant TVA raisonnable. Merci de revoir la ligne de dépense, plafonner son montant, ou justifier la reventillation HT / TVA.",(IFERROR(VALUE(TRIM(SUBSTITUTE(BB46,CHAR(160),""))),0))=0,"",(IFERROR(VALUE(TRIM(SUBSTITUTE(AY46,CHAR(160),""))),0))=(IFERROR(VALUE(TRIM(SUBSTITUTE(BB46,CHAR(160),""))),0)),"OK",(IFERROR(VALUE(TRIM(SUBSTITUTE(AY46,CHAR(160),""))),0))&gt;(IFERROR(VALUE(TRIM(SUBSTITUTE(BB46,CHAR(160),""))),0))," OK : Montant instruit inférieur au montant raisonnable.",TRUE,""))</f>
        <v/>
      </c>
      <c r="BE46" s="139" t="str" cm="1">
        <f t="array" ref="BE46">IF(OR(BB46="",Y46="",AZ46="",W46="",BA46="",X46=""),"",_xlfn.IFS((IFERROR(VALUE(TRIM(SUBSTITUTE(BB46,CHAR(160),""))),0))&gt;(IFERROR(VALUE(TRIM(SUBSTITUTE(Y46,CHAR(160),""))),0)),"KO : Le montant retenu TTC est supérieur au montant présenté TTC. Merci de revoir la ligne de dépense ou plafonner son montant.",(IFERROR(VALUE(TRIM(SUBSTITUTE(AZ46,CHAR(160),""))),0))&gt;(IFERROR(VALUE(TRIM(SUBSTITUTE(W46,CHAR(160),""))),0)),"Attention : Le montant retenu HT est supérieur au montant HT présenté. Merci de revoir la ligne de dépense,plafonner son montant,ou justifier la reventillation HT/TVA.",(IFERROR(VALUE(TRIM(SUBSTITUTE(BA46,CHAR(160),""))),0))&gt;(IFERROR(VALUE(TRIM(SUBSTITUTE(X46,CHAR(160),""))),0)),"Attention : Le montant TVA retenu est supérieur au montant TVA présenté. Merci de revoir la ligne de dépense,plafonner son montant,ou justifier la reventillation HT/TVA.",(IFERROR(VALUE(TRIM(SUBSTITUTE(Y46,CHAR(160),""))),0))=0,"",(IFERROR(VALUE(TRIM(SUBSTITUTE(BB46,CHAR(160),""))),0))=(IFERROR(VALUE(TRIM(SUBSTITUTE(Y46,CHAR(160),""))),0)),"OK",
OR((IFERROR(VALUE(TRIM(SUBSTITUTE(BB46,CHAR(160),""))),0))=0,(IFERROR(VALUE(TRIM(SUBSTITUTE(AZ46,CHAR(160),""))),0))=0),"Attention : montant présenté entièrement écarté",(IFERROR(VALUE(TRIM(SUBSTITUTE(BB46,CHAR(160),""))),0))&lt;(IFERROR(VALUE(TRIM(SUBSTITUTE(Y46,CHAR(160),""))),0)),"Attention : montant présenté partiellement écarté",TRUE,""))</f>
        <v/>
      </c>
      <c r="BF46" s="33" t="str">
        <f t="shared" si="57"/>
        <v/>
      </c>
      <c r="BG46" s="33" t="str">
        <f t="shared" si="58"/>
        <v/>
      </c>
      <c r="BH46" s="10" t="str">
        <f t="shared" si="59"/>
        <v/>
      </c>
    </row>
    <row r="47" spans="1:60" ht="15" customHeight="1">
      <c r="A47" s="52">
        <v>36</v>
      </c>
      <c r="B47" s="539"/>
      <c r="C47" s="117"/>
      <c r="D47" s="118"/>
      <c r="E47" s="117"/>
      <c r="F47" s="117"/>
      <c r="G47" s="117"/>
      <c r="H47" s="117"/>
      <c r="I47" s="117"/>
      <c r="J47" s="117"/>
      <c r="K47" s="117"/>
      <c r="L47" s="117"/>
      <c r="M47" s="100"/>
      <c r="N47" s="4"/>
      <c r="O47" s="27" t="str">
        <f t="shared" si="30"/>
        <v/>
      </c>
      <c r="P47" s="5"/>
      <c r="Q47" s="4"/>
      <c r="R47" s="27" t="str">
        <f t="shared" si="31"/>
        <v/>
      </c>
      <c r="S47" s="6"/>
      <c r="T47" s="4"/>
      <c r="U47" s="101" t="str">
        <f t="shared" si="32"/>
        <v/>
      </c>
      <c r="V47" s="110"/>
      <c r="W47" s="109" t="str" cm="1">
        <f t="array" ref="W47">IF((_xlfn.IFS(TRIM(SUBSTITUTE(V47,CHAR(160),""))="Devis 1",IFERROR(VALUE(TRIM(SUBSTITUTE(M47,CHAR(160),""))),0),TRIM(SUBSTITUTE(V47,CHAR(160),""))="Devis 2",IFERROR(VALUE(TRIM(SUBSTITUTE(P47,CHAR(160),""))),0),TRIM(SUBSTITUTE(V47,CHAR(160),""))="Devis 3",IFERROR(VALUE(TRIM(SUBSTITUTE(S47,CHAR(160),""))),0),TRUE,0)*IFERROR(VALUE(TRIM(SUBSTITUTE(D47,CHAR(160),""))),0))=0,"",_xlfn.IFS(TRIM(SUBSTITUTE(V47,CHAR(160),""))="Devis 1",IFERROR(VALUE(TRIM(SUBSTITUTE(M47,CHAR(160),""))),0),TRIM(SUBSTITUTE(V47,CHAR(160),""))="Devis 2",IFERROR(VALUE(TRIM(SUBSTITUTE(P47,CHAR(160),""))),0),TRIM(SUBSTITUTE(V47,CHAR(160),""))="Devis 3",IFERROR(VALUE(TRIM(SUBSTITUTE(S47,CHAR(160),""))),0),TRUE,0)*IFERROR(VALUE(TRIM(SUBSTITUTE(D47,CHAR(160),""))),0))</f>
        <v/>
      </c>
      <c r="X47" s="54" t="str" cm="1">
        <f t="array" ref="X47">IF(_xlfn.IFS(TRIM(SUBSTITUTE(V47,CHAR(160),""))="Devis 1",IFERROR(VALUE(TRIM(SUBSTITUTE(N47,CHAR(160),""))),0),TRIM(SUBSTITUTE(V47,CHAR(160),""))="Devis 2",IFERROR(VALUE(TRIM(SUBSTITUTE(Q47,CHAR(160),""))),0),TRIM(SUBSTITUTE(V47,CHAR(160),""))="Devis 3",IFERROR(VALUE(TRIM(SUBSTITUTE(T47,CHAR(160),""))),0),TRUE,0)*IFERROR(VALUE(TRIM(SUBSTITUTE(D47,CHAR(160),""))),0)=0,IF(W47&lt;&gt;"",0,""),_xlfn.IFS(TRIM(SUBSTITUTE(V47,CHAR(160),""))="Devis 1",IFERROR(VALUE(TRIM(SUBSTITUTE(N47,CHAR(160),""))),0),TRIM(SUBSTITUTE(V47,CHAR(160),""))="Devis 2",IFERROR(VALUE(TRIM(SUBSTITUTE(Q47,CHAR(160),""))),0),TRIM(SUBSTITUTE(V47,CHAR(160),""))="Devis 3",IFERROR(VALUE(TRIM(SUBSTITUTE(T47,CHAR(160),""))),0),TRUE,0)*IFERROR(VALUE(TRIM(SUBSTITUTE(D47,CHAR(160),""))),0))</f>
        <v/>
      </c>
      <c r="Y47" s="112" t="str">
        <f t="shared" si="33"/>
        <v/>
      </c>
      <c r="Z47" s="113"/>
      <c r="AA47" s="130" t="str">
        <f t="shared" si="34"/>
        <v/>
      </c>
      <c r="AB47" s="130" t="str">
        <f t="shared" si="35"/>
        <v/>
      </c>
      <c r="AC47" s="130" t="str">
        <f t="shared" si="36"/>
        <v/>
      </c>
      <c r="AD47" s="130" t="str">
        <f t="shared" si="37"/>
        <v/>
      </c>
      <c r="AE47" s="130" t="str">
        <f t="shared" si="38"/>
        <v/>
      </c>
      <c r="AF47" s="130" t="str">
        <f t="shared" si="39"/>
        <v/>
      </c>
      <c r="AG47" s="130" t="str">
        <f t="shared" si="40"/>
        <v/>
      </c>
      <c r="AH47" s="130" t="str">
        <f t="shared" si="41"/>
        <v/>
      </c>
      <c r="AI47" s="130"/>
      <c r="AJ47" s="130" t="str">
        <f t="shared" si="42"/>
        <v/>
      </c>
      <c r="AK47" s="130" t="str">
        <f t="shared" si="43"/>
        <v/>
      </c>
      <c r="AL47" s="29" t="str">
        <f t="shared" si="44"/>
        <v/>
      </c>
      <c r="AM47" s="9" t="str">
        <f t="shared" si="45"/>
        <v/>
      </c>
      <c r="AN47" s="27" t="str">
        <f t="shared" si="46"/>
        <v/>
      </c>
      <c r="AO47" s="30" t="str">
        <f t="shared" si="47"/>
        <v/>
      </c>
      <c r="AP47" s="9" t="str">
        <f t="shared" si="48"/>
        <v/>
      </c>
      <c r="AQ47" s="27" t="str">
        <f t="shared" si="49"/>
        <v/>
      </c>
      <c r="AR47" s="31" t="str">
        <f t="shared" si="50"/>
        <v/>
      </c>
      <c r="AS47" s="9" t="str">
        <f t="shared" si="51"/>
        <v/>
      </c>
      <c r="AT47" s="32" t="str">
        <f t="shared" si="52"/>
        <v/>
      </c>
      <c r="AU47" s="28" t="str">
        <f t="shared" si="53"/>
        <v/>
      </c>
      <c r="AV47" s="136"/>
      <c r="AW47" s="33" t="str">
        <f t="shared" si="54"/>
        <v/>
      </c>
      <c r="AX47" s="33" t="str">
        <f t="shared" si="55"/>
        <v/>
      </c>
      <c r="AY47" s="33" t="str">
        <f t="shared" si="56"/>
        <v/>
      </c>
      <c r="AZ47" s="55" t="str" cm="1">
        <f t="array" ref="AZ47">IF($AC47="","",IF((IFERROR(_xlfn.IFS($AU47="Devis 1",(IFERROR(VALUE(TRIM(SUBSTITUTE(AL47,CHAR(160),""))),0)),$AU47="Devis 2",(IFERROR(VALUE(TRIM(SUBSTITUTE(AO47,CHAR(160),""))),0)),$AU47="Devis 3",(IFERROR(VALUE(TRIM(SUBSTITUTE(AR47,CHAR(160),""))),0))),0))*(IFERROR(VALUE(TRIM(SUBSTITUTE($AC47,CHAR(160),""))),0))=0,"",(IFERROR(_xlfn.IFS($AU47="Devis 1",(IFERROR(VALUE(TRIM(SUBSTITUTE(AL47,CHAR(160),""))),0)),$AU47="Devis 2",(IFERROR(VALUE(TRIM(SUBSTITUTE(AO47,CHAR(160),""))),0)),$AU47="Devis 3",(IFERROR(VALUE(TRIM(SUBSTITUTE(AR47,CHAR(160),""))),0))),0))*(IFERROR(VALUE(TRIM(SUBSTITUTE($AC47,CHAR(160),""))),0))))</f>
        <v/>
      </c>
      <c r="BA47" s="55" t="str" cm="1">
        <f t="array" ref="BA47">IF($AC47="","",IF((IFERROR(_xlfn.IFS(TRIM(SUBSTITUTE($AU47,CHAR(160),""))="Devis 1", IFERROR(VALUE(TRIM(SUBSTITUTE(AM47,CHAR(160),""))),0),TRIM(SUBSTITUTE($AU47,CHAR(160),""))="Devis 2", IFERROR(VALUE(TRIM(SUBSTITUTE(AP47,CHAR(160),""))),0),TRIM(SUBSTITUTE($AU47,CHAR(160),""))="Devis 3", IFERROR(VALUE(TRIM(SUBSTITUTE(AS47,CHAR(160),""))),0)),0) * IFERROR(VALUE(TRIM(SUBSTITUTE($AC47,CHAR(160),""))),0)) = 0,IF(AZ47&lt;&gt;"",0,""),(IFERROR(_xlfn.IFS(TRIM(SUBSTITUTE($AU47,CHAR(160),""))="Devis 1", IFERROR(VALUE(TRIM(SUBSTITUTE(AM47,CHAR(160),""))),0),TRIM(SUBSTITUTE($AU47,CHAR(160),""))="Devis 2", IFERROR(VALUE(TRIM(SUBSTITUTE(AP47,CHAR(160),""))),0),TRIM(SUBSTITUTE($AU47,CHAR(160),""))="Devis 3", IFERROR(VALUE(TRIM(SUBSTITUTE(AS47,CHAR(160),""))),0)),0) * IFERROR(VALUE(TRIM(SUBSTITUTE($AC47,CHAR(160),""))),0))))</f>
        <v/>
      </c>
      <c r="BB47" s="55" t="str" cm="1">
        <f t="array" ref="BB47">IF($AC47="","",IF(IFERROR(_xlfn.IFS($AU47="Devis 1",IFERROR(VALUE(TRIM(SUBSTITUTE(AN47,CHAR(160),""))),0),$AU47="Devis 2",IFERROR(VALUE(TRIM(SUBSTITUTE(AQ47,CHAR(160),""))),0),$AU47="Devis 3",IFERROR(VALUE(TRIM(SUBSTITUTE(AT47,CHAR(160),""))),0)),0)*IFERROR(VALUE(TRIM(SUBSTITUTE($AC47,CHAR(160),""))),0)=0,"",IFERROR(_xlfn.IFS($AU47="Devis 1",IFERROR(VALUE(TRIM(SUBSTITUTE(AN47,CHAR(160),""))),0),$AU47="Devis 2",IFERROR(VALUE(TRIM(SUBSTITUTE(AQ47,CHAR(160),""))),0),$AU47="Devis 3",IFERROR(VALUE(TRIM(SUBSTITUTE(AT47,CHAR(160),""))),0)),0)*IFERROR(VALUE(TRIM(SUBSTITUTE($AC47,CHAR(160),""))),0)))</f>
        <v/>
      </c>
      <c r="BC47" s="34"/>
      <c r="BD47" s="8" t="str" cm="1">
        <f t="array" ref="BD47">IF(OR(BB47="",AY47="",AZ47="",AW47="",BA47="",AX47=""),"",_xlfn.IFS((IFERROR(VALUE(TRIM(SUBSTITUTE(BB47,CHAR(160),""))),0))&gt;(IFERROR(VALUE(TRIM(SUBSTITUTE(AY47,CHAR(160),""))),0)),"KO : Le montant retenu TTC est supérieur au montant raisonnable TTC. Merci de revoir la ligne de dépense ou plafonner son montant.",(IFERROR(VALUE(TRIM(SUBSTITUTE(AZ47,CHAR(160),""))),0))&gt;(IFERROR(VALUE(TRIM(SUBSTITUTE(AW47,CHAR(160),""))),0)),"Attention : Le montant retenu HT est supérieur au montant HT raisonnable. Merci de revoir la ligne de dépense, plafonner son montant, ou justifier la reventillation HT / TVA.",(IFERROR(VALUE(TRIM(SUBSTITUTE(BA47,CHAR(160),""))),0))&gt;(IFERROR(VALUE(TRIM(SUBSTITUTE(AX47,CHAR(160),""))),0)),"Attention : Le montant TVA retenu est supérieur au montant TVA raisonnable. Merci de revoir la ligne de dépense, plafonner son montant, ou justifier la reventillation HT / TVA.",(IFERROR(VALUE(TRIM(SUBSTITUTE(BB47,CHAR(160),""))),0))=0,"",(IFERROR(VALUE(TRIM(SUBSTITUTE(AY47,CHAR(160),""))),0))=(IFERROR(VALUE(TRIM(SUBSTITUTE(BB47,CHAR(160),""))),0)),"OK",(IFERROR(VALUE(TRIM(SUBSTITUTE(AY47,CHAR(160),""))),0))&gt;(IFERROR(VALUE(TRIM(SUBSTITUTE(BB47,CHAR(160),""))),0))," OK : Montant instruit inférieur au montant raisonnable.",TRUE,""))</f>
        <v/>
      </c>
      <c r="BE47" s="139" t="str" cm="1">
        <f t="array" ref="BE47">IF(OR(BB47="",Y47="",AZ47="",W47="",BA47="",X47=""),"",_xlfn.IFS((IFERROR(VALUE(TRIM(SUBSTITUTE(BB47,CHAR(160),""))),0))&gt;(IFERROR(VALUE(TRIM(SUBSTITUTE(Y47,CHAR(160),""))),0)),"KO : Le montant retenu TTC est supérieur au montant présenté TTC. Merci de revoir la ligne de dépense ou plafonner son montant.",(IFERROR(VALUE(TRIM(SUBSTITUTE(AZ47,CHAR(160),""))),0))&gt;(IFERROR(VALUE(TRIM(SUBSTITUTE(W47,CHAR(160),""))),0)),"Attention : Le montant retenu HT est supérieur au montant HT présenté. Merci de revoir la ligne de dépense,plafonner son montant,ou justifier la reventillation HT/TVA.",(IFERROR(VALUE(TRIM(SUBSTITUTE(BA47,CHAR(160),""))),0))&gt;(IFERROR(VALUE(TRIM(SUBSTITUTE(X47,CHAR(160),""))),0)),"Attention : Le montant TVA retenu est supérieur au montant TVA présenté. Merci de revoir la ligne de dépense,plafonner son montant,ou justifier la reventillation HT/TVA.",(IFERROR(VALUE(TRIM(SUBSTITUTE(Y47,CHAR(160),""))),0))=0,"",(IFERROR(VALUE(TRIM(SUBSTITUTE(BB47,CHAR(160),""))),0))=(IFERROR(VALUE(TRIM(SUBSTITUTE(Y47,CHAR(160),""))),0)),"OK",
OR((IFERROR(VALUE(TRIM(SUBSTITUTE(BB47,CHAR(160),""))),0))=0,(IFERROR(VALUE(TRIM(SUBSTITUTE(AZ47,CHAR(160),""))),0))=0),"Attention : montant présenté entièrement écarté",(IFERROR(VALUE(TRIM(SUBSTITUTE(BB47,CHAR(160),""))),0))&lt;(IFERROR(VALUE(TRIM(SUBSTITUTE(Y47,CHAR(160),""))),0)),"Attention : montant présenté partiellement écarté",TRUE,""))</f>
        <v/>
      </c>
      <c r="BF47" s="33" t="str">
        <f t="shared" si="57"/>
        <v/>
      </c>
      <c r="BG47" s="33" t="str">
        <f t="shared" si="58"/>
        <v/>
      </c>
      <c r="BH47" s="10" t="str">
        <f t="shared" si="59"/>
        <v/>
      </c>
    </row>
    <row r="48" spans="1:60" ht="15" customHeight="1">
      <c r="A48" s="52">
        <v>37</v>
      </c>
      <c r="B48" s="539"/>
      <c r="C48" s="117"/>
      <c r="D48" s="118"/>
      <c r="E48" s="117"/>
      <c r="F48" s="117"/>
      <c r="G48" s="117"/>
      <c r="H48" s="117"/>
      <c r="I48" s="117"/>
      <c r="J48" s="117"/>
      <c r="K48" s="117"/>
      <c r="L48" s="117"/>
      <c r="M48" s="100"/>
      <c r="N48" s="4"/>
      <c r="O48" s="27" t="str">
        <f t="shared" si="30"/>
        <v/>
      </c>
      <c r="P48" s="5"/>
      <c r="Q48" s="4"/>
      <c r="R48" s="27" t="str">
        <f t="shared" si="31"/>
        <v/>
      </c>
      <c r="S48" s="6"/>
      <c r="T48" s="4"/>
      <c r="U48" s="101" t="str">
        <f t="shared" si="32"/>
        <v/>
      </c>
      <c r="V48" s="110"/>
      <c r="W48" s="109" t="str" cm="1">
        <f t="array" ref="W48">IF((_xlfn.IFS(TRIM(SUBSTITUTE(V48,CHAR(160),""))="Devis 1",IFERROR(VALUE(TRIM(SUBSTITUTE(M48,CHAR(160),""))),0),TRIM(SUBSTITUTE(V48,CHAR(160),""))="Devis 2",IFERROR(VALUE(TRIM(SUBSTITUTE(P48,CHAR(160),""))),0),TRIM(SUBSTITUTE(V48,CHAR(160),""))="Devis 3",IFERROR(VALUE(TRIM(SUBSTITUTE(S48,CHAR(160),""))),0),TRUE,0)*IFERROR(VALUE(TRIM(SUBSTITUTE(D48,CHAR(160),""))),0))=0,"",_xlfn.IFS(TRIM(SUBSTITUTE(V48,CHAR(160),""))="Devis 1",IFERROR(VALUE(TRIM(SUBSTITUTE(M48,CHAR(160),""))),0),TRIM(SUBSTITUTE(V48,CHAR(160),""))="Devis 2",IFERROR(VALUE(TRIM(SUBSTITUTE(P48,CHAR(160),""))),0),TRIM(SUBSTITUTE(V48,CHAR(160),""))="Devis 3",IFERROR(VALUE(TRIM(SUBSTITUTE(S48,CHAR(160),""))),0),TRUE,0)*IFERROR(VALUE(TRIM(SUBSTITUTE(D48,CHAR(160),""))),0))</f>
        <v/>
      </c>
      <c r="X48" s="54" t="str" cm="1">
        <f t="array" ref="X48">IF(_xlfn.IFS(TRIM(SUBSTITUTE(V48,CHAR(160),""))="Devis 1",IFERROR(VALUE(TRIM(SUBSTITUTE(N48,CHAR(160),""))),0),TRIM(SUBSTITUTE(V48,CHAR(160),""))="Devis 2",IFERROR(VALUE(TRIM(SUBSTITUTE(Q48,CHAR(160),""))),0),TRIM(SUBSTITUTE(V48,CHAR(160),""))="Devis 3",IFERROR(VALUE(TRIM(SUBSTITUTE(T48,CHAR(160),""))),0),TRUE,0)*IFERROR(VALUE(TRIM(SUBSTITUTE(D48,CHAR(160),""))),0)=0,IF(W48&lt;&gt;"",0,""),_xlfn.IFS(TRIM(SUBSTITUTE(V48,CHAR(160),""))="Devis 1",IFERROR(VALUE(TRIM(SUBSTITUTE(N48,CHAR(160),""))),0),TRIM(SUBSTITUTE(V48,CHAR(160),""))="Devis 2",IFERROR(VALUE(TRIM(SUBSTITUTE(Q48,CHAR(160),""))),0),TRIM(SUBSTITUTE(V48,CHAR(160),""))="Devis 3",IFERROR(VALUE(TRIM(SUBSTITUTE(T48,CHAR(160),""))),0),TRUE,0)*IFERROR(VALUE(TRIM(SUBSTITUTE(D48,CHAR(160),""))),0))</f>
        <v/>
      </c>
      <c r="Y48" s="112" t="str">
        <f t="shared" si="33"/>
        <v/>
      </c>
      <c r="Z48" s="113"/>
      <c r="AA48" s="130" t="str">
        <f t="shared" si="34"/>
        <v/>
      </c>
      <c r="AB48" s="130" t="str">
        <f t="shared" si="35"/>
        <v/>
      </c>
      <c r="AC48" s="130" t="str">
        <f t="shared" si="36"/>
        <v/>
      </c>
      <c r="AD48" s="130" t="str">
        <f t="shared" si="37"/>
        <v/>
      </c>
      <c r="AE48" s="130" t="str">
        <f t="shared" si="38"/>
        <v/>
      </c>
      <c r="AF48" s="130" t="str">
        <f t="shared" si="39"/>
        <v/>
      </c>
      <c r="AG48" s="130" t="str">
        <f t="shared" si="40"/>
        <v/>
      </c>
      <c r="AH48" s="130" t="str">
        <f t="shared" si="41"/>
        <v/>
      </c>
      <c r="AI48" s="130"/>
      <c r="AJ48" s="130" t="str">
        <f t="shared" si="42"/>
        <v/>
      </c>
      <c r="AK48" s="130" t="str">
        <f t="shared" si="43"/>
        <v/>
      </c>
      <c r="AL48" s="29" t="str">
        <f t="shared" si="44"/>
        <v/>
      </c>
      <c r="AM48" s="9" t="str">
        <f t="shared" si="45"/>
        <v/>
      </c>
      <c r="AN48" s="27" t="str">
        <f t="shared" si="46"/>
        <v/>
      </c>
      <c r="AO48" s="30" t="str">
        <f t="shared" si="47"/>
        <v/>
      </c>
      <c r="AP48" s="9" t="str">
        <f t="shared" si="48"/>
        <v/>
      </c>
      <c r="AQ48" s="27" t="str">
        <f t="shared" si="49"/>
        <v/>
      </c>
      <c r="AR48" s="31" t="str">
        <f t="shared" si="50"/>
        <v/>
      </c>
      <c r="AS48" s="9" t="str">
        <f t="shared" si="51"/>
        <v/>
      </c>
      <c r="AT48" s="32" t="str">
        <f t="shared" si="52"/>
        <v/>
      </c>
      <c r="AU48" s="28" t="str">
        <f t="shared" si="53"/>
        <v/>
      </c>
      <c r="AV48" s="136"/>
      <c r="AW48" s="33" t="str">
        <f t="shared" si="54"/>
        <v/>
      </c>
      <c r="AX48" s="33" t="str">
        <f t="shared" si="55"/>
        <v/>
      </c>
      <c r="AY48" s="33" t="str">
        <f t="shared" si="56"/>
        <v/>
      </c>
      <c r="AZ48" s="55" t="str" cm="1">
        <f t="array" ref="AZ48">IF($AC48="","",IF((IFERROR(_xlfn.IFS($AU48="Devis 1",(IFERROR(VALUE(TRIM(SUBSTITUTE(AL48,CHAR(160),""))),0)),$AU48="Devis 2",(IFERROR(VALUE(TRIM(SUBSTITUTE(AO48,CHAR(160),""))),0)),$AU48="Devis 3",(IFERROR(VALUE(TRIM(SUBSTITUTE(AR48,CHAR(160),""))),0))),0))*(IFERROR(VALUE(TRIM(SUBSTITUTE($AC48,CHAR(160),""))),0))=0,"",(IFERROR(_xlfn.IFS($AU48="Devis 1",(IFERROR(VALUE(TRIM(SUBSTITUTE(AL48,CHAR(160),""))),0)),$AU48="Devis 2",(IFERROR(VALUE(TRIM(SUBSTITUTE(AO48,CHAR(160),""))),0)),$AU48="Devis 3",(IFERROR(VALUE(TRIM(SUBSTITUTE(AR48,CHAR(160),""))),0))),0))*(IFERROR(VALUE(TRIM(SUBSTITUTE($AC48,CHAR(160),""))),0))))</f>
        <v/>
      </c>
      <c r="BA48" s="55" t="str" cm="1">
        <f t="array" ref="BA48">IF($AC48="","",IF((IFERROR(_xlfn.IFS(TRIM(SUBSTITUTE($AU48,CHAR(160),""))="Devis 1", IFERROR(VALUE(TRIM(SUBSTITUTE(AM48,CHAR(160),""))),0),TRIM(SUBSTITUTE($AU48,CHAR(160),""))="Devis 2", IFERROR(VALUE(TRIM(SUBSTITUTE(AP48,CHAR(160),""))),0),TRIM(SUBSTITUTE($AU48,CHAR(160),""))="Devis 3", IFERROR(VALUE(TRIM(SUBSTITUTE(AS48,CHAR(160),""))),0)),0) * IFERROR(VALUE(TRIM(SUBSTITUTE($AC48,CHAR(160),""))),0)) = 0,IF(AZ48&lt;&gt;"",0,""),(IFERROR(_xlfn.IFS(TRIM(SUBSTITUTE($AU48,CHAR(160),""))="Devis 1", IFERROR(VALUE(TRIM(SUBSTITUTE(AM48,CHAR(160),""))),0),TRIM(SUBSTITUTE($AU48,CHAR(160),""))="Devis 2", IFERROR(VALUE(TRIM(SUBSTITUTE(AP48,CHAR(160),""))),0),TRIM(SUBSTITUTE($AU48,CHAR(160),""))="Devis 3", IFERROR(VALUE(TRIM(SUBSTITUTE(AS48,CHAR(160),""))),0)),0) * IFERROR(VALUE(TRIM(SUBSTITUTE($AC48,CHAR(160),""))),0))))</f>
        <v/>
      </c>
      <c r="BB48" s="55" t="str" cm="1">
        <f t="array" ref="BB48">IF($AC48="","",IF(IFERROR(_xlfn.IFS($AU48="Devis 1",IFERROR(VALUE(TRIM(SUBSTITUTE(AN48,CHAR(160),""))),0),$AU48="Devis 2",IFERROR(VALUE(TRIM(SUBSTITUTE(AQ48,CHAR(160),""))),0),$AU48="Devis 3",IFERROR(VALUE(TRIM(SUBSTITUTE(AT48,CHAR(160),""))),0)),0)*IFERROR(VALUE(TRIM(SUBSTITUTE($AC48,CHAR(160),""))),0)=0,"",IFERROR(_xlfn.IFS($AU48="Devis 1",IFERROR(VALUE(TRIM(SUBSTITUTE(AN48,CHAR(160),""))),0),$AU48="Devis 2",IFERROR(VALUE(TRIM(SUBSTITUTE(AQ48,CHAR(160),""))),0),$AU48="Devis 3",IFERROR(VALUE(TRIM(SUBSTITUTE(AT48,CHAR(160),""))),0)),0)*IFERROR(VALUE(TRIM(SUBSTITUTE($AC48,CHAR(160),""))),0)))</f>
        <v/>
      </c>
      <c r="BC48" s="34"/>
      <c r="BD48" s="8" t="str" cm="1">
        <f t="array" ref="BD48">IF(OR(BB48="",AY48="",AZ48="",AW48="",BA48="",AX48=""),"",_xlfn.IFS((IFERROR(VALUE(TRIM(SUBSTITUTE(BB48,CHAR(160),""))),0))&gt;(IFERROR(VALUE(TRIM(SUBSTITUTE(AY48,CHAR(160),""))),0)),"KO : Le montant retenu TTC est supérieur au montant raisonnable TTC. Merci de revoir la ligne de dépense ou plafonner son montant.",(IFERROR(VALUE(TRIM(SUBSTITUTE(AZ48,CHAR(160),""))),0))&gt;(IFERROR(VALUE(TRIM(SUBSTITUTE(AW48,CHAR(160),""))),0)),"Attention : Le montant retenu HT est supérieur au montant HT raisonnable. Merci de revoir la ligne de dépense, plafonner son montant, ou justifier la reventillation HT / TVA.",(IFERROR(VALUE(TRIM(SUBSTITUTE(BA48,CHAR(160),""))),0))&gt;(IFERROR(VALUE(TRIM(SUBSTITUTE(AX48,CHAR(160),""))),0)),"Attention : Le montant TVA retenu est supérieur au montant TVA raisonnable. Merci de revoir la ligne de dépense, plafonner son montant, ou justifier la reventillation HT / TVA.",(IFERROR(VALUE(TRIM(SUBSTITUTE(BB48,CHAR(160),""))),0))=0,"",(IFERROR(VALUE(TRIM(SUBSTITUTE(AY48,CHAR(160),""))),0))=(IFERROR(VALUE(TRIM(SUBSTITUTE(BB48,CHAR(160),""))),0)),"OK",(IFERROR(VALUE(TRIM(SUBSTITUTE(AY48,CHAR(160),""))),0))&gt;(IFERROR(VALUE(TRIM(SUBSTITUTE(BB48,CHAR(160),""))),0))," OK : Montant instruit inférieur au montant raisonnable.",TRUE,""))</f>
        <v/>
      </c>
      <c r="BE48" s="139" t="str" cm="1">
        <f t="array" ref="BE48">IF(OR(BB48="",Y48="",AZ48="",W48="",BA48="",X48=""),"",_xlfn.IFS((IFERROR(VALUE(TRIM(SUBSTITUTE(BB48,CHAR(160),""))),0))&gt;(IFERROR(VALUE(TRIM(SUBSTITUTE(Y48,CHAR(160),""))),0)),"KO : Le montant retenu TTC est supérieur au montant présenté TTC. Merci de revoir la ligne de dépense ou plafonner son montant.",(IFERROR(VALUE(TRIM(SUBSTITUTE(AZ48,CHAR(160),""))),0))&gt;(IFERROR(VALUE(TRIM(SUBSTITUTE(W48,CHAR(160),""))),0)),"Attention : Le montant retenu HT est supérieur au montant HT présenté. Merci de revoir la ligne de dépense,plafonner son montant,ou justifier la reventillation HT/TVA.",(IFERROR(VALUE(TRIM(SUBSTITUTE(BA48,CHAR(160),""))),0))&gt;(IFERROR(VALUE(TRIM(SUBSTITUTE(X48,CHAR(160),""))),0)),"Attention : Le montant TVA retenu est supérieur au montant TVA présenté. Merci de revoir la ligne de dépense,plafonner son montant,ou justifier la reventillation HT/TVA.",(IFERROR(VALUE(TRIM(SUBSTITUTE(Y48,CHAR(160),""))),0))=0,"",(IFERROR(VALUE(TRIM(SUBSTITUTE(BB48,CHAR(160),""))),0))=(IFERROR(VALUE(TRIM(SUBSTITUTE(Y48,CHAR(160),""))),0)),"OK",
OR((IFERROR(VALUE(TRIM(SUBSTITUTE(BB48,CHAR(160),""))),0))=0,(IFERROR(VALUE(TRIM(SUBSTITUTE(AZ48,CHAR(160),""))),0))=0),"Attention : montant présenté entièrement écarté",(IFERROR(VALUE(TRIM(SUBSTITUTE(BB48,CHAR(160),""))),0))&lt;(IFERROR(VALUE(TRIM(SUBSTITUTE(Y48,CHAR(160),""))),0)),"Attention : montant présenté partiellement écarté",TRUE,""))</f>
        <v/>
      </c>
      <c r="BF48" s="33" t="str">
        <f t="shared" si="57"/>
        <v/>
      </c>
      <c r="BG48" s="33" t="str">
        <f t="shared" si="58"/>
        <v/>
      </c>
      <c r="BH48" s="10" t="str">
        <f t="shared" si="59"/>
        <v/>
      </c>
    </row>
    <row r="49" spans="1:60" ht="15" customHeight="1">
      <c r="A49" s="52">
        <v>38</v>
      </c>
      <c r="B49" s="539"/>
      <c r="C49" s="117"/>
      <c r="D49" s="118"/>
      <c r="E49" s="117"/>
      <c r="F49" s="117"/>
      <c r="G49" s="117"/>
      <c r="H49" s="117"/>
      <c r="I49" s="117"/>
      <c r="J49" s="117"/>
      <c r="K49" s="117"/>
      <c r="L49" s="117"/>
      <c r="M49" s="100"/>
      <c r="N49" s="4"/>
      <c r="O49" s="27" t="str">
        <f t="shared" si="30"/>
        <v/>
      </c>
      <c r="P49" s="5"/>
      <c r="Q49" s="4"/>
      <c r="R49" s="27" t="str">
        <f t="shared" si="31"/>
        <v/>
      </c>
      <c r="S49" s="6"/>
      <c r="T49" s="4"/>
      <c r="U49" s="101" t="str">
        <f t="shared" si="32"/>
        <v/>
      </c>
      <c r="V49" s="110"/>
      <c r="W49" s="109" t="str" cm="1">
        <f t="array" ref="W49">IF((_xlfn.IFS(TRIM(SUBSTITUTE(V49,CHAR(160),""))="Devis 1",IFERROR(VALUE(TRIM(SUBSTITUTE(M49,CHAR(160),""))),0),TRIM(SUBSTITUTE(V49,CHAR(160),""))="Devis 2",IFERROR(VALUE(TRIM(SUBSTITUTE(P49,CHAR(160),""))),0),TRIM(SUBSTITUTE(V49,CHAR(160),""))="Devis 3",IFERROR(VALUE(TRIM(SUBSTITUTE(S49,CHAR(160),""))),0),TRUE,0)*IFERROR(VALUE(TRIM(SUBSTITUTE(D49,CHAR(160),""))),0))=0,"",_xlfn.IFS(TRIM(SUBSTITUTE(V49,CHAR(160),""))="Devis 1",IFERROR(VALUE(TRIM(SUBSTITUTE(M49,CHAR(160),""))),0),TRIM(SUBSTITUTE(V49,CHAR(160),""))="Devis 2",IFERROR(VALUE(TRIM(SUBSTITUTE(P49,CHAR(160),""))),0),TRIM(SUBSTITUTE(V49,CHAR(160),""))="Devis 3",IFERROR(VALUE(TRIM(SUBSTITUTE(S49,CHAR(160),""))),0),TRUE,0)*IFERROR(VALUE(TRIM(SUBSTITUTE(D49,CHAR(160),""))),0))</f>
        <v/>
      </c>
      <c r="X49" s="54" t="str" cm="1">
        <f t="array" ref="X49">IF(_xlfn.IFS(TRIM(SUBSTITUTE(V49,CHAR(160),""))="Devis 1",IFERROR(VALUE(TRIM(SUBSTITUTE(N49,CHAR(160),""))),0),TRIM(SUBSTITUTE(V49,CHAR(160),""))="Devis 2",IFERROR(VALUE(TRIM(SUBSTITUTE(Q49,CHAR(160),""))),0),TRIM(SUBSTITUTE(V49,CHAR(160),""))="Devis 3",IFERROR(VALUE(TRIM(SUBSTITUTE(T49,CHAR(160),""))),0),TRUE,0)*IFERROR(VALUE(TRIM(SUBSTITUTE(D49,CHAR(160),""))),0)=0,IF(W49&lt;&gt;"",0,""),_xlfn.IFS(TRIM(SUBSTITUTE(V49,CHAR(160),""))="Devis 1",IFERROR(VALUE(TRIM(SUBSTITUTE(N49,CHAR(160),""))),0),TRIM(SUBSTITUTE(V49,CHAR(160),""))="Devis 2",IFERROR(VALUE(TRIM(SUBSTITUTE(Q49,CHAR(160),""))),0),TRIM(SUBSTITUTE(V49,CHAR(160),""))="Devis 3",IFERROR(VALUE(TRIM(SUBSTITUTE(T49,CHAR(160),""))),0),TRUE,0)*IFERROR(VALUE(TRIM(SUBSTITUTE(D49,CHAR(160),""))),0))</f>
        <v/>
      </c>
      <c r="Y49" s="112" t="str">
        <f t="shared" si="33"/>
        <v/>
      </c>
      <c r="Z49" s="113"/>
      <c r="AA49" s="130" t="str">
        <f t="shared" si="34"/>
        <v/>
      </c>
      <c r="AB49" s="130" t="str">
        <f t="shared" si="35"/>
        <v/>
      </c>
      <c r="AC49" s="130" t="str">
        <f t="shared" si="36"/>
        <v/>
      </c>
      <c r="AD49" s="130" t="str">
        <f t="shared" si="37"/>
        <v/>
      </c>
      <c r="AE49" s="130" t="str">
        <f t="shared" si="38"/>
        <v/>
      </c>
      <c r="AF49" s="130" t="str">
        <f t="shared" si="39"/>
        <v/>
      </c>
      <c r="AG49" s="130" t="str">
        <f t="shared" si="40"/>
        <v/>
      </c>
      <c r="AH49" s="130" t="str">
        <f t="shared" si="41"/>
        <v/>
      </c>
      <c r="AI49" s="130"/>
      <c r="AJ49" s="130" t="str">
        <f t="shared" si="42"/>
        <v/>
      </c>
      <c r="AK49" s="130" t="str">
        <f t="shared" si="43"/>
        <v/>
      </c>
      <c r="AL49" s="29" t="str">
        <f t="shared" si="44"/>
        <v/>
      </c>
      <c r="AM49" s="9" t="str">
        <f t="shared" si="45"/>
        <v/>
      </c>
      <c r="AN49" s="27" t="str">
        <f t="shared" si="46"/>
        <v/>
      </c>
      <c r="AO49" s="30" t="str">
        <f t="shared" si="47"/>
        <v/>
      </c>
      <c r="AP49" s="9" t="str">
        <f t="shared" si="48"/>
        <v/>
      </c>
      <c r="AQ49" s="27" t="str">
        <f t="shared" si="49"/>
        <v/>
      </c>
      <c r="AR49" s="31" t="str">
        <f t="shared" si="50"/>
        <v/>
      </c>
      <c r="AS49" s="9" t="str">
        <f t="shared" si="51"/>
        <v/>
      </c>
      <c r="AT49" s="32" t="str">
        <f t="shared" si="52"/>
        <v/>
      </c>
      <c r="AU49" s="28" t="str">
        <f t="shared" si="53"/>
        <v/>
      </c>
      <c r="AV49" s="136"/>
      <c r="AW49" s="33" t="str">
        <f t="shared" si="54"/>
        <v/>
      </c>
      <c r="AX49" s="33" t="str">
        <f t="shared" si="55"/>
        <v/>
      </c>
      <c r="AY49" s="33" t="str">
        <f t="shared" si="56"/>
        <v/>
      </c>
      <c r="AZ49" s="55" t="str" cm="1">
        <f t="array" ref="AZ49">IF($AC49="","",IF((IFERROR(_xlfn.IFS($AU49="Devis 1",(IFERROR(VALUE(TRIM(SUBSTITUTE(AL49,CHAR(160),""))),0)),$AU49="Devis 2",(IFERROR(VALUE(TRIM(SUBSTITUTE(AO49,CHAR(160),""))),0)),$AU49="Devis 3",(IFERROR(VALUE(TRIM(SUBSTITUTE(AR49,CHAR(160),""))),0))),0))*(IFERROR(VALUE(TRIM(SUBSTITUTE($AC49,CHAR(160),""))),0))=0,"",(IFERROR(_xlfn.IFS($AU49="Devis 1",(IFERROR(VALUE(TRIM(SUBSTITUTE(AL49,CHAR(160),""))),0)),$AU49="Devis 2",(IFERROR(VALUE(TRIM(SUBSTITUTE(AO49,CHAR(160),""))),0)),$AU49="Devis 3",(IFERROR(VALUE(TRIM(SUBSTITUTE(AR49,CHAR(160),""))),0))),0))*(IFERROR(VALUE(TRIM(SUBSTITUTE($AC49,CHAR(160),""))),0))))</f>
        <v/>
      </c>
      <c r="BA49" s="55" t="str" cm="1">
        <f t="array" ref="BA49">IF($AC49="","",IF((IFERROR(_xlfn.IFS(TRIM(SUBSTITUTE($AU49,CHAR(160),""))="Devis 1", IFERROR(VALUE(TRIM(SUBSTITUTE(AM49,CHAR(160),""))),0),TRIM(SUBSTITUTE($AU49,CHAR(160),""))="Devis 2", IFERROR(VALUE(TRIM(SUBSTITUTE(AP49,CHAR(160),""))),0),TRIM(SUBSTITUTE($AU49,CHAR(160),""))="Devis 3", IFERROR(VALUE(TRIM(SUBSTITUTE(AS49,CHAR(160),""))),0)),0) * IFERROR(VALUE(TRIM(SUBSTITUTE($AC49,CHAR(160),""))),0)) = 0,IF(AZ49&lt;&gt;"",0,""),(IFERROR(_xlfn.IFS(TRIM(SUBSTITUTE($AU49,CHAR(160),""))="Devis 1", IFERROR(VALUE(TRIM(SUBSTITUTE(AM49,CHAR(160),""))),0),TRIM(SUBSTITUTE($AU49,CHAR(160),""))="Devis 2", IFERROR(VALUE(TRIM(SUBSTITUTE(AP49,CHAR(160),""))),0),TRIM(SUBSTITUTE($AU49,CHAR(160),""))="Devis 3", IFERROR(VALUE(TRIM(SUBSTITUTE(AS49,CHAR(160),""))),0)),0) * IFERROR(VALUE(TRIM(SUBSTITUTE($AC49,CHAR(160),""))),0))))</f>
        <v/>
      </c>
      <c r="BB49" s="55" t="str" cm="1">
        <f t="array" ref="BB49">IF($AC49="","",IF(IFERROR(_xlfn.IFS($AU49="Devis 1",IFERROR(VALUE(TRIM(SUBSTITUTE(AN49,CHAR(160),""))),0),$AU49="Devis 2",IFERROR(VALUE(TRIM(SUBSTITUTE(AQ49,CHAR(160),""))),0),$AU49="Devis 3",IFERROR(VALUE(TRIM(SUBSTITUTE(AT49,CHAR(160),""))),0)),0)*IFERROR(VALUE(TRIM(SUBSTITUTE($AC49,CHAR(160),""))),0)=0,"",IFERROR(_xlfn.IFS($AU49="Devis 1",IFERROR(VALUE(TRIM(SUBSTITUTE(AN49,CHAR(160),""))),0),$AU49="Devis 2",IFERROR(VALUE(TRIM(SUBSTITUTE(AQ49,CHAR(160),""))),0),$AU49="Devis 3",IFERROR(VALUE(TRIM(SUBSTITUTE(AT49,CHAR(160),""))),0)),0)*IFERROR(VALUE(TRIM(SUBSTITUTE($AC49,CHAR(160),""))),0)))</f>
        <v/>
      </c>
      <c r="BC49" s="34"/>
      <c r="BD49" s="8" t="str" cm="1">
        <f t="array" ref="BD49">IF(OR(BB49="",AY49="",AZ49="",AW49="",BA49="",AX49=""),"",_xlfn.IFS((IFERROR(VALUE(TRIM(SUBSTITUTE(BB49,CHAR(160),""))),0))&gt;(IFERROR(VALUE(TRIM(SUBSTITUTE(AY49,CHAR(160),""))),0)),"KO : Le montant retenu TTC est supérieur au montant raisonnable TTC. Merci de revoir la ligne de dépense ou plafonner son montant.",(IFERROR(VALUE(TRIM(SUBSTITUTE(AZ49,CHAR(160),""))),0))&gt;(IFERROR(VALUE(TRIM(SUBSTITUTE(AW49,CHAR(160),""))),0)),"Attention : Le montant retenu HT est supérieur au montant HT raisonnable. Merci de revoir la ligne de dépense, plafonner son montant, ou justifier la reventillation HT / TVA.",(IFERROR(VALUE(TRIM(SUBSTITUTE(BA49,CHAR(160),""))),0))&gt;(IFERROR(VALUE(TRIM(SUBSTITUTE(AX49,CHAR(160),""))),0)),"Attention : Le montant TVA retenu est supérieur au montant TVA raisonnable. Merci de revoir la ligne de dépense, plafonner son montant, ou justifier la reventillation HT / TVA.",(IFERROR(VALUE(TRIM(SUBSTITUTE(BB49,CHAR(160),""))),0))=0,"",(IFERROR(VALUE(TRIM(SUBSTITUTE(AY49,CHAR(160),""))),0))=(IFERROR(VALUE(TRIM(SUBSTITUTE(BB49,CHAR(160),""))),0)),"OK",(IFERROR(VALUE(TRIM(SUBSTITUTE(AY49,CHAR(160),""))),0))&gt;(IFERROR(VALUE(TRIM(SUBSTITUTE(BB49,CHAR(160),""))),0))," OK : Montant instruit inférieur au montant raisonnable.",TRUE,""))</f>
        <v/>
      </c>
      <c r="BE49" s="139" t="str" cm="1">
        <f t="array" ref="BE49">IF(OR(BB49="",Y49="",AZ49="",W49="",BA49="",X49=""),"",_xlfn.IFS((IFERROR(VALUE(TRIM(SUBSTITUTE(BB49,CHAR(160),""))),0))&gt;(IFERROR(VALUE(TRIM(SUBSTITUTE(Y49,CHAR(160),""))),0)),"KO : Le montant retenu TTC est supérieur au montant présenté TTC. Merci de revoir la ligne de dépense ou plafonner son montant.",(IFERROR(VALUE(TRIM(SUBSTITUTE(AZ49,CHAR(160),""))),0))&gt;(IFERROR(VALUE(TRIM(SUBSTITUTE(W49,CHAR(160),""))),0)),"Attention : Le montant retenu HT est supérieur au montant HT présenté. Merci de revoir la ligne de dépense,plafonner son montant,ou justifier la reventillation HT/TVA.",(IFERROR(VALUE(TRIM(SUBSTITUTE(BA49,CHAR(160),""))),0))&gt;(IFERROR(VALUE(TRIM(SUBSTITUTE(X49,CHAR(160),""))),0)),"Attention : Le montant TVA retenu est supérieur au montant TVA présenté. Merci de revoir la ligne de dépense,plafonner son montant,ou justifier la reventillation HT/TVA.",(IFERROR(VALUE(TRIM(SUBSTITUTE(Y49,CHAR(160),""))),0))=0,"",(IFERROR(VALUE(TRIM(SUBSTITUTE(BB49,CHAR(160),""))),0))=(IFERROR(VALUE(TRIM(SUBSTITUTE(Y49,CHAR(160),""))),0)),"OK",
OR((IFERROR(VALUE(TRIM(SUBSTITUTE(BB49,CHAR(160),""))),0))=0,(IFERROR(VALUE(TRIM(SUBSTITUTE(AZ49,CHAR(160),""))),0))=0),"Attention : montant présenté entièrement écarté",(IFERROR(VALUE(TRIM(SUBSTITUTE(BB49,CHAR(160),""))),0))&lt;(IFERROR(VALUE(TRIM(SUBSTITUTE(Y49,CHAR(160),""))),0)),"Attention : montant présenté partiellement écarté",TRUE,""))</f>
        <v/>
      </c>
      <c r="BF49" s="33" t="str">
        <f t="shared" si="57"/>
        <v/>
      </c>
      <c r="BG49" s="33" t="str">
        <f t="shared" si="58"/>
        <v/>
      </c>
      <c r="BH49" s="10" t="str">
        <f t="shared" si="59"/>
        <v/>
      </c>
    </row>
    <row r="50" spans="1:60" ht="15" customHeight="1">
      <c r="A50" s="52">
        <v>39</v>
      </c>
      <c r="B50" s="539"/>
      <c r="C50" s="117"/>
      <c r="D50" s="118"/>
      <c r="E50" s="117"/>
      <c r="F50" s="117"/>
      <c r="G50" s="117"/>
      <c r="H50" s="117"/>
      <c r="I50" s="117"/>
      <c r="J50" s="117"/>
      <c r="K50" s="117"/>
      <c r="L50" s="117"/>
      <c r="M50" s="100"/>
      <c r="N50" s="4"/>
      <c r="O50" s="27" t="str">
        <f t="shared" si="30"/>
        <v/>
      </c>
      <c r="P50" s="5"/>
      <c r="Q50" s="4"/>
      <c r="R50" s="27" t="str">
        <f t="shared" si="31"/>
        <v/>
      </c>
      <c r="S50" s="6"/>
      <c r="T50" s="4"/>
      <c r="U50" s="101" t="str">
        <f t="shared" si="32"/>
        <v/>
      </c>
      <c r="V50" s="110"/>
      <c r="W50" s="109" t="str" cm="1">
        <f t="array" ref="W50">IF((_xlfn.IFS(TRIM(SUBSTITUTE(V50,CHAR(160),""))="Devis 1",IFERROR(VALUE(TRIM(SUBSTITUTE(M50,CHAR(160),""))),0),TRIM(SUBSTITUTE(V50,CHAR(160),""))="Devis 2",IFERROR(VALUE(TRIM(SUBSTITUTE(P50,CHAR(160),""))),0),TRIM(SUBSTITUTE(V50,CHAR(160),""))="Devis 3",IFERROR(VALUE(TRIM(SUBSTITUTE(S50,CHAR(160),""))),0),TRUE,0)*IFERROR(VALUE(TRIM(SUBSTITUTE(D50,CHAR(160),""))),0))=0,"",_xlfn.IFS(TRIM(SUBSTITUTE(V50,CHAR(160),""))="Devis 1",IFERROR(VALUE(TRIM(SUBSTITUTE(M50,CHAR(160),""))),0),TRIM(SUBSTITUTE(V50,CHAR(160),""))="Devis 2",IFERROR(VALUE(TRIM(SUBSTITUTE(P50,CHAR(160),""))),0),TRIM(SUBSTITUTE(V50,CHAR(160),""))="Devis 3",IFERROR(VALUE(TRIM(SUBSTITUTE(S50,CHAR(160),""))),0),TRUE,0)*IFERROR(VALUE(TRIM(SUBSTITUTE(D50,CHAR(160),""))),0))</f>
        <v/>
      </c>
      <c r="X50" s="54" t="str" cm="1">
        <f t="array" ref="X50">IF(_xlfn.IFS(TRIM(SUBSTITUTE(V50,CHAR(160),""))="Devis 1",IFERROR(VALUE(TRIM(SUBSTITUTE(N50,CHAR(160),""))),0),TRIM(SUBSTITUTE(V50,CHAR(160),""))="Devis 2",IFERROR(VALUE(TRIM(SUBSTITUTE(Q50,CHAR(160),""))),0),TRIM(SUBSTITUTE(V50,CHAR(160),""))="Devis 3",IFERROR(VALUE(TRIM(SUBSTITUTE(T50,CHAR(160),""))),0),TRUE,0)*IFERROR(VALUE(TRIM(SUBSTITUTE(D50,CHAR(160),""))),0)=0,IF(W50&lt;&gt;"",0,""),_xlfn.IFS(TRIM(SUBSTITUTE(V50,CHAR(160),""))="Devis 1",IFERROR(VALUE(TRIM(SUBSTITUTE(N50,CHAR(160),""))),0),TRIM(SUBSTITUTE(V50,CHAR(160),""))="Devis 2",IFERROR(VALUE(TRIM(SUBSTITUTE(Q50,CHAR(160),""))),0),TRIM(SUBSTITUTE(V50,CHAR(160),""))="Devis 3",IFERROR(VALUE(TRIM(SUBSTITUTE(T50,CHAR(160),""))),0),TRUE,0)*IFERROR(VALUE(TRIM(SUBSTITUTE(D50,CHAR(160),""))),0))</f>
        <v/>
      </c>
      <c r="Y50" s="112" t="str">
        <f t="shared" si="33"/>
        <v/>
      </c>
      <c r="Z50" s="113"/>
      <c r="AA50" s="130" t="str">
        <f t="shared" si="34"/>
        <v/>
      </c>
      <c r="AB50" s="130" t="str">
        <f t="shared" si="35"/>
        <v/>
      </c>
      <c r="AC50" s="130" t="str">
        <f t="shared" si="36"/>
        <v/>
      </c>
      <c r="AD50" s="130" t="str">
        <f t="shared" si="37"/>
        <v/>
      </c>
      <c r="AE50" s="130" t="str">
        <f t="shared" si="38"/>
        <v/>
      </c>
      <c r="AF50" s="130" t="str">
        <f t="shared" si="39"/>
        <v/>
      </c>
      <c r="AG50" s="130" t="str">
        <f t="shared" si="40"/>
        <v/>
      </c>
      <c r="AH50" s="130" t="str">
        <f t="shared" si="41"/>
        <v/>
      </c>
      <c r="AI50" s="130"/>
      <c r="AJ50" s="130" t="str">
        <f t="shared" si="42"/>
        <v/>
      </c>
      <c r="AK50" s="130" t="str">
        <f t="shared" si="43"/>
        <v/>
      </c>
      <c r="AL50" s="29" t="str">
        <f t="shared" si="44"/>
        <v/>
      </c>
      <c r="AM50" s="9" t="str">
        <f t="shared" si="45"/>
        <v/>
      </c>
      <c r="AN50" s="27" t="str">
        <f t="shared" si="46"/>
        <v/>
      </c>
      <c r="AO50" s="30" t="str">
        <f t="shared" si="47"/>
        <v/>
      </c>
      <c r="AP50" s="9" t="str">
        <f t="shared" si="48"/>
        <v/>
      </c>
      <c r="AQ50" s="27" t="str">
        <f t="shared" si="49"/>
        <v/>
      </c>
      <c r="AR50" s="31" t="str">
        <f t="shared" si="50"/>
        <v/>
      </c>
      <c r="AS50" s="9" t="str">
        <f t="shared" si="51"/>
        <v/>
      </c>
      <c r="AT50" s="32" t="str">
        <f t="shared" si="52"/>
        <v/>
      </c>
      <c r="AU50" s="28" t="str">
        <f t="shared" si="53"/>
        <v/>
      </c>
      <c r="AV50" s="136"/>
      <c r="AW50" s="33" t="str">
        <f t="shared" si="54"/>
        <v/>
      </c>
      <c r="AX50" s="33" t="str">
        <f t="shared" si="55"/>
        <v/>
      </c>
      <c r="AY50" s="33" t="str">
        <f t="shared" si="56"/>
        <v/>
      </c>
      <c r="AZ50" s="55" t="str" cm="1">
        <f t="array" ref="AZ50">IF($AC50="","",IF((IFERROR(_xlfn.IFS($AU50="Devis 1",(IFERROR(VALUE(TRIM(SUBSTITUTE(AL50,CHAR(160),""))),0)),$AU50="Devis 2",(IFERROR(VALUE(TRIM(SUBSTITUTE(AO50,CHAR(160),""))),0)),$AU50="Devis 3",(IFERROR(VALUE(TRIM(SUBSTITUTE(AR50,CHAR(160),""))),0))),0))*(IFERROR(VALUE(TRIM(SUBSTITUTE($AC50,CHAR(160),""))),0))=0,"",(IFERROR(_xlfn.IFS($AU50="Devis 1",(IFERROR(VALUE(TRIM(SUBSTITUTE(AL50,CHAR(160),""))),0)),$AU50="Devis 2",(IFERROR(VALUE(TRIM(SUBSTITUTE(AO50,CHAR(160),""))),0)),$AU50="Devis 3",(IFERROR(VALUE(TRIM(SUBSTITUTE(AR50,CHAR(160),""))),0))),0))*(IFERROR(VALUE(TRIM(SUBSTITUTE($AC50,CHAR(160),""))),0))))</f>
        <v/>
      </c>
      <c r="BA50" s="55" t="str" cm="1">
        <f t="array" ref="BA50">IF($AC50="","",IF((IFERROR(_xlfn.IFS(TRIM(SUBSTITUTE($AU50,CHAR(160),""))="Devis 1", IFERROR(VALUE(TRIM(SUBSTITUTE(AM50,CHAR(160),""))),0),TRIM(SUBSTITUTE($AU50,CHAR(160),""))="Devis 2", IFERROR(VALUE(TRIM(SUBSTITUTE(AP50,CHAR(160),""))),0),TRIM(SUBSTITUTE($AU50,CHAR(160),""))="Devis 3", IFERROR(VALUE(TRIM(SUBSTITUTE(AS50,CHAR(160),""))),0)),0) * IFERROR(VALUE(TRIM(SUBSTITUTE($AC50,CHAR(160),""))),0)) = 0,IF(AZ50&lt;&gt;"",0,""),(IFERROR(_xlfn.IFS(TRIM(SUBSTITUTE($AU50,CHAR(160),""))="Devis 1", IFERROR(VALUE(TRIM(SUBSTITUTE(AM50,CHAR(160),""))),0),TRIM(SUBSTITUTE($AU50,CHAR(160),""))="Devis 2", IFERROR(VALUE(TRIM(SUBSTITUTE(AP50,CHAR(160),""))),0),TRIM(SUBSTITUTE($AU50,CHAR(160),""))="Devis 3", IFERROR(VALUE(TRIM(SUBSTITUTE(AS50,CHAR(160),""))),0)),0) * IFERROR(VALUE(TRIM(SUBSTITUTE($AC50,CHAR(160),""))),0))))</f>
        <v/>
      </c>
      <c r="BB50" s="55" t="str" cm="1">
        <f t="array" ref="BB50">IF($AC50="","",IF(IFERROR(_xlfn.IFS($AU50="Devis 1",IFERROR(VALUE(TRIM(SUBSTITUTE(AN50,CHAR(160),""))),0),$AU50="Devis 2",IFERROR(VALUE(TRIM(SUBSTITUTE(AQ50,CHAR(160),""))),0),$AU50="Devis 3",IFERROR(VALUE(TRIM(SUBSTITUTE(AT50,CHAR(160),""))),0)),0)*IFERROR(VALUE(TRIM(SUBSTITUTE($AC50,CHAR(160),""))),0)=0,"",IFERROR(_xlfn.IFS($AU50="Devis 1",IFERROR(VALUE(TRIM(SUBSTITUTE(AN50,CHAR(160),""))),0),$AU50="Devis 2",IFERROR(VALUE(TRIM(SUBSTITUTE(AQ50,CHAR(160),""))),0),$AU50="Devis 3",IFERROR(VALUE(TRIM(SUBSTITUTE(AT50,CHAR(160),""))),0)),0)*IFERROR(VALUE(TRIM(SUBSTITUTE($AC50,CHAR(160),""))),0)))</f>
        <v/>
      </c>
      <c r="BC50" s="34"/>
      <c r="BD50" s="8" t="str" cm="1">
        <f t="array" ref="BD50">IF(OR(BB50="",AY50="",AZ50="",AW50="",BA50="",AX50=""),"",_xlfn.IFS((IFERROR(VALUE(TRIM(SUBSTITUTE(BB50,CHAR(160),""))),0))&gt;(IFERROR(VALUE(TRIM(SUBSTITUTE(AY50,CHAR(160),""))),0)),"KO : Le montant retenu TTC est supérieur au montant raisonnable TTC. Merci de revoir la ligne de dépense ou plafonner son montant.",(IFERROR(VALUE(TRIM(SUBSTITUTE(AZ50,CHAR(160),""))),0))&gt;(IFERROR(VALUE(TRIM(SUBSTITUTE(AW50,CHAR(160),""))),0)),"Attention : Le montant retenu HT est supérieur au montant HT raisonnable. Merci de revoir la ligne de dépense, plafonner son montant, ou justifier la reventillation HT / TVA.",(IFERROR(VALUE(TRIM(SUBSTITUTE(BA50,CHAR(160),""))),0))&gt;(IFERROR(VALUE(TRIM(SUBSTITUTE(AX50,CHAR(160),""))),0)),"Attention : Le montant TVA retenu est supérieur au montant TVA raisonnable. Merci de revoir la ligne de dépense, plafonner son montant, ou justifier la reventillation HT / TVA.",(IFERROR(VALUE(TRIM(SUBSTITUTE(BB50,CHAR(160),""))),0))=0,"",(IFERROR(VALUE(TRIM(SUBSTITUTE(AY50,CHAR(160),""))),0))=(IFERROR(VALUE(TRIM(SUBSTITUTE(BB50,CHAR(160),""))),0)),"OK",(IFERROR(VALUE(TRIM(SUBSTITUTE(AY50,CHAR(160),""))),0))&gt;(IFERROR(VALUE(TRIM(SUBSTITUTE(BB50,CHAR(160),""))),0))," OK : Montant instruit inférieur au montant raisonnable.",TRUE,""))</f>
        <v/>
      </c>
      <c r="BE50" s="139" t="str" cm="1">
        <f t="array" ref="BE50">IF(OR(BB50="",Y50="",AZ50="",W50="",BA50="",X50=""),"",_xlfn.IFS((IFERROR(VALUE(TRIM(SUBSTITUTE(BB50,CHAR(160),""))),0))&gt;(IFERROR(VALUE(TRIM(SUBSTITUTE(Y50,CHAR(160),""))),0)),"KO : Le montant retenu TTC est supérieur au montant présenté TTC. Merci de revoir la ligne de dépense ou plafonner son montant.",(IFERROR(VALUE(TRIM(SUBSTITUTE(AZ50,CHAR(160),""))),0))&gt;(IFERROR(VALUE(TRIM(SUBSTITUTE(W50,CHAR(160),""))),0)),"Attention : Le montant retenu HT est supérieur au montant HT présenté. Merci de revoir la ligne de dépense,plafonner son montant,ou justifier la reventillation HT/TVA.",(IFERROR(VALUE(TRIM(SUBSTITUTE(BA50,CHAR(160),""))),0))&gt;(IFERROR(VALUE(TRIM(SUBSTITUTE(X50,CHAR(160),""))),0)),"Attention : Le montant TVA retenu est supérieur au montant TVA présenté. Merci de revoir la ligne de dépense,plafonner son montant,ou justifier la reventillation HT/TVA.",(IFERROR(VALUE(TRIM(SUBSTITUTE(Y50,CHAR(160),""))),0))=0,"",(IFERROR(VALUE(TRIM(SUBSTITUTE(BB50,CHAR(160),""))),0))=(IFERROR(VALUE(TRIM(SUBSTITUTE(Y50,CHAR(160),""))),0)),"OK",
OR((IFERROR(VALUE(TRIM(SUBSTITUTE(BB50,CHAR(160),""))),0))=0,(IFERROR(VALUE(TRIM(SUBSTITUTE(AZ50,CHAR(160),""))),0))=0),"Attention : montant présenté entièrement écarté",(IFERROR(VALUE(TRIM(SUBSTITUTE(BB50,CHAR(160),""))),0))&lt;(IFERROR(VALUE(TRIM(SUBSTITUTE(Y50,CHAR(160),""))),0)),"Attention : montant présenté partiellement écarté",TRUE,""))</f>
        <v/>
      </c>
      <c r="BF50" s="33" t="str">
        <f t="shared" si="57"/>
        <v/>
      </c>
      <c r="BG50" s="33" t="str">
        <f t="shared" si="58"/>
        <v/>
      </c>
      <c r="BH50" s="10" t="str">
        <f t="shared" si="59"/>
        <v/>
      </c>
    </row>
    <row r="51" spans="1:60" ht="15" customHeight="1">
      <c r="A51" s="52">
        <v>40</v>
      </c>
      <c r="B51" s="539"/>
      <c r="C51" s="117"/>
      <c r="D51" s="118"/>
      <c r="E51" s="117"/>
      <c r="F51" s="117"/>
      <c r="G51" s="117"/>
      <c r="H51" s="117"/>
      <c r="I51" s="117"/>
      <c r="J51" s="117"/>
      <c r="K51" s="117"/>
      <c r="L51" s="117"/>
      <c r="M51" s="100"/>
      <c r="N51" s="4"/>
      <c r="O51" s="27" t="str">
        <f t="shared" si="30"/>
        <v/>
      </c>
      <c r="P51" s="5"/>
      <c r="Q51" s="4"/>
      <c r="R51" s="27" t="str">
        <f t="shared" si="31"/>
        <v/>
      </c>
      <c r="S51" s="6"/>
      <c r="T51" s="4"/>
      <c r="U51" s="101" t="str">
        <f t="shared" si="32"/>
        <v/>
      </c>
      <c r="V51" s="110"/>
      <c r="W51" s="109" t="str" cm="1">
        <f t="array" ref="W51">IF((_xlfn.IFS(TRIM(SUBSTITUTE(V51,CHAR(160),""))="Devis 1",IFERROR(VALUE(TRIM(SUBSTITUTE(M51,CHAR(160),""))),0),TRIM(SUBSTITUTE(V51,CHAR(160),""))="Devis 2",IFERROR(VALUE(TRIM(SUBSTITUTE(P51,CHAR(160),""))),0),TRIM(SUBSTITUTE(V51,CHAR(160),""))="Devis 3",IFERROR(VALUE(TRIM(SUBSTITUTE(S51,CHAR(160),""))),0),TRUE,0)*IFERROR(VALUE(TRIM(SUBSTITUTE(D51,CHAR(160),""))),0))=0,"",_xlfn.IFS(TRIM(SUBSTITUTE(V51,CHAR(160),""))="Devis 1",IFERROR(VALUE(TRIM(SUBSTITUTE(M51,CHAR(160),""))),0),TRIM(SUBSTITUTE(V51,CHAR(160),""))="Devis 2",IFERROR(VALUE(TRIM(SUBSTITUTE(P51,CHAR(160),""))),0),TRIM(SUBSTITUTE(V51,CHAR(160),""))="Devis 3",IFERROR(VALUE(TRIM(SUBSTITUTE(S51,CHAR(160),""))),0),TRUE,0)*IFERROR(VALUE(TRIM(SUBSTITUTE(D51,CHAR(160),""))),0))</f>
        <v/>
      </c>
      <c r="X51" s="54" t="str" cm="1">
        <f t="array" ref="X51">IF(_xlfn.IFS(TRIM(SUBSTITUTE(V51,CHAR(160),""))="Devis 1",IFERROR(VALUE(TRIM(SUBSTITUTE(N51,CHAR(160),""))),0),TRIM(SUBSTITUTE(V51,CHAR(160),""))="Devis 2",IFERROR(VALUE(TRIM(SUBSTITUTE(Q51,CHAR(160),""))),0),TRIM(SUBSTITUTE(V51,CHAR(160),""))="Devis 3",IFERROR(VALUE(TRIM(SUBSTITUTE(T51,CHAR(160),""))),0),TRUE,0)*IFERROR(VALUE(TRIM(SUBSTITUTE(D51,CHAR(160),""))),0)=0,IF(W51&lt;&gt;"",0,""),_xlfn.IFS(TRIM(SUBSTITUTE(V51,CHAR(160),""))="Devis 1",IFERROR(VALUE(TRIM(SUBSTITUTE(N51,CHAR(160),""))),0),TRIM(SUBSTITUTE(V51,CHAR(160),""))="Devis 2",IFERROR(VALUE(TRIM(SUBSTITUTE(Q51,CHAR(160),""))),0),TRIM(SUBSTITUTE(V51,CHAR(160),""))="Devis 3",IFERROR(VALUE(TRIM(SUBSTITUTE(T51,CHAR(160),""))),0),TRUE,0)*IFERROR(VALUE(TRIM(SUBSTITUTE(D51,CHAR(160),""))),0))</f>
        <v/>
      </c>
      <c r="Y51" s="112" t="str">
        <f t="shared" si="33"/>
        <v/>
      </c>
      <c r="Z51" s="113"/>
      <c r="AA51" s="130" t="str">
        <f t="shared" si="34"/>
        <v/>
      </c>
      <c r="AB51" s="130" t="str">
        <f t="shared" si="35"/>
        <v/>
      </c>
      <c r="AC51" s="130" t="str">
        <f t="shared" si="36"/>
        <v/>
      </c>
      <c r="AD51" s="130" t="str">
        <f t="shared" si="37"/>
        <v/>
      </c>
      <c r="AE51" s="130" t="str">
        <f t="shared" si="38"/>
        <v/>
      </c>
      <c r="AF51" s="130" t="str">
        <f t="shared" si="39"/>
        <v/>
      </c>
      <c r="AG51" s="130" t="str">
        <f t="shared" si="40"/>
        <v/>
      </c>
      <c r="AH51" s="130" t="str">
        <f t="shared" si="41"/>
        <v/>
      </c>
      <c r="AI51" s="130"/>
      <c r="AJ51" s="130" t="str">
        <f t="shared" si="42"/>
        <v/>
      </c>
      <c r="AK51" s="130" t="str">
        <f t="shared" si="43"/>
        <v/>
      </c>
      <c r="AL51" s="29" t="str">
        <f t="shared" si="44"/>
        <v/>
      </c>
      <c r="AM51" s="9" t="str">
        <f t="shared" si="45"/>
        <v/>
      </c>
      <c r="AN51" s="27" t="str">
        <f t="shared" si="46"/>
        <v/>
      </c>
      <c r="AO51" s="30" t="str">
        <f t="shared" si="47"/>
        <v/>
      </c>
      <c r="AP51" s="9" t="str">
        <f t="shared" si="48"/>
        <v/>
      </c>
      <c r="AQ51" s="27" t="str">
        <f t="shared" si="49"/>
        <v/>
      </c>
      <c r="AR51" s="31" t="str">
        <f t="shared" si="50"/>
        <v/>
      </c>
      <c r="AS51" s="9" t="str">
        <f t="shared" si="51"/>
        <v/>
      </c>
      <c r="AT51" s="32" t="str">
        <f t="shared" si="52"/>
        <v/>
      </c>
      <c r="AU51" s="28" t="str">
        <f t="shared" si="53"/>
        <v/>
      </c>
      <c r="AV51" s="136"/>
      <c r="AW51" s="33" t="str">
        <f t="shared" si="54"/>
        <v/>
      </c>
      <c r="AX51" s="33" t="str">
        <f t="shared" si="55"/>
        <v/>
      </c>
      <c r="AY51" s="33" t="str">
        <f t="shared" si="56"/>
        <v/>
      </c>
      <c r="AZ51" s="55" t="str" cm="1">
        <f t="array" ref="AZ51">IF($AC51="","",IF((IFERROR(_xlfn.IFS($AU51="Devis 1",(IFERROR(VALUE(TRIM(SUBSTITUTE(AL51,CHAR(160),""))),0)),$AU51="Devis 2",(IFERROR(VALUE(TRIM(SUBSTITUTE(AO51,CHAR(160),""))),0)),$AU51="Devis 3",(IFERROR(VALUE(TRIM(SUBSTITUTE(AR51,CHAR(160),""))),0))),0))*(IFERROR(VALUE(TRIM(SUBSTITUTE($AC51,CHAR(160),""))),0))=0,"",(IFERROR(_xlfn.IFS($AU51="Devis 1",(IFERROR(VALUE(TRIM(SUBSTITUTE(AL51,CHAR(160),""))),0)),$AU51="Devis 2",(IFERROR(VALUE(TRIM(SUBSTITUTE(AO51,CHAR(160),""))),0)),$AU51="Devis 3",(IFERROR(VALUE(TRIM(SUBSTITUTE(AR51,CHAR(160),""))),0))),0))*(IFERROR(VALUE(TRIM(SUBSTITUTE($AC51,CHAR(160),""))),0))))</f>
        <v/>
      </c>
      <c r="BA51" s="55" t="str" cm="1">
        <f t="array" ref="BA51">IF($AC51="","",IF((IFERROR(_xlfn.IFS(TRIM(SUBSTITUTE($AU51,CHAR(160),""))="Devis 1", IFERROR(VALUE(TRIM(SUBSTITUTE(AM51,CHAR(160),""))),0),TRIM(SUBSTITUTE($AU51,CHAR(160),""))="Devis 2", IFERROR(VALUE(TRIM(SUBSTITUTE(AP51,CHAR(160),""))),0),TRIM(SUBSTITUTE($AU51,CHAR(160),""))="Devis 3", IFERROR(VALUE(TRIM(SUBSTITUTE(AS51,CHAR(160),""))),0)),0) * IFERROR(VALUE(TRIM(SUBSTITUTE($AC51,CHAR(160),""))),0)) = 0,IF(AZ51&lt;&gt;"",0,""),(IFERROR(_xlfn.IFS(TRIM(SUBSTITUTE($AU51,CHAR(160),""))="Devis 1", IFERROR(VALUE(TRIM(SUBSTITUTE(AM51,CHAR(160),""))),0),TRIM(SUBSTITUTE($AU51,CHAR(160),""))="Devis 2", IFERROR(VALUE(TRIM(SUBSTITUTE(AP51,CHAR(160),""))),0),TRIM(SUBSTITUTE($AU51,CHAR(160),""))="Devis 3", IFERROR(VALUE(TRIM(SUBSTITUTE(AS51,CHAR(160),""))),0)),0) * IFERROR(VALUE(TRIM(SUBSTITUTE($AC51,CHAR(160),""))),0))))</f>
        <v/>
      </c>
      <c r="BB51" s="55" t="str" cm="1">
        <f t="array" ref="BB51">IF($AC51="","",IF(IFERROR(_xlfn.IFS($AU51="Devis 1",IFERROR(VALUE(TRIM(SUBSTITUTE(AN51,CHAR(160),""))),0),$AU51="Devis 2",IFERROR(VALUE(TRIM(SUBSTITUTE(AQ51,CHAR(160),""))),0),$AU51="Devis 3",IFERROR(VALUE(TRIM(SUBSTITUTE(AT51,CHAR(160),""))),0)),0)*IFERROR(VALUE(TRIM(SUBSTITUTE($AC51,CHAR(160),""))),0)=0,"",IFERROR(_xlfn.IFS($AU51="Devis 1",IFERROR(VALUE(TRIM(SUBSTITUTE(AN51,CHAR(160),""))),0),$AU51="Devis 2",IFERROR(VALUE(TRIM(SUBSTITUTE(AQ51,CHAR(160),""))),0),$AU51="Devis 3",IFERROR(VALUE(TRIM(SUBSTITUTE(AT51,CHAR(160),""))),0)),0)*IFERROR(VALUE(TRIM(SUBSTITUTE($AC51,CHAR(160),""))),0)))</f>
        <v/>
      </c>
      <c r="BC51" s="34"/>
      <c r="BD51" s="8" t="str" cm="1">
        <f t="array" ref="BD51">IF(OR(BB51="",AY51="",AZ51="",AW51="",BA51="",AX51=""),"",_xlfn.IFS((IFERROR(VALUE(TRIM(SUBSTITUTE(BB51,CHAR(160),""))),0))&gt;(IFERROR(VALUE(TRIM(SUBSTITUTE(AY51,CHAR(160),""))),0)),"KO : Le montant retenu TTC est supérieur au montant raisonnable TTC. Merci de revoir la ligne de dépense ou plafonner son montant.",(IFERROR(VALUE(TRIM(SUBSTITUTE(AZ51,CHAR(160),""))),0))&gt;(IFERROR(VALUE(TRIM(SUBSTITUTE(AW51,CHAR(160),""))),0)),"Attention : Le montant retenu HT est supérieur au montant HT raisonnable. Merci de revoir la ligne de dépense, plafonner son montant, ou justifier la reventillation HT / TVA.",(IFERROR(VALUE(TRIM(SUBSTITUTE(BA51,CHAR(160),""))),0))&gt;(IFERROR(VALUE(TRIM(SUBSTITUTE(AX51,CHAR(160),""))),0)),"Attention : Le montant TVA retenu est supérieur au montant TVA raisonnable. Merci de revoir la ligne de dépense, plafonner son montant, ou justifier la reventillation HT / TVA.",(IFERROR(VALUE(TRIM(SUBSTITUTE(BB51,CHAR(160),""))),0))=0,"",(IFERROR(VALUE(TRIM(SUBSTITUTE(AY51,CHAR(160),""))),0))=(IFERROR(VALUE(TRIM(SUBSTITUTE(BB51,CHAR(160),""))),0)),"OK",(IFERROR(VALUE(TRIM(SUBSTITUTE(AY51,CHAR(160),""))),0))&gt;(IFERROR(VALUE(TRIM(SUBSTITUTE(BB51,CHAR(160),""))),0))," OK : Montant instruit inférieur au montant raisonnable.",TRUE,""))</f>
        <v/>
      </c>
      <c r="BE51" s="139" t="str" cm="1">
        <f t="array" ref="BE51">IF(OR(BB51="",Y51="",AZ51="",W51="",BA51="",X51=""),"",_xlfn.IFS((IFERROR(VALUE(TRIM(SUBSTITUTE(BB51,CHAR(160),""))),0))&gt;(IFERROR(VALUE(TRIM(SUBSTITUTE(Y51,CHAR(160),""))),0)),"KO : Le montant retenu TTC est supérieur au montant présenté TTC. Merci de revoir la ligne de dépense ou plafonner son montant.",(IFERROR(VALUE(TRIM(SUBSTITUTE(AZ51,CHAR(160),""))),0))&gt;(IFERROR(VALUE(TRIM(SUBSTITUTE(W51,CHAR(160),""))),0)),"Attention : Le montant retenu HT est supérieur au montant HT présenté. Merci de revoir la ligne de dépense,plafonner son montant,ou justifier la reventillation HT/TVA.",(IFERROR(VALUE(TRIM(SUBSTITUTE(BA51,CHAR(160),""))),0))&gt;(IFERROR(VALUE(TRIM(SUBSTITUTE(X51,CHAR(160),""))),0)),"Attention : Le montant TVA retenu est supérieur au montant TVA présenté. Merci de revoir la ligne de dépense,plafonner son montant,ou justifier la reventillation HT/TVA.",(IFERROR(VALUE(TRIM(SUBSTITUTE(Y51,CHAR(160),""))),0))=0,"",(IFERROR(VALUE(TRIM(SUBSTITUTE(BB51,CHAR(160),""))),0))=(IFERROR(VALUE(TRIM(SUBSTITUTE(Y51,CHAR(160),""))),0)),"OK",
OR((IFERROR(VALUE(TRIM(SUBSTITUTE(BB51,CHAR(160),""))),0))=0,(IFERROR(VALUE(TRIM(SUBSTITUTE(AZ51,CHAR(160),""))),0))=0),"Attention : montant présenté entièrement écarté",(IFERROR(VALUE(TRIM(SUBSTITUTE(BB51,CHAR(160),""))),0))&lt;(IFERROR(VALUE(TRIM(SUBSTITUTE(Y51,CHAR(160),""))),0)),"Attention : montant présenté partiellement écarté",TRUE,""))</f>
        <v/>
      </c>
      <c r="BF51" s="33" t="str">
        <f t="shared" si="57"/>
        <v/>
      </c>
      <c r="BG51" s="33" t="str">
        <f t="shared" si="58"/>
        <v/>
      </c>
      <c r="BH51" s="10" t="str">
        <f t="shared" si="59"/>
        <v/>
      </c>
    </row>
    <row r="52" spans="1:60" ht="15" customHeight="1">
      <c r="A52" s="52">
        <v>41</v>
      </c>
      <c r="B52" s="539"/>
      <c r="C52" s="117"/>
      <c r="D52" s="118"/>
      <c r="E52" s="117"/>
      <c r="F52" s="117"/>
      <c r="G52" s="117"/>
      <c r="H52" s="117"/>
      <c r="I52" s="117"/>
      <c r="J52" s="117"/>
      <c r="K52" s="117"/>
      <c r="L52" s="117"/>
      <c r="M52" s="100"/>
      <c r="N52" s="4"/>
      <c r="O52" s="27" t="str">
        <f t="shared" si="30"/>
        <v/>
      </c>
      <c r="P52" s="5"/>
      <c r="Q52" s="4"/>
      <c r="R52" s="27" t="str">
        <f t="shared" si="31"/>
        <v/>
      </c>
      <c r="S52" s="6"/>
      <c r="T52" s="4"/>
      <c r="U52" s="101" t="str">
        <f t="shared" si="32"/>
        <v/>
      </c>
      <c r="V52" s="110"/>
      <c r="W52" s="109" t="str" cm="1">
        <f t="array" ref="W52">IF((_xlfn.IFS(TRIM(SUBSTITUTE(V52,CHAR(160),""))="Devis 1",IFERROR(VALUE(TRIM(SUBSTITUTE(M52,CHAR(160),""))),0),TRIM(SUBSTITUTE(V52,CHAR(160),""))="Devis 2",IFERROR(VALUE(TRIM(SUBSTITUTE(P52,CHAR(160),""))),0),TRIM(SUBSTITUTE(V52,CHAR(160),""))="Devis 3",IFERROR(VALUE(TRIM(SUBSTITUTE(S52,CHAR(160),""))),0),TRUE,0)*IFERROR(VALUE(TRIM(SUBSTITUTE(D52,CHAR(160),""))),0))=0,"",_xlfn.IFS(TRIM(SUBSTITUTE(V52,CHAR(160),""))="Devis 1",IFERROR(VALUE(TRIM(SUBSTITUTE(M52,CHAR(160),""))),0),TRIM(SUBSTITUTE(V52,CHAR(160),""))="Devis 2",IFERROR(VALUE(TRIM(SUBSTITUTE(P52,CHAR(160),""))),0),TRIM(SUBSTITUTE(V52,CHAR(160),""))="Devis 3",IFERROR(VALUE(TRIM(SUBSTITUTE(S52,CHAR(160),""))),0),TRUE,0)*IFERROR(VALUE(TRIM(SUBSTITUTE(D52,CHAR(160),""))),0))</f>
        <v/>
      </c>
      <c r="X52" s="54" t="str" cm="1">
        <f t="array" ref="X52">IF(_xlfn.IFS(TRIM(SUBSTITUTE(V52,CHAR(160),""))="Devis 1",IFERROR(VALUE(TRIM(SUBSTITUTE(N52,CHAR(160),""))),0),TRIM(SUBSTITUTE(V52,CHAR(160),""))="Devis 2",IFERROR(VALUE(TRIM(SUBSTITUTE(Q52,CHAR(160),""))),0),TRIM(SUBSTITUTE(V52,CHAR(160),""))="Devis 3",IFERROR(VALUE(TRIM(SUBSTITUTE(T52,CHAR(160),""))),0),TRUE,0)*IFERROR(VALUE(TRIM(SUBSTITUTE(D52,CHAR(160),""))),0)=0,IF(W52&lt;&gt;"",0,""),_xlfn.IFS(TRIM(SUBSTITUTE(V52,CHAR(160),""))="Devis 1",IFERROR(VALUE(TRIM(SUBSTITUTE(N52,CHAR(160),""))),0),TRIM(SUBSTITUTE(V52,CHAR(160),""))="Devis 2",IFERROR(VALUE(TRIM(SUBSTITUTE(Q52,CHAR(160),""))),0),TRIM(SUBSTITUTE(V52,CHAR(160),""))="Devis 3",IFERROR(VALUE(TRIM(SUBSTITUTE(T52,CHAR(160),""))),0),TRUE,0)*IFERROR(VALUE(TRIM(SUBSTITUTE(D52,CHAR(160),""))),0))</f>
        <v/>
      </c>
      <c r="Y52" s="112" t="str">
        <f t="shared" si="33"/>
        <v/>
      </c>
      <c r="Z52" s="113"/>
      <c r="AA52" s="130" t="str">
        <f t="shared" si="34"/>
        <v/>
      </c>
      <c r="AB52" s="130" t="str">
        <f t="shared" si="35"/>
        <v/>
      </c>
      <c r="AC52" s="130" t="str">
        <f t="shared" si="36"/>
        <v/>
      </c>
      <c r="AD52" s="130" t="str">
        <f t="shared" si="37"/>
        <v/>
      </c>
      <c r="AE52" s="130" t="str">
        <f t="shared" si="38"/>
        <v/>
      </c>
      <c r="AF52" s="130" t="str">
        <f t="shared" si="39"/>
        <v/>
      </c>
      <c r="AG52" s="130" t="str">
        <f t="shared" si="40"/>
        <v/>
      </c>
      <c r="AH52" s="130" t="str">
        <f t="shared" si="41"/>
        <v/>
      </c>
      <c r="AI52" s="130"/>
      <c r="AJ52" s="130" t="str">
        <f t="shared" si="42"/>
        <v/>
      </c>
      <c r="AK52" s="130" t="str">
        <f t="shared" si="43"/>
        <v/>
      </c>
      <c r="AL52" s="29" t="str">
        <f t="shared" si="44"/>
        <v/>
      </c>
      <c r="AM52" s="9" t="str">
        <f t="shared" si="45"/>
        <v/>
      </c>
      <c r="AN52" s="27" t="str">
        <f t="shared" si="46"/>
        <v/>
      </c>
      <c r="AO52" s="30" t="str">
        <f t="shared" si="47"/>
        <v/>
      </c>
      <c r="AP52" s="9" t="str">
        <f t="shared" si="48"/>
        <v/>
      </c>
      <c r="AQ52" s="27" t="str">
        <f t="shared" si="49"/>
        <v/>
      </c>
      <c r="AR52" s="31" t="str">
        <f t="shared" si="50"/>
        <v/>
      </c>
      <c r="AS52" s="9" t="str">
        <f t="shared" si="51"/>
        <v/>
      </c>
      <c r="AT52" s="32" t="str">
        <f t="shared" si="52"/>
        <v/>
      </c>
      <c r="AU52" s="28" t="str">
        <f t="shared" si="53"/>
        <v/>
      </c>
      <c r="AV52" s="136"/>
      <c r="AW52" s="33" t="str">
        <f t="shared" si="54"/>
        <v/>
      </c>
      <c r="AX52" s="33" t="str">
        <f t="shared" si="55"/>
        <v/>
      </c>
      <c r="AY52" s="33" t="str">
        <f t="shared" si="56"/>
        <v/>
      </c>
      <c r="AZ52" s="55" t="str" cm="1">
        <f t="array" ref="AZ52">IF($AC52="","",IF((IFERROR(_xlfn.IFS($AU52="Devis 1",(IFERROR(VALUE(TRIM(SUBSTITUTE(AL52,CHAR(160),""))),0)),$AU52="Devis 2",(IFERROR(VALUE(TRIM(SUBSTITUTE(AO52,CHAR(160),""))),0)),$AU52="Devis 3",(IFERROR(VALUE(TRIM(SUBSTITUTE(AR52,CHAR(160),""))),0))),0))*(IFERROR(VALUE(TRIM(SUBSTITUTE($AC52,CHAR(160),""))),0))=0,"",(IFERROR(_xlfn.IFS($AU52="Devis 1",(IFERROR(VALUE(TRIM(SUBSTITUTE(AL52,CHAR(160),""))),0)),$AU52="Devis 2",(IFERROR(VALUE(TRIM(SUBSTITUTE(AO52,CHAR(160),""))),0)),$AU52="Devis 3",(IFERROR(VALUE(TRIM(SUBSTITUTE(AR52,CHAR(160),""))),0))),0))*(IFERROR(VALUE(TRIM(SUBSTITUTE($AC52,CHAR(160),""))),0))))</f>
        <v/>
      </c>
      <c r="BA52" s="55" t="str" cm="1">
        <f t="array" ref="BA52">IF($AC52="","",IF((IFERROR(_xlfn.IFS(TRIM(SUBSTITUTE($AU52,CHAR(160),""))="Devis 1", IFERROR(VALUE(TRIM(SUBSTITUTE(AM52,CHAR(160),""))),0),TRIM(SUBSTITUTE($AU52,CHAR(160),""))="Devis 2", IFERROR(VALUE(TRIM(SUBSTITUTE(AP52,CHAR(160),""))),0),TRIM(SUBSTITUTE($AU52,CHAR(160),""))="Devis 3", IFERROR(VALUE(TRIM(SUBSTITUTE(AS52,CHAR(160),""))),0)),0) * IFERROR(VALUE(TRIM(SUBSTITUTE($AC52,CHAR(160),""))),0)) = 0,IF(AZ52&lt;&gt;"",0,""),(IFERROR(_xlfn.IFS(TRIM(SUBSTITUTE($AU52,CHAR(160),""))="Devis 1", IFERROR(VALUE(TRIM(SUBSTITUTE(AM52,CHAR(160),""))),0),TRIM(SUBSTITUTE($AU52,CHAR(160),""))="Devis 2", IFERROR(VALUE(TRIM(SUBSTITUTE(AP52,CHAR(160),""))),0),TRIM(SUBSTITUTE($AU52,CHAR(160),""))="Devis 3", IFERROR(VALUE(TRIM(SUBSTITUTE(AS52,CHAR(160),""))),0)),0) * IFERROR(VALUE(TRIM(SUBSTITUTE($AC52,CHAR(160),""))),0))))</f>
        <v/>
      </c>
      <c r="BB52" s="55" t="str" cm="1">
        <f t="array" ref="BB52">IF($AC52="","",IF(IFERROR(_xlfn.IFS($AU52="Devis 1",IFERROR(VALUE(TRIM(SUBSTITUTE(AN52,CHAR(160),""))),0),$AU52="Devis 2",IFERROR(VALUE(TRIM(SUBSTITUTE(AQ52,CHAR(160),""))),0),$AU52="Devis 3",IFERROR(VALUE(TRIM(SUBSTITUTE(AT52,CHAR(160),""))),0)),0)*IFERROR(VALUE(TRIM(SUBSTITUTE($AC52,CHAR(160),""))),0)=0,"",IFERROR(_xlfn.IFS($AU52="Devis 1",IFERROR(VALUE(TRIM(SUBSTITUTE(AN52,CHAR(160),""))),0),$AU52="Devis 2",IFERROR(VALUE(TRIM(SUBSTITUTE(AQ52,CHAR(160),""))),0),$AU52="Devis 3",IFERROR(VALUE(TRIM(SUBSTITUTE(AT52,CHAR(160),""))),0)),0)*IFERROR(VALUE(TRIM(SUBSTITUTE($AC52,CHAR(160),""))),0)))</f>
        <v/>
      </c>
      <c r="BC52" s="34"/>
      <c r="BD52" s="8" t="str" cm="1">
        <f t="array" ref="BD52">IF(OR(BB52="",AY52="",AZ52="",AW52="",BA52="",AX52=""),"",_xlfn.IFS((IFERROR(VALUE(TRIM(SUBSTITUTE(BB52,CHAR(160),""))),0))&gt;(IFERROR(VALUE(TRIM(SUBSTITUTE(AY52,CHAR(160),""))),0)),"KO : Le montant retenu TTC est supérieur au montant raisonnable TTC. Merci de revoir la ligne de dépense ou plafonner son montant.",(IFERROR(VALUE(TRIM(SUBSTITUTE(AZ52,CHAR(160),""))),0))&gt;(IFERROR(VALUE(TRIM(SUBSTITUTE(AW52,CHAR(160),""))),0)),"Attention : Le montant retenu HT est supérieur au montant HT raisonnable. Merci de revoir la ligne de dépense, plafonner son montant, ou justifier la reventillation HT / TVA.",(IFERROR(VALUE(TRIM(SUBSTITUTE(BA52,CHAR(160),""))),0))&gt;(IFERROR(VALUE(TRIM(SUBSTITUTE(AX52,CHAR(160),""))),0)),"Attention : Le montant TVA retenu est supérieur au montant TVA raisonnable. Merci de revoir la ligne de dépense, plafonner son montant, ou justifier la reventillation HT / TVA.",(IFERROR(VALUE(TRIM(SUBSTITUTE(BB52,CHAR(160),""))),0))=0,"",(IFERROR(VALUE(TRIM(SUBSTITUTE(AY52,CHAR(160),""))),0))=(IFERROR(VALUE(TRIM(SUBSTITUTE(BB52,CHAR(160),""))),0)),"OK",(IFERROR(VALUE(TRIM(SUBSTITUTE(AY52,CHAR(160),""))),0))&gt;(IFERROR(VALUE(TRIM(SUBSTITUTE(BB52,CHAR(160),""))),0))," OK : Montant instruit inférieur au montant raisonnable.",TRUE,""))</f>
        <v/>
      </c>
      <c r="BE52" s="139" t="str" cm="1">
        <f t="array" ref="BE52">IF(OR(BB52="",Y52="",AZ52="",W52="",BA52="",X52=""),"",_xlfn.IFS((IFERROR(VALUE(TRIM(SUBSTITUTE(BB52,CHAR(160),""))),0))&gt;(IFERROR(VALUE(TRIM(SUBSTITUTE(Y52,CHAR(160),""))),0)),"KO : Le montant retenu TTC est supérieur au montant présenté TTC. Merci de revoir la ligne de dépense ou plafonner son montant.",(IFERROR(VALUE(TRIM(SUBSTITUTE(AZ52,CHAR(160),""))),0))&gt;(IFERROR(VALUE(TRIM(SUBSTITUTE(W52,CHAR(160),""))),0)),"Attention : Le montant retenu HT est supérieur au montant HT présenté. Merci de revoir la ligne de dépense,plafonner son montant,ou justifier la reventillation HT/TVA.",(IFERROR(VALUE(TRIM(SUBSTITUTE(BA52,CHAR(160),""))),0))&gt;(IFERROR(VALUE(TRIM(SUBSTITUTE(X52,CHAR(160),""))),0)),"Attention : Le montant TVA retenu est supérieur au montant TVA présenté. Merci de revoir la ligne de dépense,plafonner son montant,ou justifier la reventillation HT/TVA.",(IFERROR(VALUE(TRIM(SUBSTITUTE(Y52,CHAR(160),""))),0))=0,"",(IFERROR(VALUE(TRIM(SUBSTITUTE(BB52,CHAR(160),""))),0))=(IFERROR(VALUE(TRIM(SUBSTITUTE(Y52,CHAR(160),""))),0)),"OK",
OR((IFERROR(VALUE(TRIM(SUBSTITUTE(BB52,CHAR(160),""))),0))=0,(IFERROR(VALUE(TRIM(SUBSTITUTE(AZ52,CHAR(160),""))),0))=0),"Attention : montant présenté entièrement écarté",(IFERROR(VALUE(TRIM(SUBSTITUTE(BB52,CHAR(160),""))),0))&lt;(IFERROR(VALUE(TRIM(SUBSTITUTE(Y52,CHAR(160),""))),0)),"Attention : montant présenté partiellement écarté",TRUE,""))</f>
        <v/>
      </c>
      <c r="BF52" s="33" t="str">
        <f t="shared" si="57"/>
        <v/>
      </c>
      <c r="BG52" s="33" t="str">
        <f t="shared" si="58"/>
        <v/>
      </c>
      <c r="BH52" s="10" t="str">
        <f t="shared" si="59"/>
        <v/>
      </c>
    </row>
    <row r="53" spans="1:60" ht="15" customHeight="1">
      <c r="A53" s="52">
        <v>42</v>
      </c>
      <c r="B53" s="539"/>
      <c r="C53" s="117"/>
      <c r="D53" s="118"/>
      <c r="E53" s="117"/>
      <c r="F53" s="117"/>
      <c r="G53" s="117"/>
      <c r="H53" s="117"/>
      <c r="I53" s="117"/>
      <c r="J53" s="117"/>
      <c r="K53" s="117"/>
      <c r="L53" s="117"/>
      <c r="M53" s="100"/>
      <c r="N53" s="4"/>
      <c r="O53" s="27" t="str">
        <f t="shared" si="30"/>
        <v/>
      </c>
      <c r="P53" s="5"/>
      <c r="Q53" s="4"/>
      <c r="R53" s="27" t="str">
        <f t="shared" si="31"/>
        <v/>
      </c>
      <c r="S53" s="6"/>
      <c r="T53" s="4"/>
      <c r="U53" s="101" t="str">
        <f t="shared" si="32"/>
        <v/>
      </c>
      <c r="V53" s="110"/>
      <c r="W53" s="109" t="str" cm="1">
        <f t="array" ref="W53">IF((_xlfn.IFS(TRIM(SUBSTITUTE(V53,CHAR(160),""))="Devis 1",IFERROR(VALUE(TRIM(SUBSTITUTE(M53,CHAR(160),""))),0),TRIM(SUBSTITUTE(V53,CHAR(160),""))="Devis 2",IFERROR(VALUE(TRIM(SUBSTITUTE(P53,CHAR(160),""))),0),TRIM(SUBSTITUTE(V53,CHAR(160),""))="Devis 3",IFERROR(VALUE(TRIM(SUBSTITUTE(S53,CHAR(160),""))),0),TRUE,0)*IFERROR(VALUE(TRIM(SUBSTITUTE(D53,CHAR(160),""))),0))=0,"",_xlfn.IFS(TRIM(SUBSTITUTE(V53,CHAR(160),""))="Devis 1",IFERROR(VALUE(TRIM(SUBSTITUTE(M53,CHAR(160),""))),0),TRIM(SUBSTITUTE(V53,CHAR(160),""))="Devis 2",IFERROR(VALUE(TRIM(SUBSTITUTE(P53,CHAR(160),""))),0),TRIM(SUBSTITUTE(V53,CHAR(160),""))="Devis 3",IFERROR(VALUE(TRIM(SUBSTITUTE(S53,CHAR(160),""))),0),TRUE,0)*IFERROR(VALUE(TRIM(SUBSTITUTE(D53,CHAR(160),""))),0))</f>
        <v/>
      </c>
      <c r="X53" s="54" t="str" cm="1">
        <f t="array" ref="X53">IF(_xlfn.IFS(TRIM(SUBSTITUTE(V53,CHAR(160),""))="Devis 1",IFERROR(VALUE(TRIM(SUBSTITUTE(N53,CHAR(160),""))),0),TRIM(SUBSTITUTE(V53,CHAR(160),""))="Devis 2",IFERROR(VALUE(TRIM(SUBSTITUTE(Q53,CHAR(160),""))),0),TRIM(SUBSTITUTE(V53,CHAR(160),""))="Devis 3",IFERROR(VALUE(TRIM(SUBSTITUTE(T53,CHAR(160),""))),0),TRUE,0)*IFERROR(VALUE(TRIM(SUBSTITUTE(D53,CHAR(160),""))),0)=0,IF(W53&lt;&gt;"",0,""),_xlfn.IFS(TRIM(SUBSTITUTE(V53,CHAR(160),""))="Devis 1",IFERROR(VALUE(TRIM(SUBSTITUTE(N53,CHAR(160),""))),0),TRIM(SUBSTITUTE(V53,CHAR(160),""))="Devis 2",IFERROR(VALUE(TRIM(SUBSTITUTE(Q53,CHAR(160),""))),0),TRIM(SUBSTITUTE(V53,CHAR(160),""))="Devis 3",IFERROR(VALUE(TRIM(SUBSTITUTE(T53,CHAR(160),""))),0),TRUE,0)*IFERROR(VALUE(TRIM(SUBSTITUTE(D53,CHAR(160),""))),0))</f>
        <v/>
      </c>
      <c r="Y53" s="112" t="str">
        <f t="shared" si="33"/>
        <v/>
      </c>
      <c r="Z53" s="113"/>
      <c r="AA53" s="130" t="str">
        <f t="shared" si="34"/>
        <v/>
      </c>
      <c r="AB53" s="130" t="str">
        <f t="shared" si="35"/>
        <v/>
      </c>
      <c r="AC53" s="130" t="str">
        <f t="shared" si="36"/>
        <v/>
      </c>
      <c r="AD53" s="130" t="str">
        <f t="shared" si="37"/>
        <v/>
      </c>
      <c r="AE53" s="130" t="str">
        <f t="shared" si="38"/>
        <v/>
      </c>
      <c r="AF53" s="130" t="str">
        <f t="shared" si="39"/>
        <v/>
      </c>
      <c r="AG53" s="130" t="str">
        <f t="shared" si="40"/>
        <v/>
      </c>
      <c r="AH53" s="130" t="str">
        <f t="shared" si="41"/>
        <v/>
      </c>
      <c r="AI53" s="130"/>
      <c r="AJ53" s="130" t="str">
        <f t="shared" si="42"/>
        <v/>
      </c>
      <c r="AK53" s="130" t="str">
        <f t="shared" si="43"/>
        <v/>
      </c>
      <c r="AL53" s="29" t="str">
        <f t="shared" si="44"/>
        <v/>
      </c>
      <c r="AM53" s="9" t="str">
        <f t="shared" si="45"/>
        <v/>
      </c>
      <c r="AN53" s="27" t="str">
        <f t="shared" si="46"/>
        <v/>
      </c>
      <c r="AO53" s="30" t="str">
        <f t="shared" si="47"/>
        <v/>
      </c>
      <c r="AP53" s="9" t="str">
        <f t="shared" si="48"/>
        <v/>
      </c>
      <c r="AQ53" s="27" t="str">
        <f t="shared" si="49"/>
        <v/>
      </c>
      <c r="AR53" s="31" t="str">
        <f t="shared" si="50"/>
        <v/>
      </c>
      <c r="AS53" s="9" t="str">
        <f t="shared" si="51"/>
        <v/>
      </c>
      <c r="AT53" s="32" t="str">
        <f t="shared" si="52"/>
        <v/>
      </c>
      <c r="AU53" s="28" t="str">
        <f t="shared" si="53"/>
        <v/>
      </c>
      <c r="AV53" s="136"/>
      <c r="AW53" s="33" t="str">
        <f t="shared" si="54"/>
        <v/>
      </c>
      <c r="AX53" s="33" t="str">
        <f t="shared" si="55"/>
        <v/>
      </c>
      <c r="AY53" s="33" t="str">
        <f t="shared" si="56"/>
        <v/>
      </c>
      <c r="AZ53" s="55" t="str" cm="1">
        <f t="array" ref="AZ53">IF($AC53="","",IF((IFERROR(_xlfn.IFS($AU53="Devis 1",(IFERROR(VALUE(TRIM(SUBSTITUTE(AL53,CHAR(160),""))),0)),$AU53="Devis 2",(IFERROR(VALUE(TRIM(SUBSTITUTE(AO53,CHAR(160),""))),0)),$AU53="Devis 3",(IFERROR(VALUE(TRIM(SUBSTITUTE(AR53,CHAR(160),""))),0))),0))*(IFERROR(VALUE(TRIM(SUBSTITUTE($AC53,CHAR(160),""))),0))=0,"",(IFERROR(_xlfn.IFS($AU53="Devis 1",(IFERROR(VALUE(TRIM(SUBSTITUTE(AL53,CHAR(160),""))),0)),$AU53="Devis 2",(IFERROR(VALUE(TRIM(SUBSTITUTE(AO53,CHAR(160),""))),0)),$AU53="Devis 3",(IFERROR(VALUE(TRIM(SUBSTITUTE(AR53,CHAR(160),""))),0))),0))*(IFERROR(VALUE(TRIM(SUBSTITUTE($AC53,CHAR(160),""))),0))))</f>
        <v/>
      </c>
      <c r="BA53" s="55" t="str" cm="1">
        <f t="array" ref="BA53">IF($AC53="","",IF((IFERROR(_xlfn.IFS(TRIM(SUBSTITUTE($AU53,CHAR(160),""))="Devis 1", IFERROR(VALUE(TRIM(SUBSTITUTE(AM53,CHAR(160),""))),0),TRIM(SUBSTITUTE($AU53,CHAR(160),""))="Devis 2", IFERROR(VALUE(TRIM(SUBSTITUTE(AP53,CHAR(160),""))),0),TRIM(SUBSTITUTE($AU53,CHAR(160),""))="Devis 3", IFERROR(VALUE(TRIM(SUBSTITUTE(AS53,CHAR(160),""))),0)),0) * IFERROR(VALUE(TRIM(SUBSTITUTE($AC53,CHAR(160),""))),0)) = 0,IF(AZ53&lt;&gt;"",0,""),(IFERROR(_xlfn.IFS(TRIM(SUBSTITUTE($AU53,CHAR(160),""))="Devis 1", IFERROR(VALUE(TRIM(SUBSTITUTE(AM53,CHAR(160),""))),0),TRIM(SUBSTITUTE($AU53,CHAR(160),""))="Devis 2", IFERROR(VALUE(TRIM(SUBSTITUTE(AP53,CHAR(160),""))),0),TRIM(SUBSTITUTE($AU53,CHAR(160),""))="Devis 3", IFERROR(VALUE(TRIM(SUBSTITUTE(AS53,CHAR(160),""))),0)),0) * IFERROR(VALUE(TRIM(SUBSTITUTE($AC53,CHAR(160),""))),0))))</f>
        <v/>
      </c>
      <c r="BB53" s="55" t="str" cm="1">
        <f t="array" ref="BB53">IF($AC53="","",IF(IFERROR(_xlfn.IFS($AU53="Devis 1",IFERROR(VALUE(TRIM(SUBSTITUTE(AN53,CHAR(160),""))),0),$AU53="Devis 2",IFERROR(VALUE(TRIM(SUBSTITUTE(AQ53,CHAR(160),""))),0),$AU53="Devis 3",IFERROR(VALUE(TRIM(SUBSTITUTE(AT53,CHAR(160),""))),0)),0)*IFERROR(VALUE(TRIM(SUBSTITUTE($AC53,CHAR(160),""))),0)=0,"",IFERROR(_xlfn.IFS($AU53="Devis 1",IFERROR(VALUE(TRIM(SUBSTITUTE(AN53,CHAR(160),""))),0),$AU53="Devis 2",IFERROR(VALUE(TRIM(SUBSTITUTE(AQ53,CHAR(160),""))),0),$AU53="Devis 3",IFERROR(VALUE(TRIM(SUBSTITUTE(AT53,CHAR(160),""))),0)),0)*IFERROR(VALUE(TRIM(SUBSTITUTE($AC53,CHAR(160),""))),0)))</f>
        <v/>
      </c>
      <c r="BC53" s="34"/>
      <c r="BD53" s="8" t="str" cm="1">
        <f t="array" ref="BD53">IF(OR(BB53="",AY53="",AZ53="",AW53="",BA53="",AX53=""),"",_xlfn.IFS((IFERROR(VALUE(TRIM(SUBSTITUTE(BB53,CHAR(160),""))),0))&gt;(IFERROR(VALUE(TRIM(SUBSTITUTE(AY53,CHAR(160),""))),0)),"KO : Le montant retenu TTC est supérieur au montant raisonnable TTC. Merci de revoir la ligne de dépense ou plafonner son montant.",(IFERROR(VALUE(TRIM(SUBSTITUTE(AZ53,CHAR(160),""))),0))&gt;(IFERROR(VALUE(TRIM(SUBSTITUTE(AW53,CHAR(160),""))),0)),"Attention : Le montant retenu HT est supérieur au montant HT raisonnable. Merci de revoir la ligne de dépense, plafonner son montant, ou justifier la reventillation HT / TVA.",(IFERROR(VALUE(TRIM(SUBSTITUTE(BA53,CHAR(160),""))),0))&gt;(IFERROR(VALUE(TRIM(SUBSTITUTE(AX53,CHAR(160),""))),0)),"Attention : Le montant TVA retenu est supérieur au montant TVA raisonnable. Merci de revoir la ligne de dépense, plafonner son montant, ou justifier la reventillation HT / TVA.",(IFERROR(VALUE(TRIM(SUBSTITUTE(BB53,CHAR(160),""))),0))=0,"",(IFERROR(VALUE(TRIM(SUBSTITUTE(AY53,CHAR(160),""))),0))=(IFERROR(VALUE(TRIM(SUBSTITUTE(BB53,CHAR(160),""))),0)),"OK",(IFERROR(VALUE(TRIM(SUBSTITUTE(AY53,CHAR(160),""))),0))&gt;(IFERROR(VALUE(TRIM(SUBSTITUTE(BB53,CHAR(160),""))),0))," OK : Montant instruit inférieur au montant raisonnable.",TRUE,""))</f>
        <v/>
      </c>
      <c r="BE53" s="139" t="str" cm="1">
        <f t="array" ref="BE53">IF(OR(BB53="",Y53="",AZ53="",W53="",BA53="",X53=""),"",_xlfn.IFS((IFERROR(VALUE(TRIM(SUBSTITUTE(BB53,CHAR(160),""))),0))&gt;(IFERROR(VALUE(TRIM(SUBSTITUTE(Y53,CHAR(160),""))),0)),"KO : Le montant retenu TTC est supérieur au montant présenté TTC. Merci de revoir la ligne de dépense ou plafonner son montant.",(IFERROR(VALUE(TRIM(SUBSTITUTE(AZ53,CHAR(160),""))),0))&gt;(IFERROR(VALUE(TRIM(SUBSTITUTE(W53,CHAR(160),""))),0)),"Attention : Le montant retenu HT est supérieur au montant HT présenté. Merci de revoir la ligne de dépense,plafonner son montant,ou justifier la reventillation HT/TVA.",(IFERROR(VALUE(TRIM(SUBSTITUTE(BA53,CHAR(160),""))),0))&gt;(IFERROR(VALUE(TRIM(SUBSTITUTE(X53,CHAR(160),""))),0)),"Attention : Le montant TVA retenu est supérieur au montant TVA présenté. Merci de revoir la ligne de dépense,plafonner son montant,ou justifier la reventillation HT/TVA.",(IFERROR(VALUE(TRIM(SUBSTITUTE(Y53,CHAR(160),""))),0))=0,"",(IFERROR(VALUE(TRIM(SUBSTITUTE(BB53,CHAR(160),""))),0))=(IFERROR(VALUE(TRIM(SUBSTITUTE(Y53,CHAR(160),""))),0)),"OK",
OR((IFERROR(VALUE(TRIM(SUBSTITUTE(BB53,CHAR(160),""))),0))=0,(IFERROR(VALUE(TRIM(SUBSTITUTE(AZ53,CHAR(160),""))),0))=0),"Attention : montant présenté entièrement écarté",(IFERROR(VALUE(TRIM(SUBSTITUTE(BB53,CHAR(160),""))),0))&lt;(IFERROR(VALUE(TRIM(SUBSTITUTE(Y53,CHAR(160),""))),0)),"Attention : montant présenté partiellement écarté",TRUE,""))</f>
        <v/>
      </c>
      <c r="BF53" s="33" t="str">
        <f t="shared" si="57"/>
        <v/>
      </c>
      <c r="BG53" s="33" t="str">
        <f t="shared" si="58"/>
        <v/>
      </c>
      <c r="BH53" s="10" t="str">
        <f t="shared" si="59"/>
        <v/>
      </c>
    </row>
    <row r="54" spans="1:60" ht="15" customHeight="1">
      <c r="A54" s="52">
        <v>43</v>
      </c>
      <c r="B54" s="539"/>
      <c r="C54" s="117"/>
      <c r="D54" s="118"/>
      <c r="E54" s="117"/>
      <c r="F54" s="117"/>
      <c r="G54" s="117"/>
      <c r="H54" s="117"/>
      <c r="I54" s="117"/>
      <c r="J54" s="117"/>
      <c r="K54" s="117"/>
      <c r="L54" s="117"/>
      <c r="M54" s="100"/>
      <c r="N54" s="4"/>
      <c r="O54" s="27" t="str">
        <f t="shared" si="30"/>
        <v/>
      </c>
      <c r="P54" s="5"/>
      <c r="Q54" s="4"/>
      <c r="R54" s="27" t="str">
        <f t="shared" si="31"/>
        <v/>
      </c>
      <c r="S54" s="6"/>
      <c r="T54" s="4"/>
      <c r="U54" s="101" t="str">
        <f t="shared" si="32"/>
        <v/>
      </c>
      <c r="V54" s="110"/>
      <c r="W54" s="109" t="str" cm="1">
        <f t="array" ref="W54">IF((_xlfn.IFS(TRIM(SUBSTITUTE(V54,CHAR(160),""))="Devis 1",IFERROR(VALUE(TRIM(SUBSTITUTE(M54,CHAR(160),""))),0),TRIM(SUBSTITUTE(V54,CHAR(160),""))="Devis 2",IFERROR(VALUE(TRIM(SUBSTITUTE(P54,CHAR(160),""))),0),TRIM(SUBSTITUTE(V54,CHAR(160),""))="Devis 3",IFERROR(VALUE(TRIM(SUBSTITUTE(S54,CHAR(160),""))),0),TRUE,0)*IFERROR(VALUE(TRIM(SUBSTITUTE(D54,CHAR(160),""))),0))=0,"",_xlfn.IFS(TRIM(SUBSTITUTE(V54,CHAR(160),""))="Devis 1",IFERROR(VALUE(TRIM(SUBSTITUTE(M54,CHAR(160),""))),0),TRIM(SUBSTITUTE(V54,CHAR(160),""))="Devis 2",IFERROR(VALUE(TRIM(SUBSTITUTE(P54,CHAR(160),""))),0),TRIM(SUBSTITUTE(V54,CHAR(160),""))="Devis 3",IFERROR(VALUE(TRIM(SUBSTITUTE(S54,CHAR(160),""))),0),TRUE,0)*IFERROR(VALUE(TRIM(SUBSTITUTE(D54,CHAR(160),""))),0))</f>
        <v/>
      </c>
      <c r="X54" s="54" t="str" cm="1">
        <f t="array" ref="X54">IF(_xlfn.IFS(TRIM(SUBSTITUTE(V54,CHAR(160),""))="Devis 1",IFERROR(VALUE(TRIM(SUBSTITUTE(N54,CHAR(160),""))),0),TRIM(SUBSTITUTE(V54,CHAR(160),""))="Devis 2",IFERROR(VALUE(TRIM(SUBSTITUTE(Q54,CHAR(160),""))),0),TRIM(SUBSTITUTE(V54,CHAR(160),""))="Devis 3",IFERROR(VALUE(TRIM(SUBSTITUTE(T54,CHAR(160),""))),0),TRUE,0)*IFERROR(VALUE(TRIM(SUBSTITUTE(D54,CHAR(160),""))),0)=0,IF(W54&lt;&gt;"",0,""),_xlfn.IFS(TRIM(SUBSTITUTE(V54,CHAR(160),""))="Devis 1",IFERROR(VALUE(TRIM(SUBSTITUTE(N54,CHAR(160),""))),0),TRIM(SUBSTITUTE(V54,CHAR(160),""))="Devis 2",IFERROR(VALUE(TRIM(SUBSTITUTE(Q54,CHAR(160),""))),0),TRIM(SUBSTITUTE(V54,CHAR(160),""))="Devis 3",IFERROR(VALUE(TRIM(SUBSTITUTE(T54,CHAR(160),""))),0),TRUE,0)*IFERROR(VALUE(TRIM(SUBSTITUTE(D54,CHAR(160),""))),0))</f>
        <v/>
      </c>
      <c r="Y54" s="112" t="str">
        <f t="shared" si="33"/>
        <v/>
      </c>
      <c r="Z54" s="113"/>
      <c r="AA54" s="130" t="str">
        <f t="shared" si="34"/>
        <v/>
      </c>
      <c r="AB54" s="130" t="str">
        <f t="shared" si="35"/>
        <v/>
      </c>
      <c r="AC54" s="130" t="str">
        <f t="shared" si="36"/>
        <v/>
      </c>
      <c r="AD54" s="130" t="str">
        <f t="shared" si="37"/>
        <v/>
      </c>
      <c r="AE54" s="130" t="str">
        <f t="shared" si="38"/>
        <v/>
      </c>
      <c r="AF54" s="130" t="str">
        <f t="shared" si="39"/>
        <v/>
      </c>
      <c r="AG54" s="130" t="str">
        <f t="shared" si="40"/>
        <v/>
      </c>
      <c r="AH54" s="130" t="str">
        <f t="shared" si="41"/>
        <v/>
      </c>
      <c r="AI54" s="130"/>
      <c r="AJ54" s="130" t="str">
        <f t="shared" si="42"/>
        <v/>
      </c>
      <c r="AK54" s="130" t="str">
        <f t="shared" si="43"/>
        <v/>
      </c>
      <c r="AL54" s="29" t="str">
        <f t="shared" si="44"/>
        <v/>
      </c>
      <c r="AM54" s="9" t="str">
        <f t="shared" si="45"/>
        <v/>
      </c>
      <c r="AN54" s="27" t="str">
        <f t="shared" si="46"/>
        <v/>
      </c>
      <c r="AO54" s="30" t="str">
        <f t="shared" si="47"/>
        <v/>
      </c>
      <c r="AP54" s="9" t="str">
        <f t="shared" si="48"/>
        <v/>
      </c>
      <c r="AQ54" s="27" t="str">
        <f t="shared" si="49"/>
        <v/>
      </c>
      <c r="AR54" s="31" t="str">
        <f t="shared" si="50"/>
        <v/>
      </c>
      <c r="AS54" s="9" t="str">
        <f t="shared" si="51"/>
        <v/>
      </c>
      <c r="AT54" s="32" t="str">
        <f t="shared" si="52"/>
        <v/>
      </c>
      <c r="AU54" s="28" t="str">
        <f t="shared" si="53"/>
        <v/>
      </c>
      <c r="AV54" s="136"/>
      <c r="AW54" s="33" t="str">
        <f t="shared" si="54"/>
        <v/>
      </c>
      <c r="AX54" s="33" t="str">
        <f t="shared" si="55"/>
        <v/>
      </c>
      <c r="AY54" s="33" t="str">
        <f t="shared" si="56"/>
        <v/>
      </c>
      <c r="AZ54" s="55" t="str" cm="1">
        <f t="array" ref="AZ54">IF($AC54="","",IF((IFERROR(_xlfn.IFS($AU54="Devis 1",(IFERROR(VALUE(TRIM(SUBSTITUTE(AL54,CHAR(160),""))),0)),$AU54="Devis 2",(IFERROR(VALUE(TRIM(SUBSTITUTE(AO54,CHAR(160),""))),0)),$AU54="Devis 3",(IFERROR(VALUE(TRIM(SUBSTITUTE(AR54,CHAR(160),""))),0))),0))*(IFERROR(VALUE(TRIM(SUBSTITUTE($AC54,CHAR(160),""))),0))=0,"",(IFERROR(_xlfn.IFS($AU54="Devis 1",(IFERROR(VALUE(TRIM(SUBSTITUTE(AL54,CHAR(160),""))),0)),$AU54="Devis 2",(IFERROR(VALUE(TRIM(SUBSTITUTE(AO54,CHAR(160),""))),0)),$AU54="Devis 3",(IFERROR(VALUE(TRIM(SUBSTITUTE(AR54,CHAR(160),""))),0))),0))*(IFERROR(VALUE(TRIM(SUBSTITUTE($AC54,CHAR(160),""))),0))))</f>
        <v/>
      </c>
      <c r="BA54" s="55" t="str" cm="1">
        <f t="array" ref="BA54">IF($AC54="","",IF((IFERROR(_xlfn.IFS(TRIM(SUBSTITUTE($AU54,CHAR(160),""))="Devis 1", IFERROR(VALUE(TRIM(SUBSTITUTE(AM54,CHAR(160),""))),0),TRIM(SUBSTITUTE($AU54,CHAR(160),""))="Devis 2", IFERROR(VALUE(TRIM(SUBSTITUTE(AP54,CHAR(160),""))),0),TRIM(SUBSTITUTE($AU54,CHAR(160),""))="Devis 3", IFERROR(VALUE(TRIM(SUBSTITUTE(AS54,CHAR(160),""))),0)),0) * IFERROR(VALUE(TRIM(SUBSTITUTE($AC54,CHAR(160),""))),0)) = 0,IF(AZ54&lt;&gt;"",0,""),(IFERROR(_xlfn.IFS(TRIM(SUBSTITUTE($AU54,CHAR(160),""))="Devis 1", IFERROR(VALUE(TRIM(SUBSTITUTE(AM54,CHAR(160),""))),0),TRIM(SUBSTITUTE($AU54,CHAR(160),""))="Devis 2", IFERROR(VALUE(TRIM(SUBSTITUTE(AP54,CHAR(160),""))),0),TRIM(SUBSTITUTE($AU54,CHAR(160),""))="Devis 3", IFERROR(VALUE(TRIM(SUBSTITUTE(AS54,CHAR(160),""))),0)),0) * IFERROR(VALUE(TRIM(SUBSTITUTE($AC54,CHAR(160),""))),0))))</f>
        <v/>
      </c>
      <c r="BB54" s="55" t="str" cm="1">
        <f t="array" ref="BB54">IF($AC54="","",IF(IFERROR(_xlfn.IFS($AU54="Devis 1",IFERROR(VALUE(TRIM(SUBSTITUTE(AN54,CHAR(160),""))),0),$AU54="Devis 2",IFERROR(VALUE(TRIM(SUBSTITUTE(AQ54,CHAR(160),""))),0),$AU54="Devis 3",IFERROR(VALUE(TRIM(SUBSTITUTE(AT54,CHAR(160),""))),0)),0)*IFERROR(VALUE(TRIM(SUBSTITUTE($AC54,CHAR(160),""))),0)=0,"",IFERROR(_xlfn.IFS($AU54="Devis 1",IFERROR(VALUE(TRIM(SUBSTITUTE(AN54,CHAR(160),""))),0),$AU54="Devis 2",IFERROR(VALUE(TRIM(SUBSTITUTE(AQ54,CHAR(160),""))),0),$AU54="Devis 3",IFERROR(VALUE(TRIM(SUBSTITUTE(AT54,CHAR(160),""))),0)),0)*IFERROR(VALUE(TRIM(SUBSTITUTE($AC54,CHAR(160),""))),0)))</f>
        <v/>
      </c>
      <c r="BC54" s="34"/>
      <c r="BD54" s="8" t="str" cm="1">
        <f t="array" ref="BD54">IF(OR(BB54="",AY54="",AZ54="",AW54="",BA54="",AX54=""),"",_xlfn.IFS((IFERROR(VALUE(TRIM(SUBSTITUTE(BB54,CHAR(160),""))),0))&gt;(IFERROR(VALUE(TRIM(SUBSTITUTE(AY54,CHAR(160),""))),0)),"KO : Le montant retenu TTC est supérieur au montant raisonnable TTC. Merci de revoir la ligne de dépense ou plafonner son montant.",(IFERROR(VALUE(TRIM(SUBSTITUTE(AZ54,CHAR(160),""))),0))&gt;(IFERROR(VALUE(TRIM(SUBSTITUTE(AW54,CHAR(160),""))),0)),"Attention : Le montant retenu HT est supérieur au montant HT raisonnable. Merci de revoir la ligne de dépense, plafonner son montant, ou justifier la reventillation HT / TVA.",(IFERROR(VALUE(TRIM(SUBSTITUTE(BA54,CHAR(160),""))),0))&gt;(IFERROR(VALUE(TRIM(SUBSTITUTE(AX54,CHAR(160),""))),0)),"Attention : Le montant TVA retenu est supérieur au montant TVA raisonnable. Merci de revoir la ligne de dépense, plafonner son montant, ou justifier la reventillation HT / TVA.",(IFERROR(VALUE(TRIM(SUBSTITUTE(BB54,CHAR(160),""))),0))=0,"",(IFERROR(VALUE(TRIM(SUBSTITUTE(AY54,CHAR(160),""))),0))=(IFERROR(VALUE(TRIM(SUBSTITUTE(BB54,CHAR(160),""))),0)),"OK",(IFERROR(VALUE(TRIM(SUBSTITUTE(AY54,CHAR(160),""))),0))&gt;(IFERROR(VALUE(TRIM(SUBSTITUTE(BB54,CHAR(160),""))),0))," OK : Montant instruit inférieur au montant raisonnable.",TRUE,""))</f>
        <v/>
      </c>
      <c r="BE54" s="139" t="str" cm="1">
        <f t="array" ref="BE54">IF(OR(BB54="",Y54="",AZ54="",W54="",BA54="",X54=""),"",_xlfn.IFS((IFERROR(VALUE(TRIM(SUBSTITUTE(BB54,CHAR(160),""))),0))&gt;(IFERROR(VALUE(TRIM(SUBSTITUTE(Y54,CHAR(160),""))),0)),"KO : Le montant retenu TTC est supérieur au montant présenté TTC. Merci de revoir la ligne de dépense ou plafonner son montant.",(IFERROR(VALUE(TRIM(SUBSTITUTE(AZ54,CHAR(160),""))),0))&gt;(IFERROR(VALUE(TRIM(SUBSTITUTE(W54,CHAR(160),""))),0)),"Attention : Le montant retenu HT est supérieur au montant HT présenté. Merci de revoir la ligne de dépense,plafonner son montant,ou justifier la reventillation HT/TVA.",(IFERROR(VALUE(TRIM(SUBSTITUTE(BA54,CHAR(160),""))),0))&gt;(IFERROR(VALUE(TRIM(SUBSTITUTE(X54,CHAR(160),""))),0)),"Attention : Le montant TVA retenu est supérieur au montant TVA présenté. Merci de revoir la ligne de dépense,plafonner son montant,ou justifier la reventillation HT/TVA.",(IFERROR(VALUE(TRIM(SUBSTITUTE(Y54,CHAR(160),""))),0))=0,"",(IFERROR(VALUE(TRIM(SUBSTITUTE(BB54,CHAR(160),""))),0))=(IFERROR(VALUE(TRIM(SUBSTITUTE(Y54,CHAR(160),""))),0)),"OK",
OR((IFERROR(VALUE(TRIM(SUBSTITUTE(BB54,CHAR(160),""))),0))=0,(IFERROR(VALUE(TRIM(SUBSTITUTE(AZ54,CHAR(160),""))),0))=0),"Attention : montant présenté entièrement écarté",(IFERROR(VALUE(TRIM(SUBSTITUTE(BB54,CHAR(160),""))),0))&lt;(IFERROR(VALUE(TRIM(SUBSTITUTE(Y54,CHAR(160),""))),0)),"Attention : montant présenté partiellement écarté",TRUE,""))</f>
        <v/>
      </c>
      <c r="BF54" s="33" t="str">
        <f t="shared" si="57"/>
        <v/>
      </c>
      <c r="BG54" s="33" t="str">
        <f t="shared" si="58"/>
        <v/>
      </c>
      <c r="BH54" s="10" t="str">
        <f t="shared" si="59"/>
        <v/>
      </c>
    </row>
    <row r="55" spans="1:60" ht="15" customHeight="1">
      <c r="A55" s="52">
        <v>44</v>
      </c>
      <c r="B55" s="539"/>
      <c r="C55" s="117"/>
      <c r="D55" s="118"/>
      <c r="E55" s="117"/>
      <c r="F55" s="117"/>
      <c r="G55" s="117"/>
      <c r="H55" s="117"/>
      <c r="I55" s="117"/>
      <c r="J55" s="117"/>
      <c r="K55" s="117"/>
      <c r="L55" s="117"/>
      <c r="M55" s="100"/>
      <c r="N55" s="4"/>
      <c r="O55" s="27" t="str">
        <f t="shared" si="30"/>
        <v/>
      </c>
      <c r="P55" s="5"/>
      <c r="Q55" s="4"/>
      <c r="R55" s="27" t="str">
        <f t="shared" si="31"/>
        <v/>
      </c>
      <c r="S55" s="6"/>
      <c r="T55" s="4"/>
      <c r="U55" s="101" t="str">
        <f t="shared" si="32"/>
        <v/>
      </c>
      <c r="V55" s="110"/>
      <c r="W55" s="109" t="str" cm="1">
        <f t="array" ref="W55">IF((_xlfn.IFS(TRIM(SUBSTITUTE(V55,CHAR(160),""))="Devis 1",IFERROR(VALUE(TRIM(SUBSTITUTE(M55,CHAR(160),""))),0),TRIM(SUBSTITUTE(V55,CHAR(160),""))="Devis 2",IFERROR(VALUE(TRIM(SUBSTITUTE(P55,CHAR(160),""))),0),TRIM(SUBSTITUTE(V55,CHAR(160),""))="Devis 3",IFERROR(VALUE(TRIM(SUBSTITUTE(S55,CHAR(160),""))),0),TRUE,0)*IFERROR(VALUE(TRIM(SUBSTITUTE(D55,CHAR(160),""))),0))=0,"",_xlfn.IFS(TRIM(SUBSTITUTE(V55,CHAR(160),""))="Devis 1",IFERROR(VALUE(TRIM(SUBSTITUTE(M55,CHAR(160),""))),0),TRIM(SUBSTITUTE(V55,CHAR(160),""))="Devis 2",IFERROR(VALUE(TRIM(SUBSTITUTE(P55,CHAR(160),""))),0),TRIM(SUBSTITUTE(V55,CHAR(160),""))="Devis 3",IFERROR(VALUE(TRIM(SUBSTITUTE(S55,CHAR(160),""))),0),TRUE,0)*IFERROR(VALUE(TRIM(SUBSTITUTE(D55,CHAR(160),""))),0))</f>
        <v/>
      </c>
      <c r="X55" s="54" t="str" cm="1">
        <f t="array" ref="X55">IF(_xlfn.IFS(TRIM(SUBSTITUTE(V55,CHAR(160),""))="Devis 1",IFERROR(VALUE(TRIM(SUBSTITUTE(N55,CHAR(160),""))),0),TRIM(SUBSTITUTE(V55,CHAR(160),""))="Devis 2",IFERROR(VALUE(TRIM(SUBSTITUTE(Q55,CHAR(160),""))),0),TRIM(SUBSTITUTE(V55,CHAR(160),""))="Devis 3",IFERROR(VALUE(TRIM(SUBSTITUTE(T55,CHAR(160),""))),0),TRUE,0)*IFERROR(VALUE(TRIM(SUBSTITUTE(D55,CHAR(160),""))),0)=0,IF(W55&lt;&gt;"",0,""),_xlfn.IFS(TRIM(SUBSTITUTE(V55,CHAR(160),""))="Devis 1",IFERROR(VALUE(TRIM(SUBSTITUTE(N55,CHAR(160),""))),0),TRIM(SUBSTITUTE(V55,CHAR(160),""))="Devis 2",IFERROR(VALUE(TRIM(SUBSTITUTE(Q55,CHAR(160),""))),0),TRIM(SUBSTITUTE(V55,CHAR(160),""))="Devis 3",IFERROR(VALUE(TRIM(SUBSTITUTE(T55,CHAR(160),""))),0),TRUE,0)*IFERROR(VALUE(TRIM(SUBSTITUTE(D55,CHAR(160),""))),0))</f>
        <v/>
      </c>
      <c r="Y55" s="112" t="str">
        <f t="shared" si="33"/>
        <v/>
      </c>
      <c r="Z55" s="113"/>
      <c r="AA55" s="130" t="str">
        <f t="shared" si="34"/>
        <v/>
      </c>
      <c r="AB55" s="130" t="str">
        <f t="shared" si="35"/>
        <v/>
      </c>
      <c r="AC55" s="130" t="str">
        <f t="shared" si="36"/>
        <v/>
      </c>
      <c r="AD55" s="130" t="str">
        <f t="shared" si="37"/>
        <v/>
      </c>
      <c r="AE55" s="130" t="str">
        <f t="shared" si="38"/>
        <v/>
      </c>
      <c r="AF55" s="130" t="str">
        <f t="shared" si="39"/>
        <v/>
      </c>
      <c r="AG55" s="130" t="str">
        <f t="shared" si="40"/>
        <v/>
      </c>
      <c r="AH55" s="130" t="str">
        <f t="shared" si="41"/>
        <v/>
      </c>
      <c r="AI55" s="130"/>
      <c r="AJ55" s="130" t="str">
        <f t="shared" si="42"/>
        <v/>
      </c>
      <c r="AK55" s="130" t="str">
        <f t="shared" si="43"/>
        <v/>
      </c>
      <c r="AL55" s="29" t="str">
        <f t="shared" si="44"/>
        <v/>
      </c>
      <c r="AM55" s="9" t="str">
        <f t="shared" si="45"/>
        <v/>
      </c>
      <c r="AN55" s="27" t="str">
        <f t="shared" si="46"/>
        <v/>
      </c>
      <c r="AO55" s="30" t="str">
        <f t="shared" si="47"/>
        <v/>
      </c>
      <c r="AP55" s="9" t="str">
        <f t="shared" si="48"/>
        <v/>
      </c>
      <c r="AQ55" s="27" t="str">
        <f t="shared" si="49"/>
        <v/>
      </c>
      <c r="AR55" s="31" t="str">
        <f t="shared" si="50"/>
        <v/>
      </c>
      <c r="AS55" s="9" t="str">
        <f t="shared" si="51"/>
        <v/>
      </c>
      <c r="AT55" s="32" t="str">
        <f t="shared" si="52"/>
        <v/>
      </c>
      <c r="AU55" s="28" t="str">
        <f t="shared" si="53"/>
        <v/>
      </c>
      <c r="AV55" s="136"/>
      <c r="AW55" s="33" t="str">
        <f t="shared" si="54"/>
        <v/>
      </c>
      <c r="AX55" s="33" t="str">
        <f t="shared" si="55"/>
        <v/>
      </c>
      <c r="AY55" s="33" t="str">
        <f t="shared" si="56"/>
        <v/>
      </c>
      <c r="AZ55" s="55" t="str" cm="1">
        <f t="array" ref="AZ55">IF($AC55="","",IF((IFERROR(_xlfn.IFS($AU55="Devis 1",(IFERROR(VALUE(TRIM(SUBSTITUTE(AL55,CHAR(160),""))),0)),$AU55="Devis 2",(IFERROR(VALUE(TRIM(SUBSTITUTE(AO55,CHAR(160),""))),0)),$AU55="Devis 3",(IFERROR(VALUE(TRIM(SUBSTITUTE(AR55,CHAR(160),""))),0))),0))*(IFERROR(VALUE(TRIM(SUBSTITUTE($AC55,CHAR(160),""))),0))=0,"",(IFERROR(_xlfn.IFS($AU55="Devis 1",(IFERROR(VALUE(TRIM(SUBSTITUTE(AL55,CHAR(160),""))),0)),$AU55="Devis 2",(IFERROR(VALUE(TRIM(SUBSTITUTE(AO55,CHAR(160),""))),0)),$AU55="Devis 3",(IFERROR(VALUE(TRIM(SUBSTITUTE(AR55,CHAR(160),""))),0))),0))*(IFERROR(VALUE(TRIM(SUBSTITUTE($AC55,CHAR(160),""))),0))))</f>
        <v/>
      </c>
      <c r="BA55" s="55" t="str" cm="1">
        <f t="array" ref="BA55">IF($AC55="","",IF((IFERROR(_xlfn.IFS(TRIM(SUBSTITUTE($AU55,CHAR(160),""))="Devis 1", IFERROR(VALUE(TRIM(SUBSTITUTE(AM55,CHAR(160),""))),0),TRIM(SUBSTITUTE($AU55,CHAR(160),""))="Devis 2", IFERROR(VALUE(TRIM(SUBSTITUTE(AP55,CHAR(160),""))),0),TRIM(SUBSTITUTE($AU55,CHAR(160),""))="Devis 3", IFERROR(VALUE(TRIM(SUBSTITUTE(AS55,CHAR(160),""))),0)),0) * IFERROR(VALUE(TRIM(SUBSTITUTE($AC55,CHAR(160),""))),0)) = 0,IF(AZ55&lt;&gt;"",0,""),(IFERROR(_xlfn.IFS(TRIM(SUBSTITUTE($AU55,CHAR(160),""))="Devis 1", IFERROR(VALUE(TRIM(SUBSTITUTE(AM55,CHAR(160),""))),0),TRIM(SUBSTITUTE($AU55,CHAR(160),""))="Devis 2", IFERROR(VALUE(TRIM(SUBSTITUTE(AP55,CHAR(160),""))),0),TRIM(SUBSTITUTE($AU55,CHAR(160),""))="Devis 3", IFERROR(VALUE(TRIM(SUBSTITUTE(AS55,CHAR(160),""))),0)),0) * IFERROR(VALUE(TRIM(SUBSTITUTE($AC55,CHAR(160),""))),0))))</f>
        <v/>
      </c>
      <c r="BB55" s="55" t="str" cm="1">
        <f t="array" ref="BB55">IF($AC55="","",IF(IFERROR(_xlfn.IFS($AU55="Devis 1",IFERROR(VALUE(TRIM(SUBSTITUTE(AN55,CHAR(160),""))),0),$AU55="Devis 2",IFERROR(VALUE(TRIM(SUBSTITUTE(AQ55,CHAR(160),""))),0),$AU55="Devis 3",IFERROR(VALUE(TRIM(SUBSTITUTE(AT55,CHAR(160),""))),0)),0)*IFERROR(VALUE(TRIM(SUBSTITUTE($AC55,CHAR(160),""))),0)=0,"",IFERROR(_xlfn.IFS($AU55="Devis 1",IFERROR(VALUE(TRIM(SUBSTITUTE(AN55,CHAR(160),""))),0),$AU55="Devis 2",IFERROR(VALUE(TRIM(SUBSTITUTE(AQ55,CHAR(160),""))),0),$AU55="Devis 3",IFERROR(VALUE(TRIM(SUBSTITUTE(AT55,CHAR(160),""))),0)),0)*IFERROR(VALUE(TRIM(SUBSTITUTE($AC55,CHAR(160),""))),0)))</f>
        <v/>
      </c>
      <c r="BC55" s="34"/>
      <c r="BD55" s="8" t="str" cm="1">
        <f t="array" ref="BD55">IF(OR(BB55="",AY55="",AZ55="",AW55="",BA55="",AX55=""),"",_xlfn.IFS((IFERROR(VALUE(TRIM(SUBSTITUTE(BB55,CHAR(160),""))),0))&gt;(IFERROR(VALUE(TRIM(SUBSTITUTE(AY55,CHAR(160),""))),0)),"KO : Le montant retenu TTC est supérieur au montant raisonnable TTC. Merci de revoir la ligne de dépense ou plafonner son montant.",(IFERROR(VALUE(TRIM(SUBSTITUTE(AZ55,CHAR(160),""))),0))&gt;(IFERROR(VALUE(TRIM(SUBSTITUTE(AW55,CHAR(160),""))),0)),"Attention : Le montant retenu HT est supérieur au montant HT raisonnable. Merci de revoir la ligne de dépense, plafonner son montant, ou justifier la reventillation HT / TVA.",(IFERROR(VALUE(TRIM(SUBSTITUTE(BA55,CHAR(160),""))),0))&gt;(IFERROR(VALUE(TRIM(SUBSTITUTE(AX55,CHAR(160),""))),0)),"Attention : Le montant TVA retenu est supérieur au montant TVA raisonnable. Merci de revoir la ligne de dépense, plafonner son montant, ou justifier la reventillation HT / TVA.",(IFERROR(VALUE(TRIM(SUBSTITUTE(BB55,CHAR(160),""))),0))=0,"",(IFERROR(VALUE(TRIM(SUBSTITUTE(AY55,CHAR(160),""))),0))=(IFERROR(VALUE(TRIM(SUBSTITUTE(BB55,CHAR(160),""))),0)),"OK",(IFERROR(VALUE(TRIM(SUBSTITUTE(AY55,CHAR(160),""))),0))&gt;(IFERROR(VALUE(TRIM(SUBSTITUTE(BB55,CHAR(160),""))),0))," OK : Montant instruit inférieur au montant raisonnable.",TRUE,""))</f>
        <v/>
      </c>
      <c r="BE55" s="139" t="str" cm="1">
        <f t="array" ref="BE55">IF(OR(BB55="",Y55="",AZ55="",W55="",BA55="",X55=""),"",_xlfn.IFS((IFERROR(VALUE(TRIM(SUBSTITUTE(BB55,CHAR(160),""))),0))&gt;(IFERROR(VALUE(TRIM(SUBSTITUTE(Y55,CHAR(160),""))),0)),"KO : Le montant retenu TTC est supérieur au montant présenté TTC. Merci de revoir la ligne de dépense ou plafonner son montant.",(IFERROR(VALUE(TRIM(SUBSTITUTE(AZ55,CHAR(160),""))),0))&gt;(IFERROR(VALUE(TRIM(SUBSTITUTE(W55,CHAR(160),""))),0)),"Attention : Le montant retenu HT est supérieur au montant HT présenté. Merci de revoir la ligne de dépense,plafonner son montant,ou justifier la reventillation HT/TVA.",(IFERROR(VALUE(TRIM(SUBSTITUTE(BA55,CHAR(160),""))),0))&gt;(IFERROR(VALUE(TRIM(SUBSTITUTE(X55,CHAR(160),""))),0)),"Attention : Le montant TVA retenu est supérieur au montant TVA présenté. Merci de revoir la ligne de dépense,plafonner son montant,ou justifier la reventillation HT/TVA.",(IFERROR(VALUE(TRIM(SUBSTITUTE(Y55,CHAR(160),""))),0))=0,"",(IFERROR(VALUE(TRIM(SUBSTITUTE(BB55,CHAR(160),""))),0))=(IFERROR(VALUE(TRIM(SUBSTITUTE(Y55,CHAR(160),""))),0)),"OK",
OR((IFERROR(VALUE(TRIM(SUBSTITUTE(BB55,CHAR(160),""))),0))=0,(IFERROR(VALUE(TRIM(SUBSTITUTE(AZ55,CHAR(160),""))),0))=0),"Attention : montant présenté entièrement écarté",(IFERROR(VALUE(TRIM(SUBSTITUTE(BB55,CHAR(160),""))),0))&lt;(IFERROR(VALUE(TRIM(SUBSTITUTE(Y55,CHAR(160),""))),0)),"Attention : montant présenté partiellement écarté",TRUE,""))</f>
        <v/>
      </c>
      <c r="BF55" s="33" t="str">
        <f t="shared" si="57"/>
        <v/>
      </c>
      <c r="BG55" s="33" t="str">
        <f t="shared" si="58"/>
        <v/>
      </c>
      <c r="BH55" s="10" t="str">
        <f t="shared" si="59"/>
        <v/>
      </c>
    </row>
    <row r="56" spans="1:60" ht="15" customHeight="1">
      <c r="A56" s="52">
        <v>45</v>
      </c>
      <c r="B56" s="539"/>
      <c r="C56" s="117"/>
      <c r="D56" s="118"/>
      <c r="E56" s="117"/>
      <c r="F56" s="117"/>
      <c r="G56" s="117"/>
      <c r="H56" s="117"/>
      <c r="I56" s="117"/>
      <c r="J56" s="117"/>
      <c r="K56" s="117"/>
      <c r="L56" s="117"/>
      <c r="M56" s="100"/>
      <c r="N56" s="4"/>
      <c r="O56" s="27" t="str">
        <f t="shared" si="30"/>
        <v/>
      </c>
      <c r="P56" s="5"/>
      <c r="Q56" s="4"/>
      <c r="R56" s="27" t="str">
        <f t="shared" si="31"/>
        <v/>
      </c>
      <c r="S56" s="6"/>
      <c r="T56" s="4"/>
      <c r="U56" s="101" t="str">
        <f t="shared" si="32"/>
        <v/>
      </c>
      <c r="V56" s="110"/>
      <c r="W56" s="109" t="str" cm="1">
        <f t="array" ref="W56">IF((_xlfn.IFS(TRIM(SUBSTITUTE(V56,CHAR(160),""))="Devis 1",IFERROR(VALUE(TRIM(SUBSTITUTE(M56,CHAR(160),""))),0),TRIM(SUBSTITUTE(V56,CHAR(160),""))="Devis 2",IFERROR(VALUE(TRIM(SUBSTITUTE(P56,CHAR(160),""))),0),TRIM(SUBSTITUTE(V56,CHAR(160),""))="Devis 3",IFERROR(VALUE(TRIM(SUBSTITUTE(S56,CHAR(160),""))),0),TRUE,0)*IFERROR(VALUE(TRIM(SUBSTITUTE(D56,CHAR(160),""))),0))=0,"",_xlfn.IFS(TRIM(SUBSTITUTE(V56,CHAR(160),""))="Devis 1",IFERROR(VALUE(TRIM(SUBSTITUTE(M56,CHAR(160),""))),0),TRIM(SUBSTITUTE(V56,CHAR(160),""))="Devis 2",IFERROR(VALUE(TRIM(SUBSTITUTE(P56,CHAR(160),""))),0),TRIM(SUBSTITUTE(V56,CHAR(160),""))="Devis 3",IFERROR(VALUE(TRIM(SUBSTITUTE(S56,CHAR(160),""))),0),TRUE,0)*IFERROR(VALUE(TRIM(SUBSTITUTE(D56,CHAR(160),""))),0))</f>
        <v/>
      </c>
      <c r="X56" s="54" t="str" cm="1">
        <f t="array" ref="X56">IF(_xlfn.IFS(TRIM(SUBSTITUTE(V56,CHAR(160),""))="Devis 1",IFERROR(VALUE(TRIM(SUBSTITUTE(N56,CHAR(160),""))),0),TRIM(SUBSTITUTE(V56,CHAR(160),""))="Devis 2",IFERROR(VALUE(TRIM(SUBSTITUTE(Q56,CHAR(160),""))),0),TRIM(SUBSTITUTE(V56,CHAR(160),""))="Devis 3",IFERROR(VALUE(TRIM(SUBSTITUTE(T56,CHAR(160),""))),0),TRUE,0)*IFERROR(VALUE(TRIM(SUBSTITUTE(D56,CHAR(160),""))),0)=0,IF(W56&lt;&gt;"",0,""),_xlfn.IFS(TRIM(SUBSTITUTE(V56,CHAR(160),""))="Devis 1",IFERROR(VALUE(TRIM(SUBSTITUTE(N56,CHAR(160),""))),0),TRIM(SUBSTITUTE(V56,CHAR(160),""))="Devis 2",IFERROR(VALUE(TRIM(SUBSTITUTE(Q56,CHAR(160),""))),0),TRIM(SUBSTITUTE(V56,CHAR(160),""))="Devis 3",IFERROR(VALUE(TRIM(SUBSTITUTE(T56,CHAR(160),""))),0),TRUE,0)*IFERROR(VALUE(TRIM(SUBSTITUTE(D56,CHAR(160),""))),0))</f>
        <v/>
      </c>
      <c r="Y56" s="112" t="str">
        <f t="shared" si="33"/>
        <v/>
      </c>
      <c r="Z56" s="113"/>
      <c r="AA56" s="130" t="str">
        <f t="shared" si="34"/>
        <v/>
      </c>
      <c r="AB56" s="130" t="str">
        <f t="shared" si="35"/>
        <v/>
      </c>
      <c r="AC56" s="130" t="str">
        <f t="shared" si="36"/>
        <v/>
      </c>
      <c r="AD56" s="130" t="str">
        <f t="shared" si="37"/>
        <v/>
      </c>
      <c r="AE56" s="130" t="str">
        <f t="shared" si="38"/>
        <v/>
      </c>
      <c r="AF56" s="130" t="str">
        <f t="shared" si="39"/>
        <v/>
      </c>
      <c r="AG56" s="130" t="str">
        <f t="shared" si="40"/>
        <v/>
      </c>
      <c r="AH56" s="130" t="str">
        <f t="shared" si="41"/>
        <v/>
      </c>
      <c r="AI56" s="130"/>
      <c r="AJ56" s="130" t="str">
        <f t="shared" si="42"/>
        <v/>
      </c>
      <c r="AK56" s="130" t="str">
        <f t="shared" si="43"/>
        <v/>
      </c>
      <c r="AL56" s="29" t="str">
        <f t="shared" si="44"/>
        <v/>
      </c>
      <c r="AM56" s="9" t="str">
        <f t="shared" si="45"/>
        <v/>
      </c>
      <c r="AN56" s="27" t="str">
        <f t="shared" si="46"/>
        <v/>
      </c>
      <c r="AO56" s="30" t="str">
        <f t="shared" si="47"/>
        <v/>
      </c>
      <c r="AP56" s="9" t="str">
        <f t="shared" si="48"/>
        <v/>
      </c>
      <c r="AQ56" s="27" t="str">
        <f t="shared" si="49"/>
        <v/>
      </c>
      <c r="AR56" s="31" t="str">
        <f t="shared" si="50"/>
        <v/>
      </c>
      <c r="AS56" s="9" t="str">
        <f t="shared" si="51"/>
        <v/>
      </c>
      <c r="AT56" s="32" t="str">
        <f t="shared" si="52"/>
        <v/>
      </c>
      <c r="AU56" s="28" t="str">
        <f t="shared" si="53"/>
        <v/>
      </c>
      <c r="AV56" s="136"/>
      <c r="AW56" s="33" t="str">
        <f t="shared" si="54"/>
        <v/>
      </c>
      <c r="AX56" s="33" t="str">
        <f t="shared" si="55"/>
        <v/>
      </c>
      <c r="AY56" s="33" t="str">
        <f t="shared" si="56"/>
        <v/>
      </c>
      <c r="AZ56" s="55" t="str" cm="1">
        <f t="array" ref="AZ56">IF($AC56="","",IF((IFERROR(_xlfn.IFS($AU56="Devis 1",(IFERROR(VALUE(TRIM(SUBSTITUTE(AL56,CHAR(160),""))),0)),$AU56="Devis 2",(IFERROR(VALUE(TRIM(SUBSTITUTE(AO56,CHAR(160),""))),0)),$AU56="Devis 3",(IFERROR(VALUE(TRIM(SUBSTITUTE(AR56,CHAR(160),""))),0))),0))*(IFERROR(VALUE(TRIM(SUBSTITUTE($AC56,CHAR(160),""))),0))=0,"",(IFERROR(_xlfn.IFS($AU56="Devis 1",(IFERROR(VALUE(TRIM(SUBSTITUTE(AL56,CHAR(160),""))),0)),$AU56="Devis 2",(IFERROR(VALUE(TRIM(SUBSTITUTE(AO56,CHAR(160),""))),0)),$AU56="Devis 3",(IFERROR(VALUE(TRIM(SUBSTITUTE(AR56,CHAR(160),""))),0))),0))*(IFERROR(VALUE(TRIM(SUBSTITUTE($AC56,CHAR(160),""))),0))))</f>
        <v/>
      </c>
      <c r="BA56" s="55" t="str" cm="1">
        <f t="array" ref="BA56">IF($AC56="","",IF((IFERROR(_xlfn.IFS(TRIM(SUBSTITUTE($AU56,CHAR(160),""))="Devis 1", IFERROR(VALUE(TRIM(SUBSTITUTE(AM56,CHAR(160),""))),0),TRIM(SUBSTITUTE($AU56,CHAR(160),""))="Devis 2", IFERROR(VALUE(TRIM(SUBSTITUTE(AP56,CHAR(160),""))),0),TRIM(SUBSTITUTE($AU56,CHAR(160),""))="Devis 3", IFERROR(VALUE(TRIM(SUBSTITUTE(AS56,CHAR(160),""))),0)),0) * IFERROR(VALUE(TRIM(SUBSTITUTE($AC56,CHAR(160),""))),0)) = 0,IF(AZ56&lt;&gt;"",0,""),(IFERROR(_xlfn.IFS(TRIM(SUBSTITUTE($AU56,CHAR(160),""))="Devis 1", IFERROR(VALUE(TRIM(SUBSTITUTE(AM56,CHAR(160),""))),0),TRIM(SUBSTITUTE($AU56,CHAR(160),""))="Devis 2", IFERROR(VALUE(TRIM(SUBSTITUTE(AP56,CHAR(160),""))),0),TRIM(SUBSTITUTE($AU56,CHAR(160),""))="Devis 3", IFERROR(VALUE(TRIM(SUBSTITUTE(AS56,CHAR(160),""))),0)),0) * IFERROR(VALUE(TRIM(SUBSTITUTE($AC56,CHAR(160),""))),0))))</f>
        <v/>
      </c>
      <c r="BB56" s="55" t="str" cm="1">
        <f t="array" ref="BB56">IF($AC56="","",IF(IFERROR(_xlfn.IFS($AU56="Devis 1",IFERROR(VALUE(TRIM(SUBSTITUTE(AN56,CHAR(160),""))),0),$AU56="Devis 2",IFERROR(VALUE(TRIM(SUBSTITUTE(AQ56,CHAR(160),""))),0),$AU56="Devis 3",IFERROR(VALUE(TRIM(SUBSTITUTE(AT56,CHAR(160),""))),0)),0)*IFERROR(VALUE(TRIM(SUBSTITUTE($AC56,CHAR(160),""))),0)=0,"",IFERROR(_xlfn.IFS($AU56="Devis 1",IFERROR(VALUE(TRIM(SUBSTITUTE(AN56,CHAR(160),""))),0),$AU56="Devis 2",IFERROR(VALUE(TRIM(SUBSTITUTE(AQ56,CHAR(160),""))),0),$AU56="Devis 3",IFERROR(VALUE(TRIM(SUBSTITUTE(AT56,CHAR(160),""))),0)),0)*IFERROR(VALUE(TRIM(SUBSTITUTE($AC56,CHAR(160),""))),0)))</f>
        <v/>
      </c>
      <c r="BC56" s="34"/>
      <c r="BD56" s="8" t="str" cm="1">
        <f t="array" ref="BD56">IF(OR(BB56="",AY56="",AZ56="",AW56="",BA56="",AX56=""),"",_xlfn.IFS((IFERROR(VALUE(TRIM(SUBSTITUTE(BB56,CHAR(160),""))),0))&gt;(IFERROR(VALUE(TRIM(SUBSTITUTE(AY56,CHAR(160),""))),0)),"KO : Le montant retenu TTC est supérieur au montant raisonnable TTC. Merci de revoir la ligne de dépense ou plafonner son montant.",(IFERROR(VALUE(TRIM(SUBSTITUTE(AZ56,CHAR(160),""))),0))&gt;(IFERROR(VALUE(TRIM(SUBSTITUTE(AW56,CHAR(160),""))),0)),"Attention : Le montant retenu HT est supérieur au montant HT raisonnable. Merci de revoir la ligne de dépense, plafonner son montant, ou justifier la reventillation HT / TVA.",(IFERROR(VALUE(TRIM(SUBSTITUTE(BA56,CHAR(160),""))),0))&gt;(IFERROR(VALUE(TRIM(SUBSTITUTE(AX56,CHAR(160),""))),0)),"Attention : Le montant TVA retenu est supérieur au montant TVA raisonnable. Merci de revoir la ligne de dépense, plafonner son montant, ou justifier la reventillation HT / TVA.",(IFERROR(VALUE(TRIM(SUBSTITUTE(BB56,CHAR(160),""))),0))=0,"",(IFERROR(VALUE(TRIM(SUBSTITUTE(AY56,CHAR(160),""))),0))=(IFERROR(VALUE(TRIM(SUBSTITUTE(BB56,CHAR(160),""))),0)),"OK",(IFERROR(VALUE(TRIM(SUBSTITUTE(AY56,CHAR(160),""))),0))&gt;(IFERROR(VALUE(TRIM(SUBSTITUTE(BB56,CHAR(160),""))),0))," OK : Montant instruit inférieur au montant raisonnable.",TRUE,""))</f>
        <v/>
      </c>
      <c r="BE56" s="139" t="str" cm="1">
        <f t="array" ref="BE56">IF(OR(BB56="",Y56="",AZ56="",W56="",BA56="",X56=""),"",_xlfn.IFS((IFERROR(VALUE(TRIM(SUBSTITUTE(BB56,CHAR(160),""))),0))&gt;(IFERROR(VALUE(TRIM(SUBSTITUTE(Y56,CHAR(160),""))),0)),"KO : Le montant retenu TTC est supérieur au montant présenté TTC. Merci de revoir la ligne de dépense ou plafonner son montant.",(IFERROR(VALUE(TRIM(SUBSTITUTE(AZ56,CHAR(160),""))),0))&gt;(IFERROR(VALUE(TRIM(SUBSTITUTE(W56,CHAR(160),""))),0)),"Attention : Le montant retenu HT est supérieur au montant HT présenté. Merci de revoir la ligne de dépense,plafonner son montant,ou justifier la reventillation HT/TVA.",(IFERROR(VALUE(TRIM(SUBSTITUTE(BA56,CHAR(160),""))),0))&gt;(IFERROR(VALUE(TRIM(SUBSTITUTE(X56,CHAR(160),""))),0)),"Attention : Le montant TVA retenu est supérieur au montant TVA présenté. Merci de revoir la ligne de dépense,plafonner son montant,ou justifier la reventillation HT/TVA.",(IFERROR(VALUE(TRIM(SUBSTITUTE(Y56,CHAR(160),""))),0))=0,"",(IFERROR(VALUE(TRIM(SUBSTITUTE(BB56,CHAR(160),""))),0))=(IFERROR(VALUE(TRIM(SUBSTITUTE(Y56,CHAR(160),""))),0)),"OK",
OR((IFERROR(VALUE(TRIM(SUBSTITUTE(BB56,CHAR(160),""))),0))=0,(IFERROR(VALUE(TRIM(SUBSTITUTE(AZ56,CHAR(160),""))),0))=0),"Attention : montant présenté entièrement écarté",(IFERROR(VALUE(TRIM(SUBSTITUTE(BB56,CHAR(160),""))),0))&lt;(IFERROR(VALUE(TRIM(SUBSTITUTE(Y56,CHAR(160),""))),0)),"Attention : montant présenté partiellement écarté",TRUE,""))</f>
        <v/>
      </c>
      <c r="BF56" s="33" t="str">
        <f t="shared" si="57"/>
        <v/>
      </c>
      <c r="BG56" s="33" t="str">
        <f t="shared" si="58"/>
        <v/>
      </c>
      <c r="BH56" s="10" t="str">
        <f t="shared" si="59"/>
        <v/>
      </c>
    </row>
    <row r="57" spans="1:60" ht="15" customHeight="1">
      <c r="A57" s="52">
        <v>46</v>
      </c>
      <c r="B57" s="539"/>
      <c r="C57" s="117"/>
      <c r="D57" s="118"/>
      <c r="E57" s="117"/>
      <c r="F57" s="117"/>
      <c r="G57" s="117"/>
      <c r="H57" s="117"/>
      <c r="I57" s="117"/>
      <c r="J57" s="117"/>
      <c r="K57" s="117"/>
      <c r="L57" s="117"/>
      <c r="M57" s="100"/>
      <c r="N57" s="4"/>
      <c r="O57" s="27" t="str">
        <f t="shared" si="30"/>
        <v/>
      </c>
      <c r="P57" s="5"/>
      <c r="Q57" s="4"/>
      <c r="R57" s="27" t="str">
        <f t="shared" si="31"/>
        <v/>
      </c>
      <c r="S57" s="6"/>
      <c r="T57" s="4"/>
      <c r="U57" s="101" t="str">
        <f t="shared" si="32"/>
        <v/>
      </c>
      <c r="V57" s="110"/>
      <c r="W57" s="109" t="str" cm="1">
        <f t="array" ref="W57">IF((_xlfn.IFS(TRIM(SUBSTITUTE(V57,CHAR(160),""))="Devis 1",IFERROR(VALUE(TRIM(SUBSTITUTE(M57,CHAR(160),""))),0),TRIM(SUBSTITUTE(V57,CHAR(160),""))="Devis 2",IFERROR(VALUE(TRIM(SUBSTITUTE(P57,CHAR(160),""))),0),TRIM(SUBSTITUTE(V57,CHAR(160),""))="Devis 3",IFERROR(VALUE(TRIM(SUBSTITUTE(S57,CHAR(160),""))),0),TRUE,0)*IFERROR(VALUE(TRIM(SUBSTITUTE(D57,CHAR(160),""))),0))=0,"",_xlfn.IFS(TRIM(SUBSTITUTE(V57,CHAR(160),""))="Devis 1",IFERROR(VALUE(TRIM(SUBSTITUTE(M57,CHAR(160),""))),0),TRIM(SUBSTITUTE(V57,CHAR(160),""))="Devis 2",IFERROR(VALUE(TRIM(SUBSTITUTE(P57,CHAR(160),""))),0),TRIM(SUBSTITUTE(V57,CHAR(160),""))="Devis 3",IFERROR(VALUE(TRIM(SUBSTITUTE(S57,CHAR(160),""))),0),TRUE,0)*IFERROR(VALUE(TRIM(SUBSTITUTE(D57,CHAR(160),""))),0))</f>
        <v/>
      </c>
      <c r="X57" s="54" t="str" cm="1">
        <f t="array" ref="X57">IF(_xlfn.IFS(TRIM(SUBSTITUTE(V57,CHAR(160),""))="Devis 1",IFERROR(VALUE(TRIM(SUBSTITUTE(N57,CHAR(160),""))),0),TRIM(SUBSTITUTE(V57,CHAR(160),""))="Devis 2",IFERROR(VALUE(TRIM(SUBSTITUTE(Q57,CHAR(160),""))),0),TRIM(SUBSTITUTE(V57,CHAR(160),""))="Devis 3",IFERROR(VALUE(TRIM(SUBSTITUTE(T57,CHAR(160),""))),0),TRUE,0)*IFERROR(VALUE(TRIM(SUBSTITUTE(D57,CHAR(160),""))),0)=0,IF(W57&lt;&gt;"",0,""),_xlfn.IFS(TRIM(SUBSTITUTE(V57,CHAR(160),""))="Devis 1",IFERROR(VALUE(TRIM(SUBSTITUTE(N57,CHAR(160),""))),0),TRIM(SUBSTITUTE(V57,CHAR(160),""))="Devis 2",IFERROR(VALUE(TRIM(SUBSTITUTE(Q57,CHAR(160),""))),0),TRIM(SUBSTITUTE(V57,CHAR(160),""))="Devis 3",IFERROR(VALUE(TRIM(SUBSTITUTE(T57,CHAR(160),""))),0),TRUE,0)*IFERROR(VALUE(TRIM(SUBSTITUTE(D57,CHAR(160),""))),0))</f>
        <v/>
      </c>
      <c r="Y57" s="112" t="str">
        <f t="shared" si="33"/>
        <v/>
      </c>
      <c r="Z57" s="113"/>
      <c r="AA57" s="130" t="str">
        <f t="shared" si="34"/>
        <v/>
      </c>
      <c r="AB57" s="130" t="str">
        <f t="shared" si="35"/>
        <v/>
      </c>
      <c r="AC57" s="130" t="str">
        <f t="shared" si="36"/>
        <v/>
      </c>
      <c r="AD57" s="130" t="str">
        <f t="shared" si="37"/>
        <v/>
      </c>
      <c r="AE57" s="130" t="str">
        <f t="shared" si="38"/>
        <v/>
      </c>
      <c r="AF57" s="130" t="str">
        <f t="shared" si="39"/>
        <v/>
      </c>
      <c r="AG57" s="130" t="str">
        <f t="shared" si="40"/>
        <v/>
      </c>
      <c r="AH57" s="130" t="str">
        <f t="shared" si="41"/>
        <v/>
      </c>
      <c r="AI57" s="130"/>
      <c r="AJ57" s="130" t="str">
        <f t="shared" si="42"/>
        <v/>
      </c>
      <c r="AK57" s="130" t="str">
        <f t="shared" si="43"/>
        <v/>
      </c>
      <c r="AL57" s="29" t="str">
        <f t="shared" si="44"/>
        <v/>
      </c>
      <c r="AM57" s="9" t="str">
        <f t="shared" si="45"/>
        <v/>
      </c>
      <c r="AN57" s="27" t="str">
        <f t="shared" si="46"/>
        <v/>
      </c>
      <c r="AO57" s="30" t="str">
        <f t="shared" si="47"/>
        <v/>
      </c>
      <c r="AP57" s="9" t="str">
        <f t="shared" si="48"/>
        <v/>
      </c>
      <c r="AQ57" s="27" t="str">
        <f t="shared" si="49"/>
        <v/>
      </c>
      <c r="AR57" s="31" t="str">
        <f t="shared" si="50"/>
        <v/>
      </c>
      <c r="AS57" s="9" t="str">
        <f t="shared" si="51"/>
        <v/>
      </c>
      <c r="AT57" s="32" t="str">
        <f t="shared" si="52"/>
        <v/>
      </c>
      <c r="AU57" s="28" t="str">
        <f t="shared" si="53"/>
        <v/>
      </c>
      <c r="AV57" s="136"/>
      <c r="AW57" s="33" t="str">
        <f t="shared" si="54"/>
        <v/>
      </c>
      <c r="AX57" s="33" t="str">
        <f t="shared" si="55"/>
        <v/>
      </c>
      <c r="AY57" s="33" t="str">
        <f t="shared" si="56"/>
        <v/>
      </c>
      <c r="AZ57" s="55" t="str" cm="1">
        <f t="array" ref="AZ57">IF($AC57="","",IF((IFERROR(_xlfn.IFS($AU57="Devis 1",(IFERROR(VALUE(TRIM(SUBSTITUTE(AL57,CHAR(160),""))),0)),$AU57="Devis 2",(IFERROR(VALUE(TRIM(SUBSTITUTE(AO57,CHAR(160),""))),0)),$AU57="Devis 3",(IFERROR(VALUE(TRIM(SUBSTITUTE(AR57,CHAR(160),""))),0))),0))*(IFERROR(VALUE(TRIM(SUBSTITUTE($AC57,CHAR(160),""))),0))=0,"",(IFERROR(_xlfn.IFS($AU57="Devis 1",(IFERROR(VALUE(TRIM(SUBSTITUTE(AL57,CHAR(160),""))),0)),$AU57="Devis 2",(IFERROR(VALUE(TRIM(SUBSTITUTE(AO57,CHAR(160),""))),0)),$AU57="Devis 3",(IFERROR(VALUE(TRIM(SUBSTITUTE(AR57,CHAR(160),""))),0))),0))*(IFERROR(VALUE(TRIM(SUBSTITUTE($AC57,CHAR(160),""))),0))))</f>
        <v/>
      </c>
      <c r="BA57" s="55" t="str" cm="1">
        <f t="array" ref="BA57">IF($AC57="","",IF((IFERROR(_xlfn.IFS(TRIM(SUBSTITUTE($AU57,CHAR(160),""))="Devis 1", IFERROR(VALUE(TRIM(SUBSTITUTE(AM57,CHAR(160),""))),0),TRIM(SUBSTITUTE($AU57,CHAR(160),""))="Devis 2", IFERROR(VALUE(TRIM(SUBSTITUTE(AP57,CHAR(160),""))),0),TRIM(SUBSTITUTE($AU57,CHAR(160),""))="Devis 3", IFERROR(VALUE(TRIM(SUBSTITUTE(AS57,CHAR(160),""))),0)),0) * IFERROR(VALUE(TRIM(SUBSTITUTE($AC57,CHAR(160),""))),0)) = 0,IF(AZ57&lt;&gt;"",0,""),(IFERROR(_xlfn.IFS(TRIM(SUBSTITUTE($AU57,CHAR(160),""))="Devis 1", IFERROR(VALUE(TRIM(SUBSTITUTE(AM57,CHAR(160),""))),0),TRIM(SUBSTITUTE($AU57,CHAR(160),""))="Devis 2", IFERROR(VALUE(TRIM(SUBSTITUTE(AP57,CHAR(160),""))),0),TRIM(SUBSTITUTE($AU57,CHAR(160),""))="Devis 3", IFERROR(VALUE(TRIM(SUBSTITUTE(AS57,CHAR(160),""))),0)),0) * IFERROR(VALUE(TRIM(SUBSTITUTE($AC57,CHAR(160),""))),0))))</f>
        <v/>
      </c>
      <c r="BB57" s="55" t="str" cm="1">
        <f t="array" ref="BB57">IF($AC57="","",IF(IFERROR(_xlfn.IFS($AU57="Devis 1",IFERROR(VALUE(TRIM(SUBSTITUTE(AN57,CHAR(160),""))),0),$AU57="Devis 2",IFERROR(VALUE(TRIM(SUBSTITUTE(AQ57,CHAR(160),""))),0),$AU57="Devis 3",IFERROR(VALUE(TRIM(SUBSTITUTE(AT57,CHAR(160),""))),0)),0)*IFERROR(VALUE(TRIM(SUBSTITUTE($AC57,CHAR(160),""))),0)=0,"",IFERROR(_xlfn.IFS($AU57="Devis 1",IFERROR(VALUE(TRIM(SUBSTITUTE(AN57,CHAR(160),""))),0),$AU57="Devis 2",IFERROR(VALUE(TRIM(SUBSTITUTE(AQ57,CHAR(160),""))),0),$AU57="Devis 3",IFERROR(VALUE(TRIM(SUBSTITUTE(AT57,CHAR(160),""))),0)),0)*IFERROR(VALUE(TRIM(SUBSTITUTE($AC57,CHAR(160),""))),0)))</f>
        <v/>
      </c>
      <c r="BC57" s="34"/>
      <c r="BD57" s="8" t="str" cm="1">
        <f t="array" ref="BD57">IF(OR(BB57="",AY57="",AZ57="",AW57="",BA57="",AX57=""),"",_xlfn.IFS((IFERROR(VALUE(TRIM(SUBSTITUTE(BB57,CHAR(160),""))),0))&gt;(IFERROR(VALUE(TRIM(SUBSTITUTE(AY57,CHAR(160),""))),0)),"KO : Le montant retenu TTC est supérieur au montant raisonnable TTC. Merci de revoir la ligne de dépense ou plafonner son montant.",(IFERROR(VALUE(TRIM(SUBSTITUTE(AZ57,CHAR(160),""))),0))&gt;(IFERROR(VALUE(TRIM(SUBSTITUTE(AW57,CHAR(160),""))),0)),"Attention : Le montant retenu HT est supérieur au montant HT raisonnable. Merci de revoir la ligne de dépense, plafonner son montant, ou justifier la reventillation HT / TVA.",(IFERROR(VALUE(TRIM(SUBSTITUTE(BA57,CHAR(160),""))),0))&gt;(IFERROR(VALUE(TRIM(SUBSTITUTE(AX57,CHAR(160),""))),0)),"Attention : Le montant TVA retenu est supérieur au montant TVA raisonnable. Merci de revoir la ligne de dépense, plafonner son montant, ou justifier la reventillation HT / TVA.",(IFERROR(VALUE(TRIM(SUBSTITUTE(BB57,CHAR(160),""))),0))=0,"",(IFERROR(VALUE(TRIM(SUBSTITUTE(AY57,CHAR(160),""))),0))=(IFERROR(VALUE(TRIM(SUBSTITUTE(BB57,CHAR(160),""))),0)),"OK",(IFERROR(VALUE(TRIM(SUBSTITUTE(AY57,CHAR(160),""))),0))&gt;(IFERROR(VALUE(TRIM(SUBSTITUTE(BB57,CHAR(160),""))),0))," OK : Montant instruit inférieur au montant raisonnable.",TRUE,""))</f>
        <v/>
      </c>
      <c r="BE57" s="139" t="str" cm="1">
        <f t="array" ref="BE57">IF(OR(BB57="",Y57="",AZ57="",W57="",BA57="",X57=""),"",_xlfn.IFS((IFERROR(VALUE(TRIM(SUBSTITUTE(BB57,CHAR(160),""))),0))&gt;(IFERROR(VALUE(TRIM(SUBSTITUTE(Y57,CHAR(160),""))),0)),"KO : Le montant retenu TTC est supérieur au montant présenté TTC. Merci de revoir la ligne de dépense ou plafonner son montant.",(IFERROR(VALUE(TRIM(SUBSTITUTE(AZ57,CHAR(160),""))),0))&gt;(IFERROR(VALUE(TRIM(SUBSTITUTE(W57,CHAR(160),""))),0)),"Attention : Le montant retenu HT est supérieur au montant HT présenté. Merci de revoir la ligne de dépense,plafonner son montant,ou justifier la reventillation HT/TVA.",(IFERROR(VALUE(TRIM(SUBSTITUTE(BA57,CHAR(160),""))),0))&gt;(IFERROR(VALUE(TRIM(SUBSTITUTE(X57,CHAR(160),""))),0)),"Attention : Le montant TVA retenu est supérieur au montant TVA présenté. Merci de revoir la ligne de dépense,plafonner son montant,ou justifier la reventillation HT/TVA.",(IFERROR(VALUE(TRIM(SUBSTITUTE(Y57,CHAR(160),""))),0))=0,"",(IFERROR(VALUE(TRIM(SUBSTITUTE(BB57,CHAR(160),""))),0))=(IFERROR(VALUE(TRIM(SUBSTITUTE(Y57,CHAR(160),""))),0)),"OK",
OR((IFERROR(VALUE(TRIM(SUBSTITUTE(BB57,CHAR(160),""))),0))=0,(IFERROR(VALUE(TRIM(SUBSTITUTE(AZ57,CHAR(160),""))),0))=0),"Attention : montant présenté entièrement écarté",(IFERROR(VALUE(TRIM(SUBSTITUTE(BB57,CHAR(160),""))),0))&lt;(IFERROR(VALUE(TRIM(SUBSTITUTE(Y57,CHAR(160),""))),0)),"Attention : montant présenté partiellement écarté",TRUE,""))</f>
        <v/>
      </c>
      <c r="BF57" s="33" t="str">
        <f t="shared" si="57"/>
        <v/>
      </c>
      <c r="BG57" s="33" t="str">
        <f t="shared" si="58"/>
        <v/>
      </c>
      <c r="BH57" s="10" t="str">
        <f t="shared" si="59"/>
        <v/>
      </c>
    </row>
    <row r="58" spans="1:60" ht="15" customHeight="1">
      <c r="A58" s="52">
        <v>47</v>
      </c>
      <c r="B58" s="539"/>
      <c r="C58" s="117"/>
      <c r="D58" s="118"/>
      <c r="E58" s="117"/>
      <c r="F58" s="117"/>
      <c r="G58" s="117"/>
      <c r="H58" s="117"/>
      <c r="I58" s="117"/>
      <c r="J58" s="117"/>
      <c r="K58" s="117"/>
      <c r="L58" s="117"/>
      <c r="M58" s="100"/>
      <c r="N58" s="4"/>
      <c r="O58" s="27" t="str">
        <f t="shared" si="30"/>
        <v/>
      </c>
      <c r="P58" s="5"/>
      <c r="Q58" s="4"/>
      <c r="R58" s="27" t="str">
        <f t="shared" si="31"/>
        <v/>
      </c>
      <c r="S58" s="6"/>
      <c r="T58" s="4"/>
      <c r="U58" s="101" t="str">
        <f t="shared" si="32"/>
        <v/>
      </c>
      <c r="V58" s="110"/>
      <c r="W58" s="109" t="str" cm="1">
        <f t="array" ref="W58">IF((_xlfn.IFS(TRIM(SUBSTITUTE(V58,CHAR(160),""))="Devis 1",IFERROR(VALUE(TRIM(SUBSTITUTE(M58,CHAR(160),""))),0),TRIM(SUBSTITUTE(V58,CHAR(160),""))="Devis 2",IFERROR(VALUE(TRIM(SUBSTITUTE(P58,CHAR(160),""))),0),TRIM(SUBSTITUTE(V58,CHAR(160),""))="Devis 3",IFERROR(VALUE(TRIM(SUBSTITUTE(S58,CHAR(160),""))),0),TRUE,0)*IFERROR(VALUE(TRIM(SUBSTITUTE(D58,CHAR(160),""))),0))=0,"",_xlfn.IFS(TRIM(SUBSTITUTE(V58,CHAR(160),""))="Devis 1",IFERROR(VALUE(TRIM(SUBSTITUTE(M58,CHAR(160),""))),0),TRIM(SUBSTITUTE(V58,CHAR(160),""))="Devis 2",IFERROR(VALUE(TRIM(SUBSTITUTE(P58,CHAR(160),""))),0),TRIM(SUBSTITUTE(V58,CHAR(160),""))="Devis 3",IFERROR(VALUE(TRIM(SUBSTITUTE(S58,CHAR(160),""))),0),TRUE,0)*IFERROR(VALUE(TRIM(SUBSTITUTE(D58,CHAR(160),""))),0))</f>
        <v/>
      </c>
      <c r="X58" s="54" t="str" cm="1">
        <f t="array" ref="X58">IF(_xlfn.IFS(TRIM(SUBSTITUTE(V58,CHAR(160),""))="Devis 1",IFERROR(VALUE(TRIM(SUBSTITUTE(N58,CHAR(160),""))),0),TRIM(SUBSTITUTE(V58,CHAR(160),""))="Devis 2",IFERROR(VALUE(TRIM(SUBSTITUTE(Q58,CHAR(160),""))),0),TRIM(SUBSTITUTE(V58,CHAR(160),""))="Devis 3",IFERROR(VALUE(TRIM(SUBSTITUTE(T58,CHAR(160),""))),0),TRUE,0)*IFERROR(VALUE(TRIM(SUBSTITUTE(D58,CHAR(160),""))),0)=0,IF(W58&lt;&gt;"",0,""),_xlfn.IFS(TRIM(SUBSTITUTE(V58,CHAR(160),""))="Devis 1",IFERROR(VALUE(TRIM(SUBSTITUTE(N58,CHAR(160),""))),0),TRIM(SUBSTITUTE(V58,CHAR(160),""))="Devis 2",IFERROR(VALUE(TRIM(SUBSTITUTE(Q58,CHAR(160),""))),0),TRIM(SUBSTITUTE(V58,CHAR(160),""))="Devis 3",IFERROR(VALUE(TRIM(SUBSTITUTE(T58,CHAR(160),""))),0),TRUE,0)*IFERROR(VALUE(TRIM(SUBSTITUTE(D58,CHAR(160),""))),0))</f>
        <v/>
      </c>
      <c r="Y58" s="112" t="str">
        <f t="shared" si="33"/>
        <v/>
      </c>
      <c r="Z58" s="113"/>
      <c r="AA58" s="130" t="str">
        <f t="shared" si="34"/>
        <v/>
      </c>
      <c r="AB58" s="130" t="str">
        <f t="shared" si="35"/>
        <v/>
      </c>
      <c r="AC58" s="130" t="str">
        <f t="shared" si="36"/>
        <v/>
      </c>
      <c r="AD58" s="130" t="str">
        <f t="shared" si="37"/>
        <v/>
      </c>
      <c r="AE58" s="130" t="str">
        <f t="shared" si="38"/>
        <v/>
      </c>
      <c r="AF58" s="130" t="str">
        <f t="shared" si="39"/>
        <v/>
      </c>
      <c r="AG58" s="130" t="str">
        <f t="shared" si="40"/>
        <v/>
      </c>
      <c r="AH58" s="130" t="str">
        <f t="shared" si="41"/>
        <v/>
      </c>
      <c r="AI58" s="130"/>
      <c r="AJ58" s="130" t="str">
        <f t="shared" si="42"/>
        <v/>
      </c>
      <c r="AK58" s="130" t="str">
        <f t="shared" si="43"/>
        <v/>
      </c>
      <c r="AL58" s="29" t="str">
        <f t="shared" si="44"/>
        <v/>
      </c>
      <c r="AM58" s="9" t="str">
        <f t="shared" si="45"/>
        <v/>
      </c>
      <c r="AN58" s="27" t="str">
        <f t="shared" si="46"/>
        <v/>
      </c>
      <c r="AO58" s="30" t="str">
        <f t="shared" si="47"/>
        <v/>
      </c>
      <c r="AP58" s="9" t="str">
        <f t="shared" si="48"/>
        <v/>
      </c>
      <c r="AQ58" s="27" t="str">
        <f t="shared" si="49"/>
        <v/>
      </c>
      <c r="AR58" s="31" t="str">
        <f t="shared" si="50"/>
        <v/>
      </c>
      <c r="AS58" s="9" t="str">
        <f t="shared" si="51"/>
        <v/>
      </c>
      <c r="AT58" s="32" t="str">
        <f t="shared" si="52"/>
        <v/>
      </c>
      <c r="AU58" s="28" t="str">
        <f t="shared" si="53"/>
        <v/>
      </c>
      <c r="AV58" s="136"/>
      <c r="AW58" s="33" t="str">
        <f t="shared" si="54"/>
        <v/>
      </c>
      <c r="AX58" s="33" t="str">
        <f t="shared" si="55"/>
        <v/>
      </c>
      <c r="AY58" s="33" t="str">
        <f t="shared" si="56"/>
        <v/>
      </c>
      <c r="AZ58" s="55" t="str" cm="1">
        <f t="array" ref="AZ58">IF($AC58="","",IF((IFERROR(_xlfn.IFS($AU58="Devis 1",(IFERROR(VALUE(TRIM(SUBSTITUTE(AL58,CHAR(160),""))),0)),$AU58="Devis 2",(IFERROR(VALUE(TRIM(SUBSTITUTE(AO58,CHAR(160),""))),0)),$AU58="Devis 3",(IFERROR(VALUE(TRIM(SUBSTITUTE(AR58,CHAR(160),""))),0))),0))*(IFERROR(VALUE(TRIM(SUBSTITUTE($AC58,CHAR(160),""))),0))=0,"",(IFERROR(_xlfn.IFS($AU58="Devis 1",(IFERROR(VALUE(TRIM(SUBSTITUTE(AL58,CHAR(160),""))),0)),$AU58="Devis 2",(IFERROR(VALUE(TRIM(SUBSTITUTE(AO58,CHAR(160),""))),0)),$AU58="Devis 3",(IFERROR(VALUE(TRIM(SUBSTITUTE(AR58,CHAR(160),""))),0))),0))*(IFERROR(VALUE(TRIM(SUBSTITUTE($AC58,CHAR(160),""))),0))))</f>
        <v/>
      </c>
      <c r="BA58" s="55" t="str" cm="1">
        <f t="array" ref="BA58">IF($AC58="","",IF((IFERROR(_xlfn.IFS(TRIM(SUBSTITUTE($AU58,CHAR(160),""))="Devis 1", IFERROR(VALUE(TRIM(SUBSTITUTE(AM58,CHAR(160),""))),0),TRIM(SUBSTITUTE($AU58,CHAR(160),""))="Devis 2", IFERROR(VALUE(TRIM(SUBSTITUTE(AP58,CHAR(160),""))),0),TRIM(SUBSTITUTE($AU58,CHAR(160),""))="Devis 3", IFERROR(VALUE(TRIM(SUBSTITUTE(AS58,CHAR(160),""))),0)),0) * IFERROR(VALUE(TRIM(SUBSTITUTE($AC58,CHAR(160),""))),0)) = 0,IF(AZ58&lt;&gt;"",0,""),(IFERROR(_xlfn.IFS(TRIM(SUBSTITUTE($AU58,CHAR(160),""))="Devis 1", IFERROR(VALUE(TRIM(SUBSTITUTE(AM58,CHAR(160),""))),0),TRIM(SUBSTITUTE($AU58,CHAR(160),""))="Devis 2", IFERROR(VALUE(TRIM(SUBSTITUTE(AP58,CHAR(160),""))),0),TRIM(SUBSTITUTE($AU58,CHAR(160),""))="Devis 3", IFERROR(VALUE(TRIM(SUBSTITUTE(AS58,CHAR(160),""))),0)),0) * IFERROR(VALUE(TRIM(SUBSTITUTE($AC58,CHAR(160),""))),0))))</f>
        <v/>
      </c>
      <c r="BB58" s="55" t="str" cm="1">
        <f t="array" ref="BB58">IF($AC58="","",IF(IFERROR(_xlfn.IFS($AU58="Devis 1",IFERROR(VALUE(TRIM(SUBSTITUTE(AN58,CHAR(160),""))),0),$AU58="Devis 2",IFERROR(VALUE(TRIM(SUBSTITUTE(AQ58,CHAR(160),""))),0),$AU58="Devis 3",IFERROR(VALUE(TRIM(SUBSTITUTE(AT58,CHAR(160),""))),0)),0)*IFERROR(VALUE(TRIM(SUBSTITUTE($AC58,CHAR(160),""))),0)=0,"",IFERROR(_xlfn.IFS($AU58="Devis 1",IFERROR(VALUE(TRIM(SUBSTITUTE(AN58,CHAR(160),""))),0),$AU58="Devis 2",IFERROR(VALUE(TRIM(SUBSTITUTE(AQ58,CHAR(160),""))),0),$AU58="Devis 3",IFERROR(VALUE(TRIM(SUBSTITUTE(AT58,CHAR(160),""))),0)),0)*IFERROR(VALUE(TRIM(SUBSTITUTE($AC58,CHAR(160),""))),0)))</f>
        <v/>
      </c>
      <c r="BC58" s="34"/>
      <c r="BD58" s="8" t="str" cm="1">
        <f t="array" ref="BD58">IF(OR(BB58="",AY58="",AZ58="",AW58="",BA58="",AX58=""),"",_xlfn.IFS((IFERROR(VALUE(TRIM(SUBSTITUTE(BB58,CHAR(160),""))),0))&gt;(IFERROR(VALUE(TRIM(SUBSTITUTE(AY58,CHAR(160),""))),0)),"KO : Le montant retenu TTC est supérieur au montant raisonnable TTC. Merci de revoir la ligne de dépense ou plafonner son montant.",(IFERROR(VALUE(TRIM(SUBSTITUTE(AZ58,CHAR(160),""))),0))&gt;(IFERROR(VALUE(TRIM(SUBSTITUTE(AW58,CHAR(160),""))),0)),"Attention : Le montant retenu HT est supérieur au montant HT raisonnable. Merci de revoir la ligne de dépense, plafonner son montant, ou justifier la reventillation HT / TVA.",(IFERROR(VALUE(TRIM(SUBSTITUTE(BA58,CHAR(160),""))),0))&gt;(IFERROR(VALUE(TRIM(SUBSTITUTE(AX58,CHAR(160),""))),0)),"Attention : Le montant TVA retenu est supérieur au montant TVA raisonnable. Merci de revoir la ligne de dépense, plafonner son montant, ou justifier la reventillation HT / TVA.",(IFERROR(VALUE(TRIM(SUBSTITUTE(BB58,CHAR(160),""))),0))=0,"",(IFERROR(VALUE(TRIM(SUBSTITUTE(AY58,CHAR(160),""))),0))=(IFERROR(VALUE(TRIM(SUBSTITUTE(BB58,CHAR(160),""))),0)),"OK",(IFERROR(VALUE(TRIM(SUBSTITUTE(AY58,CHAR(160),""))),0))&gt;(IFERROR(VALUE(TRIM(SUBSTITUTE(BB58,CHAR(160),""))),0))," OK : Montant instruit inférieur au montant raisonnable.",TRUE,""))</f>
        <v/>
      </c>
      <c r="BE58" s="139" t="str" cm="1">
        <f t="array" ref="BE58">IF(OR(BB58="",Y58="",AZ58="",W58="",BA58="",X58=""),"",_xlfn.IFS((IFERROR(VALUE(TRIM(SUBSTITUTE(BB58,CHAR(160),""))),0))&gt;(IFERROR(VALUE(TRIM(SUBSTITUTE(Y58,CHAR(160),""))),0)),"KO : Le montant retenu TTC est supérieur au montant présenté TTC. Merci de revoir la ligne de dépense ou plafonner son montant.",(IFERROR(VALUE(TRIM(SUBSTITUTE(AZ58,CHAR(160),""))),0))&gt;(IFERROR(VALUE(TRIM(SUBSTITUTE(W58,CHAR(160),""))),0)),"Attention : Le montant retenu HT est supérieur au montant HT présenté. Merci de revoir la ligne de dépense,plafonner son montant,ou justifier la reventillation HT/TVA.",(IFERROR(VALUE(TRIM(SUBSTITUTE(BA58,CHAR(160),""))),0))&gt;(IFERROR(VALUE(TRIM(SUBSTITUTE(X58,CHAR(160),""))),0)),"Attention : Le montant TVA retenu est supérieur au montant TVA présenté. Merci de revoir la ligne de dépense,plafonner son montant,ou justifier la reventillation HT/TVA.",(IFERROR(VALUE(TRIM(SUBSTITUTE(Y58,CHAR(160),""))),0))=0,"",(IFERROR(VALUE(TRIM(SUBSTITUTE(BB58,CHAR(160),""))),0))=(IFERROR(VALUE(TRIM(SUBSTITUTE(Y58,CHAR(160),""))),0)),"OK",
OR((IFERROR(VALUE(TRIM(SUBSTITUTE(BB58,CHAR(160),""))),0))=0,(IFERROR(VALUE(TRIM(SUBSTITUTE(AZ58,CHAR(160),""))),0))=0),"Attention : montant présenté entièrement écarté",(IFERROR(VALUE(TRIM(SUBSTITUTE(BB58,CHAR(160),""))),0))&lt;(IFERROR(VALUE(TRIM(SUBSTITUTE(Y58,CHAR(160),""))),0)),"Attention : montant présenté partiellement écarté",TRUE,""))</f>
        <v/>
      </c>
      <c r="BF58" s="33" t="str">
        <f t="shared" si="57"/>
        <v/>
      </c>
      <c r="BG58" s="33" t="str">
        <f t="shared" si="58"/>
        <v/>
      </c>
      <c r="BH58" s="10" t="str">
        <f t="shared" si="59"/>
        <v/>
      </c>
    </row>
    <row r="59" spans="1:60" ht="15" customHeight="1">
      <c r="A59" s="52">
        <v>48</v>
      </c>
      <c r="B59" s="539"/>
      <c r="C59" s="117"/>
      <c r="D59" s="118"/>
      <c r="E59" s="117"/>
      <c r="F59" s="117"/>
      <c r="G59" s="117"/>
      <c r="H59" s="117"/>
      <c r="I59" s="117"/>
      <c r="J59" s="117"/>
      <c r="K59" s="117"/>
      <c r="L59" s="117"/>
      <c r="M59" s="100"/>
      <c r="N59" s="4"/>
      <c r="O59" s="27" t="str">
        <f t="shared" si="30"/>
        <v/>
      </c>
      <c r="P59" s="5"/>
      <c r="Q59" s="4"/>
      <c r="R59" s="27" t="str">
        <f t="shared" si="31"/>
        <v/>
      </c>
      <c r="S59" s="6"/>
      <c r="T59" s="4"/>
      <c r="U59" s="101" t="str">
        <f t="shared" si="32"/>
        <v/>
      </c>
      <c r="V59" s="110"/>
      <c r="W59" s="109" t="str" cm="1">
        <f t="array" ref="W59">IF((_xlfn.IFS(TRIM(SUBSTITUTE(V59,CHAR(160),""))="Devis 1",IFERROR(VALUE(TRIM(SUBSTITUTE(M59,CHAR(160),""))),0),TRIM(SUBSTITUTE(V59,CHAR(160),""))="Devis 2",IFERROR(VALUE(TRIM(SUBSTITUTE(P59,CHAR(160),""))),0),TRIM(SUBSTITUTE(V59,CHAR(160),""))="Devis 3",IFERROR(VALUE(TRIM(SUBSTITUTE(S59,CHAR(160),""))),0),TRUE,0)*IFERROR(VALUE(TRIM(SUBSTITUTE(D59,CHAR(160),""))),0))=0,"",_xlfn.IFS(TRIM(SUBSTITUTE(V59,CHAR(160),""))="Devis 1",IFERROR(VALUE(TRIM(SUBSTITUTE(M59,CHAR(160),""))),0),TRIM(SUBSTITUTE(V59,CHAR(160),""))="Devis 2",IFERROR(VALUE(TRIM(SUBSTITUTE(P59,CHAR(160),""))),0),TRIM(SUBSTITUTE(V59,CHAR(160),""))="Devis 3",IFERROR(VALUE(TRIM(SUBSTITUTE(S59,CHAR(160),""))),0),TRUE,0)*IFERROR(VALUE(TRIM(SUBSTITUTE(D59,CHAR(160),""))),0))</f>
        <v/>
      </c>
      <c r="X59" s="54" t="str" cm="1">
        <f t="array" ref="X59">IF(_xlfn.IFS(TRIM(SUBSTITUTE(V59,CHAR(160),""))="Devis 1",IFERROR(VALUE(TRIM(SUBSTITUTE(N59,CHAR(160),""))),0),TRIM(SUBSTITUTE(V59,CHAR(160),""))="Devis 2",IFERROR(VALUE(TRIM(SUBSTITUTE(Q59,CHAR(160),""))),0),TRIM(SUBSTITUTE(V59,CHAR(160),""))="Devis 3",IFERROR(VALUE(TRIM(SUBSTITUTE(T59,CHAR(160),""))),0),TRUE,0)*IFERROR(VALUE(TRIM(SUBSTITUTE(D59,CHAR(160),""))),0)=0,IF(W59&lt;&gt;"",0,""),_xlfn.IFS(TRIM(SUBSTITUTE(V59,CHAR(160),""))="Devis 1",IFERROR(VALUE(TRIM(SUBSTITUTE(N59,CHAR(160),""))),0),TRIM(SUBSTITUTE(V59,CHAR(160),""))="Devis 2",IFERROR(VALUE(TRIM(SUBSTITUTE(Q59,CHAR(160),""))),0),TRIM(SUBSTITUTE(V59,CHAR(160),""))="Devis 3",IFERROR(VALUE(TRIM(SUBSTITUTE(T59,CHAR(160),""))),0),TRUE,0)*IFERROR(VALUE(TRIM(SUBSTITUTE(D59,CHAR(160),""))),0))</f>
        <v/>
      </c>
      <c r="Y59" s="112" t="str">
        <f t="shared" si="33"/>
        <v/>
      </c>
      <c r="Z59" s="113"/>
      <c r="AA59" s="130" t="str">
        <f t="shared" si="34"/>
        <v/>
      </c>
      <c r="AB59" s="130" t="str">
        <f t="shared" si="35"/>
        <v/>
      </c>
      <c r="AC59" s="130" t="str">
        <f t="shared" si="36"/>
        <v/>
      </c>
      <c r="AD59" s="130" t="str">
        <f t="shared" si="37"/>
        <v/>
      </c>
      <c r="AE59" s="130" t="str">
        <f t="shared" si="38"/>
        <v/>
      </c>
      <c r="AF59" s="130" t="str">
        <f t="shared" si="39"/>
        <v/>
      </c>
      <c r="AG59" s="130" t="str">
        <f t="shared" si="40"/>
        <v/>
      </c>
      <c r="AH59" s="130" t="str">
        <f t="shared" si="41"/>
        <v/>
      </c>
      <c r="AI59" s="130"/>
      <c r="AJ59" s="130" t="str">
        <f t="shared" si="42"/>
        <v/>
      </c>
      <c r="AK59" s="130" t="str">
        <f t="shared" si="43"/>
        <v/>
      </c>
      <c r="AL59" s="29" t="str">
        <f t="shared" si="44"/>
        <v/>
      </c>
      <c r="AM59" s="9" t="str">
        <f t="shared" si="45"/>
        <v/>
      </c>
      <c r="AN59" s="27" t="str">
        <f t="shared" si="46"/>
        <v/>
      </c>
      <c r="AO59" s="30" t="str">
        <f t="shared" si="47"/>
        <v/>
      </c>
      <c r="AP59" s="9" t="str">
        <f t="shared" si="48"/>
        <v/>
      </c>
      <c r="AQ59" s="27" t="str">
        <f t="shared" si="49"/>
        <v/>
      </c>
      <c r="AR59" s="31" t="str">
        <f t="shared" si="50"/>
        <v/>
      </c>
      <c r="AS59" s="9" t="str">
        <f t="shared" si="51"/>
        <v/>
      </c>
      <c r="AT59" s="32" t="str">
        <f t="shared" si="52"/>
        <v/>
      </c>
      <c r="AU59" s="28" t="str">
        <f t="shared" si="53"/>
        <v/>
      </c>
      <c r="AV59" s="136"/>
      <c r="AW59" s="33" t="str">
        <f t="shared" si="54"/>
        <v/>
      </c>
      <c r="AX59" s="33" t="str">
        <f t="shared" si="55"/>
        <v/>
      </c>
      <c r="AY59" s="33" t="str">
        <f t="shared" si="56"/>
        <v/>
      </c>
      <c r="AZ59" s="55" t="str" cm="1">
        <f t="array" ref="AZ59">IF($AC59="","",IF((IFERROR(_xlfn.IFS($AU59="Devis 1",(IFERROR(VALUE(TRIM(SUBSTITUTE(AL59,CHAR(160),""))),0)),$AU59="Devis 2",(IFERROR(VALUE(TRIM(SUBSTITUTE(AO59,CHAR(160),""))),0)),$AU59="Devis 3",(IFERROR(VALUE(TRIM(SUBSTITUTE(AR59,CHAR(160),""))),0))),0))*(IFERROR(VALUE(TRIM(SUBSTITUTE($AC59,CHAR(160),""))),0))=0,"",(IFERROR(_xlfn.IFS($AU59="Devis 1",(IFERROR(VALUE(TRIM(SUBSTITUTE(AL59,CHAR(160),""))),0)),$AU59="Devis 2",(IFERROR(VALUE(TRIM(SUBSTITUTE(AO59,CHAR(160),""))),0)),$AU59="Devis 3",(IFERROR(VALUE(TRIM(SUBSTITUTE(AR59,CHAR(160),""))),0))),0))*(IFERROR(VALUE(TRIM(SUBSTITUTE($AC59,CHAR(160),""))),0))))</f>
        <v/>
      </c>
      <c r="BA59" s="55" t="str" cm="1">
        <f t="array" ref="BA59">IF($AC59="","",IF((IFERROR(_xlfn.IFS(TRIM(SUBSTITUTE($AU59,CHAR(160),""))="Devis 1", IFERROR(VALUE(TRIM(SUBSTITUTE(AM59,CHAR(160),""))),0),TRIM(SUBSTITUTE($AU59,CHAR(160),""))="Devis 2", IFERROR(VALUE(TRIM(SUBSTITUTE(AP59,CHAR(160),""))),0),TRIM(SUBSTITUTE($AU59,CHAR(160),""))="Devis 3", IFERROR(VALUE(TRIM(SUBSTITUTE(AS59,CHAR(160),""))),0)),0) * IFERROR(VALUE(TRIM(SUBSTITUTE($AC59,CHAR(160),""))),0)) = 0,IF(AZ59&lt;&gt;"",0,""),(IFERROR(_xlfn.IFS(TRIM(SUBSTITUTE($AU59,CHAR(160),""))="Devis 1", IFERROR(VALUE(TRIM(SUBSTITUTE(AM59,CHAR(160),""))),0),TRIM(SUBSTITUTE($AU59,CHAR(160),""))="Devis 2", IFERROR(VALUE(TRIM(SUBSTITUTE(AP59,CHAR(160),""))),0),TRIM(SUBSTITUTE($AU59,CHAR(160),""))="Devis 3", IFERROR(VALUE(TRIM(SUBSTITUTE(AS59,CHAR(160),""))),0)),0) * IFERROR(VALUE(TRIM(SUBSTITUTE($AC59,CHAR(160),""))),0))))</f>
        <v/>
      </c>
      <c r="BB59" s="55" t="str" cm="1">
        <f t="array" ref="BB59">IF($AC59="","",IF(IFERROR(_xlfn.IFS($AU59="Devis 1",IFERROR(VALUE(TRIM(SUBSTITUTE(AN59,CHAR(160),""))),0),$AU59="Devis 2",IFERROR(VALUE(TRIM(SUBSTITUTE(AQ59,CHAR(160),""))),0),$AU59="Devis 3",IFERROR(VALUE(TRIM(SUBSTITUTE(AT59,CHAR(160),""))),0)),0)*IFERROR(VALUE(TRIM(SUBSTITUTE($AC59,CHAR(160),""))),0)=0,"",IFERROR(_xlfn.IFS($AU59="Devis 1",IFERROR(VALUE(TRIM(SUBSTITUTE(AN59,CHAR(160),""))),0),$AU59="Devis 2",IFERROR(VALUE(TRIM(SUBSTITUTE(AQ59,CHAR(160),""))),0),$AU59="Devis 3",IFERROR(VALUE(TRIM(SUBSTITUTE(AT59,CHAR(160),""))),0)),0)*IFERROR(VALUE(TRIM(SUBSTITUTE($AC59,CHAR(160),""))),0)))</f>
        <v/>
      </c>
      <c r="BC59" s="34"/>
      <c r="BD59" s="8" t="str" cm="1">
        <f t="array" ref="BD59">IF(OR(BB59="",AY59="",AZ59="",AW59="",BA59="",AX59=""),"",_xlfn.IFS((IFERROR(VALUE(TRIM(SUBSTITUTE(BB59,CHAR(160),""))),0))&gt;(IFERROR(VALUE(TRIM(SUBSTITUTE(AY59,CHAR(160),""))),0)),"KO : Le montant retenu TTC est supérieur au montant raisonnable TTC. Merci de revoir la ligne de dépense ou plafonner son montant.",(IFERROR(VALUE(TRIM(SUBSTITUTE(AZ59,CHAR(160),""))),0))&gt;(IFERROR(VALUE(TRIM(SUBSTITUTE(AW59,CHAR(160),""))),0)),"Attention : Le montant retenu HT est supérieur au montant HT raisonnable. Merci de revoir la ligne de dépense, plafonner son montant, ou justifier la reventillation HT / TVA.",(IFERROR(VALUE(TRIM(SUBSTITUTE(BA59,CHAR(160),""))),0))&gt;(IFERROR(VALUE(TRIM(SUBSTITUTE(AX59,CHAR(160),""))),0)),"Attention : Le montant TVA retenu est supérieur au montant TVA raisonnable. Merci de revoir la ligne de dépense, plafonner son montant, ou justifier la reventillation HT / TVA.",(IFERROR(VALUE(TRIM(SUBSTITUTE(BB59,CHAR(160),""))),0))=0,"",(IFERROR(VALUE(TRIM(SUBSTITUTE(AY59,CHAR(160),""))),0))=(IFERROR(VALUE(TRIM(SUBSTITUTE(BB59,CHAR(160),""))),0)),"OK",(IFERROR(VALUE(TRIM(SUBSTITUTE(AY59,CHAR(160),""))),0))&gt;(IFERROR(VALUE(TRIM(SUBSTITUTE(BB59,CHAR(160),""))),0))," OK : Montant instruit inférieur au montant raisonnable.",TRUE,""))</f>
        <v/>
      </c>
      <c r="BE59" s="139" t="str" cm="1">
        <f t="array" ref="BE59">IF(OR(BB59="",Y59="",AZ59="",W59="",BA59="",X59=""),"",_xlfn.IFS((IFERROR(VALUE(TRIM(SUBSTITUTE(BB59,CHAR(160),""))),0))&gt;(IFERROR(VALUE(TRIM(SUBSTITUTE(Y59,CHAR(160),""))),0)),"KO : Le montant retenu TTC est supérieur au montant présenté TTC. Merci de revoir la ligne de dépense ou plafonner son montant.",(IFERROR(VALUE(TRIM(SUBSTITUTE(AZ59,CHAR(160),""))),0))&gt;(IFERROR(VALUE(TRIM(SUBSTITUTE(W59,CHAR(160),""))),0)),"Attention : Le montant retenu HT est supérieur au montant HT présenté. Merci de revoir la ligne de dépense,plafonner son montant,ou justifier la reventillation HT/TVA.",(IFERROR(VALUE(TRIM(SUBSTITUTE(BA59,CHAR(160),""))),0))&gt;(IFERROR(VALUE(TRIM(SUBSTITUTE(X59,CHAR(160),""))),0)),"Attention : Le montant TVA retenu est supérieur au montant TVA présenté. Merci de revoir la ligne de dépense,plafonner son montant,ou justifier la reventillation HT/TVA.",(IFERROR(VALUE(TRIM(SUBSTITUTE(Y59,CHAR(160),""))),0))=0,"",(IFERROR(VALUE(TRIM(SUBSTITUTE(BB59,CHAR(160),""))),0))=(IFERROR(VALUE(TRIM(SUBSTITUTE(Y59,CHAR(160),""))),0)),"OK",
OR((IFERROR(VALUE(TRIM(SUBSTITUTE(BB59,CHAR(160),""))),0))=0,(IFERROR(VALUE(TRIM(SUBSTITUTE(AZ59,CHAR(160),""))),0))=0),"Attention : montant présenté entièrement écarté",(IFERROR(VALUE(TRIM(SUBSTITUTE(BB59,CHAR(160),""))),0))&lt;(IFERROR(VALUE(TRIM(SUBSTITUTE(Y59,CHAR(160),""))),0)),"Attention : montant présenté partiellement écarté",TRUE,""))</f>
        <v/>
      </c>
      <c r="BF59" s="33" t="str">
        <f t="shared" si="57"/>
        <v/>
      </c>
      <c r="BG59" s="33" t="str">
        <f t="shared" si="58"/>
        <v/>
      </c>
      <c r="BH59" s="10" t="str">
        <f t="shared" si="59"/>
        <v/>
      </c>
    </row>
    <row r="60" spans="1:60" ht="15" customHeight="1">
      <c r="A60" s="52">
        <v>49</v>
      </c>
      <c r="B60" s="539"/>
      <c r="C60" s="117"/>
      <c r="D60" s="118"/>
      <c r="E60" s="117"/>
      <c r="F60" s="117"/>
      <c r="G60" s="117"/>
      <c r="H60" s="117"/>
      <c r="I60" s="117"/>
      <c r="J60" s="117"/>
      <c r="K60" s="117"/>
      <c r="L60" s="117"/>
      <c r="M60" s="100"/>
      <c r="N60" s="4"/>
      <c r="O60" s="27" t="str">
        <f t="shared" si="30"/>
        <v/>
      </c>
      <c r="P60" s="5"/>
      <c r="Q60" s="4"/>
      <c r="R60" s="27" t="str">
        <f t="shared" si="31"/>
        <v/>
      </c>
      <c r="S60" s="6"/>
      <c r="T60" s="4"/>
      <c r="U60" s="101" t="str">
        <f t="shared" si="32"/>
        <v/>
      </c>
      <c r="V60" s="110"/>
      <c r="W60" s="109" t="str" cm="1">
        <f t="array" ref="W60">IF((_xlfn.IFS(TRIM(SUBSTITUTE(V60,CHAR(160),""))="Devis 1",IFERROR(VALUE(TRIM(SUBSTITUTE(M60,CHAR(160),""))),0),TRIM(SUBSTITUTE(V60,CHAR(160),""))="Devis 2",IFERROR(VALUE(TRIM(SUBSTITUTE(P60,CHAR(160),""))),0),TRIM(SUBSTITUTE(V60,CHAR(160),""))="Devis 3",IFERROR(VALUE(TRIM(SUBSTITUTE(S60,CHAR(160),""))),0),TRUE,0)*IFERROR(VALUE(TRIM(SUBSTITUTE(D60,CHAR(160),""))),0))=0,"",_xlfn.IFS(TRIM(SUBSTITUTE(V60,CHAR(160),""))="Devis 1",IFERROR(VALUE(TRIM(SUBSTITUTE(M60,CHAR(160),""))),0),TRIM(SUBSTITUTE(V60,CHAR(160),""))="Devis 2",IFERROR(VALUE(TRIM(SUBSTITUTE(P60,CHAR(160),""))),0),TRIM(SUBSTITUTE(V60,CHAR(160),""))="Devis 3",IFERROR(VALUE(TRIM(SUBSTITUTE(S60,CHAR(160),""))),0),TRUE,0)*IFERROR(VALUE(TRIM(SUBSTITUTE(D60,CHAR(160),""))),0))</f>
        <v/>
      </c>
      <c r="X60" s="54" t="str" cm="1">
        <f t="array" ref="X60">IF(_xlfn.IFS(TRIM(SUBSTITUTE(V60,CHAR(160),""))="Devis 1",IFERROR(VALUE(TRIM(SUBSTITUTE(N60,CHAR(160),""))),0),TRIM(SUBSTITUTE(V60,CHAR(160),""))="Devis 2",IFERROR(VALUE(TRIM(SUBSTITUTE(Q60,CHAR(160),""))),0),TRIM(SUBSTITUTE(V60,CHAR(160),""))="Devis 3",IFERROR(VALUE(TRIM(SUBSTITUTE(T60,CHAR(160),""))),0),TRUE,0)*IFERROR(VALUE(TRIM(SUBSTITUTE(D60,CHAR(160),""))),0)=0,IF(W60&lt;&gt;"",0,""),_xlfn.IFS(TRIM(SUBSTITUTE(V60,CHAR(160),""))="Devis 1",IFERROR(VALUE(TRIM(SUBSTITUTE(N60,CHAR(160),""))),0),TRIM(SUBSTITUTE(V60,CHAR(160),""))="Devis 2",IFERROR(VALUE(TRIM(SUBSTITUTE(Q60,CHAR(160),""))),0),TRIM(SUBSTITUTE(V60,CHAR(160),""))="Devis 3",IFERROR(VALUE(TRIM(SUBSTITUTE(T60,CHAR(160),""))),0),TRUE,0)*IFERROR(VALUE(TRIM(SUBSTITUTE(D60,CHAR(160),""))),0))</f>
        <v/>
      </c>
      <c r="Y60" s="112" t="str">
        <f t="shared" si="33"/>
        <v/>
      </c>
      <c r="Z60" s="113"/>
      <c r="AA60" s="130" t="str">
        <f t="shared" si="34"/>
        <v/>
      </c>
      <c r="AB60" s="130" t="str">
        <f t="shared" si="35"/>
        <v/>
      </c>
      <c r="AC60" s="130" t="str">
        <f t="shared" si="36"/>
        <v/>
      </c>
      <c r="AD60" s="130" t="str">
        <f t="shared" si="37"/>
        <v/>
      </c>
      <c r="AE60" s="130" t="str">
        <f t="shared" si="38"/>
        <v/>
      </c>
      <c r="AF60" s="130" t="str">
        <f t="shared" si="39"/>
        <v/>
      </c>
      <c r="AG60" s="130" t="str">
        <f t="shared" si="40"/>
        <v/>
      </c>
      <c r="AH60" s="130" t="str">
        <f t="shared" si="41"/>
        <v/>
      </c>
      <c r="AI60" s="130"/>
      <c r="AJ60" s="130" t="str">
        <f t="shared" si="42"/>
        <v/>
      </c>
      <c r="AK60" s="130" t="str">
        <f t="shared" si="43"/>
        <v/>
      </c>
      <c r="AL60" s="29" t="str">
        <f t="shared" si="44"/>
        <v/>
      </c>
      <c r="AM60" s="9" t="str">
        <f t="shared" si="45"/>
        <v/>
      </c>
      <c r="AN60" s="27" t="str">
        <f t="shared" si="46"/>
        <v/>
      </c>
      <c r="AO60" s="30" t="str">
        <f t="shared" si="47"/>
        <v/>
      </c>
      <c r="AP60" s="9" t="str">
        <f t="shared" si="48"/>
        <v/>
      </c>
      <c r="AQ60" s="27" t="str">
        <f t="shared" si="49"/>
        <v/>
      </c>
      <c r="AR60" s="31" t="str">
        <f t="shared" si="50"/>
        <v/>
      </c>
      <c r="AS60" s="9" t="str">
        <f t="shared" si="51"/>
        <v/>
      </c>
      <c r="AT60" s="32" t="str">
        <f t="shared" si="52"/>
        <v/>
      </c>
      <c r="AU60" s="28" t="str">
        <f t="shared" si="53"/>
        <v/>
      </c>
      <c r="AV60" s="136"/>
      <c r="AW60" s="33" t="str">
        <f t="shared" si="54"/>
        <v/>
      </c>
      <c r="AX60" s="33" t="str">
        <f t="shared" si="55"/>
        <v/>
      </c>
      <c r="AY60" s="33" t="str">
        <f t="shared" si="56"/>
        <v/>
      </c>
      <c r="AZ60" s="55" t="str" cm="1">
        <f t="array" ref="AZ60">IF($AC60="","",IF((IFERROR(_xlfn.IFS($AU60="Devis 1",(IFERROR(VALUE(TRIM(SUBSTITUTE(AL60,CHAR(160),""))),0)),$AU60="Devis 2",(IFERROR(VALUE(TRIM(SUBSTITUTE(AO60,CHAR(160),""))),0)),$AU60="Devis 3",(IFERROR(VALUE(TRIM(SUBSTITUTE(AR60,CHAR(160),""))),0))),0))*(IFERROR(VALUE(TRIM(SUBSTITUTE($AC60,CHAR(160),""))),0))=0,"",(IFERROR(_xlfn.IFS($AU60="Devis 1",(IFERROR(VALUE(TRIM(SUBSTITUTE(AL60,CHAR(160),""))),0)),$AU60="Devis 2",(IFERROR(VALUE(TRIM(SUBSTITUTE(AO60,CHAR(160),""))),0)),$AU60="Devis 3",(IFERROR(VALUE(TRIM(SUBSTITUTE(AR60,CHAR(160),""))),0))),0))*(IFERROR(VALUE(TRIM(SUBSTITUTE($AC60,CHAR(160),""))),0))))</f>
        <v/>
      </c>
      <c r="BA60" s="55" t="str" cm="1">
        <f t="array" ref="BA60">IF($AC60="","",IF((IFERROR(_xlfn.IFS(TRIM(SUBSTITUTE($AU60,CHAR(160),""))="Devis 1", IFERROR(VALUE(TRIM(SUBSTITUTE(AM60,CHAR(160),""))),0),TRIM(SUBSTITUTE($AU60,CHAR(160),""))="Devis 2", IFERROR(VALUE(TRIM(SUBSTITUTE(AP60,CHAR(160),""))),0),TRIM(SUBSTITUTE($AU60,CHAR(160),""))="Devis 3", IFERROR(VALUE(TRIM(SUBSTITUTE(AS60,CHAR(160),""))),0)),0) * IFERROR(VALUE(TRIM(SUBSTITUTE($AC60,CHAR(160),""))),0)) = 0,IF(AZ60&lt;&gt;"",0,""),(IFERROR(_xlfn.IFS(TRIM(SUBSTITUTE($AU60,CHAR(160),""))="Devis 1", IFERROR(VALUE(TRIM(SUBSTITUTE(AM60,CHAR(160),""))),0),TRIM(SUBSTITUTE($AU60,CHAR(160),""))="Devis 2", IFERROR(VALUE(TRIM(SUBSTITUTE(AP60,CHAR(160),""))),0),TRIM(SUBSTITUTE($AU60,CHAR(160),""))="Devis 3", IFERROR(VALUE(TRIM(SUBSTITUTE(AS60,CHAR(160),""))),0)),0) * IFERROR(VALUE(TRIM(SUBSTITUTE($AC60,CHAR(160),""))),0))))</f>
        <v/>
      </c>
      <c r="BB60" s="55" t="str" cm="1">
        <f t="array" ref="BB60">IF($AC60="","",IF(IFERROR(_xlfn.IFS($AU60="Devis 1",IFERROR(VALUE(TRIM(SUBSTITUTE(AN60,CHAR(160),""))),0),$AU60="Devis 2",IFERROR(VALUE(TRIM(SUBSTITUTE(AQ60,CHAR(160),""))),0),$AU60="Devis 3",IFERROR(VALUE(TRIM(SUBSTITUTE(AT60,CHAR(160),""))),0)),0)*IFERROR(VALUE(TRIM(SUBSTITUTE($AC60,CHAR(160),""))),0)=0,"",IFERROR(_xlfn.IFS($AU60="Devis 1",IFERROR(VALUE(TRIM(SUBSTITUTE(AN60,CHAR(160),""))),0),$AU60="Devis 2",IFERROR(VALUE(TRIM(SUBSTITUTE(AQ60,CHAR(160),""))),0),$AU60="Devis 3",IFERROR(VALUE(TRIM(SUBSTITUTE(AT60,CHAR(160),""))),0)),0)*IFERROR(VALUE(TRIM(SUBSTITUTE($AC60,CHAR(160),""))),0)))</f>
        <v/>
      </c>
      <c r="BC60" s="34"/>
      <c r="BD60" s="8" t="str" cm="1">
        <f t="array" ref="BD60">IF(OR(BB60="",AY60="",AZ60="",AW60="",BA60="",AX60=""),"",_xlfn.IFS((IFERROR(VALUE(TRIM(SUBSTITUTE(BB60,CHAR(160),""))),0))&gt;(IFERROR(VALUE(TRIM(SUBSTITUTE(AY60,CHAR(160),""))),0)),"KO : Le montant retenu TTC est supérieur au montant raisonnable TTC. Merci de revoir la ligne de dépense ou plafonner son montant.",(IFERROR(VALUE(TRIM(SUBSTITUTE(AZ60,CHAR(160),""))),0))&gt;(IFERROR(VALUE(TRIM(SUBSTITUTE(AW60,CHAR(160),""))),0)),"Attention : Le montant retenu HT est supérieur au montant HT raisonnable. Merci de revoir la ligne de dépense, plafonner son montant, ou justifier la reventillation HT / TVA.",(IFERROR(VALUE(TRIM(SUBSTITUTE(BA60,CHAR(160),""))),0))&gt;(IFERROR(VALUE(TRIM(SUBSTITUTE(AX60,CHAR(160),""))),0)),"Attention : Le montant TVA retenu est supérieur au montant TVA raisonnable. Merci de revoir la ligne de dépense, plafonner son montant, ou justifier la reventillation HT / TVA.",(IFERROR(VALUE(TRIM(SUBSTITUTE(BB60,CHAR(160),""))),0))=0,"",(IFERROR(VALUE(TRIM(SUBSTITUTE(AY60,CHAR(160),""))),0))=(IFERROR(VALUE(TRIM(SUBSTITUTE(BB60,CHAR(160),""))),0)),"OK",(IFERROR(VALUE(TRIM(SUBSTITUTE(AY60,CHAR(160),""))),0))&gt;(IFERROR(VALUE(TRIM(SUBSTITUTE(BB60,CHAR(160),""))),0))," OK : Montant instruit inférieur au montant raisonnable.",TRUE,""))</f>
        <v/>
      </c>
      <c r="BE60" s="139" t="str" cm="1">
        <f t="array" ref="BE60">IF(OR(BB60="",Y60="",AZ60="",W60="",BA60="",X60=""),"",_xlfn.IFS((IFERROR(VALUE(TRIM(SUBSTITUTE(BB60,CHAR(160),""))),0))&gt;(IFERROR(VALUE(TRIM(SUBSTITUTE(Y60,CHAR(160),""))),0)),"KO : Le montant retenu TTC est supérieur au montant présenté TTC. Merci de revoir la ligne de dépense ou plafonner son montant.",(IFERROR(VALUE(TRIM(SUBSTITUTE(AZ60,CHAR(160),""))),0))&gt;(IFERROR(VALUE(TRIM(SUBSTITUTE(W60,CHAR(160),""))),0)),"Attention : Le montant retenu HT est supérieur au montant HT présenté. Merci de revoir la ligne de dépense,plafonner son montant,ou justifier la reventillation HT/TVA.",(IFERROR(VALUE(TRIM(SUBSTITUTE(BA60,CHAR(160),""))),0))&gt;(IFERROR(VALUE(TRIM(SUBSTITUTE(X60,CHAR(160),""))),0)),"Attention : Le montant TVA retenu est supérieur au montant TVA présenté. Merci de revoir la ligne de dépense,plafonner son montant,ou justifier la reventillation HT/TVA.",(IFERROR(VALUE(TRIM(SUBSTITUTE(Y60,CHAR(160),""))),0))=0,"",(IFERROR(VALUE(TRIM(SUBSTITUTE(BB60,CHAR(160),""))),0))=(IFERROR(VALUE(TRIM(SUBSTITUTE(Y60,CHAR(160),""))),0)),"OK",
OR((IFERROR(VALUE(TRIM(SUBSTITUTE(BB60,CHAR(160),""))),0))=0,(IFERROR(VALUE(TRIM(SUBSTITUTE(AZ60,CHAR(160),""))),0))=0),"Attention : montant présenté entièrement écarté",(IFERROR(VALUE(TRIM(SUBSTITUTE(BB60,CHAR(160),""))),0))&lt;(IFERROR(VALUE(TRIM(SUBSTITUTE(Y60,CHAR(160),""))),0)),"Attention : montant présenté partiellement écarté",TRUE,""))</f>
        <v/>
      </c>
      <c r="BF60" s="33" t="str">
        <f t="shared" si="57"/>
        <v/>
      </c>
      <c r="BG60" s="33" t="str">
        <f t="shared" si="58"/>
        <v/>
      </c>
      <c r="BH60" s="10" t="str">
        <f t="shared" si="59"/>
        <v/>
      </c>
    </row>
    <row r="61" spans="1:60" ht="15" customHeight="1">
      <c r="A61" s="52">
        <v>50</v>
      </c>
      <c r="B61" s="539"/>
      <c r="C61" s="117"/>
      <c r="D61" s="118"/>
      <c r="E61" s="117"/>
      <c r="F61" s="117"/>
      <c r="G61" s="117"/>
      <c r="H61" s="117"/>
      <c r="I61" s="117"/>
      <c r="J61" s="117"/>
      <c r="K61" s="117"/>
      <c r="L61" s="117"/>
      <c r="M61" s="100"/>
      <c r="N61" s="4"/>
      <c r="O61" s="27" t="str">
        <f t="shared" si="30"/>
        <v/>
      </c>
      <c r="P61" s="5"/>
      <c r="Q61" s="4"/>
      <c r="R61" s="27" t="str">
        <f t="shared" si="31"/>
        <v/>
      </c>
      <c r="S61" s="6"/>
      <c r="T61" s="4"/>
      <c r="U61" s="101" t="str">
        <f t="shared" si="32"/>
        <v/>
      </c>
      <c r="V61" s="110"/>
      <c r="W61" s="109" t="str" cm="1">
        <f t="array" ref="W61">IF((_xlfn.IFS(TRIM(SUBSTITUTE(V61,CHAR(160),""))="Devis 1",IFERROR(VALUE(TRIM(SUBSTITUTE(M61,CHAR(160),""))),0),TRIM(SUBSTITUTE(V61,CHAR(160),""))="Devis 2",IFERROR(VALUE(TRIM(SUBSTITUTE(P61,CHAR(160),""))),0),TRIM(SUBSTITUTE(V61,CHAR(160),""))="Devis 3",IFERROR(VALUE(TRIM(SUBSTITUTE(S61,CHAR(160),""))),0),TRUE,0)*IFERROR(VALUE(TRIM(SUBSTITUTE(D61,CHAR(160),""))),0))=0,"",_xlfn.IFS(TRIM(SUBSTITUTE(V61,CHAR(160),""))="Devis 1",IFERROR(VALUE(TRIM(SUBSTITUTE(M61,CHAR(160),""))),0),TRIM(SUBSTITUTE(V61,CHAR(160),""))="Devis 2",IFERROR(VALUE(TRIM(SUBSTITUTE(P61,CHAR(160),""))),0),TRIM(SUBSTITUTE(V61,CHAR(160),""))="Devis 3",IFERROR(VALUE(TRIM(SUBSTITUTE(S61,CHAR(160),""))),0),TRUE,0)*IFERROR(VALUE(TRIM(SUBSTITUTE(D61,CHAR(160),""))),0))</f>
        <v/>
      </c>
      <c r="X61" s="54" t="str" cm="1">
        <f t="array" ref="X61">IF(_xlfn.IFS(TRIM(SUBSTITUTE(V61,CHAR(160),""))="Devis 1",IFERROR(VALUE(TRIM(SUBSTITUTE(N61,CHAR(160),""))),0),TRIM(SUBSTITUTE(V61,CHAR(160),""))="Devis 2",IFERROR(VALUE(TRIM(SUBSTITUTE(Q61,CHAR(160),""))),0),TRIM(SUBSTITUTE(V61,CHAR(160),""))="Devis 3",IFERROR(VALUE(TRIM(SUBSTITUTE(T61,CHAR(160),""))),0),TRUE,0)*IFERROR(VALUE(TRIM(SUBSTITUTE(D61,CHAR(160),""))),0)=0,IF(W61&lt;&gt;"",0,""),_xlfn.IFS(TRIM(SUBSTITUTE(V61,CHAR(160),""))="Devis 1",IFERROR(VALUE(TRIM(SUBSTITUTE(N61,CHAR(160),""))),0),TRIM(SUBSTITUTE(V61,CHAR(160),""))="Devis 2",IFERROR(VALUE(TRIM(SUBSTITUTE(Q61,CHAR(160),""))),0),TRIM(SUBSTITUTE(V61,CHAR(160),""))="Devis 3",IFERROR(VALUE(TRIM(SUBSTITUTE(T61,CHAR(160),""))),0),TRUE,0)*IFERROR(VALUE(TRIM(SUBSTITUTE(D61,CHAR(160),""))),0))</f>
        <v/>
      </c>
      <c r="Y61" s="112" t="str">
        <f t="shared" si="33"/>
        <v/>
      </c>
      <c r="Z61" s="113"/>
      <c r="AA61" s="130" t="str">
        <f t="shared" si="34"/>
        <v/>
      </c>
      <c r="AB61" s="130" t="str">
        <f t="shared" si="35"/>
        <v/>
      </c>
      <c r="AC61" s="130" t="str">
        <f t="shared" si="36"/>
        <v/>
      </c>
      <c r="AD61" s="130" t="str">
        <f t="shared" si="37"/>
        <v/>
      </c>
      <c r="AE61" s="130" t="str">
        <f t="shared" si="38"/>
        <v/>
      </c>
      <c r="AF61" s="130" t="str">
        <f t="shared" si="39"/>
        <v/>
      </c>
      <c r="AG61" s="130" t="str">
        <f t="shared" si="40"/>
        <v/>
      </c>
      <c r="AH61" s="130" t="str">
        <f t="shared" si="41"/>
        <v/>
      </c>
      <c r="AI61" s="130"/>
      <c r="AJ61" s="130" t="str">
        <f t="shared" si="42"/>
        <v/>
      </c>
      <c r="AK61" s="130" t="str">
        <f t="shared" si="43"/>
        <v/>
      </c>
      <c r="AL61" s="29" t="str">
        <f t="shared" si="44"/>
        <v/>
      </c>
      <c r="AM61" s="9" t="str">
        <f t="shared" si="45"/>
        <v/>
      </c>
      <c r="AN61" s="27" t="str">
        <f t="shared" si="46"/>
        <v/>
      </c>
      <c r="AO61" s="30" t="str">
        <f t="shared" si="47"/>
        <v/>
      </c>
      <c r="AP61" s="9" t="str">
        <f t="shared" si="48"/>
        <v/>
      </c>
      <c r="AQ61" s="27" t="str">
        <f t="shared" si="49"/>
        <v/>
      </c>
      <c r="AR61" s="31" t="str">
        <f t="shared" si="50"/>
        <v/>
      </c>
      <c r="AS61" s="9" t="str">
        <f t="shared" si="51"/>
        <v/>
      </c>
      <c r="AT61" s="32" t="str">
        <f t="shared" si="52"/>
        <v/>
      </c>
      <c r="AU61" s="28" t="str">
        <f t="shared" si="53"/>
        <v/>
      </c>
      <c r="AV61" s="136"/>
      <c r="AW61" s="33" t="str">
        <f t="shared" si="54"/>
        <v/>
      </c>
      <c r="AX61" s="33" t="str">
        <f t="shared" si="55"/>
        <v/>
      </c>
      <c r="AY61" s="33" t="str">
        <f t="shared" si="56"/>
        <v/>
      </c>
      <c r="AZ61" s="55" t="str" cm="1">
        <f t="array" ref="AZ61">IF($AC61="","",IF((IFERROR(_xlfn.IFS($AU61="Devis 1",(IFERROR(VALUE(TRIM(SUBSTITUTE(AL61,CHAR(160),""))),0)),$AU61="Devis 2",(IFERROR(VALUE(TRIM(SUBSTITUTE(AO61,CHAR(160),""))),0)),$AU61="Devis 3",(IFERROR(VALUE(TRIM(SUBSTITUTE(AR61,CHAR(160),""))),0))),0))*(IFERROR(VALUE(TRIM(SUBSTITUTE($AC61,CHAR(160),""))),0))=0,"",(IFERROR(_xlfn.IFS($AU61="Devis 1",(IFERROR(VALUE(TRIM(SUBSTITUTE(AL61,CHAR(160),""))),0)),$AU61="Devis 2",(IFERROR(VALUE(TRIM(SUBSTITUTE(AO61,CHAR(160),""))),0)),$AU61="Devis 3",(IFERROR(VALUE(TRIM(SUBSTITUTE(AR61,CHAR(160),""))),0))),0))*(IFERROR(VALUE(TRIM(SUBSTITUTE($AC61,CHAR(160),""))),0))))</f>
        <v/>
      </c>
      <c r="BA61" s="55" t="str" cm="1">
        <f t="array" ref="BA61">IF($AC61="","",IF((IFERROR(_xlfn.IFS(TRIM(SUBSTITUTE($AU61,CHAR(160),""))="Devis 1", IFERROR(VALUE(TRIM(SUBSTITUTE(AM61,CHAR(160),""))),0),TRIM(SUBSTITUTE($AU61,CHAR(160),""))="Devis 2", IFERROR(VALUE(TRIM(SUBSTITUTE(AP61,CHAR(160),""))),0),TRIM(SUBSTITUTE($AU61,CHAR(160),""))="Devis 3", IFERROR(VALUE(TRIM(SUBSTITUTE(AS61,CHAR(160),""))),0)),0) * IFERROR(VALUE(TRIM(SUBSTITUTE($AC61,CHAR(160),""))),0)) = 0,IF(AZ61&lt;&gt;"",0,""),(IFERROR(_xlfn.IFS(TRIM(SUBSTITUTE($AU61,CHAR(160),""))="Devis 1", IFERROR(VALUE(TRIM(SUBSTITUTE(AM61,CHAR(160),""))),0),TRIM(SUBSTITUTE($AU61,CHAR(160),""))="Devis 2", IFERROR(VALUE(TRIM(SUBSTITUTE(AP61,CHAR(160),""))),0),TRIM(SUBSTITUTE($AU61,CHAR(160),""))="Devis 3", IFERROR(VALUE(TRIM(SUBSTITUTE(AS61,CHAR(160),""))),0)),0) * IFERROR(VALUE(TRIM(SUBSTITUTE($AC61,CHAR(160),""))),0))))</f>
        <v/>
      </c>
      <c r="BB61" s="55" t="str" cm="1">
        <f t="array" ref="BB61">IF($AC61="","",IF(IFERROR(_xlfn.IFS($AU61="Devis 1",IFERROR(VALUE(TRIM(SUBSTITUTE(AN61,CHAR(160),""))),0),$AU61="Devis 2",IFERROR(VALUE(TRIM(SUBSTITUTE(AQ61,CHAR(160),""))),0),$AU61="Devis 3",IFERROR(VALUE(TRIM(SUBSTITUTE(AT61,CHAR(160),""))),0)),0)*IFERROR(VALUE(TRIM(SUBSTITUTE($AC61,CHAR(160),""))),0)=0,"",IFERROR(_xlfn.IFS($AU61="Devis 1",IFERROR(VALUE(TRIM(SUBSTITUTE(AN61,CHAR(160),""))),0),$AU61="Devis 2",IFERROR(VALUE(TRIM(SUBSTITUTE(AQ61,CHAR(160),""))),0),$AU61="Devis 3",IFERROR(VALUE(TRIM(SUBSTITUTE(AT61,CHAR(160),""))),0)),0)*IFERROR(VALUE(TRIM(SUBSTITUTE($AC61,CHAR(160),""))),0)))</f>
        <v/>
      </c>
      <c r="BC61" s="34"/>
      <c r="BD61" s="8" t="str" cm="1">
        <f t="array" ref="BD61">IF(OR(BB61="",AY61="",AZ61="",AW61="",BA61="",AX61=""),"",_xlfn.IFS((IFERROR(VALUE(TRIM(SUBSTITUTE(BB61,CHAR(160),""))),0))&gt;(IFERROR(VALUE(TRIM(SUBSTITUTE(AY61,CHAR(160),""))),0)),"KO : Le montant retenu TTC est supérieur au montant raisonnable TTC. Merci de revoir la ligne de dépense ou plafonner son montant.",(IFERROR(VALUE(TRIM(SUBSTITUTE(AZ61,CHAR(160),""))),0))&gt;(IFERROR(VALUE(TRIM(SUBSTITUTE(AW61,CHAR(160),""))),0)),"Attention : Le montant retenu HT est supérieur au montant HT raisonnable. Merci de revoir la ligne de dépense, plafonner son montant, ou justifier la reventillation HT / TVA.",(IFERROR(VALUE(TRIM(SUBSTITUTE(BA61,CHAR(160),""))),0))&gt;(IFERROR(VALUE(TRIM(SUBSTITUTE(AX61,CHAR(160),""))),0)),"Attention : Le montant TVA retenu est supérieur au montant TVA raisonnable. Merci de revoir la ligne de dépense, plafonner son montant, ou justifier la reventillation HT / TVA.",(IFERROR(VALUE(TRIM(SUBSTITUTE(BB61,CHAR(160),""))),0))=0,"",(IFERROR(VALUE(TRIM(SUBSTITUTE(AY61,CHAR(160),""))),0))=(IFERROR(VALUE(TRIM(SUBSTITUTE(BB61,CHAR(160),""))),0)),"OK",(IFERROR(VALUE(TRIM(SUBSTITUTE(AY61,CHAR(160),""))),0))&gt;(IFERROR(VALUE(TRIM(SUBSTITUTE(BB61,CHAR(160),""))),0))," OK : Montant instruit inférieur au montant raisonnable.",TRUE,""))</f>
        <v/>
      </c>
      <c r="BE61" s="139" t="str" cm="1">
        <f t="array" ref="BE61">IF(OR(BB61="",Y61="",AZ61="",W61="",BA61="",X61=""),"",_xlfn.IFS((IFERROR(VALUE(TRIM(SUBSTITUTE(BB61,CHAR(160),""))),0))&gt;(IFERROR(VALUE(TRIM(SUBSTITUTE(Y61,CHAR(160),""))),0)),"KO : Le montant retenu TTC est supérieur au montant présenté TTC. Merci de revoir la ligne de dépense ou plafonner son montant.",(IFERROR(VALUE(TRIM(SUBSTITUTE(AZ61,CHAR(160),""))),0))&gt;(IFERROR(VALUE(TRIM(SUBSTITUTE(W61,CHAR(160),""))),0)),"Attention : Le montant retenu HT est supérieur au montant HT présenté. Merci de revoir la ligne de dépense,plafonner son montant,ou justifier la reventillation HT/TVA.",(IFERROR(VALUE(TRIM(SUBSTITUTE(BA61,CHAR(160),""))),0))&gt;(IFERROR(VALUE(TRIM(SUBSTITUTE(X61,CHAR(160),""))),0)),"Attention : Le montant TVA retenu est supérieur au montant TVA présenté. Merci de revoir la ligne de dépense,plafonner son montant,ou justifier la reventillation HT/TVA.",(IFERROR(VALUE(TRIM(SUBSTITUTE(Y61,CHAR(160),""))),0))=0,"",(IFERROR(VALUE(TRIM(SUBSTITUTE(BB61,CHAR(160),""))),0))=(IFERROR(VALUE(TRIM(SUBSTITUTE(Y61,CHAR(160),""))),0)),"OK",
OR((IFERROR(VALUE(TRIM(SUBSTITUTE(BB61,CHAR(160),""))),0))=0,(IFERROR(VALUE(TRIM(SUBSTITUTE(AZ61,CHAR(160),""))),0))=0),"Attention : montant présenté entièrement écarté",(IFERROR(VALUE(TRIM(SUBSTITUTE(BB61,CHAR(160),""))),0))&lt;(IFERROR(VALUE(TRIM(SUBSTITUTE(Y61,CHAR(160),""))),0)),"Attention : montant présenté partiellement écarté",TRUE,""))</f>
        <v/>
      </c>
      <c r="BF61" s="33" t="str">
        <f t="shared" si="57"/>
        <v/>
      </c>
      <c r="BG61" s="33" t="str">
        <f t="shared" si="58"/>
        <v/>
      </c>
      <c r="BH61" s="10" t="str">
        <f t="shared" si="59"/>
        <v/>
      </c>
    </row>
    <row r="62" spans="1:60" ht="15" customHeight="1">
      <c r="A62" s="52">
        <v>51</v>
      </c>
      <c r="B62" s="539"/>
      <c r="C62" s="117"/>
      <c r="D62" s="118"/>
      <c r="E62" s="117"/>
      <c r="F62" s="117"/>
      <c r="G62" s="117"/>
      <c r="H62" s="117"/>
      <c r="I62" s="117"/>
      <c r="J62" s="117"/>
      <c r="K62" s="117"/>
      <c r="L62" s="117"/>
      <c r="M62" s="100"/>
      <c r="N62" s="4"/>
      <c r="O62" s="27" t="str">
        <f t="shared" si="30"/>
        <v/>
      </c>
      <c r="P62" s="5"/>
      <c r="Q62" s="4"/>
      <c r="R62" s="27" t="str">
        <f t="shared" si="31"/>
        <v/>
      </c>
      <c r="S62" s="6"/>
      <c r="T62" s="4"/>
      <c r="U62" s="101" t="str">
        <f t="shared" si="32"/>
        <v/>
      </c>
      <c r="V62" s="110"/>
      <c r="W62" s="109" t="str" cm="1">
        <f t="array" ref="W62">IF((_xlfn.IFS(TRIM(SUBSTITUTE(V62,CHAR(160),""))="Devis 1",IFERROR(VALUE(TRIM(SUBSTITUTE(M62,CHAR(160),""))),0),TRIM(SUBSTITUTE(V62,CHAR(160),""))="Devis 2",IFERROR(VALUE(TRIM(SUBSTITUTE(P62,CHAR(160),""))),0),TRIM(SUBSTITUTE(V62,CHAR(160),""))="Devis 3",IFERROR(VALUE(TRIM(SUBSTITUTE(S62,CHAR(160),""))),0),TRUE,0)*IFERROR(VALUE(TRIM(SUBSTITUTE(D62,CHAR(160),""))),0))=0,"",_xlfn.IFS(TRIM(SUBSTITUTE(V62,CHAR(160),""))="Devis 1",IFERROR(VALUE(TRIM(SUBSTITUTE(M62,CHAR(160),""))),0),TRIM(SUBSTITUTE(V62,CHAR(160),""))="Devis 2",IFERROR(VALUE(TRIM(SUBSTITUTE(P62,CHAR(160),""))),0),TRIM(SUBSTITUTE(V62,CHAR(160),""))="Devis 3",IFERROR(VALUE(TRIM(SUBSTITUTE(S62,CHAR(160),""))),0),TRUE,0)*IFERROR(VALUE(TRIM(SUBSTITUTE(D62,CHAR(160),""))),0))</f>
        <v/>
      </c>
      <c r="X62" s="54" t="str" cm="1">
        <f t="array" ref="X62">IF(_xlfn.IFS(TRIM(SUBSTITUTE(V62,CHAR(160),""))="Devis 1",IFERROR(VALUE(TRIM(SUBSTITUTE(N62,CHAR(160),""))),0),TRIM(SUBSTITUTE(V62,CHAR(160),""))="Devis 2",IFERROR(VALUE(TRIM(SUBSTITUTE(Q62,CHAR(160),""))),0),TRIM(SUBSTITUTE(V62,CHAR(160),""))="Devis 3",IFERROR(VALUE(TRIM(SUBSTITUTE(T62,CHAR(160),""))),0),TRUE,0)*IFERROR(VALUE(TRIM(SUBSTITUTE(D62,CHAR(160),""))),0)=0,IF(W62&lt;&gt;"",0,""),_xlfn.IFS(TRIM(SUBSTITUTE(V62,CHAR(160),""))="Devis 1",IFERROR(VALUE(TRIM(SUBSTITUTE(N62,CHAR(160),""))),0),TRIM(SUBSTITUTE(V62,CHAR(160),""))="Devis 2",IFERROR(VALUE(TRIM(SUBSTITUTE(Q62,CHAR(160),""))),0),TRIM(SUBSTITUTE(V62,CHAR(160),""))="Devis 3",IFERROR(VALUE(TRIM(SUBSTITUTE(T62,CHAR(160),""))),0),TRUE,0)*IFERROR(VALUE(TRIM(SUBSTITUTE(D62,CHAR(160),""))),0))</f>
        <v/>
      </c>
      <c r="Y62" s="112" t="str">
        <f t="shared" si="33"/>
        <v/>
      </c>
      <c r="Z62" s="113"/>
      <c r="AA62" s="130" t="str">
        <f t="shared" si="34"/>
        <v/>
      </c>
      <c r="AB62" s="130" t="str">
        <f t="shared" si="35"/>
        <v/>
      </c>
      <c r="AC62" s="130" t="str">
        <f t="shared" si="36"/>
        <v/>
      </c>
      <c r="AD62" s="130" t="str">
        <f t="shared" si="37"/>
        <v/>
      </c>
      <c r="AE62" s="130" t="str">
        <f t="shared" si="38"/>
        <v/>
      </c>
      <c r="AF62" s="130" t="str">
        <f t="shared" si="39"/>
        <v/>
      </c>
      <c r="AG62" s="130" t="str">
        <f t="shared" si="40"/>
        <v/>
      </c>
      <c r="AH62" s="130" t="str">
        <f t="shared" si="41"/>
        <v/>
      </c>
      <c r="AI62" s="130"/>
      <c r="AJ62" s="130" t="str">
        <f t="shared" si="42"/>
        <v/>
      </c>
      <c r="AK62" s="130" t="str">
        <f t="shared" si="43"/>
        <v/>
      </c>
      <c r="AL62" s="29" t="str">
        <f t="shared" si="44"/>
        <v/>
      </c>
      <c r="AM62" s="9" t="str">
        <f t="shared" si="45"/>
        <v/>
      </c>
      <c r="AN62" s="27" t="str">
        <f t="shared" si="46"/>
        <v/>
      </c>
      <c r="AO62" s="30" t="str">
        <f t="shared" si="47"/>
        <v/>
      </c>
      <c r="AP62" s="9" t="str">
        <f t="shared" si="48"/>
        <v/>
      </c>
      <c r="AQ62" s="27" t="str">
        <f t="shared" si="49"/>
        <v/>
      </c>
      <c r="AR62" s="31" t="str">
        <f t="shared" si="50"/>
        <v/>
      </c>
      <c r="AS62" s="9" t="str">
        <f t="shared" si="51"/>
        <v/>
      </c>
      <c r="AT62" s="32" t="str">
        <f t="shared" si="52"/>
        <v/>
      </c>
      <c r="AU62" s="28" t="str">
        <f t="shared" si="53"/>
        <v/>
      </c>
      <c r="AV62" s="136"/>
      <c r="AW62" s="33" t="str">
        <f t="shared" si="54"/>
        <v/>
      </c>
      <c r="AX62" s="33" t="str">
        <f t="shared" si="55"/>
        <v/>
      </c>
      <c r="AY62" s="33" t="str">
        <f t="shared" si="56"/>
        <v/>
      </c>
      <c r="AZ62" s="55" t="str" cm="1">
        <f t="array" ref="AZ62">IF($AC62="","",IF((IFERROR(_xlfn.IFS($AU62="Devis 1",(IFERROR(VALUE(TRIM(SUBSTITUTE(AL62,CHAR(160),""))),0)),$AU62="Devis 2",(IFERROR(VALUE(TRIM(SUBSTITUTE(AO62,CHAR(160),""))),0)),$AU62="Devis 3",(IFERROR(VALUE(TRIM(SUBSTITUTE(AR62,CHAR(160),""))),0))),0))*(IFERROR(VALUE(TRIM(SUBSTITUTE($AC62,CHAR(160),""))),0))=0,"",(IFERROR(_xlfn.IFS($AU62="Devis 1",(IFERROR(VALUE(TRIM(SUBSTITUTE(AL62,CHAR(160),""))),0)),$AU62="Devis 2",(IFERROR(VALUE(TRIM(SUBSTITUTE(AO62,CHAR(160),""))),0)),$AU62="Devis 3",(IFERROR(VALUE(TRIM(SUBSTITUTE(AR62,CHAR(160),""))),0))),0))*(IFERROR(VALUE(TRIM(SUBSTITUTE($AC62,CHAR(160),""))),0))))</f>
        <v/>
      </c>
      <c r="BA62" s="55" t="str" cm="1">
        <f t="array" ref="BA62">IF($AC62="","",IF((IFERROR(_xlfn.IFS(TRIM(SUBSTITUTE($AU62,CHAR(160),""))="Devis 1", IFERROR(VALUE(TRIM(SUBSTITUTE(AM62,CHAR(160),""))),0),TRIM(SUBSTITUTE($AU62,CHAR(160),""))="Devis 2", IFERROR(VALUE(TRIM(SUBSTITUTE(AP62,CHAR(160),""))),0),TRIM(SUBSTITUTE($AU62,CHAR(160),""))="Devis 3", IFERROR(VALUE(TRIM(SUBSTITUTE(AS62,CHAR(160),""))),0)),0) * IFERROR(VALUE(TRIM(SUBSTITUTE($AC62,CHAR(160),""))),0)) = 0,IF(AZ62&lt;&gt;"",0,""),(IFERROR(_xlfn.IFS(TRIM(SUBSTITUTE($AU62,CHAR(160),""))="Devis 1", IFERROR(VALUE(TRIM(SUBSTITUTE(AM62,CHAR(160),""))),0),TRIM(SUBSTITUTE($AU62,CHAR(160),""))="Devis 2", IFERROR(VALUE(TRIM(SUBSTITUTE(AP62,CHAR(160),""))),0),TRIM(SUBSTITUTE($AU62,CHAR(160),""))="Devis 3", IFERROR(VALUE(TRIM(SUBSTITUTE(AS62,CHAR(160),""))),0)),0) * IFERROR(VALUE(TRIM(SUBSTITUTE($AC62,CHAR(160),""))),0))))</f>
        <v/>
      </c>
      <c r="BB62" s="55" t="str" cm="1">
        <f t="array" ref="BB62">IF($AC62="","",IF(IFERROR(_xlfn.IFS($AU62="Devis 1",IFERROR(VALUE(TRIM(SUBSTITUTE(AN62,CHAR(160),""))),0),$AU62="Devis 2",IFERROR(VALUE(TRIM(SUBSTITUTE(AQ62,CHAR(160),""))),0),$AU62="Devis 3",IFERROR(VALUE(TRIM(SUBSTITUTE(AT62,CHAR(160),""))),0)),0)*IFERROR(VALUE(TRIM(SUBSTITUTE($AC62,CHAR(160),""))),0)=0,"",IFERROR(_xlfn.IFS($AU62="Devis 1",IFERROR(VALUE(TRIM(SUBSTITUTE(AN62,CHAR(160),""))),0),$AU62="Devis 2",IFERROR(VALUE(TRIM(SUBSTITUTE(AQ62,CHAR(160),""))),0),$AU62="Devis 3",IFERROR(VALUE(TRIM(SUBSTITUTE(AT62,CHAR(160),""))),0)),0)*IFERROR(VALUE(TRIM(SUBSTITUTE($AC62,CHAR(160),""))),0)))</f>
        <v/>
      </c>
      <c r="BC62" s="34"/>
      <c r="BD62" s="8" t="str" cm="1">
        <f t="array" ref="BD62">IF(OR(BB62="",AY62="",AZ62="",AW62="",BA62="",AX62=""),"",_xlfn.IFS((IFERROR(VALUE(TRIM(SUBSTITUTE(BB62,CHAR(160),""))),0))&gt;(IFERROR(VALUE(TRIM(SUBSTITUTE(AY62,CHAR(160),""))),0)),"KO : Le montant retenu TTC est supérieur au montant raisonnable TTC. Merci de revoir la ligne de dépense ou plafonner son montant.",(IFERROR(VALUE(TRIM(SUBSTITUTE(AZ62,CHAR(160),""))),0))&gt;(IFERROR(VALUE(TRIM(SUBSTITUTE(AW62,CHAR(160),""))),0)),"Attention : Le montant retenu HT est supérieur au montant HT raisonnable. Merci de revoir la ligne de dépense, plafonner son montant, ou justifier la reventillation HT / TVA.",(IFERROR(VALUE(TRIM(SUBSTITUTE(BA62,CHAR(160),""))),0))&gt;(IFERROR(VALUE(TRIM(SUBSTITUTE(AX62,CHAR(160),""))),0)),"Attention : Le montant TVA retenu est supérieur au montant TVA raisonnable. Merci de revoir la ligne de dépense, plafonner son montant, ou justifier la reventillation HT / TVA.",(IFERROR(VALUE(TRIM(SUBSTITUTE(BB62,CHAR(160),""))),0))=0,"",(IFERROR(VALUE(TRIM(SUBSTITUTE(AY62,CHAR(160),""))),0))=(IFERROR(VALUE(TRIM(SUBSTITUTE(BB62,CHAR(160),""))),0)),"OK",(IFERROR(VALUE(TRIM(SUBSTITUTE(AY62,CHAR(160),""))),0))&gt;(IFERROR(VALUE(TRIM(SUBSTITUTE(BB62,CHAR(160),""))),0))," OK : Montant instruit inférieur au montant raisonnable.",TRUE,""))</f>
        <v/>
      </c>
      <c r="BE62" s="139" t="str" cm="1">
        <f t="array" ref="BE62">IF(OR(BB62="",Y62="",AZ62="",W62="",BA62="",X62=""),"",_xlfn.IFS((IFERROR(VALUE(TRIM(SUBSTITUTE(BB62,CHAR(160),""))),0))&gt;(IFERROR(VALUE(TRIM(SUBSTITUTE(Y62,CHAR(160),""))),0)),"KO : Le montant retenu TTC est supérieur au montant présenté TTC. Merci de revoir la ligne de dépense ou plafonner son montant.",(IFERROR(VALUE(TRIM(SUBSTITUTE(AZ62,CHAR(160),""))),0))&gt;(IFERROR(VALUE(TRIM(SUBSTITUTE(W62,CHAR(160),""))),0)),"Attention : Le montant retenu HT est supérieur au montant HT présenté. Merci de revoir la ligne de dépense,plafonner son montant,ou justifier la reventillation HT/TVA.",(IFERROR(VALUE(TRIM(SUBSTITUTE(BA62,CHAR(160),""))),0))&gt;(IFERROR(VALUE(TRIM(SUBSTITUTE(X62,CHAR(160),""))),0)),"Attention : Le montant TVA retenu est supérieur au montant TVA présenté. Merci de revoir la ligne de dépense,plafonner son montant,ou justifier la reventillation HT/TVA.",(IFERROR(VALUE(TRIM(SUBSTITUTE(Y62,CHAR(160),""))),0))=0,"",(IFERROR(VALUE(TRIM(SUBSTITUTE(BB62,CHAR(160),""))),0))=(IFERROR(VALUE(TRIM(SUBSTITUTE(Y62,CHAR(160),""))),0)),"OK",
OR((IFERROR(VALUE(TRIM(SUBSTITUTE(BB62,CHAR(160),""))),0))=0,(IFERROR(VALUE(TRIM(SUBSTITUTE(AZ62,CHAR(160),""))),0))=0),"Attention : montant présenté entièrement écarté",(IFERROR(VALUE(TRIM(SUBSTITUTE(BB62,CHAR(160),""))),0))&lt;(IFERROR(VALUE(TRIM(SUBSTITUTE(Y62,CHAR(160),""))),0)),"Attention : montant présenté partiellement écarté",TRUE,""))</f>
        <v/>
      </c>
      <c r="BF62" s="33" t="str">
        <f t="shared" si="57"/>
        <v/>
      </c>
      <c r="BG62" s="33" t="str">
        <f t="shared" si="58"/>
        <v/>
      </c>
      <c r="BH62" s="10" t="str">
        <f t="shared" si="59"/>
        <v/>
      </c>
    </row>
    <row r="63" spans="1:60" ht="15" customHeight="1">
      <c r="A63" s="52">
        <v>52</v>
      </c>
      <c r="B63" s="539"/>
      <c r="C63" s="117"/>
      <c r="D63" s="118"/>
      <c r="E63" s="117"/>
      <c r="F63" s="117"/>
      <c r="G63" s="117"/>
      <c r="H63" s="117"/>
      <c r="I63" s="117"/>
      <c r="J63" s="117"/>
      <c r="K63" s="117"/>
      <c r="L63" s="117"/>
      <c r="M63" s="100"/>
      <c r="N63" s="4"/>
      <c r="O63" s="27" t="str">
        <f t="shared" si="30"/>
        <v/>
      </c>
      <c r="P63" s="5"/>
      <c r="Q63" s="4"/>
      <c r="R63" s="27" t="str">
        <f t="shared" si="31"/>
        <v/>
      </c>
      <c r="S63" s="6"/>
      <c r="T63" s="4"/>
      <c r="U63" s="101" t="str">
        <f t="shared" si="32"/>
        <v/>
      </c>
      <c r="V63" s="110"/>
      <c r="W63" s="109" t="str" cm="1">
        <f t="array" ref="W63">IF((_xlfn.IFS(TRIM(SUBSTITUTE(V63,CHAR(160),""))="Devis 1",IFERROR(VALUE(TRIM(SUBSTITUTE(M63,CHAR(160),""))),0),TRIM(SUBSTITUTE(V63,CHAR(160),""))="Devis 2",IFERROR(VALUE(TRIM(SUBSTITUTE(P63,CHAR(160),""))),0),TRIM(SUBSTITUTE(V63,CHAR(160),""))="Devis 3",IFERROR(VALUE(TRIM(SUBSTITUTE(S63,CHAR(160),""))),0),TRUE,0)*IFERROR(VALUE(TRIM(SUBSTITUTE(D63,CHAR(160),""))),0))=0,"",_xlfn.IFS(TRIM(SUBSTITUTE(V63,CHAR(160),""))="Devis 1",IFERROR(VALUE(TRIM(SUBSTITUTE(M63,CHAR(160),""))),0),TRIM(SUBSTITUTE(V63,CHAR(160),""))="Devis 2",IFERROR(VALUE(TRIM(SUBSTITUTE(P63,CHAR(160),""))),0),TRIM(SUBSTITUTE(V63,CHAR(160),""))="Devis 3",IFERROR(VALUE(TRIM(SUBSTITUTE(S63,CHAR(160),""))),0),TRUE,0)*IFERROR(VALUE(TRIM(SUBSTITUTE(D63,CHAR(160),""))),0))</f>
        <v/>
      </c>
      <c r="X63" s="54" t="str" cm="1">
        <f t="array" ref="X63">IF(_xlfn.IFS(TRIM(SUBSTITUTE(V63,CHAR(160),""))="Devis 1",IFERROR(VALUE(TRIM(SUBSTITUTE(N63,CHAR(160),""))),0),TRIM(SUBSTITUTE(V63,CHAR(160),""))="Devis 2",IFERROR(VALUE(TRIM(SUBSTITUTE(Q63,CHAR(160),""))),0),TRIM(SUBSTITUTE(V63,CHAR(160),""))="Devis 3",IFERROR(VALUE(TRIM(SUBSTITUTE(T63,CHAR(160),""))),0),TRUE,0)*IFERROR(VALUE(TRIM(SUBSTITUTE(D63,CHAR(160),""))),0)=0,IF(W63&lt;&gt;"",0,""),_xlfn.IFS(TRIM(SUBSTITUTE(V63,CHAR(160),""))="Devis 1",IFERROR(VALUE(TRIM(SUBSTITUTE(N63,CHAR(160),""))),0),TRIM(SUBSTITUTE(V63,CHAR(160),""))="Devis 2",IFERROR(VALUE(TRIM(SUBSTITUTE(Q63,CHAR(160),""))),0),TRIM(SUBSTITUTE(V63,CHAR(160),""))="Devis 3",IFERROR(VALUE(TRIM(SUBSTITUTE(T63,CHAR(160),""))),0),TRUE,0)*IFERROR(VALUE(TRIM(SUBSTITUTE(D63,CHAR(160),""))),0))</f>
        <v/>
      </c>
      <c r="Y63" s="112" t="str">
        <f t="shared" si="33"/>
        <v/>
      </c>
      <c r="Z63" s="113"/>
      <c r="AA63" s="130" t="str">
        <f t="shared" si="34"/>
        <v/>
      </c>
      <c r="AB63" s="130" t="str">
        <f t="shared" si="35"/>
        <v/>
      </c>
      <c r="AC63" s="130" t="str">
        <f t="shared" si="36"/>
        <v/>
      </c>
      <c r="AD63" s="130" t="str">
        <f t="shared" si="37"/>
        <v/>
      </c>
      <c r="AE63" s="130" t="str">
        <f t="shared" si="38"/>
        <v/>
      </c>
      <c r="AF63" s="130" t="str">
        <f t="shared" si="39"/>
        <v/>
      </c>
      <c r="AG63" s="130" t="str">
        <f t="shared" si="40"/>
        <v/>
      </c>
      <c r="AH63" s="130" t="str">
        <f t="shared" si="41"/>
        <v/>
      </c>
      <c r="AI63" s="130"/>
      <c r="AJ63" s="130" t="str">
        <f t="shared" si="42"/>
        <v/>
      </c>
      <c r="AK63" s="130" t="str">
        <f t="shared" si="43"/>
        <v/>
      </c>
      <c r="AL63" s="29" t="str">
        <f t="shared" si="44"/>
        <v/>
      </c>
      <c r="AM63" s="9" t="str">
        <f t="shared" si="45"/>
        <v/>
      </c>
      <c r="AN63" s="27" t="str">
        <f t="shared" si="46"/>
        <v/>
      </c>
      <c r="AO63" s="30" t="str">
        <f t="shared" si="47"/>
        <v/>
      </c>
      <c r="AP63" s="9" t="str">
        <f t="shared" si="48"/>
        <v/>
      </c>
      <c r="AQ63" s="27" t="str">
        <f t="shared" si="49"/>
        <v/>
      </c>
      <c r="AR63" s="31" t="str">
        <f t="shared" si="50"/>
        <v/>
      </c>
      <c r="AS63" s="9" t="str">
        <f t="shared" si="51"/>
        <v/>
      </c>
      <c r="AT63" s="32" t="str">
        <f t="shared" si="52"/>
        <v/>
      </c>
      <c r="AU63" s="28" t="str">
        <f t="shared" si="53"/>
        <v/>
      </c>
      <c r="AV63" s="136"/>
      <c r="AW63" s="33" t="str">
        <f t="shared" si="54"/>
        <v/>
      </c>
      <c r="AX63" s="33" t="str">
        <f t="shared" si="55"/>
        <v/>
      </c>
      <c r="AY63" s="33" t="str">
        <f t="shared" si="56"/>
        <v/>
      </c>
      <c r="AZ63" s="55" t="str" cm="1">
        <f t="array" ref="AZ63">IF($AC63="","",IF((IFERROR(_xlfn.IFS($AU63="Devis 1",(IFERROR(VALUE(TRIM(SUBSTITUTE(AL63,CHAR(160),""))),0)),$AU63="Devis 2",(IFERROR(VALUE(TRIM(SUBSTITUTE(AO63,CHAR(160),""))),0)),$AU63="Devis 3",(IFERROR(VALUE(TRIM(SUBSTITUTE(AR63,CHAR(160),""))),0))),0))*(IFERROR(VALUE(TRIM(SUBSTITUTE($AC63,CHAR(160),""))),0))=0,"",(IFERROR(_xlfn.IFS($AU63="Devis 1",(IFERROR(VALUE(TRIM(SUBSTITUTE(AL63,CHAR(160),""))),0)),$AU63="Devis 2",(IFERROR(VALUE(TRIM(SUBSTITUTE(AO63,CHAR(160),""))),0)),$AU63="Devis 3",(IFERROR(VALUE(TRIM(SUBSTITUTE(AR63,CHAR(160),""))),0))),0))*(IFERROR(VALUE(TRIM(SUBSTITUTE($AC63,CHAR(160),""))),0))))</f>
        <v/>
      </c>
      <c r="BA63" s="55" t="str" cm="1">
        <f t="array" ref="BA63">IF($AC63="","",IF((IFERROR(_xlfn.IFS(TRIM(SUBSTITUTE($AU63,CHAR(160),""))="Devis 1", IFERROR(VALUE(TRIM(SUBSTITUTE(AM63,CHAR(160),""))),0),TRIM(SUBSTITUTE($AU63,CHAR(160),""))="Devis 2", IFERROR(VALUE(TRIM(SUBSTITUTE(AP63,CHAR(160),""))),0),TRIM(SUBSTITUTE($AU63,CHAR(160),""))="Devis 3", IFERROR(VALUE(TRIM(SUBSTITUTE(AS63,CHAR(160),""))),0)),0) * IFERROR(VALUE(TRIM(SUBSTITUTE($AC63,CHAR(160),""))),0)) = 0,IF(AZ63&lt;&gt;"",0,""),(IFERROR(_xlfn.IFS(TRIM(SUBSTITUTE($AU63,CHAR(160),""))="Devis 1", IFERROR(VALUE(TRIM(SUBSTITUTE(AM63,CHAR(160),""))),0),TRIM(SUBSTITUTE($AU63,CHAR(160),""))="Devis 2", IFERROR(VALUE(TRIM(SUBSTITUTE(AP63,CHAR(160),""))),0),TRIM(SUBSTITUTE($AU63,CHAR(160),""))="Devis 3", IFERROR(VALUE(TRIM(SUBSTITUTE(AS63,CHAR(160),""))),0)),0) * IFERROR(VALUE(TRIM(SUBSTITUTE($AC63,CHAR(160),""))),0))))</f>
        <v/>
      </c>
      <c r="BB63" s="55" t="str" cm="1">
        <f t="array" ref="BB63">IF($AC63="","",IF(IFERROR(_xlfn.IFS($AU63="Devis 1",IFERROR(VALUE(TRIM(SUBSTITUTE(AN63,CHAR(160),""))),0),$AU63="Devis 2",IFERROR(VALUE(TRIM(SUBSTITUTE(AQ63,CHAR(160),""))),0),$AU63="Devis 3",IFERROR(VALUE(TRIM(SUBSTITUTE(AT63,CHAR(160),""))),0)),0)*IFERROR(VALUE(TRIM(SUBSTITUTE($AC63,CHAR(160),""))),0)=0,"",IFERROR(_xlfn.IFS($AU63="Devis 1",IFERROR(VALUE(TRIM(SUBSTITUTE(AN63,CHAR(160),""))),0),$AU63="Devis 2",IFERROR(VALUE(TRIM(SUBSTITUTE(AQ63,CHAR(160),""))),0),$AU63="Devis 3",IFERROR(VALUE(TRIM(SUBSTITUTE(AT63,CHAR(160),""))),0)),0)*IFERROR(VALUE(TRIM(SUBSTITUTE($AC63,CHAR(160),""))),0)))</f>
        <v/>
      </c>
      <c r="BC63" s="34"/>
      <c r="BD63" s="8" t="str" cm="1">
        <f t="array" ref="BD63">IF(OR(BB63="",AY63="",AZ63="",AW63="",BA63="",AX63=""),"",_xlfn.IFS((IFERROR(VALUE(TRIM(SUBSTITUTE(BB63,CHAR(160),""))),0))&gt;(IFERROR(VALUE(TRIM(SUBSTITUTE(AY63,CHAR(160),""))),0)),"KO : Le montant retenu TTC est supérieur au montant raisonnable TTC. Merci de revoir la ligne de dépense ou plafonner son montant.",(IFERROR(VALUE(TRIM(SUBSTITUTE(AZ63,CHAR(160),""))),0))&gt;(IFERROR(VALUE(TRIM(SUBSTITUTE(AW63,CHAR(160),""))),0)),"Attention : Le montant retenu HT est supérieur au montant HT raisonnable. Merci de revoir la ligne de dépense, plafonner son montant, ou justifier la reventillation HT / TVA.",(IFERROR(VALUE(TRIM(SUBSTITUTE(BA63,CHAR(160),""))),0))&gt;(IFERROR(VALUE(TRIM(SUBSTITUTE(AX63,CHAR(160),""))),0)),"Attention : Le montant TVA retenu est supérieur au montant TVA raisonnable. Merci de revoir la ligne de dépense, plafonner son montant, ou justifier la reventillation HT / TVA.",(IFERROR(VALUE(TRIM(SUBSTITUTE(BB63,CHAR(160),""))),0))=0,"",(IFERROR(VALUE(TRIM(SUBSTITUTE(AY63,CHAR(160),""))),0))=(IFERROR(VALUE(TRIM(SUBSTITUTE(BB63,CHAR(160),""))),0)),"OK",(IFERROR(VALUE(TRIM(SUBSTITUTE(AY63,CHAR(160),""))),0))&gt;(IFERROR(VALUE(TRIM(SUBSTITUTE(BB63,CHAR(160),""))),0))," OK : Montant instruit inférieur au montant raisonnable.",TRUE,""))</f>
        <v/>
      </c>
      <c r="BE63" s="139" t="str" cm="1">
        <f t="array" ref="BE63">IF(OR(BB63="",Y63="",AZ63="",W63="",BA63="",X63=""),"",_xlfn.IFS((IFERROR(VALUE(TRIM(SUBSTITUTE(BB63,CHAR(160),""))),0))&gt;(IFERROR(VALUE(TRIM(SUBSTITUTE(Y63,CHAR(160),""))),0)),"KO : Le montant retenu TTC est supérieur au montant présenté TTC. Merci de revoir la ligne de dépense ou plafonner son montant.",(IFERROR(VALUE(TRIM(SUBSTITUTE(AZ63,CHAR(160),""))),0))&gt;(IFERROR(VALUE(TRIM(SUBSTITUTE(W63,CHAR(160),""))),0)),"Attention : Le montant retenu HT est supérieur au montant HT présenté. Merci de revoir la ligne de dépense,plafonner son montant,ou justifier la reventillation HT/TVA.",(IFERROR(VALUE(TRIM(SUBSTITUTE(BA63,CHAR(160),""))),0))&gt;(IFERROR(VALUE(TRIM(SUBSTITUTE(X63,CHAR(160),""))),0)),"Attention : Le montant TVA retenu est supérieur au montant TVA présenté. Merci de revoir la ligne de dépense,plafonner son montant,ou justifier la reventillation HT/TVA.",(IFERROR(VALUE(TRIM(SUBSTITUTE(Y63,CHAR(160),""))),0))=0,"",(IFERROR(VALUE(TRIM(SUBSTITUTE(BB63,CHAR(160),""))),0))=(IFERROR(VALUE(TRIM(SUBSTITUTE(Y63,CHAR(160),""))),0)),"OK",
OR((IFERROR(VALUE(TRIM(SUBSTITUTE(BB63,CHAR(160),""))),0))=0,(IFERROR(VALUE(TRIM(SUBSTITUTE(AZ63,CHAR(160),""))),0))=0),"Attention : montant présenté entièrement écarté",(IFERROR(VALUE(TRIM(SUBSTITUTE(BB63,CHAR(160),""))),0))&lt;(IFERROR(VALUE(TRIM(SUBSTITUTE(Y63,CHAR(160),""))),0)),"Attention : montant présenté partiellement écarté",TRUE,""))</f>
        <v/>
      </c>
      <c r="BF63" s="33" t="str">
        <f t="shared" si="57"/>
        <v/>
      </c>
      <c r="BG63" s="33" t="str">
        <f t="shared" si="58"/>
        <v/>
      </c>
      <c r="BH63" s="10" t="str">
        <f t="shared" si="59"/>
        <v/>
      </c>
    </row>
    <row r="64" spans="1:60" ht="15" customHeight="1">
      <c r="A64" s="52">
        <v>53</v>
      </c>
      <c r="B64" s="539"/>
      <c r="C64" s="117"/>
      <c r="D64" s="118"/>
      <c r="E64" s="117"/>
      <c r="F64" s="117"/>
      <c r="G64" s="117"/>
      <c r="H64" s="117"/>
      <c r="I64" s="117"/>
      <c r="J64" s="117"/>
      <c r="K64" s="117"/>
      <c r="L64" s="117"/>
      <c r="M64" s="100"/>
      <c r="N64" s="4"/>
      <c r="O64" s="27" t="str">
        <f t="shared" si="30"/>
        <v/>
      </c>
      <c r="P64" s="5"/>
      <c r="Q64" s="4"/>
      <c r="R64" s="27" t="str">
        <f t="shared" si="31"/>
        <v/>
      </c>
      <c r="S64" s="6"/>
      <c r="T64" s="4"/>
      <c r="U64" s="101" t="str">
        <f t="shared" si="32"/>
        <v/>
      </c>
      <c r="V64" s="110"/>
      <c r="W64" s="109" t="str" cm="1">
        <f t="array" ref="W64">IF((_xlfn.IFS(TRIM(SUBSTITUTE(V64,CHAR(160),""))="Devis 1",IFERROR(VALUE(TRIM(SUBSTITUTE(M64,CHAR(160),""))),0),TRIM(SUBSTITUTE(V64,CHAR(160),""))="Devis 2",IFERROR(VALUE(TRIM(SUBSTITUTE(P64,CHAR(160),""))),0),TRIM(SUBSTITUTE(V64,CHAR(160),""))="Devis 3",IFERROR(VALUE(TRIM(SUBSTITUTE(S64,CHAR(160),""))),0),TRUE,0)*IFERROR(VALUE(TRIM(SUBSTITUTE(D64,CHAR(160),""))),0))=0,"",_xlfn.IFS(TRIM(SUBSTITUTE(V64,CHAR(160),""))="Devis 1",IFERROR(VALUE(TRIM(SUBSTITUTE(M64,CHAR(160),""))),0),TRIM(SUBSTITUTE(V64,CHAR(160),""))="Devis 2",IFERROR(VALUE(TRIM(SUBSTITUTE(P64,CHAR(160),""))),0),TRIM(SUBSTITUTE(V64,CHAR(160),""))="Devis 3",IFERROR(VALUE(TRIM(SUBSTITUTE(S64,CHAR(160),""))),0),TRUE,0)*IFERROR(VALUE(TRIM(SUBSTITUTE(D64,CHAR(160),""))),0))</f>
        <v/>
      </c>
      <c r="X64" s="54" t="str" cm="1">
        <f t="array" ref="X64">IF(_xlfn.IFS(TRIM(SUBSTITUTE(V64,CHAR(160),""))="Devis 1",IFERROR(VALUE(TRIM(SUBSTITUTE(N64,CHAR(160),""))),0),TRIM(SUBSTITUTE(V64,CHAR(160),""))="Devis 2",IFERROR(VALUE(TRIM(SUBSTITUTE(Q64,CHAR(160),""))),0),TRIM(SUBSTITUTE(V64,CHAR(160),""))="Devis 3",IFERROR(VALUE(TRIM(SUBSTITUTE(T64,CHAR(160),""))),0),TRUE,0)*IFERROR(VALUE(TRIM(SUBSTITUTE(D64,CHAR(160),""))),0)=0,IF(W64&lt;&gt;"",0,""),_xlfn.IFS(TRIM(SUBSTITUTE(V64,CHAR(160),""))="Devis 1",IFERROR(VALUE(TRIM(SUBSTITUTE(N64,CHAR(160),""))),0),TRIM(SUBSTITUTE(V64,CHAR(160),""))="Devis 2",IFERROR(VALUE(TRIM(SUBSTITUTE(Q64,CHAR(160),""))),0),TRIM(SUBSTITUTE(V64,CHAR(160),""))="Devis 3",IFERROR(VALUE(TRIM(SUBSTITUTE(T64,CHAR(160),""))),0),TRUE,0)*IFERROR(VALUE(TRIM(SUBSTITUTE(D64,CHAR(160),""))),0))</f>
        <v/>
      </c>
      <c r="Y64" s="112" t="str">
        <f t="shared" si="33"/>
        <v/>
      </c>
      <c r="Z64" s="113"/>
      <c r="AA64" s="130" t="str">
        <f t="shared" si="34"/>
        <v/>
      </c>
      <c r="AB64" s="130" t="str">
        <f t="shared" si="35"/>
        <v/>
      </c>
      <c r="AC64" s="130" t="str">
        <f t="shared" si="36"/>
        <v/>
      </c>
      <c r="AD64" s="130" t="str">
        <f t="shared" si="37"/>
        <v/>
      </c>
      <c r="AE64" s="130" t="str">
        <f t="shared" si="38"/>
        <v/>
      </c>
      <c r="AF64" s="130" t="str">
        <f t="shared" si="39"/>
        <v/>
      </c>
      <c r="AG64" s="130" t="str">
        <f t="shared" si="40"/>
        <v/>
      </c>
      <c r="AH64" s="130" t="str">
        <f t="shared" si="41"/>
        <v/>
      </c>
      <c r="AI64" s="130"/>
      <c r="AJ64" s="130" t="str">
        <f t="shared" si="42"/>
        <v/>
      </c>
      <c r="AK64" s="130" t="str">
        <f t="shared" si="43"/>
        <v/>
      </c>
      <c r="AL64" s="29" t="str">
        <f t="shared" si="44"/>
        <v/>
      </c>
      <c r="AM64" s="9" t="str">
        <f t="shared" si="45"/>
        <v/>
      </c>
      <c r="AN64" s="27" t="str">
        <f t="shared" si="46"/>
        <v/>
      </c>
      <c r="AO64" s="30" t="str">
        <f t="shared" si="47"/>
        <v/>
      </c>
      <c r="AP64" s="9" t="str">
        <f t="shared" si="48"/>
        <v/>
      </c>
      <c r="AQ64" s="27" t="str">
        <f t="shared" si="49"/>
        <v/>
      </c>
      <c r="AR64" s="31" t="str">
        <f t="shared" si="50"/>
        <v/>
      </c>
      <c r="AS64" s="9" t="str">
        <f t="shared" si="51"/>
        <v/>
      </c>
      <c r="AT64" s="32" t="str">
        <f t="shared" si="52"/>
        <v/>
      </c>
      <c r="AU64" s="28" t="str">
        <f t="shared" si="53"/>
        <v/>
      </c>
      <c r="AV64" s="136"/>
      <c r="AW64" s="33" t="str">
        <f t="shared" si="54"/>
        <v/>
      </c>
      <c r="AX64" s="33" t="str">
        <f t="shared" si="55"/>
        <v/>
      </c>
      <c r="AY64" s="33" t="str">
        <f t="shared" si="56"/>
        <v/>
      </c>
      <c r="AZ64" s="55" t="str" cm="1">
        <f t="array" ref="AZ64">IF($AC64="","",IF((IFERROR(_xlfn.IFS($AU64="Devis 1",(IFERROR(VALUE(TRIM(SUBSTITUTE(AL64,CHAR(160),""))),0)),$AU64="Devis 2",(IFERROR(VALUE(TRIM(SUBSTITUTE(AO64,CHAR(160),""))),0)),$AU64="Devis 3",(IFERROR(VALUE(TRIM(SUBSTITUTE(AR64,CHAR(160),""))),0))),0))*(IFERROR(VALUE(TRIM(SUBSTITUTE($AC64,CHAR(160),""))),0))=0,"",(IFERROR(_xlfn.IFS($AU64="Devis 1",(IFERROR(VALUE(TRIM(SUBSTITUTE(AL64,CHAR(160),""))),0)),$AU64="Devis 2",(IFERROR(VALUE(TRIM(SUBSTITUTE(AO64,CHAR(160),""))),0)),$AU64="Devis 3",(IFERROR(VALUE(TRIM(SUBSTITUTE(AR64,CHAR(160),""))),0))),0))*(IFERROR(VALUE(TRIM(SUBSTITUTE($AC64,CHAR(160),""))),0))))</f>
        <v/>
      </c>
      <c r="BA64" s="55" t="str" cm="1">
        <f t="array" ref="BA64">IF($AC64="","",IF((IFERROR(_xlfn.IFS(TRIM(SUBSTITUTE($AU64,CHAR(160),""))="Devis 1", IFERROR(VALUE(TRIM(SUBSTITUTE(AM64,CHAR(160),""))),0),TRIM(SUBSTITUTE($AU64,CHAR(160),""))="Devis 2", IFERROR(VALUE(TRIM(SUBSTITUTE(AP64,CHAR(160),""))),0),TRIM(SUBSTITUTE($AU64,CHAR(160),""))="Devis 3", IFERROR(VALUE(TRIM(SUBSTITUTE(AS64,CHAR(160),""))),0)),0) * IFERROR(VALUE(TRIM(SUBSTITUTE($AC64,CHAR(160),""))),0)) = 0,IF(AZ64&lt;&gt;"",0,""),(IFERROR(_xlfn.IFS(TRIM(SUBSTITUTE($AU64,CHAR(160),""))="Devis 1", IFERROR(VALUE(TRIM(SUBSTITUTE(AM64,CHAR(160),""))),0),TRIM(SUBSTITUTE($AU64,CHAR(160),""))="Devis 2", IFERROR(VALUE(TRIM(SUBSTITUTE(AP64,CHAR(160),""))),0),TRIM(SUBSTITUTE($AU64,CHAR(160),""))="Devis 3", IFERROR(VALUE(TRIM(SUBSTITUTE(AS64,CHAR(160),""))),0)),0) * IFERROR(VALUE(TRIM(SUBSTITUTE($AC64,CHAR(160),""))),0))))</f>
        <v/>
      </c>
      <c r="BB64" s="55" t="str" cm="1">
        <f t="array" ref="BB64">IF($AC64="","",IF(IFERROR(_xlfn.IFS($AU64="Devis 1",IFERROR(VALUE(TRIM(SUBSTITUTE(AN64,CHAR(160),""))),0),$AU64="Devis 2",IFERROR(VALUE(TRIM(SUBSTITUTE(AQ64,CHAR(160),""))),0),$AU64="Devis 3",IFERROR(VALUE(TRIM(SUBSTITUTE(AT64,CHAR(160),""))),0)),0)*IFERROR(VALUE(TRIM(SUBSTITUTE($AC64,CHAR(160),""))),0)=0,"",IFERROR(_xlfn.IFS($AU64="Devis 1",IFERROR(VALUE(TRIM(SUBSTITUTE(AN64,CHAR(160),""))),0),$AU64="Devis 2",IFERROR(VALUE(TRIM(SUBSTITUTE(AQ64,CHAR(160),""))),0),$AU64="Devis 3",IFERROR(VALUE(TRIM(SUBSTITUTE(AT64,CHAR(160),""))),0)),0)*IFERROR(VALUE(TRIM(SUBSTITUTE($AC64,CHAR(160),""))),0)))</f>
        <v/>
      </c>
      <c r="BC64" s="34"/>
      <c r="BD64" s="8" t="str" cm="1">
        <f t="array" ref="BD64">IF(OR(BB64="",AY64="",AZ64="",AW64="",BA64="",AX64=""),"",_xlfn.IFS((IFERROR(VALUE(TRIM(SUBSTITUTE(BB64,CHAR(160),""))),0))&gt;(IFERROR(VALUE(TRIM(SUBSTITUTE(AY64,CHAR(160),""))),0)),"KO : Le montant retenu TTC est supérieur au montant raisonnable TTC. Merci de revoir la ligne de dépense ou plafonner son montant.",(IFERROR(VALUE(TRIM(SUBSTITUTE(AZ64,CHAR(160),""))),0))&gt;(IFERROR(VALUE(TRIM(SUBSTITUTE(AW64,CHAR(160),""))),0)),"Attention : Le montant retenu HT est supérieur au montant HT raisonnable. Merci de revoir la ligne de dépense, plafonner son montant, ou justifier la reventillation HT / TVA.",(IFERROR(VALUE(TRIM(SUBSTITUTE(BA64,CHAR(160),""))),0))&gt;(IFERROR(VALUE(TRIM(SUBSTITUTE(AX64,CHAR(160),""))),0)),"Attention : Le montant TVA retenu est supérieur au montant TVA raisonnable. Merci de revoir la ligne de dépense, plafonner son montant, ou justifier la reventillation HT / TVA.",(IFERROR(VALUE(TRIM(SUBSTITUTE(BB64,CHAR(160),""))),0))=0,"",(IFERROR(VALUE(TRIM(SUBSTITUTE(AY64,CHAR(160),""))),0))=(IFERROR(VALUE(TRIM(SUBSTITUTE(BB64,CHAR(160),""))),0)),"OK",(IFERROR(VALUE(TRIM(SUBSTITUTE(AY64,CHAR(160),""))),0))&gt;(IFERROR(VALUE(TRIM(SUBSTITUTE(BB64,CHAR(160),""))),0))," OK : Montant instruit inférieur au montant raisonnable.",TRUE,""))</f>
        <v/>
      </c>
      <c r="BE64" s="139" t="str" cm="1">
        <f t="array" ref="BE64">IF(OR(BB64="",Y64="",AZ64="",W64="",BA64="",X64=""),"",_xlfn.IFS((IFERROR(VALUE(TRIM(SUBSTITUTE(BB64,CHAR(160),""))),0))&gt;(IFERROR(VALUE(TRIM(SUBSTITUTE(Y64,CHAR(160),""))),0)),"KO : Le montant retenu TTC est supérieur au montant présenté TTC. Merci de revoir la ligne de dépense ou plafonner son montant.",(IFERROR(VALUE(TRIM(SUBSTITUTE(AZ64,CHAR(160),""))),0))&gt;(IFERROR(VALUE(TRIM(SUBSTITUTE(W64,CHAR(160),""))),0)),"Attention : Le montant retenu HT est supérieur au montant HT présenté. Merci de revoir la ligne de dépense,plafonner son montant,ou justifier la reventillation HT/TVA.",(IFERROR(VALUE(TRIM(SUBSTITUTE(BA64,CHAR(160),""))),0))&gt;(IFERROR(VALUE(TRIM(SUBSTITUTE(X64,CHAR(160),""))),0)),"Attention : Le montant TVA retenu est supérieur au montant TVA présenté. Merci de revoir la ligne de dépense,plafonner son montant,ou justifier la reventillation HT/TVA.",(IFERROR(VALUE(TRIM(SUBSTITUTE(Y64,CHAR(160),""))),0))=0,"",(IFERROR(VALUE(TRIM(SUBSTITUTE(BB64,CHAR(160),""))),0))=(IFERROR(VALUE(TRIM(SUBSTITUTE(Y64,CHAR(160),""))),0)),"OK",
OR((IFERROR(VALUE(TRIM(SUBSTITUTE(BB64,CHAR(160),""))),0))=0,(IFERROR(VALUE(TRIM(SUBSTITUTE(AZ64,CHAR(160),""))),0))=0),"Attention : montant présenté entièrement écarté",(IFERROR(VALUE(TRIM(SUBSTITUTE(BB64,CHAR(160),""))),0))&lt;(IFERROR(VALUE(TRIM(SUBSTITUTE(Y64,CHAR(160),""))),0)),"Attention : montant présenté partiellement écarté",TRUE,""))</f>
        <v/>
      </c>
      <c r="BF64" s="33" t="str">
        <f t="shared" si="57"/>
        <v/>
      </c>
      <c r="BG64" s="33" t="str">
        <f t="shared" si="58"/>
        <v/>
      </c>
      <c r="BH64" s="10" t="str">
        <f t="shared" si="59"/>
        <v/>
      </c>
    </row>
    <row r="65" spans="1:60" ht="15" customHeight="1">
      <c r="A65" s="52">
        <v>54</v>
      </c>
      <c r="B65" s="539"/>
      <c r="C65" s="117"/>
      <c r="D65" s="118"/>
      <c r="E65" s="117"/>
      <c r="F65" s="117"/>
      <c r="G65" s="117"/>
      <c r="H65" s="117"/>
      <c r="I65" s="117"/>
      <c r="J65" s="117"/>
      <c r="K65" s="117"/>
      <c r="L65" s="117"/>
      <c r="M65" s="100"/>
      <c r="N65" s="4"/>
      <c r="O65" s="27" t="str">
        <f t="shared" si="30"/>
        <v/>
      </c>
      <c r="P65" s="5"/>
      <c r="Q65" s="4"/>
      <c r="R65" s="27" t="str">
        <f t="shared" si="31"/>
        <v/>
      </c>
      <c r="S65" s="6"/>
      <c r="T65" s="4"/>
      <c r="U65" s="101" t="str">
        <f t="shared" si="32"/>
        <v/>
      </c>
      <c r="V65" s="110"/>
      <c r="W65" s="109" t="str" cm="1">
        <f t="array" ref="W65">IF((_xlfn.IFS(TRIM(SUBSTITUTE(V65,CHAR(160),""))="Devis 1",IFERROR(VALUE(TRIM(SUBSTITUTE(M65,CHAR(160),""))),0),TRIM(SUBSTITUTE(V65,CHAR(160),""))="Devis 2",IFERROR(VALUE(TRIM(SUBSTITUTE(P65,CHAR(160),""))),0),TRIM(SUBSTITUTE(V65,CHAR(160),""))="Devis 3",IFERROR(VALUE(TRIM(SUBSTITUTE(S65,CHAR(160),""))),0),TRUE,0)*IFERROR(VALUE(TRIM(SUBSTITUTE(D65,CHAR(160),""))),0))=0,"",_xlfn.IFS(TRIM(SUBSTITUTE(V65,CHAR(160),""))="Devis 1",IFERROR(VALUE(TRIM(SUBSTITUTE(M65,CHAR(160),""))),0),TRIM(SUBSTITUTE(V65,CHAR(160),""))="Devis 2",IFERROR(VALUE(TRIM(SUBSTITUTE(P65,CHAR(160),""))),0),TRIM(SUBSTITUTE(V65,CHAR(160),""))="Devis 3",IFERROR(VALUE(TRIM(SUBSTITUTE(S65,CHAR(160),""))),0),TRUE,0)*IFERROR(VALUE(TRIM(SUBSTITUTE(D65,CHAR(160),""))),0))</f>
        <v/>
      </c>
      <c r="X65" s="54" t="str" cm="1">
        <f t="array" ref="X65">IF(_xlfn.IFS(TRIM(SUBSTITUTE(V65,CHAR(160),""))="Devis 1",IFERROR(VALUE(TRIM(SUBSTITUTE(N65,CHAR(160),""))),0),TRIM(SUBSTITUTE(V65,CHAR(160),""))="Devis 2",IFERROR(VALUE(TRIM(SUBSTITUTE(Q65,CHAR(160),""))),0),TRIM(SUBSTITUTE(V65,CHAR(160),""))="Devis 3",IFERROR(VALUE(TRIM(SUBSTITUTE(T65,CHAR(160),""))),0),TRUE,0)*IFERROR(VALUE(TRIM(SUBSTITUTE(D65,CHAR(160),""))),0)=0,IF(W65&lt;&gt;"",0,""),_xlfn.IFS(TRIM(SUBSTITUTE(V65,CHAR(160),""))="Devis 1",IFERROR(VALUE(TRIM(SUBSTITUTE(N65,CHAR(160),""))),0),TRIM(SUBSTITUTE(V65,CHAR(160),""))="Devis 2",IFERROR(VALUE(TRIM(SUBSTITUTE(Q65,CHAR(160),""))),0),TRIM(SUBSTITUTE(V65,CHAR(160),""))="Devis 3",IFERROR(VALUE(TRIM(SUBSTITUTE(T65,CHAR(160),""))),0),TRUE,0)*IFERROR(VALUE(TRIM(SUBSTITUTE(D65,CHAR(160),""))),0))</f>
        <v/>
      </c>
      <c r="Y65" s="112" t="str">
        <f t="shared" si="33"/>
        <v/>
      </c>
      <c r="Z65" s="113"/>
      <c r="AA65" s="130" t="str">
        <f t="shared" si="34"/>
        <v/>
      </c>
      <c r="AB65" s="130" t="str">
        <f t="shared" si="35"/>
        <v/>
      </c>
      <c r="AC65" s="130" t="str">
        <f t="shared" si="36"/>
        <v/>
      </c>
      <c r="AD65" s="130" t="str">
        <f t="shared" si="37"/>
        <v/>
      </c>
      <c r="AE65" s="130" t="str">
        <f t="shared" si="38"/>
        <v/>
      </c>
      <c r="AF65" s="130" t="str">
        <f t="shared" si="39"/>
        <v/>
      </c>
      <c r="AG65" s="130" t="str">
        <f t="shared" si="40"/>
        <v/>
      </c>
      <c r="AH65" s="130" t="str">
        <f t="shared" si="41"/>
        <v/>
      </c>
      <c r="AI65" s="130"/>
      <c r="AJ65" s="130" t="str">
        <f t="shared" si="42"/>
        <v/>
      </c>
      <c r="AK65" s="130" t="str">
        <f t="shared" si="43"/>
        <v/>
      </c>
      <c r="AL65" s="29" t="str">
        <f t="shared" si="44"/>
        <v/>
      </c>
      <c r="AM65" s="9" t="str">
        <f t="shared" si="45"/>
        <v/>
      </c>
      <c r="AN65" s="27" t="str">
        <f t="shared" si="46"/>
        <v/>
      </c>
      <c r="AO65" s="30" t="str">
        <f t="shared" si="47"/>
        <v/>
      </c>
      <c r="AP65" s="9" t="str">
        <f t="shared" si="48"/>
        <v/>
      </c>
      <c r="AQ65" s="27" t="str">
        <f t="shared" si="49"/>
        <v/>
      </c>
      <c r="AR65" s="31" t="str">
        <f t="shared" si="50"/>
        <v/>
      </c>
      <c r="AS65" s="9" t="str">
        <f t="shared" si="51"/>
        <v/>
      </c>
      <c r="AT65" s="32" t="str">
        <f t="shared" si="52"/>
        <v/>
      </c>
      <c r="AU65" s="28" t="str">
        <f t="shared" si="53"/>
        <v/>
      </c>
      <c r="AV65" s="136"/>
      <c r="AW65" s="33" t="str">
        <f t="shared" si="54"/>
        <v/>
      </c>
      <c r="AX65" s="33" t="str">
        <f t="shared" si="55"/>
        <v/>
      </c>
      <c r="AY65" s="33" t="str">
        <f t="shared" si="56"/>
        <v/>
      </c>
      <c r="AZ65" s="55" t="str" cm="1">
        <f t="array" ref="AZ65">IF($AC65="","",IF((IFERROR(_xlfn.IFS($AU65="Devis 1",(IFERROR(VALUE(TRIM(SUBSTITUTE(AL65,CHAR(160),""))),0)),$AU65="Devis 2",(IFERROR(VALUE(TRIM(SUBSTITUTE(AO65,CHAR(160),""))),0)),$AU65="Devis 3",(IFERROR(VALUE(TRIM(SUBSTITUTE(AR65,CHAR(160),""))),0))),0))*(IFERROR(VALUE(TRIM(SUBSTITUTE($AC65,CHAR(160),""))),0))=0,"",(IFERROR(_xlfn.IFS($AU65="Devis 1",(IFERROR(VALUE(TRIM(SUBSTITUTE(AL65,CHAR(160),""))),0)),$AU65="Devis 2",(IFERROR(VALUE(TRIM(SUBSTITUTE(AO65,CHAR(160),""))),0)),$AU65="Devis 3",(IFERROR(VALUE(TRIM(SUBSTITUTE(AR65,CHAR(160),""))),0))),0))*(IFERROR(VALUE(TRIM(SUBSTITUTE($AC65,CHAR(160),""))),0))))</f>
        <v/>
      </c>
      <c r="BA65" s="55" t="str" cm="1">
        <f t="array" ref="BA65">IF($AC65="","",IF((IFERROR(_xlfn.IFS(TRIM(SUBSTITUTE($AU65,CHAR(160),""))="Devis 1", IFERROR(VALUE(TRIM(SUBSTITUTE(AM65,CHAR(160),""))),0),TRIM(SUBSTITUTE($AU65,CHAR(160),""))="Devis 2", IFERROR(VALUE(TRIM(SUBSTITUTE(AP65,CHAR(160),""))),0),TRIM(SUBSTITUTE($AU65,CHAR(160),""))="Devis 3", IFERROR(VALUE(TRIM(SUBSTITUTE(AS65,CHAR(160),""))),0)),0) * IFERROR(VALUE(TRIM(SUBSTITUTE($AC65,CHAR(160),""))),0)) = 0,IF(AZ65&lt;&gt;"",0,""),(IFERROR(_xlfn.IFS(TRIM(SUBSTITUTE($AU65,CHAR(160),""))="Devis 1", IFERROR(VALUE(TRIM(SUBSTITUTE(AM65,CHAR(160),""))),0),TRIM(SUBSTITUTE($AU65,CHAR(160),""))="Devis 2", IFERROR(VALUE(TRIM(SUBSTITUTE(AP65,CHAR(160),""))),0),TRIM(SUBSTITUTE($AU65,CHAR(160),""))="Devis 3", IFERROR(VALUE(TRIM(SUBSTITUTE(AS65,CHAR(160),""))),0)),0) * IFERROR(VALUE(TRIM(SUBSTITUTE($AC65,CHAR(160),""))),0))))</f>
        <v/>
      </c>
      <c r="BB65" s="55" t="str" cm="1">
        <f t="array" ref="BB65">IF($AC65="","",IF(IFERROR(_xlfn.IFS($AU65="Devis 1",IFERROR(VALUE(TRIM(SUBSTITUTE(AN65,CHAR(160),""))),0),$AU65="Devis 2",IFERROR(VALUE(TRIM(SUBSTITUTE(AQ65,CHAR(160),""))),0),$AU65="Devis 3",IFERROR(VALUE(TRIM(SUBSTITUTE(AT65,CHAR(160),""))),0)),0)*IFERROR(VALUE(TRIM(SUBSTITUTE($AC65,CHAR(160),""))),0)=0,"",IFERROR(_xlfn.IFS($AU65="Devis 1",IFERROR(VALUE(TRIM(SUBSTITUTE(AN65,CHAR(160),""))),0),$AU65="Devis 2",IFERROR(VALUE(TRIM(SUBSTITUTE(AQ65,CHAR(160),""))),0),$AU65="Devis 3",IFERROR(VALUE(TRIM(SUBSTITUTE(AT65,CHAR(160),""))),0)),0)*IFERROR(VALUE(TRIM(SUBSTITUTE($AC65,CHAR(160),""))),0)))</f>
        <v/>
      </c>
      <c r="BC65" s="34"/>
      <c r="BD65" s="8" t="str" cm="1">
        <f t="array" ref="BD65">IF(OR(BB65="",AY65="",AZ65="",AW65="",BA65="",AX65=""),"",_xlfn.IFS((IFERROR(VALUE(TRIM(SUBSTITUTE(BB65,CHAR(160),""))),0))&gt;(IFERROR(VALUE(TRIM(SUBSTITUTE(AY65,CHAR(160),""))),0)),"KO : Le montant retenu TTC est supérieur au montant raisonnable TTC. Merci de revoir la ligne de dépense ou plafonner son montant.",(IFERROR(VALUE(TRIM(SUBSTITUTE(AZ65,CHAR(160),""))),0))&gt;(IFERROR(VALUE(TRIM(SUBSTITUTE(AW65,CHAR(160),""))),0)),"Attention : Le montant retenu HT est supérieur au montant HT raisonnable. Merci de revoir la ligne de dépense, plafonner son montant, ou justifier la reventillation HT / TVA.",(IFERROR(VALUE(TRIM(SUBSTITUTE(BA65,CHAR(160),""))),0))&gt;(IFERROR(VALUE(TRIM(SUBSTITUTE(AX65,CHAR(160),""))),0)),"Attention : Le montant TVA retenu est supérieur au montant TVA raisonnable. Merci de revoir la ligne de dépense, plafonner son montant, ou justifier la reventillation HT / TVA.",(IFERROR(VALUE(TRIM(SUBSTITUTE(BB65,CHAR(160),""))),0))=0,"",(IFERROR(VALUE(TRIM(SUBSTITUTE(AY65,CHAR(160),""))),0))=(IFERROR(VALUE(TRIM(SUBSTITUTE(BB65,CHAR(160),""))),0)),"OK",(IFERROR(VALUE(TRIM(SUBSTITUTE(AY65,CHAR(160),""))),0))&gt;(IFERROR(VALUE(TRIM(SUBSTITUTE(BB65,CHAR(160),""))),0))," OK : Montant instruit inférieur au montant raisonnable.",TRUE,""))</f>
        <v/>
      </c>
      <c r="BE65" s="139" t="str" cm="1">
        <f t="array" ref="BE65">IF(OR(BB65="",Y65="",AZ65="",W65="",BA65="",X65=""),"",_xlfn.IFS((IFERROR(VALUE(TRIM(SUBSTITUTE(BB65,CHAR(160),""))),0))&gt;(IFERROR(VALUE(TRIM(SUBSTITUTE(Y65,CHAR(160),""))),0)),"KO : Le montant retenu TTC est supérieur au montant présenté TTC. Merci de revoir la ligne de dépense ou plafonner son montant.",(IFERROR(VALUE(TRIM(SUBSTITUTE(AZ65,CHAR(160),""))),0))&gt;(IFERROR(VALUE(TRIM(SUBSTITUTE(W65,CHAR(160),""))),0)),"Attention : Le montant retenu HT est supérieur au montant HT présenté. Merci de revoir la ligne de dépense,plafonner son montant,ou justifier la reventillation HT/TVA.",(IFERROR(VALUE(TRIM(SUBSTITUTE(BA65,CHAR(160),""))),0))&gt;(IFERROR(VALUE(TRIM(SUBSTITUTE(X65,CHAR(160),""))),0)),"Attention : Le montant TVA retenu est supérieur au montant TVA présenté. Merci de revoir la ligne de dépense,plafonner son montant,ou justifier la reventillation HT/TVA.",(IFERROR(VALUE(TRIM(SUBSTITUTE(Y65,CHAR(160),""))),0))=0,"",(IFERROR(VALUE(TRIM(SUBSTITUTE(BB65,CHAR(160),""))),0))=(IFERROR(VALUE(TRIM(SUBSTITUTE(Y65,CHAR(160),""))),0)),"OK",
OR((IFERROR(VALUE(TRIM(SUBSTITUTE(BB65,CHAR(160),""))),0))=0,(IFERROR(VALUE(TRIM(SUBSTITUTE(AZ65,CHAR(160),""))),0))=0),"Attention : montant présenté entièrement écarté",(IFERROR(VALUE(TRIM(SUBSTITUTE(BB65,CHAR(160),""))),0))&lt;(IFERROR(VALUE(TRIM(SUBSTITUTE(Y65,CHAR(160),""))),0)),"Attention : montant présenté partiellement écarté",TRUE,""))</f>
        <v/>
      </c>
      <c r="BF65" s="33" t="str">
        <f t="shared" si="57"/>
        <v/>
      </c>
      <c r="BG65" s="33" t="str">
        <f t="shared" si="58"/>
        <v/>
      </c>
      <c r="BH65" s="10" t="str">
        <f t="shared" si="59"/>
        <v/>
      </c>
    </row>
    <row r="66" spans="1:60" ht="15" customHeight="1">
      <c r="A66" s="52">
        <v>55</v>
      </c>
      <c r="B66" s="539"/>
      <c r="C66" s="117"/>
      <c r="D66" s="118"/>
      <c r="E66" s="117"/>
      <c r="F66" s="117"/>
      <c r="G66" s="117"/>
      <c r="H66" s="117"/>
      <c r="I66" s="117"/>
      <c r="J66" s="117"/>
      <c r="K66" s="117"/>
      <c r="L66" s="117"/>
      <c r="M66" s="100"/>
      <c r="N66" s="4"/>
      <c r="O66" s="27" t="str">
        <f t="shared" si="30"/>
        <v/>
      </c>
      <c r="P66" s="5"/>
      <c r="Q66" s="4"/>
      <c r="R66" s="27" t="str">
        <f t="shared" si="31"/>
        <v/>
      </c>
      <c r="S66" s="6"/>
      <c r="T66" s="4"/>
      <c r="U66" s="101" t="str">
        <f t="shared" si="32"/>
        <v/>
      </c>
      <c r="V66" s="110"/>
      <c r="W66" s="109" t="str" cm="1">
        <f t="array" ref="W66">IF((_xlfn.IFS(TRIM(SUBSTITUTE(V66,CHAR(160),""))="Devis 1",IFERROR(VALUE(TRIM(SUBSTITUTE(M66,CHAR(160),""))),0),TRIM(SUBSTITUTE(V66,CHAR(160),""))="Devis 2",IFERROR(VALUE(TRIM(SUBSTITUTE(P66,CHAR(160),""))),0),TRIM(SUBSTITUTE(V66,CHAR(160),""))="Devis 3",IFERROR(VALUE(TRIM(SUBSTITUTE(S66,CHAR(160),""))),0),TRUE,0)*IFERROR(VALUE(TRIM(SUBSTITUTE(D66,CHAR(160),""))),0))=0,"",_xlfn.IFS(TRIM(SUBSTITUTE(V66,CHAR(160),""))="Devis 1",IFERROR(VALUE(TRIM(SUBSTITUTE(M66,CHAR(160),""))),0),TRIM(SUBSTITUTE(V66,CHAR(160),""))="Devis 2",IFERROR(VALUE(TRIM(SUBSTITUTE(P66,CHAR(160),""))),0),TRIM(SUBSTITUTE(V66,CHAR(160),""))="Devis 3",IFERROR(VALUE(TRIM(SUBSTITUTE(S66,CHAR(160),""))),0),TRUE,0)*IFERROR(VALUE(TRIM(SUBSTITUTE(D66,CHAR(160),""))),0))</f>
        <v/>
      </c>
      <c r="X66" s="54" t="str" cm="1">
        <f t="array" ref="X66">IF(_xlfn.IFS(TRIM(SUBSTITUTE(V66,CHAR(160),""))="Devis 1",IFERROR(VALUE(TRIM(SUBSTITUTE(N66,CHAR(160),""))),0),TRIM(SUBSTITUTE(V66,CHAR(160),""))="Devis 2",IFERROR(VALUE(TRIM(SUBSTITUTE(Q66,CHAR(160),""))),0),TRIM(SUBSTITUTE(V66,CHAR(160),""))="Devis 3",IFERROR(VALUE(TRIM(SUBSTITUTE(T66,CHAR(160),""))),0),TRUE,0)*IFERROR(VALUE(TRIM(SUBSTITUTE(D66,CHAR(160),""))),0)=0,IF(W66&lt;&gt;"",0,""),_xlfn.IFS(TRIM(SUBSTITUTE(V66,CHAR(160),""))="Devis 1",IFERROR(VALUE(TRIM(SUBSTITUTE(N66,CHAR(160),""))),0),TRIM(SUBSTITUTE(V66,CHAR(160),""))="Devis 2",IFERROR(VALUE(TRIM(SUBSTITUTE(Q66,CHAR(160),""))),0),TRIM(SUBSTITUTE(V66,CHAR(160),""))="Devis 3",IFERROR(VALUE(TRIM(SUBSTITUTE(T66,CHAR(160),""))),0),TRUE,0)*IFERROR(VALUE(TRIM(SUBSTITUTE(D66,CHAR(160),""))),0))</f>
        <v/>
      </c>
      <c r="Y66" s="112" t="str">
        <f t="shared" si="33"/>
        <v/>
      </c>
      <c r="Z66" s="113"/>
      <c r="AA66" s="130" t="str">
        <f t="shared" si="34"/>
        <v/>
      </c>
      <c r="AB66" s="130" t="str">
        <f t="shared" si="35"/>
        <v/>
      </c>
      <c r="AC66" s="130" t="str">
        <f t="shared" si="36"/>
        <v/>
      </c>
      <c r="AD66" s="130" t="str">
        <f t="shared" si="37"/>
        <v/>
      </c>
      <c r="AE66" s="130" t="str">
        <f t="shared" si="38"/>
        <v/>
      </c>
      <c r="AF66" s="130" t="str">
        <f t="shared" si="39"/>
        <v/>
      </c>
      <c r="AG66" s="130" t="str">
        <f t="shared" si="40"/>
        <v/>
      </c>
      <c r="AH66" s="130" t="str">
        <f t="shared" si="41"/>
        <v/>
      </c>
      <c r="AI66" s="130"/>
      <c r="AJ66" s="130" t="str">
        <f t="shared" si="42"/>
        <v/>
      </c>
      <c r="AK66" s="130" t="str">
        <f t="shared" si="43"/>
        <v/>
      </c>
      <c r="AL66" s="29" t="str">
        <f t="shared" si="44"/>
        <v/>
      </c>
      <c r="AM66" s="9" t="str">
        <f t="shared" si="45"/>
        <v/>
      </c>
      <c r="AN66" s="27" t="str">
        <f t="shared" si="46"/>
        <v/>
      </c>
      <c r="AO66" s="30" t="str">
        <f t="shared" si="47"/>
        <v/>
      </c>
      <c r="AP66" s="9" t="str">
        <f t="shared" si="48"/>
        <v/>
      </c>
      <c r="AQ66" s="27" t="str">
        <f t="shared" si="49"/>
        <v/>
      </c>
      <c r="AR66" s="31" t="str">
        <f t="shared" si="50"/>
        <v/>
      </c>
      <c r="AS66" s="9" t="str">
        <f t="shared" si="51"/>
        <v/>
      </c>
      <c r="AT66" s="32" t="str">
        <f t="shared" si="52"/>
        <v/>
      </c>
      <c r="AU66" s="28" t="str">
        <f t="shared" si="53"/>
        <v/>
      </c>
      <c r="AV66" s="136"/>
      <c r="AW66" s="33" t="str">
        <f t="shared" si="54"/>
        <v/>
      </c>
      <c r="AX66" s="33" t="str">
        <f t="shared" si="55"/>
        <v/>
      </c>
      <c r="AY66" s="33" t="str">
        <f t="shared" si="56"/>
        <v/>
      </c>
      <c r="AZ66" s="55" t="str" cm="1">
        <f t="array" ref="AZ66">IF($AC66="","",IF((IFERROR(_xlfn.IFS($AU66="Devis 1",(IFERROR(VALUE(TRIM(SUBSTITUTE(AL66,CHAR(160),""))),0)),$AU66="Devis 2",(IFERROR(VALUE(TRIM(SUBSTITUTE(AO66,CHAR(160),""))),0)),$AU66="Devis 3",(IFERROR(VALUE(TRIM(SUBSTITUTE(AR66,CHAR(160),""))),0))),0))*(IFERROR(VALUE(TRIM(SUBSTITUTE($AC66,CHAR(160),""))),0))=0,"",(IFERROR(_xlfn.IFS($AU66="Devis 1",(IFERROR(VALUE(TRIM(SUBSTITUTE(AL66,CHAR(160),""))),0)),$AU66="Devis 2",(IFERROR(VALUE(TRIM(SUBSTITUTE(AO66,CHAR(160),""))),0)),$AU66="Devis 3",(IFERROR(VALUE(TRIM(SUBSTITUTE(AR66,CHAR(160),""))),0))),0))*(IFERROR(VALUE(TRIM(SUBSTITUTE($AC66,CHAR(160),""))),0))))</f>
        <v/>
      </c>
      <c r="BA66" s="55" t="str" cm="1">
        <f t="array" ref="BA66">IF($AC66="","",IF((IFERROR(_xlfn.IFS(TRIM(SUBSTITUTE($AU66,CHAR(160),""))="Devis 1", IFERROR(VALUE(TRIM(SUBSTITUTE(AM66,CHAR(160),""))),0),TRIM(SUBSTITUTE($AU66,CHAR(160),""))="Devis 2", IFERROR(VALUE(TRIM(SUBSTITUTE(AP66,CHAR(160),""))),0),TRIM(SUBSTITUTE($AU66,CHAR(160),""))="Devis 3", IFERROR(VALUE(TRIM(SUBSTITUTE(AS66,CHAR(160),""))),0)),0) * IFERROR(VALUE(TRIM(SUBSTITUTE($AC66,CHAR(160),""))),0)) = 0,IF(AZ66&lt;&gt;"",0,""),(IFERROR(_xlfn.IFS(TRIM(SUBSTITUTE($AU66,CHAR(160),""))="Devis 1", IFERROR(VALUE(TRIM(SUBSTITUTE(AM66,CHAR(160),""))),0),TRIM(SUBSTITUTE($AU66,CHAR(160),""))="Devis 2", IFERROR(VALUE(TRIM(SUBSTITUTE(AP66,CHAR(160),""))),0),TRIM(SUBSTITUTE($AU66,CHAR(160),""))="Devis 3", IFERROR(VALUE(TRIM(SUBSTITUTE(AS66,CHAR(160),""))),0)),0) * IFERROR(VALUE(TRIM(SUBSTITUTE($AC66,CHAR(160),""))),0))))</f>
        <v/>
      </c>
      <c r="BB66" s="55" t="str" cm="1">
        <f t="array" ref="BB66">IF($AC66="","",IF(IFERROR(_xlfn.IFS($AU66="Devis 1",IFERROR(VALUE(TRIM(SUBSTITUTE(AN66,CHAR(160),""))),0),$AU66="Devis 2",IFERROR(VALUE(TRIM(SUBSTITUTE(AQ66,CHAR(160),""))),0),$AU66="Devis 3",IFERROR(VALUE(TRIM(SUBSTITUTE(AT66,CHAR(160),""))),0)),0)*IFERROR(VALUE(TRIM(SUBSTITUTE($AC66,CHAR(160),""))),0)=0,"",IFERROR(_xlfn.IFS($AU66="Devis 1",IFERROR(VALUE(TRIM(SUBSTITUTE(AN66,CHAR(160),""))),0),$AU66="Devis 2",IFERROR(VALUE(TRIM(SUBSTITUTE(AQ66,CHAR(160),""))),0),$AU66="Devis 3",IFERROR(VALUE(TRIM(SUBSTITUTE(AT66,CHAR(160),""))),0)),0)*IFERROR(VALUE(TRIM(SUBSTITUTE($AC66,CHAR(160),""))),0)))</f>
        <v/>
      </c>
      <c r="BC66" s="34"/>
      <c r="BD66" s="8" t="str" cm="1">
        <f t="array" ref="BD66">IF(OR(BB66="",AY66="",AZ66="",AW66="",BA66="",AX66=""),"",_xlfn.IFS((IFERROR(VALUE(TRIM(SUBSTITUTE(BB66,CHAR(160),""))),0))&gt;(IFERROR(VALUE(TRIM(SUBSTITUTE(AY66,CHAR(160),""))),0)),"KO : Le montant retenu TTC est supérieur au montant raisonnable TTC. Merci de revoir la ligne de dépense ou plafonner son montant.",(IFERROR(VALUE(TRIM(SUBSTITUTE(AZ66,CHAR(160),""))),0))&gt;(IFERROR(VALUE(TRIM(SUBSTITUTE(AW66,CHAR(160),""))),0)),"Attention : Le montant retenu HT est supérieur au montant HT raisonnable. Merci de revoir la ligne de dépense, plafonner son montant, ou justifier la reventillation HT / TVA.",(IFERROR(VALUE(TRIM(SUBSTITUTE(BA66,CHAR(160),""))),0))&gt;(IFERROR(VALUE(TRIM(SUBSTITUTE(AX66,CHAR(160),""))),0)),"Attention : Le montant TVA retenu est supérieur au montant TVA raisonnable. Merci de revoir la ligne de dépense, plafonner son montant, ou justifier la reventillation HT / TVA.",(IFERROR(VALUE(TRIM(SUBSTITUTE(BB66,CHAR(160),""))),0))=0,"",(IFERROR(VALUE(TRIM(SUBSTITUTE(AY66,CHAR(160),""))),0))=(IFERROR(VALUE(TRIM(SUBSTITUTE(BB66,CHAR(160),""))),0)),"OK",(IFERROR(VALUE(TRIM(SUBSTITUTE(AY66,CHAR(160),""))),0))&gt;(IFERROR(VALUE(TRIM(SUBSTITUTE(BB66,CHAR(160),""))),0))," OK : Montant instruit inférieur au montant raisonnable.",TRUE,""))</f>
        <v/>
      </c>
      <c r="BE66" s="139" t="str" cm="1">
        <f t="array" ref="BE66">IF(OR(BB66="",Y66="",AZ66="",W66="",BA66="",X66=""),"",_xlfn.IFS((IFERROR(VALUE(TRIM(SUBSTITUTE(BB66,CHAR(160),""))),0))&gt;(IFERROR(VALUE(TRIM(SUBSTITUTE(Y66,CHAR(160),""))),0)),"KO : Le montant retenu TTC est supérieur au montant présenté TTC. Merci de revoir la ligne de dépense ou plafonner son montant.",(IFERROR(VALUE(TRIM(SUBSTITUTE(AZ66,CHAR(160),""))),0))&gt;(IFERROR(VALUE(TRIM(SUBSTITUTE(W66,CHAR(160),""))),0)),"Attention : Le montant retenu HT est supérieur au montant HT présenté. Merci de revoir la ligne de dépense,plafonner son montant,ou justifier la reventillation HT/TVA.",(IFERROR(VALUE(TRIM(SUBSTITUTE(BA66,CHAR(160),""))),0))&gt;(IFERROR(VALUE(TRIM(SUBSTITUTE(X66,CHAR(160),""))),0)),"Attention : Le montant TVA retenu est supérieur au montant TVA présenté. Merci de revoir la ligne de dépense,plafonner son montant,ou justifier la reventillation HT/TVA.",(IFERROR(VALUE(TRIM(SUBSTITUTE(Y66,CHAR(160),""))),0))=0,"",(IFERROR(VALUE(TRIM(SUBSTITUTE(BB66,CHAR(160),""))),0))=(IFERROR(VALUE(TRIM(SUBSTITUTE(Y66,CHAR(160),""))),0)),"OK",
OR((IFERROR(VALUE(TRIM(SUBSTITUTE(BB66,CHAR(160),""))),0))=0,(IFERROR(VALUE(TRIM(SUBSTITUTE(AZ66,CHAR(160),""))),0))=0),"Attention : montant présenté entièrement écarté",(IFERROR(VALUE(TRIM(SUBSTITUTE(BB66,CHAR(160),""))),0))&lt;(IFERROR(VALUE(TRIM(SUBSTITUTE(Y66,CHAR(160),""))),0)),"Attention : montant présenté partiellement écarté",TRUE,""))</f>
        <v/>
      </c>
      <c r="BF66" s="33" t="str">
        <f t="shared" si="57"/>
        <v/>
      </c>
      <c r="BG66" s="33" t="str">
        <f t="shared" si="58"/>
        <v/>
      </c>
      <c r="BH66" s="10" t="str">
        <f t="shared" si="59"/>
        <v/>
      </c>
    </row>
    <row r="67" spans="1:60" ht="15" customHeight="1">
      <c r="A67" s="52">
        <v>56</v>
      </c>
      <c r="B67" s="539"/>
      <c r="C67" s="117"/>
      <c r="D67" s="118"/>
      <c r="E67" s="117"/>
      <c r="F67" s="117"/>
      <c r="G67" s="117"/>
      <c r="H67" s="117"/>
      <c r="I67" s="117"/>
      <c r="J67" s="117"/>
      <c r="K67" s="117"/>
      <c r="L67" s="117"/>
      <c r="M67" s="100"/>
      <c r="N67" s="4"/>
      <c r="O67" s="27" t="str">
        <f t="shared" si="30"/>
        <v/>
      </c>
      <c r="P67" s="5"/>
      <c r="Q67" s="4"/>
      <c r="R67" s="27" t="str">
        <f t="shared" si="31"/>
        <v/>
      </c>
      <c r="S67" s="6"/>
      <c r="T67" s="4"/>
      <c r="U67" s="101" t="str">
        <f t="shared" si="32"/>
        <v/>
      </c>
      <c r="V67" s="110"/>
      <c r="W67" s="109" t="str" cm="1">
        <f t="array" ref="W67">IF((_xlfn.IFS(TRIM(SUBSTITUTE(V67,CHAR(160),""))="Devis 1",IFERROR(VALUE(TRIM(SUBSTITUTE(M67,CHAR(160),""))),0),TRIM(SUBSTITUTE(V67,CHAR(160),""))="Devis 2",IFERROR(VALUE(TRIM(SUBSTITUTE(P67,CHAR(160),""))),0),TRIM(SUBSTITUTE(V67,CHAR(160),""))="Devis 3",IFERROR(VALUE(TRIM(SUBSTITUTE(S67,CHAR(160),""))),0),TRUE,0)*IFERROR(VALUE(TRIM(SUBSTITUTE(D67,CHAR(160),""))),0))=0,"",_xlfn.IFS(TRIM(SUBSTITUTE(V67,CHAR(160),""))="Devis 1",IFERROR(VALUE(TRIM(SUBSTITUTE(M67,CHAR(160),""))),0),TRIM(SUBSTITUTE(V67,CHAR(160),""))="Devis 2",IFERROR(VALUE(TRIM(SUBSTITUTE(P67,CHAR(160),""))),0),TRIM(SUBSTITUTE(V67,CHAR(160),""))="Devis 3",IFERROR(VALUE(TRIM(SUBSTITUTE(S67,CHAR(160),""))),0),TRUE,0)*IFERROR(VALUE(TRIM(SUBSTITUTE(D67,CHAR(160),""))),0))</f>
        <v/>
      </c>
      <c r="X67" s="54" t="str" cm="1">
        <f t="array" ref="X67">IF(_xlfn.IFS(TRIM(SUBSTITUTE(V67,CHAR(160),""))="Devis 1",IFERROR(VALUE(TRIM(SUBSTITUTE(N67,CHAR(160),""))),0),TRIM(SUBSTITUTE(V67,CHAR(160),""))="Devis 2",IFERROR(VALUE(TRIM(SUBSTITUTE(Q67,CHAR(160),""))),0),TRIM(SUBSTITUTE(V67,CHAR(160),""))="Devis 3",IFERROR(VALUE(TRIM(SUBSTITUTE(T67,CHAR(160),""))),0),TRUE,0)*IFERROR(VALUE(TRIM(SUBSTITUTE(D67,CHAR(160),""))),0)=0,IF(W67&lt;&gt;"",0,""),_xlfn.IFS(TRIM(SUBSTITUTE(V67,CHAR(160),""))="Devis 1",IFERROR(VALUE(TRIM(SUBSTITUTE(N67,CHAR(160),""))),0),TRIM(SUBSTITUTE(V67,CHAR(160),""))="Devis 2",IFERROR(VALUE(TRIM(SUBSTITUTE(Q67,CHAR(160),""))),0),TRIM(SUBSTITUTE(V67,CHAR(160),""))="Devis 3",IFERROR(VALUE(TRIM(SUBSTITUTE(T67,CHAR(160),""))),0),TRUE,0)*IFERROR(VALUE(TRIM(SUBSTITUTE(D67,CHAR(160),""))),0))</f>
        <v/>
      </c>
      <c r="Y67" s="112" t="str">
        <f t="shared" si="33"/>
        <v/>
      </c>
      <c r="Z67" s="113"/>
      <c r="AA67" s="130" t="str">
        <f t="shared" si="34"/>
        <v/>
      </c>
      <c r="AB67" s="130" t="str">
        <f t="shared" si="35"/>
        <v/>
      </c>
      <c r="AC67" s="130" t="str">
        <f t="shared" si="36"/>
        <v/>
      </c>
      <c r="AD67" s="130" t="str">
        <f t="shared" si="37"/>
        <v/>
      </c>
      <c r="AE67" s="130" t="str">
        <f t="shared" si="38"/>
        <v/>
      </c>
      <c r="AF67" s="130" t="str">
        <f t="shared" si="39"/>
        <v/>
      </c>
      <c r="AG67" s="130" t="str">
        <f t="shared" si="40"/>
        <v/>
      </c>
      <c r="AH67" s="130" t="str">
        <f t="shared" si="41"/>
        <v/>
      </c>
      <c r="AI67" s="130"/>
      <c r="AJ67" s="130" t="str">
        <f t="shared" si="42"/>
        <v/>
      </c>
      <c r="AK67" s="130" t="str">
        <f t="shared" si="43"/>
        <v/>
      </c>
      <c r="AL67" s="29" t="str">
        <f t="shared" si="44"/>
        <v/>
      </c>
      <c r="AM67" s="9" t="str">
        <f t="shared" si="45"/>
        <v/>
      </c>
      <c r="AN67" s="27" t="str">
        <f t="shared" si="46"/>
        <v/>
      </c>
      <c r="AO67" s="30" t="str">
        <f t="shared" si="47"/>
        <v/>
      </c>
      <c r="AP67" s="9" t="str">
        <f t="shared" si="48"/>
        <v/>
      </c>
      <c r="AQ67" s="27" t="str">
        <f t="shared" si="49"/>
        <v/>
      </c>
      <c r="AR67" s="31" t="str">
        <f t="shared" si="50"/>
        <v/>
      </c>
      <c r="AS67" s="9" t="str">
        <f t="shared" si="51"/>
        <v/>
      </c>
      <c r="AT67" s="32" t="str">
        <f t="shared" si="52"/>
        <v/>
      </c>
      <c r="AU67" s="28" t="str">
        <f t="shared" si="53"/>
        <v/>
      </c>
      <c r="AV67" s="136"/>
      <c r="AW67" s="33" t="str">
        <f t="shared" si="54"/>
        <v/>
      </c>
      <c r="AX67" s="33" t="str">
        <f t="shared" si="55"/>
        <v/>
      </c>
      <c r="AY67" s="33" t="str">
        <f t="shared" si="56"/>
        <v/>
      </c>
      <c r="AZ67" s="55" t="str" cm="1">
        <f t="array" ref="AZ67">IF($AC67="","",IF((IFERROR(_xlfn.IFS($AU67="Devis 1",(IFERROR(VALUE(TRIM(SUBSTITUTE(AL67,CHAR(160),""))),0)),$AU67="Devis 2",(IFERROR(VALUE(TRIM(SUBSTITUTE(AO67,CHAR(160),""))),0)),$AU67="Devis 3",(IFERROR(VALUE(TRIM(SUBSTITUTE(AR67,CHAR(160),""))),0))),0))*(IFERROR(VALUE(TRIM(SUBSTITUTE($AC67,CHAR(160),""))),0))=0,"",(IFERROR(_xlfn.IFS($AU67="Devis 1",(IFERROR(VALUE(TRIM(SUBSTITUTE(AL67,CHAR(160),""))),0)),$AU67="Devis 2",(IFERROR(VALUE(TRIM(SUBSTITUTE(AO67,CHAR(160),""))),0)),$AU67="Devis 3",(IFERROR(VALUE(TRIM(SUBSTITUTE(AR67,CHAR(160),""))),0))),0))*(IFERROR(VALUE(TRIM(SUBSTITUTE($AC67,CHAR(160),""))),0))))</f>
        <v/>
      </c>
      <c r="BA67" s="55" t="str" cm="1">
        <f t="array" ref="BA67">IF($AC67="","",IF((IFERROR(_xlfn.IFS(TRIM(SUBSTITUTE($AU67,CHAR(160),""))="Devis 1", IFERROR(VALUE(TRIM(SUBSTITUTE(AM67,CHAR(160),""))),0),TRIM(SUBSTITUTE($AU67,CHAR(160),""))="Devis 2", IFERROR(VALUE(TRIM(SUBSTITUTE(AP67,CHAR(160),""))),0),TRIM(SUBSTITUTE($AU67,CHAR(160),""))="Devis 3", IFERROR(VALUE(TRIM(SUBSTITUTE(AS67,CHAR(160),""))),0)),0) * IFERROR(VALUE(TRIM(SUBSTITUTE($AC67,CHAR(160),""))),0)) = 0,IF(AZ67&lt;&gt;"",0,""),(IFERROR(_xlfn.IFS(TRIM(SUBSTITUTE($AU67,CHAR(160),""))="Devis 1", IFERROR(VALUE(TRIM(SUBSTITUTE(AM67,CHAR(160),""))),0),TRIM(SUBSTITUTE($AU67,CHAR(160),""))="Devis 2", IFERROR(VALUE(TRIM(SUBSTITUTE(AP67,CHAR(160),""))),0),TRIM(SUBSTITUTE($AU67,CHAR(160),""))="Devis 3", IFERROR(VALUE(TRIM(SUBSTITUTE(AS67,CHAR(160),""))),0)),0) * IFERROR(VALUE(TRIM(SUBSTITUTE($AC67,CHAR(160),""))),0))))</f>
        <v/>
      </c>
      <c r="BB67" s="55" t="str" cm="1">
        <f t="array" ref="BB67">IF($AC67="","",IF(IFERROR(_xlfn.IFS($AU67="Devis 1",IFERROR(VALUE(TRIM(SUBSTITUTE(AN67,CHAR(160),""))),0),$AU67="Devis 2",IFERROR(VALUE(TRIM(SUBSTITUTE(AQ67,CHAR(160),""))),0),$AU67="Devis 3",IFERROR(VALUE(TRIM(SUBSTITUTE(AT67,CHAR(160),""))),0)),0)*IFERROR(VALUE(TRIM(SUBSTITUTE($AC67,CHAR(160),""))),0)=0,"",IFERROR(_xlfn.IFS($AU67="Devis 1",IFERROR(VALUE(TRIM(SUBSTITUTE(AN67,CHAR(160),""))),0),$AU67="Devis 2",IFERROR(VALUE(TRIM(SUBSTITUTE(AQ67,CHAR(160),""))),0),$AU67="Devis 3",IFERROR(VALUE(TRIM(SUBSTITUTE(AT67,CHAR(160),""))),0)),0)*IFERROR(VALUE(TRIM(SUBSTITUTE($AC67,CHAR(160),""))),0)))</f>
        <v/>
      </c>
      <c r="BC67" s="34"/>
      <c r="BD67" s="8" t="str" cm="1">
        <f t="array" ref="BD67">IF(OR(BB67="",AY67="",AZ67="",AW67="",BA67="",AX67=""),"",_xlfn.IFS((IFERROR(VALUE(TRIM(SUBSTITUTE(BB67,CHAR(160),""))),0))&gt;(IFERROR(VALUE(TRIM(SUBSTITUTE(AY67,CHAR(160),""))),0)),"KO : Le montant retenu TTC est supérieur au montant raisonnable TTC. Merci de revoir la ligne de dépense ou plafonner son montant.",(IFERROR(VALUE(TRIM(SUBSTITUTE(AZ67,CHAR(160),""))),0))&gt;(IFERROR(VALUE(TRIM(SUBSTITUTE(AW67,CHAR(160),""))),0)),"Attention : Le montant retenu HT est supérieur au montant HT raisonnable. Merci de revoir la ligne de dépense, plafonner son montant, ou justifier la reventillation HT / TVA.",(IFERROR(VALUE(TRIM(SUBSTITUTE(BA67,CHAR(160),""))),0))&gt;(IFERROR(VALUE(TRIM(SUBSTITUTE(AX67,CHAR(160),""))),0)),"Attention : Le montant TVA retenu est supérieur au montant TVA raisonnable. Merci de revoir la ligne de dépense, plafonner son montant, ou justifier la reventillation HT / TVA.",(IFERROR(VALUE(TRIM(SUBSTITUTE(BB67,CHAR(160),""))),0))=0,"",(IFERROR(VALUE(TRIM(SUBSTITUTE(AY67,CHAR(160),""))),0))=(IFERROR(VALUE(TRIM(SUBSTITUTE(BB67,CHAR(160),""))),0)),"OK",(IFERROR(VALUE(TRIM(SUBSTITUTE(AY67,CHAR(160),""))),0))&gt;(IFERROR(VALUE(TRIM(SUBSTITUTE(BB67,CHAR(160),""))),0))," OK : Montant instruit inférieur au montant raisonnable.",TRUE,""))</f>
        <v/>
      </c>
      <c r="BE67" s="139" t="str" cm="1">
        <f t="array" ref="BE67">IF(OR(BB67="",Y67="",AZ67="",W67="",BA67="",X67=""),"",_xlfn.IFS((IFERROR(VALUE(TRIM(SUBSTITUTE(BB67,CHAR(160),""))),0))&gt;(IFERROR(VALUE(TRIM(SUBSTITUTE(Y67,CHAR(160),""))),0)),"KO : Le montant retenu TTC est supérieur au montant présenté TTC. Merci de revoir la ligne de dépense ou plafonner son montant.",(IFERROR(VALUE(TRIM(SUBSTITUTE(AZ67,CHAR(160),""))),0))&gt;(IFERROR(VALUE(TRIM(SUBSTITUTE(W67,CHAR(160),""))),0)),"Attention : Le montant retenu HT est supérieur au montant HT présenté. Merci de revoir la ligne de dépense,plafonner son montant,ou justifier la reventillation HT/TVA.",(IFERROR(VALUE(TRIM(SUBSTITUTE(BA67,CHAR(160),""))),0))&gt;(IFERROR(VALUE(TRIM(SUBSTITUTE(X67,CHAR(160),""))),0)),"Attention : Le montant TVA retenu est supérieur au montant TVA présenté. Merci de revoir la ligne de dépense,plafonner son montant,ou justifier la reventillation HT/TVA.",(IFERROR(VALUE(TRIM(SUBSTITUTE(Y67,CHAR(160),""))),0))=0,"",(IFERROR(VALUE(TRIM(SUBSTITUTE(BB67,CHAR(160),""))),0))=(IFERROR(VALUE(TRIM(SUBSTITUTE(Y67,CHAR(160),""))),0)),"OK",
OR((IFERROR(VALUE(TRIM(SUBSTITUTE(BB67,CHAR(160),""))),0))=0,(IFERROR(VALUE(TRIM(SUBSTITUTE(AZ67,CHAR(160),""))),0))=0),"Attention : montant présenté entièrement écarté",(IFERROR(VALUE(TRIM(SUBSTITUTE(BB67,CHAR(160),""))),0))&lt;(IFERROR(VALUE(TRIM(SUBSTITUTE(Y67,CHAR(160),""))),0)),"Attention : montant présenté partiellement écarté",TRUE,""))</f>
        <v/>
      </c>
      <c r="BF67" s="33" t="str">
        <f t="shared" si="57"/>
        <v/>
      </c>
      <c r="BG67" s="33" t="str">
        <f t="shared" si="58"/>
        <v/>
      </c>
      <c r="BH67" s="10" t="str">
        <f t="shared" si="59"/>
        <v/>
      </c>
    </row>
    <row r="68" spans="1:60" ht="15" customHeight="1">
      <c r="A68" s="52">
        <v>57</v>
      </c>
      <c r="B68" s="539"/>
      <c r="C68" s="117"/>
      <c r="D68" s="118"/>
      <c r="E68" s="117"/>
      <c r="F68" s="117"/>
      <c r="G68" s="117"/>
      <c r="H68" s="117"/>
      <c r="I68" s="117"/>
      <c r="J68" s="117"/>
      <c r="K68" s="117"/>
      <c r="L68" s="117"/>
      <c r="M68" s="100"/>
      <c r="N68" s="4"/>
      <c r="O68" s="27" t="str">
        <f t="shared" si="30"/>
        <v/>
      </c>
      <c r="P68" s="5"/>
      <c r="Q68" s="4"/>
      <c r="R68" s="27" t="str">
        <f t="shared" si="31"/>
        <v/>
      </c>
      <c r="S68" s="6"/>
      <c r="T68" s="4"/>
      <c r="U68" s="101" t="str">
        <f t="shared" si="32"/>
        <v/>
      </c>
      <c r="V68" s="110"/>
      <c r="W68" s="109" t="str" cm="1">
        <f t="array" ref="W68">IF((_xlfn.IFS(TRIM(SUBSTITUTE(V68,CHAR(160),""))="Devis 1",IFERROR(VALUE(TRIM(SUBSTITUTE(M68,CHAR(160),""))),0),TRIM(SUBSTITUTE(V68,CHAR(160),""))="Devis 2",IFERROR(VALUE(TRIM(SUBSTITUTE(P68,CHAR(160),""))),0),TRIM(SUBSTITUTE(V68,CHAR(160),""))="Devis 3",IFERROR(VALUE(TRIM(SUBSTITUTE(S68,CHAR(160),""))),0),TRUE,0)*IFERROR(VALUE(TRIM(SUBSTITUTE(D68,CHAR(160),""))),0))=0,"",_xlfn.IFS(TRIM(SUBSTITUTE(V68,CHAR(160),""))="Devis 1",IFERROR(VALUE(TRIM(SUBSTITUTE(M68,CHAR(160),""))),0),TRIM(SUBSTITUTE(V68,CHAR(160),""))="Devis 2",IFERROR(VALUE(TRIM(SUBSTITUTE(P68,CHAR(160),""))),0),TRIM(SUBSTITUTE(V68,CHAR(160),""))="Devis 3",IFERROR(VALUE(TRIM(SUBSTITUTE(S68,CHAR(160),""))),0),TRUE,0)*IFERROR(VALUE(TRIM(SUBSTITUTE(D68,CHAR(160),""))),0))</f>
        <v/>
      </c>
      <c r="X68" s="54" t="str" cm="1">
        <f t="array" ref="X68">IF(_xlfn.IFS(TRIM(SUBSTITUTE(V68,CHAR(160),""))="Devis 1",IFERROR(VALUE(TRIM(SUBSTITUTE(N68,CHAR(160),""))),0),TRIM(SUBSTITUTE(V68,CHAR(160),""))="Devis 2",IFERROR(VALUE(TRIM(SUBSTITUTE(Q68,CHAR(160),""))),0),TRIM(SUBSTITUTE(V68,CHAR(160),""))="Devis 3",IFERROR(VALUE(TRIM(SUBSTITUTE(T68,CHAR(160),""))),0),TRUE,0)*IFERROR(VALUE(TRIM(SUBSTITUTE(D68,CHAR(160),""))),0)=0,IF(W68&lt;&gt;"",0,""),_xlfn.IFS(TRIM(SUBSTITUTE(V68,CHAR(160),""))="Devis 1",IFERROR(VALUE(TRIM(SUBSTITUTE(N68,CHAR(160),""))),0),TRIM(SUBSTITUTE(V68,CHAR(160),""))="Devis 2",IFERROR(VALUE(TRIM(SUBSTITUTE(Q68,CHAR(160),""))),0),TRIM(SUBSTITUTE(V68,CHAR(160),""))="Devis 3",IFERROR(VALUE(TRIM(SUBSTITUTE(T68,CHAR(160),""))),0),TRUE,0)*IFERROR(VALUE(TRIM(SUBSTITUTE(D68,CHAR(160),""))),0))</f>
        <v/>
      </c>
      <c r="Y68" s="112" t="str">
        <f t="shared" si="33"/>
        <v/>
      </c>
      <c r="Z68" s="113"/>
      <c r="AA68" s="130" t="str">
        <f t="shared" si="34"/>
        <v/>
      </c>
      <c r="AB68" s="130" t="str">
        <f t="shared" si="35"/>
        <v/>
      </c>
      <c r="AC68" s="130" t="str">
        <f t="shared" si="36"/>
        <v/>
      </c>
      <c r="AD68" s="130" t="str">
        <f t="shared" si="37"/>
        <v/>
      </c>
      <c r="AE68" s="130" t="str">
        <f t="shared" si="38"/>
        <v/>
      </c>
      <c r="AF68" s="130" t="str">
        <f t="shared" si="39"/>
        <v/>
      </c>
      <c r="AG68" s="130" t="str">
        <f t="shared" si="40"/>
        <v/>
      </c>
      <c r="AH68" s="130" t="str">
        <f t="shared" si="41"/>
        <v/>
      </c>
      <c r="AI68" s="130"/>
      <c r="AJ68" s="130" t="str">
        <f t="shared" si="42"/>
        <v/>
      </c>
      <c r="AK68" s="130" t="str">
        <f t="shared" si="43"/>
        <v/>
      </c>
      <c r="AL68" s="29" t="str">
        <f t="shared" si="44"/>
        <v/>
      </c>
      <c r="AM68" s="9" t="str">
        <f t="shared" si="45"/>
        <v/>
      </c>
      <c r="AN68" s="27" t="str">
        <f t="shared" si="46"/>
        <v/>
      </c>
      <c r="AO68" s="30" t="str">
        <f t="shared" si="47"/>
        <v/>
      </c>
      <c r="AP68" s="9" t="str">
        <f t="shared" si="48"/>
        <v/>
      </c>
      <c r="AQ68" s="27" t="str">
        <f t="shared" si="49"/>
        <v/>
      </c>
      <c r="AR68" s="31" t="str">
        <f t="shared" si="50"/>
        <v/>
      </c>
      <c r="AS68" s="9" t="str">
        <f t="shared" si="51"/>
        <v/>
      </c>
      <c r="AT68" s="32" t="str">
        <f t="shared" si="52"/>
        <v/>
      </c>
      <c r="AU68" s="28" t="str">
        <f t="shared" si="53"/>
        <v/>
      </c>
      <c r="AV68" s="136"/>
      <c r="AW68" s="33" t="str">
        <f t="shared" si="54"/>
        <v/>
      </c>
      <c r="AX68" s="33" t="str">
        <f t="shared" si="55"/>
        <v/>
      </c>
      <c r="AY68" s="33" t="str">
        <f t="shared" si="56"/>
        <v/>
      </c>
      <c r="AZ68" s="55" t="str" cm="1">
        <f t="array" ref="AZ68">IF($AC68="","",IF((IFERROR(_xlfn.IFS($AU68="Devis 1",(IFERROR(VALUE(TRIM(SUBSTITUTE(AL68,CHAR(160),""))),0)),$AU68="Devis 2",(IFERROR(VALUE(TRIM(SUBSTITUTE(AO68,CHAR(160),""))),0)),$AU68="Devis 3",(IFERROR(VALUE(TRIM(SUBSTITUTE(AR68,CHAR(160),""))),0))),0))*(IFERROR(VALUE(TRIM(SUBSTITUTE($AC68,CHAR(160),""))),0))=0,"",(IFERROR(_xlfn.IFS($AU68="Devis 1",(IFERROR(VALUE(TRIM(SUBSTITUTE(AL68,CHAR(160),""))),0)),$AU68="Devis 2",(IFERROR(VALUE(TRIM(SUBSTITUTE(AO68,CHAR(160),""))),0)),$AU68="Devis 3",(IFERROR(VALUE(TRIM(SUBSTITUTE(AR68,CHAR(160),""))),0))),0))*(IFERROR(VALUE(TRIM(SUBSTITUTE($AC68,CHAR(160),""))),0))))</f>
        <v/>
      </c>
      <c r="BA68" s="55" t="str" cm="1">
        <f t="array" ref="BA68">IF($AC68="","",IF((IFERROR(_xlfn.IFS(TRIM(SUBSTITUTE($AU68,CHAR(160),""))="Devis 1", IFERROR(VALUE(TRIM(SUBSTITUTE(AM68,CHAR(160),""))),0),TRIM(SUBSTITUTE($AU68,CHAR(160),""))="Devis 2", IFERROR(VALUE(TRIM(SUBSTITUTE(AP68,CHAR(160),""))),0),TRIM(SUBSTITUTE($AU68,CHAR(160),""))="Devis 3", IFERROR(VALUE(TRIM(SUBSTITUTE(AS68,CHAR(160),""))),0)),0) * IFERROR(VALUE(TRIM(SUBSTITUTE($AC68,CHAR(160),""))),0)) = 0,IF(AZ68&lt;&gt;"",0,""),(IFERROR(_xlfn.IFS(TRIM(SUBSTITUTE($AU68,CHAR(160),""))="Devis 1", IFERROR(VALUE(TRIM(SUBSTITUTE(AM68,CHAR(160),""))),0),TRIM(SUBSTITUTE($AU68,CHAR(160),""))="Devis 2", IFERROR(VALUE(TRIM(SUBSTITUTE(AP68,CHAR(160),""))),0),TRIM(SUBSTITUTE($AU68,CHAR(160),""))="Devis 3", IFERROR(VALUE(TRIM(SUBSTITUTE(AS68,CHAR(160),""))),0)),0) * IFERROR(VALUE(TRIM(SUBSTITUTE($AC68,CHAR(160),""))),0))))</f>
        <v/>
      </c>
      <c r="BB68" s="55" t="str" cm="1">
        <f t="array" ref="BB68">IF($AC68="","",IF(IFERROR(_xlfn.IFS($AU68="Devis 1",IFERROR(VALUE(TRIM(SUBSTITUTE(AN68,CHAR(160),""))),0),$AU68="Devis 2",IFERROR(VALUE(TRIM(SUBSTITUTE(AQ68,CHAR(160),""))),0),$AU68="Devis 3",IFERROR(VALUE(TRIM(SUBSTITUTE(AT68,CHAR(160),""))),0)),0)*IFERROR(VALUE(TRIM(SUBSTITUTE($AC68,CHAR(160),""))),0)=0,"",IFERROR(_xlfn.IFS($AU68="Devis 1",IFERROR(VALUE(TRIM(SUBSTITUTE(AN68,CHAR(160),""))),0),$AU68="Devis 2",IFERROR(VALUE(TRIM(SUBSTITUTE(AQ68,CHAR(160),""))),0),$AU68="Devis 3",IFERROR(VALUE(TRIM(SUBSTITUTE(AT68,CHAR(160),""))),0)),0)*IFERROR(VALUE(TRIM(SUBSTITUTE($AC68,CHAR(160),""))),0)))</f>
        <v/>
      </c>
      <c r="BC68" s="34"/>
      <c r="BD68" s="8" t="str" cm="1">
        <f t="array" ref="BD68">IF(OR(BB68="",AY68="",AZ68="",AW68="",BA68="",AX68=""),"",_xlfn.IFS((IFERROR(VALUE(TRIM(SUBSTITUTE(BB68,CHAR(160),""))),0))&gt;(IFERROR(VALUE(TRIM(SUBSTITUTE(AY68,CHAR(160),""))),0)),"KO : Le montant retenu TTC est supérieur au montant raisonnable TTC. Merci de revoir la ligne de dépense ou plafonner son montant.",(IFERROR(VALUE(TRIM(SUBSTITUTE(AZ68,CHAR(160),""))),0))&gt;(IFERROR(VALUE(TRIM(SUBSTITUTE(AW68,CHAR(160),""))),0)),"Attention : Le montant retenu HT est supérieur au montant HT raisonnable. Merci de revoir la ligne de dépense, plafonner son montant, ou justifier la reventillation HT / TVA.",(IFERROR(VALUE(TRIM(SUBSTITUTE(BA68,CHAR(160),""))),0))&gt;(IFERROR(VALUE(TRIM(SUBSTITUTE(AX68,CHAR(160),""))),0)),"Attention : Le montant TVA retenu est supérieur au montant TVA raisonnable. Merci de revoir la ligne de dépense, plafonner son montant, ou justifier la reventillation HT / TVA.",(IFERROR(VALUE(TRIM(SUBSTITUTE(BB68,CHAR(160),""))),0))=0,"",(IFERROR(VALUE(TRIM(SUBSTITUTE(AY68,CHAR(160),""))),0))=(IFERROR(VALUE(TRIM(SUBSTITUTE(BB68,CHAR(160),""))),0)),"OK",(IFERROR(VALUE(TRIM(SUBSTITUTE(AY68,CHAR(160),""))),0))&gt;(IFERROR(VALUE(TRIM(SUBSTITUTE(BB68,CHAR(160),""))),0))," OK : Montant instruit inférieur au montant raisonnable.",TRUE,""))</f>
        <v/>
      </c>
      <c r="BE68" s="139" t="str" cm="1">
        <f t="array" ref="BE68">IF(OR(BB68="",Y68="",AZ68="",W68="",BA68="",X68=""),"",_xlfn.IFS((IFERROR(VALUE(TRIM(SUBSTITUTE(BB68,CHAR(160),""))),0))&gt;(IFERROR(VALUE(TRIM(SUBSTITUTE(Y68,CHAR(160),""))),0)),"KO : Le montant retenu TTC est supérieur au montant présenté TTC. Merci de revoir la ligne de dépense ou plafonner son montant.",(IFERROR(VALUE(TRIM(SUBSTITUTE(AZ68,CHAR(160),""))),0))&gt;(IFERROR(VALUE(TRIM(SUBSTITUTE(W68,CHAR(160),""))),0)),"Attention : Le montant retenu HT est supérieur au montant HT présenté. Merci de revoir la ligne de dépense,plafonner son montant,ou justifier la reventillation HT/TVA.",(IFERROR(VALUE(TRIM(SUBSTITUTE(BA68,CHAR(160),""))),0))&gt;(IFERROR(VALUE(TRIM(SUBSTITUTE(X68,CHAR(160),""))),0)),"Attention : Le montant TVA retenu est supérieur au montant TVA présenté. Merci de revoir la ligne de dépense,plafonner son montant,ou justifier la reventillation HT/TVA.",(IFERROR(VALUE(TRIM(SUBSTITUTE(Y68,CHAR(160),""))),0))=0,"",(IFERROR(VALUE(TRIM(SUBSTITUTE(BB68,CHAR(160),""))),0))=(IFERROR(VALUE(TRIM(SUBSTITUTE(Y68,CHAR(160),""))),0)),"OK",
OR((IFERROR(VALUE(TRIM(SUBSTITUTE(BB68,CHAR(160),""))),0))=0,(IFERROR(VALUE(TRIM(SUBSTITUTE(AZ68,CHAR(160),""))),0))=0),"Attention : montant présenté entièrement écarté",(IFERROR(VALUE(TRIM(SUBSTITUTE(BB68,CHAR(160),""))),0))&lt;(IFERROR(VALUE(TRIM(SUBSTITUTE(Y68,CHAR(160),""))),0)),"Attention : montant présenté partiellement écarté",TRUE,""))</f>
        <v/>
      </c>
      <c r="BF68" s="33" t="str">
        <f t="shared" si="57"/>
        <v/>
      </c>
      <c r="BG68" s="33" t="str">
        <f t="shared" si="58"/>
        <v/>
      </c>
      <c r="BH68" s="10" t="str">
        <f t="shared" si="59"/>
        <v/>
      </c>
    </row>
    <row r="69" spans="1:60" ht="15" customHeight="1">
      <c r="A69" s="52">
        <v>58</v>
      </c>
      <c r="B69" s="539"/>
      <c r="C69" s="117"/>
      <c r="D69" s="118"/>
      <c r="E69" s="117"/>
      <c r="F69" s="117"/>
      <c r="G69" s="117"/>
      <c r="H69" s="117"/>
      <c r="I69" s="117"/>
      <c r="J69" s="117"/>
      <c r="K69" s="117"/>
      <c r="L69" s="117"/>
      <c r="M69" s="100"/>
      <c r="N69" s="4"/>
      <c r="O69" s="27" t="str">
        <f t="shared" si="30"/>
        <v/>
      </c>
      <c r="P69" s="5"/>
      <c r="Q69" s="4"/>
      <c r="R69" s="27" t="str">
        <f t="shared" si="31"/>
        <v/>
      </c>
      <c r="S69" s="6"/>
      <c r="T69" s="4"/>
      <c r="U69" s="101" t="str">
        <f t="shared" si="32"/>
        <v/>
      </c>
      <c r="V69" s="110"/>
      <c r="W69" s="109" t="str" cm="1">
        <f t="array" ref="W69">IF((_xlfn.IFS(TRIM(SUBSTITUTE(V69,CHAR(160),""))="Devis 1",IFERROR(VALUE(TRIM(SUBSTITUTE(M69,CHAR(160),""))),0),TRIM(SUBSTITUTE(V69,CHAR(160),""))="Devis 2",IFERROR(VALUE(TRIM(SUBSTITUTE(P69,CHAR(160),""))),0),TRIM(SUBSTITUTE(V69,CHAR(160),""))="Devis 3",IFERROR(VALUE(TRIM(SUBSTITUTE(S69,CHAR(160),""))),0),TRUE,0)*IFERROR(VALUE(TRIM(SUBSTITUTE(D69,CHAR(160),""))),0))=0,"",_xlfn.IFS(TRIM(SUBSTITUTE(V69,CHAR(160),""))="Devis 1",IFERROR(VALUE(TRIM(SUBSTITUTE(M69,CHAR(160),""))),0),TRIM(SUBSTITUTE(V69,CHAR(160),""))="Devis 2",IFERROR(VALUE(TRIM(SUBSTITUTE(P69,CHAR(160),""))),0),TRIM(SUBSTITUTE(V69,CHAR(160),""))="Devis 3",IFERROR(VALUE(TRIM(SUBSTITUTE(S69,CHAR(160),""))),0),TRUE,0)*IFERROR(VALUE(TRIM(SUBSTITUTE(D69,CHAR(160),""))),0))</f>
        <v/>
      </c>
      <c r="X69" s="54" t="str" cm="1">
        <f t="array" ref="X69">IF(_xlfn.IFS(TRIM(SUBSTITUTE(V69,CHAR(160),""))="Devis 1",IFERROR(VALUE(TRIM(SUBSTITUTE(N69,CHAR(160),""))),0),TRIM(SUBSTITUTE(V69,CHAR(160),""))="Devis 2",IFERROR(VALUE(TRIM(SUBSTITUTE(Q69,CHAR(160),""))),0),TRIM(SUBSTITUTE(V69,CHAR(160),""))="Devis 3",IFERROR(VALUE(TRIM(SUBSTITUTE(T69,CHAR(160),""))),0),TRUE,0)*IFERROR(VALUE(TRIM(SUBSTITUTE(D69,CHAR(160),""))),0)=0,IF(W69&lt;&gt;"",0,""),_xlfn.IFS(TRIM(SUBSTITUTE(V69,CHAR(160),""))="Devis 1",IFERROR(VALUE(TRIM(SUBSTITUTE(N69,CHAR(160),""))),0),TRIM(SUBSTITUTE(V69,CHAR(160),""))="Devis 2",IFERROR(VALUE(TRIM(SUBSTITUTE(Q69,CHAR(160),""))),0),TRIM(SUBSTITUTE(V69,CHAR(160),""))="Devis 3",IFERROR(VALUE(TRIM(SUBSTITUTE(T69,CHAR(160),""))),0),TRUE,0)*IFERROR(VALUE(TRIM(SUBSTITUTE(D69,CHAR(160),""))),0))</f>
        <v/>
      </c>
      <c r="Y69" s="112" t="str">
        <f t="shared" si="33"/>
        <v/>
      </c>
      <c r="Z69" s="113"/>
      <c r="AA69" s="130" t="str">
        <f t="shared" si="34"/>
        <v/>
      </c>
      <c r="AB69" s="130" t="str">
        <f t="shared" si="35"/>
        <v/>
      </c>
      <c r="AC69" s="130" t="str">
        <f t="shared" si="36"/>
        <v/>
      </c>
      <c r="AD69" s="130" t="str">
        <f t="shared" si="37"/>
        <v/>
      </c>
      <c r="AE69" s="130" t="str">
        <f t="shared" si="38"/>
        <v/>
      </c>
      <c r="AF69" s="130" t="str">
        <f t="shared" si="39"/>
        <v/>
      </c>
      <c r="AG69" s="130" t="str">
        <f t="shared" si="40"/>
        <v/>
      </c>
      <c r="AH69" s="130" t="str">
        <f t="shared" si="41"/>
        <v/>
      </c>
      <c r="AI69" s="130"/>
      <c r="AJ69" s="130" t="str">
        <f t="shared" si="42"/>
        <v/>
      </c>
      <c r="AK69" s="130" t="str">
        <f t="shared" si="43"/>
        <v/>
      </c>
      <c r="AL69" s="29" t="str">
        <f t="shared" si="44"/>
        <v/>
      </c>
      <c r="AM69" s="9" t="str">
        <f t="shared" si="45"/>
        <v/>
      </c>
      <c r="AN69" s="27" t="str">
        <f t="shared" si="46"/>
        <v/>
      </c>
      <c r="AO69" s="30" t="str">
        <f t="shared" si="47"/>
        <v/>
      </c>
      <c r="AP69" s="9" t="str">
        <f t="shared" si="48"/>
        <v/>
      </c>
      <c r="AQ69" s="27" t="str">
        <f t="shared" si="49"/>
        <v/>
      </c>
      <c r="AR69" s="31" t="str">
        <f t="shared" si="50"/>
        <v/>
      </c>
      <c r="AS69" s="9" t="str">
        <f t="shared" si="51"/>
        <v/>
      </c>
      <c r="AT69" s="32" t="str">
        <f t="shared" si="52"/>
        <v/>
      </c>
      <c r="AU69" s="28" t="str">
        <f t="shared" si="53"/>
        <v/>
      </c>
      <c r="AV69" s="136"/>
      <c r="AW69" s="33" t="str">
        <f t="shared" si="54"/>
        <v/>
      </c>
      <c r="AX69" s="33" t="str">
        <f t="shared" si="55"/>
        <v/>
      </c>
      <c r="AY69" s="33" t="str">
        <f t="shared" si="56"/>
        <v/>
      </c>
      <c r="AZ69" s="55" t="str" cm="1">
        <f t="array" ref="AZ69">IF($AC69="","",IF((IFERROR(_xlfn.IFS($AU69="Devis 1",(IFERROR(VALUE(TRIM(SUBSTITUTE(AL69,CHAR(160),""))),0)),$AU69="Devis 2",(IFERROR(VALUE(TRIM(SUBSTITUTE(AO69,CHAR(160),""))),0)),$AU69="Devis 3",(IFERROR(VALUE(TRIM(SUBSTITUTE(AR69,CHAR(160),""))),0))),0))*(IFERROR(VALUE(TRIM(SUBSTITUTE($AC69,CHAR(160),""))),0))=0,"",(IFERROR(_xlfn.IFS($AU69="Devis 1",(IFERROR(VALUE(TRIM(SUBSTITUTE(AL69,CHAR(160),""))),0)),$AU69="Devis 2",(IFERROR(VALUE(TRIM(SUBSTITUTE(AO69,CHAR(160),""))),0)),$AU69="Devis 3",(IFERROR(VALUE(TRIM(SUBSTITUTE(AR69,CHAR(160),""))),0))),0))*(IFERROR(VALUE(TRIM(SUBSTITUTE($AC69,CHAR(160),""))),0))))</f>
        <v/>
      </c>
      <c r="BA69" s="55" t="str" cm="1">
        <f t="array" ref="BA69">IF($AC69="","",IF((IFERROR(_xlfn.IFS(TRIM(SUBSTITUTE($AU69,CHAR(160),""))="Devis 1", IFERROR(VALUE(TRIM(SUBSTITUTE(AM69,CHAR(160),""))),0),TRIM(SUBSTITUTE($AU69,CHAR(160),""))="Devis 2", IFERROR(VALUE(TRIM(SUBSTITUTE(AP69,CHAR(160),""))),0),TRIM(SUBSTITUTE($AU69,CHAR(160),""))="Devis 3", IFERROR(VALUE(TRIM(SUBSTITUTE(AS69,CHAR(160),""))),0)),0) * IFERROR(VALUE(TRIM(SUBSTITUTE($AC69,CHAR(160),""))),0)) = 0,IF(AZ69&lt;&gt;"",0,""),(IFERROR(_xlfn.IFS(TRIM(SUBSTITUTE($AU69,CHAR(160),""))="Devis 1", IFERROR(VALUE(TRIM(SUBSTITUTE(AM69,CHAR(160),""))),0),TRIM(SUBSTITUTE($AU69,CHAR(160),""))="Devis 2", IFERROR(VALUE(TRIM(SUBSTITUTE(AP69,CHAR(160),""))),0),TRIM(SUBSTITUTE($AU69,CHAR(160),""))="Devis 3", IFERROR(VALUE(TRIM(SUBSTITUTE(AS69,CHAR(160),""))),0)),0) * IFERROR(VALUE(TRIM(SUBSTITUTE($AC69,CHAR(160),""))),0))))</f>
        <v/>
      </c>
      <c r="BB69" s="55" t="str" cm="1">
        <f t="array" ref="BB69">IF($AC69="","",IF(IFERROR(_xlfn.IFS($AU69="Devis 1",IFERROR(VALUE(TRIM(SUBSTITUTE(AN69,CHAR(160),""))),0),$AU69="Devis 2",IFERROR(VALUE(TRIM(SUBSTITUTE(AQ69,CHAR(160),""))),0),$AU69="Devis 3",IFERROR(VALUE(TRIM(SUBSTITUTE(AT69,CHAR(160),""))),0)),0)*IFERROR(VALUE(TRIM(SUBSTITUTE($AC69,CHAR(160),""))),0)=0,"",IFERROR(_xlfn.IFS($AU69="Devis 1",IFERROR(VALUE(TRIM(SUBSTITUTE(AN69,CHAR(160),""))),0),$AU69="Devis 2",IFERROR(VALUE(TRIM(SUBSTITUTE(AQ69,CHAR(160),""))),0),$AU69="Devis 3",IFERROR(VALUE(TRIM(SUBSTITUTE(AT69,CHAR(160),""))),0)),0)*IFERROR(VALUE(TRIM(SUBSTITUTE($AC69,CHAR(160),""))),0)))</f>
        <v/>
      </c>
      <c r="BC69" s="34"/>
      <c r="BD69" s="8" t="str" cm="1">
        <f t="array" ref="BD69">IF(OR(BB69="",AY69="",AZ69="",AW69="",BA69="",AX69=""),"",_xlfn.IFS((IFERROR(VALUE(TRIM(SUBSTITUTE(BB69,CHAR(160),""))),0))&gt;(IFERROR(VALUE(TRIM(SUBSTITUTE(AY69,CHAR(160),""))),0)),"KO : Le montant retenu TTC est supérieur au montant raisonnable TTC. Merci de revoir la ligne de dépense ou plafonner son montant.",(IFERROR(VALUE(TRIM(SUBSTITUTE(AZ69,CHAR(160),""))),0))&gt;(IFERROR(VALUE(TRIM(SUBSTITUTE(AW69,CHAR(160),""))),0)),"Attention : Le montant retenu HT est supérieur au montant HT raisonnable. Merci de revoir la ligne de dépense, plafonner son montant, ou justifier la reventillation HT / TVA.",(IFERROR(VALUE(TRIM(SUBSTITUTE(BA69,CHAR(160),""))),0))&gt;(IFERROR(VALUE(TRIM(SUBSTITUTE(AX69,CHAR(160),""))),0)),"Attention : Le montant TVA retenu est supérieur au montant TVA raisonnable. Merci de revoir la ligne de dépense, plafonner son montant, ou justifier la reventillation HT / TVA.",(IFERROR(VALUE(TRIM(SUBSTITUTE(BB69,CHAR(160),""))),0))=0,"",(IFERROR(VALUE(TRIM(SUBSTITUTE(AY69,CHAR(160),""))),0))=(IFERROR(VALUE(TRIM(SUBSTITUTE(BB69,CHAR(160),""))),0)),"OK",(IFERROR(VALUE(TRIM(SUBSTITUTE(AY69,CHAR(160),""))),0))&gt;(IFERROR(VALUE(TRIM(SUBSTITUTE(BB69,CHAR(160),""))),0))," OK : Montant instruit inférieur au montant raisonnable.",TRUE,""))</f>
        <v/>
      </c>
      <c r="BE69" s="139" t="str" cm="1">
        <f t="array" ref="BE69">IF(OR(BB69="",Y69="",AZ69="",W69="",BA69="",X69=""),"",_xlfn.IFS((IFERROR(VALUE(TRIM(SUBSTITUTE(BB69,CHAR(160),""))),0))&gt;(IFERROR(VALUE(TRIM(SUBSTITUTE(Y69,CHAR(160),""))),0)),"KO : Le montant retenu TTC est supérieur au montant présenté TTC. Merci de revoir la ligne de dépense ou plafonner son montant.",(IFERROR(VALUE(TRIM(SUBSTITUTE(AZ69,CHAR(160),""))),0))&gt;(IFERROR(VALUE(TRIM(SUBSTITUTE(W69,CHAR(160),""))),0)),"Attention : Le montant retenu HT est supérieur au montant HT présenté. Merci de revoir la ligne de dépense,plafonner son montant,ou justifier la reventillation HT/TVA.",(IFERROR(VALUE(TRIM(SUBSTITUTE(BA69,CHAR(160),""))),0))&gt;(IFERROR(VALUE(TRIM(SUBSTITUTE(X69,CHAR(160),""))),0)),"Attention : Le montant TVA retenu est supérieur au montant TVA présenté. Merci de revoir la ligne de dépense,plafonner son montant,ou justifier la reventillation HT/TVA.",(IFERROR(VALUE(TRIM(SUBSTITUTE(Y69,CHAR(160),""))),0))=0,"",(IFERROR(VALUE(TRIM(SUBSTITUTE(BB69,CHAR(160),""))),0))=(IFERROR(VALUE(TRIM(SUBSTITUTE(Y69,CHAR(160),""))),0)),"OK",
OR((IFERROR(VALUE(TRIM(SUBSTITUTE(BB69,CHAR(160),""))),0))=0,(IFERROR(VALUE(TRIM(SUBSTITUTE(AZ69,CHAR(160),""))),0))=0),"Attention : montant présenté entièrement écarté",(IFERROR(VALUE(TRIM(SUBSTITUTE(BB69,CHAR(160),""))),0))&lt;(IFERROR(VALUE(TRIM(SUBSTITUTE(Y69,CHAR(160),""))),0)),"Attention : montant présenté partiellement écarté",TRUE,""))</f>
        <v/>
      </c>
      <c r="BF69" s="33" t="str">
        <f t="shared" si="57"/>
        <v/>
      </c>
      <c r="BG69" s="33" t="str">
        <f t="shared" si="58"/>
        <v/>
      </c>
      <c r="BH69" s="10" t="str">
        <f t="shared" si="59"/>
        <v/>
      </c>
    </row>
    <row r="70" spans="1:60" ht="15" customHeight="1">
      <c r="A70" s="52">
        <v>59</v>
      </c>
      <c r="B70" s="539"/>
      <c r="C70" s="117"/>
      <c r="D70" s="118"/>
      <c r="E70" s="117"/>
      <c r="F70" s="117"/>
      <c r="G70" s="117"/>
      <c r="H70" s="117"/>
      <c r="I70" s="117"/>
      <c r="J70" s="117"/>
      <c r="K70" s="117"/>
      <c r="L70" s="117"/>
      <c r="M70" s="100"/>
      <c r="N70" s="4"/>
      <c r="O70" s="27" t="str">
        <f t="shared" si="30"/>
        <v/>
      </c>
      <c r="P70" s="5"/>
      <c r="Q70" s="4"/>
      <c r="R70" s="27" t="str">
        <f t="shared" si="31"/>
        <v/>
      </c>
      <c r="S70" s="6"/>
      <c r="T70" s="4"/>
      <c r="U70" s="101" t="str">
        <f t="shared" si="32"/>
        <v/>
      </c>
      <c r="V70" s="110"/>
      <c r="W70" s="109" t="str" cm="1">
        <f t="array" ref="W70">IF((_xlfn.IFS(TRIM(SUBSTITUTE(V70,CHAR(160),""))="Devis 1",IFERROR(VALUE(TRIM(SUBSTITUTE(M70,CHAR(160),""))),0),TRIM(SUBSTITUTE(V70,CHAR(160),""))="Devis 2",IFERROR(VALUE(TRIM(SUBSTITUTE(P70,CHAR(160),""))),0),TRIM(SUBSTITUTE(V70,CHAR(160),""))="Devis 3",IFERROR(VALUE(TRIM(SUBSTITUTE(S70,CHAR(160),""))),0),TRUE,0)*IFERROR(VALUE(TRIM(SUBSTITUTE(D70,CHAR(160),""))),0))=0,"",_xlfn.IFS(TRIM(SUBSTITUTE(V70,CHAR(160),""))="Devis 1",IFERROR(VALUE(TRIM(SUBSTITUTE(M70,CHAR(160),""))),0),TRIM(SUBSTITUTE(V70,CHAR(160),""))="Devis 2",IFERROR(VALUE(TRIM(SUBSTITUTE(P70,CHAR(160),""))),0),TRIM(SUBSTITUTE(V70,CHAR(160),""))="Devis 3",IFERROR(VALUE(TRIM(SUBSTITUTE(S70,CHAR(160),""))),0),TRUE,0)*IFERROR(VALUE(TRIM(SUBSTITUTE(D70,CHAR(160),""))),0))</f>
        <v/>
      </c>
      <c r="X70" s="54" t="str" cm="1">
        <f t="array" ref="X70">IF(_xlfn.IFS(TRIM(SUBSTITUTE(V70,CHAR(160),""))="Devis 1",IFERROR(VALUE(TRIM(SUBSTITUTE(N70,CHAR(160),""))),0),TRIM(SUBSTITUTE(V70,CHAR(160),""))="Devis 2",IFERROR(VALUE(TRIM(SUBSTITUTE(Q70,CHAR(160),""))),0),TRIM(SUBSTITUTE(V70,CHAR(160),""))="Devis 3",IFERROR(VALUE(TRIM(SUBSTITUTE(T70,CHAR(160),""))),0),TRUE,0)*IFERROR(VALUE(TRIM(SUBSTITUTE(D70,CHAR(160),""))),0)=0,IF(W70&lt;&gt;"",0,""),_xlfn.IFS(TRIM(SUBSTITUTE(V70,CHAR(160),""))="Devis 1",IFERROR(VALUE(TRIM(SUBSTITUTE(N70,CHAR(160),""))),0),TRIM(SUBSTITUTE(V70,CHAR(160),""))="Devis 2",IFERROR(VALUE(TRIM(SUBSTITUTE(Q70,CHAR(160),""))),0),TRIM(SUBSTITUTE(V70,CHAR(160),""))="Devis 3",IFERROR(VALUE(TRIM(SUBSTITUTE(T70,CHAR(160),""))),0),TRUE,0)*IFERROR(VALUE(TRIM(SUBSTITUTE(D70,CHAR(160),""))),0))</f>
        <v/>
      </c>
      <c r="Y70" s="112" t="str">
        <f t="shared" si="33"/>
        <v/>
      </c>
      <c r="Z70" s="113"/>
      <c r="AA70" s="130" t="str">
        <f t="shared" si="34"/>
        <v/>
      </c>
      <c r="AB70" s="130" t="str">
        <f t="shared" si="35"/>
        <v/>
      </c>
      <c r="AC70" s="130" t="str">
        <f t="shared" si="36"/>
        <v/>
      </c>
      <c r="AD70" s="130" t="str">
        <f t="shared" si="37"/>
        <v/>
      </c>
      <c r="AE70" s="130" t="str">
        <f t="shared" si="38"/>
        <v/>
      </c>
      <c r="AF70" s="130" t="str">
        <f t="shared" si="39"/>
        <v/>
      </c>
      <c r="AG70" s="130" t="str">
        <f t="shared" si="40"/>
        <v/>
      </c>
      <c r="AH70" s="130" t="str">
        <f t="shared" si="41"/>
        <v/>
      </c>
      <c r="AI70" s="130"/>
      <c r="AJ70" s="130" t="str">
        <f t="shared" si="42"/>
        <v/>
      </c>
      <c r="AK70" s="130" t="str">
        <f t="shared" si="43"/>
        <v/>
      </c>
      <c r="AL70" s="29" t="str">
        <f t="shared" si="44"/>
        <v/>
      </c>
      <c r="AM70" s="9" t="str">
        <f t="shared" si="45"/>
        <v/>
      </c>
      <c r="AN70" s="27" t="str">
        <f t="shared" si="46"/>
        <v/>
      </c>
      <c r="AO70" s="30" t="str">
        <f t="shared" si="47"/>
        <v/>
      </c>
      <c r="AP70" s="9" t="str">
        <f t="shared" si="48"/>
        <v/>
      </c>
      <c r="AQ70" s="27" t="str">
        <f t="shared" si="49"/>
        <v/>
      </c>
      <c r="AR70" s="31" t="str">
        <f t="shared" si="50"/>
        <v/>
      </c>
      <c r="AS70" s="9" t="str">
        <f t="shared" si="51"/>
        <v/>
      </c>
      <c r="AT70" s="32" t="str">
        <f t="shared" si="52"/>
        <v/>
      </c>
      <c r="AU70" s="28" t="str">
        <f t="shared" si="53"/>
        <v/>
      </c>
      <c r="AV70" s="136"/>
      <c r="AW70" s="33" t="str">
        <f t="shared" si="54"/>
        <v/>
      </c>
      <c r="AX70" s="33" t="str">
        <f t="shared" si="55"/>
        <v/>
      </c>
      <c r="AY70" s="33" t="str">
        <f t="shared" si="56"/>
        <v/>
      </c>
      <c r="AZ70" s="55" t="str" cm="1">
        <f t="array" ref="AZ70">IF($AC70="","",IF((IFERROR(_xlfn.IFS($AU70="Devis 1",(IFERROR(VALUE(TRIM(SUBSTITUTE(AL70,CHAR(160),""))),0)),$AU70="Devis 2",(IFERROR(VALUE(TRIM(SUBSTITUTE(AO70,CHAR(160),""))),0)),$AU70="Devis 3",(IFERROR(VALUE(TRIM(SUBSTITUTE(AR70,CHAR(160),""))),0))),0))*(IFERROR(VALUE(TRIM(SUBSTITUTE($AC70,CHAR(160),""))),0))=0,"",(IFERROR(_xlfn.IFS($AU70="Devis 1",(IFERROR(VALUE(TRIM(SUBSTITUTE(AL70,CHAR(160),""))),0)),$AU70="Devis 2",(IFERROR(VALUE(TRIM(SUBSTITUTE(AO70,CHAR(160),""))),0)),$AU70="Devis 3",(IFERROR(VALUE(TRIM(SUBSTITUTE(AR70,CHAR(160),""))),0))),0))*(IFERROR(VALUE(TRIM(SUBSTITUTE($AC70,CHAR(160),""))),0))))</f>
        <v/>
      </c>
      <c r="BA70" s="55" t="str" cm="1">
        <f t="array" ref="BA70">IF($AC70="","",IF((IFERROR(_xlfn.IFS(TRIM(SUBSTITUTE($AU70,CHAR(160),""))="Devis 1", IFERROR(VALUE(TRIM(SUBSTITUTE(AM70,CHAR(160),""))),0),TRIM(SUBSTITUTE($AU70,CHAR(160),""))="Devis 2", IFERROR(VALUE(TRIM(SUBSTITUTE(AP70,CHAR(160),""))),0),TRIM(SUBSTITUTE($AU70,CHAR(160),""))="Devis 3", IFERROR(VALUE(TRIM(SUBSTITUTE(AS70,CHAR(160),""))),0)),0) * IFERROR(VALUE(TRIM(SUBSTITUTE($AC70,CHAR(160),""))),0)) = 0,IF(AZ70&lt;&gt;"",0,""),(IFERROR(_xlfn.IFS(TRIM(SUBSTITUTE($AU70,CHAR(160),""))="Devis 1", IFERROR(VALUE(TRIM(SUBSTITUTE(AM70,CHAR(160),""))),0),TRIM(SUBSTITUTE($AU70,CHAR(160),""))="Devis 2", IFERROR(VALUE(TRIM(SUBSTITUTE(AP70,CHAR(160),""))),0),TRIM(SUBSTITUTE($AU70,CHAR(160),""))="Devis 3", IFERROR(VALUE(TRIM(SUBSTITUTE(AS70,CHAR(160),""))),0)),0) * IFERROR(VALUE(TRIM(SUBSTITUTE($AC70,CHAR(160),""))),0))))</f>
        <v/>
      </c>
      <c r="BB70" s="55" t="str" cm="1">
        <f t="array" ref="BB70">IF($AC70="","",IF(IFERROR(_xlfn.IFS($AU70="Devis 1",IFERROR(VALUE(TRIM(SUBSTITUTE(AN70,CHAR(160),""))),0),$AU70="Devis 2",IFERROR(VALUE(TRIM(SUBSTITUTE(AQ70,CHAR(160),""))),0),$AU70="Devis 3",IFERROR(VALUE(TRIM(SUBSTITUTE(AT70,CHAR(160),""))),0)),0)*IFERROR(VALUE(TRIM(SUBSTITUTE($AC70,CHAR(160),""))),0)=0,"",IFERROR(_xlfn.IFS($AU70="Devis 1",IFERROR(VALUE(TRIM(SUBSTITUTE(AN70,CHAR(160),""))),0),$AU70="Devis 2",IFERROR(VALUE(TRIM(SUBSTITUTE(AQ70,CHAR(160),""))),0),$AU70="Devis 3",IFERROR(VALUE(TRIM(SUBSTITUTE(AT70,CHAR(160),""))),0)),0)*IFERROR(VALUE(TRIM(SUBSTITUTE($AC70,CHAR(160),""))),0)))</f>
        <v/>
      </c>
      <c r="BC70" s="34"/>
      <c r="BD70" s="8" t="str" cm="1">
        <f t="array" ref="BD70">IF(OR(BB70="",AY70="",AZ70="",AW70="",BA70="",AX70=""),"",_xlfn.IFS((IFERROR(VALUE(TRIM(SUBSTITUTE(BB70,CHAR(160),""))),0))&gt;(IFERROR(VALUE(TRIM(SUBSTITUTE(AY70,CHAR(160),""))),0)),"KO : Le montant retenu TTC est supérieur au montant raisonnable TTC. Merci de revoir la ligne de dépense ou plafonner son montant.",(IFERROR(VALUE(TRIM(SUBSTITUTE(AZ70,CHAR(160),""))),0))&gt;(IFERROR(VALUE(TRIM(SUBSTITUTE(AW70,CHAR(160),""))),0)),"Attention : Le montant retenu HT est supérieur au montant HT raisonnable. Merci de revoir la ligne de dépense, plafonner son montant, ou justifier la reventillation HT / TVA.",(IFERROR(VALUE(TRIM(SUBSTITUTE(BA70,CHAR(160),""))),0))&gt;(IFERROR(VALUE(TRIM(SUBSTITUTE(AX70,CHAR(160),""))),0)),"Attention : Le montant TVA retenu est supérieur au montant TVA raisonnable. Merci de revoir la ligne de dépense, plafonner son montant, ou justifier la reventillation HT / TVA.",(IFERROR(VALUE(TRIM(SUBSTITUTE(BB70,CHAR(160),""))),0))=0,"",(IFERROR(VALUE(TRIM(SUBSTITUTE(AY70,CHAR(160),""))),0))=(IFERROR(VALUE(TRIM(SUBSTITUTE(BB70,CHAR(160),""))),0)),"OK",(IFERROR(VALUE(TRIM(SUBSTITUTE(AY70,CHAR(160),""))),0))&gt;(IFERROR(VALUE(TRIM(SUBSTITUTE(BB70,CHAR(160),""))),0))," OK : Montant instruit inférieur au montant raisonnable.",TRUE,""))</f>
        <v/>
      </c>
      <c r="BE70" s="139" t="str" cm="1">
        <f t="array" ref="BE70">IF(OR(BB70="",Y70="",AZ70="",W70="",BA70="",X70=""),"",_xlfn.IFS((IFERROR(VALUE(TRIM(SUBSTITUTE(BB70,CHAR(160),""))),0))&gt;(IFERROR(VALUE(TRIM(SUBSTITUTE(Y70,CHAR(160),""))),0)),"KO : Le montant retenu TTC est supérieur au montant présenté TTC. Merci de revoir la ligne de dépense ou plafonner son montant.",(IFERROR(VALUE(TRIM(SUBSTITUTE(AZ70,CHAR(160),""))),0))&gt;(IFERROR(VALUE(TRIM(SUBSTITUTE(W70,CHAR(160),""))),0)),"Attention : Le montant retenu HT est supérieur au montant HT présenté. Merci de revoir la ligne de dépense,plafonner son montant,ou justifier la reventillation HT/TVA.",(IFERROR(VALUE(TRIM(SUBSTITUTE(BA70,CHAR(160),""))),0))&gt;(IFERROR(VALUE(TRIM(SUBSTITUTE(X70,CHAR(160),""))),0)),"Attention : Le montant TVA retenu est supérieur au montant TVA présenté. Merci de revoir la ligne de dépense,plafonner son montant,ou justifier la reventillation HT/TVA.",(IFERROR(VALUE(TRIM(SUBSTITUTE(Y70,CHAR(160),""))),0))=0,"",(IFERROR(VALUE(TRIM(SUBSTITUTE(BB70,CHAR(160),""))),0))=(IFERROR(VALUE(TRIM(SUBSTITUTE(Y70,CHAR(160),""))),0)),"OK",
OR((IFERROR(VALUE(TRIM(SUBSTITUTE(BB70,CHAR(160),""))),0))=0,(IFERROR(VALUE(TRIM(SUBSTITUTE(AZ70,CHAR(160),""))),0))=0),"Attention : montant présenté entièrement écarté",(IFERROR(VALUE(TRIM(SUBSTITUTE(BB70,CHAR(160),""))),0))&lt;(IFERROR(VALUE(TRIM(SUBSTITUTE(Y70,CHAR(160),""))),0)),"Attention : montant présenté partiellement écarté",TRUE,""))</f>
        <v/>
      </c>
      <c r="BF70" s="33" t="str">
        <f t="shared" si="57"/>
        <v/>
      </c>
      <c r="BG70" s="33" t="str">
        <f t="shared" si="58"/>
        <v/>
      </c>
      <c r="BH70" s="10" t="str">
        <f t="shared" si="59"/>
        <v/>
      </c>
    </row>
    <row r="71" spans="1:60" ht="15" customHeight="1">
      <c r="A71" s="52">
        <v>60</v>
      </c>
      <c r="B71" s="539"/>
      <c r="C71" s="117"/>
      <c r="D71" s="118"/>
      <c r="E71" s="117"/>
      <c r="F71" s="117"/>
      <c r="G71" s="117"/>
      <c r="H71" s="117"/>
      <c r="I71" s="117"/>
      <c r="J71" s="117"/>
      <c r="K71" s="117"/>
      <c r="L71" s="117"/>
      <c r="M71" s="100"/>
      <c r="N71" s="4"/>
      <c r="O71" s="27" t="str">
        <f t="shared" si="30"/>
        <v/>
      </c>
      <c r="P71" s="5"/>
      <c r="Q71" s="4"/>
      <c r="R71" s="27" t="str">
        <f t="shared" si="31"/>
        <v/>
      </c>
      <c r="S71" s="6"/>
      <c r="T71" s="4"/>
      <c r="U71" s="101" t="str">
        <f t="shared" si="32"/>
        <v/>
      </c>
      <c r="V71" s="110"/>
      <c r="W71" s="109" t="str" cm="1">
        <f t="array" ref="W71">IF((_xlfn.IFS(TRIM(SUBSTITUTE(V71,CHAR(160),""))="Devis 1",IFERROR(VALUE(TRIM(SUBSTITUTE(M71,CHAR(160),""))),0),TRIM(SUBSTITUTE(V71,CHAR(160),""))="Devis 2",IFERROR(VALUE(TRIM(SUBSTITUTE(P71,CHAR(160),""))),0),TRIM(SUBSTITUTE(V71,CHAR(160),""))="Devis 3",IFERROR(VALUE(TRIM(SUBSTITUTE(S71,CHAR(160),""))),0),TRUE,0)*IFERROR(VALUE(TRIM(SUBSTITUTE(D71,CHAR(160),""))),0))=0,"",_xlfn.IFS(TRIM(SUBSTITUTE(V71,CHAR(160),""))="Devis 1",IFERROR(VALUE(TRIM(SUBSTITUTE(M71,CHAR(160),""))),0),TRIM(SUBSTITUTE(V71,CHAR(160),""))="Devis 2",IFERROR(VALUE(TRIM(SUBSTITUTE(P71,CHAR(160),""))),0),TRIM(SUBSTITUTE(V71,CHAR(160),""))="Devis 3",IFERROR(VALUE(TRIM(SUBSTITUTE(S71,CHAR(160),""))),0),TRUE,0)*IFERROR(VALUE(TRIM(SUBSTITUTE(D71,CHAR(160),""))),0))</f>
        <v/>
      </c>
      <c r="X71" s="54" t="str" cm="1">
        <f t="array" ref="X71">IF(_xlfn.IFS(TRIM(SUBSTITUTE(V71,CHAR(160),""))="Devis 1",IFERROR(VALUE(TRIM(SUBSTITUTE(N71,CHAR(160),""))),0),TRIM(SUBSTITUTE(V71,CHAR(160),""))="Devis 2",IFERROR(VALUE(TRIM(SUBSTITUTE(Q71,CHAR(160),""))),0),TRIM(SUBSTITUTE(V71,CHAR(160),""))="Devis 3",IFERROR(VALUE(TRIM(SUBSTITUTE(T71,CHAR(160),""))),0),TRUE,0)*IFERROR(VALUE(TRIM(SUBSTITUTE(D71,CHAR(160),""))),0)=0,IF(W71&lt;&gt;"",0,""),_xlfn.IFS(TRIM(SUBSTITUTE(V71,CHAR(160),""))="Devis 1",IFERROR(VALUE(TRIM(SUBSTITUTE(N71,CHAR(160),""))),0),TRIM(SUBSTITUTE(V71,CHAR(160),""))="Devis 2",IFERROR(VALUE(TRIM(SUBSTITUTE(Q71,CHAR(160),""))),0),TRIM(SUBSTITUTE(V71,CHAR(160),""))="Devis 3",IFERROR(VALUE(TRIM(SUBSTITUTE(T71,CHAR(160),""))),0),TRUE,0)*IFERROR(VALUE(TRIM(SUBSTITUTE(D71,CHAR(160),""))),0))</f>
        <v/>
      </c>
      <c r="Y71" s="112" t="str">
        <f t="shared" si="33"/>
        <v/>
      </c>
      <c r="Z71" s="113"/>
      <c r="AA71" s="130" t="str">
        <f t="shared" si="34"/>
        <v/>
      </c>
      <c r="AB71" s="130" t="str">
        <f t="shared" si="35"/>
        <v/>
      </c>
      <c r="AC71" s="130" t="str">
        <f t="shared" si="36"/>
        <v/>
      </c>
      <c r="AD71" s="130" t="str">
        <f t="shared" si="37"/>
        <v/>
      </c>
      <c r="AE71" s="130" t="str">
        <f t="shared" si="38"/>
        <v/>
      </c>
      <c r="AF71" s="130" t="str">
        <f t="shared" si="39"/>
        <v/>
      </c>
      <c r="AG71" s="130" t="str">
        <f t="shared" si="40"/>
        <v/>
      </c>
      <c r="AH71" s="130" t="str">
        <f t="shared" si="41"/>
        <v/>
      </c>
      <c r="AI71" s="130"/>
      <c r="AJ71" s="130" t="str">
        <f t="shared" si="42"/>
        <v/>
      </c>
      <c r="AK71" s="130" t="str">
        <f t="shared" si="43"/>
        <v/>
      </c>
      <c r="AL71" s="29" t="str">
        <f t="shared" si="44"/>
        <v/>
      </c>
      <c r="AM71" s="9" t="str">
        <f t="shared" si="45"/>
        <v/>
      </c>
      <c r="AN71" s="27" t="str">
        <f t="shared" si="46"/>
        <v/>
      </c>
      <c r="AO71" s="30" t="str">
        <f t="shared" si="47"/>
        <v/>
      </c>
      <c r="AP71" s="9" t="str">
        <f t="shared" si="48"/>
        <v/>
      </c>
      <c r="AQ71" s="27" t="str">
        <f t="shared" si="49"/>
        <v/>
      </c>
      <c r="AR71" s="31" t="str">
        <f t="shared" si="50"/>
        <v/>
      </c>
      <c r="AS71" s="9" t="str">
        <f t="shared" si="51"/>
        <v/>
      </c>
      <c r="AT71" s="32" t="str">
        <f t="shared" si="52"/>
        <v/>
      </c>
      <c r="AU71" s="28" t="str">
        <f t="shared" si="53"/>
        <v/>
      </c>
      <c r="AV71" s="136"/>
      <c r="AW71" s="33" t="str">
        <f t="shared" si="54"/>
        <v/>
      </c>
      <c r="AX71" s="33" t="str">
        <f t="shared" si="55"/>
        <v/>
      </c>
      <c r="AY71" s="33" t="str">
        <f t="shared" si="56"/>
        <v/>
      </c>
      <c r="AZ71" s="55" t="str" cm="1">
        <f t="array" ref="AZ71">IF($AC71="","",IF((IFERROR(_xlfn.IFS($AU71="Devis 1",(IFERROR(VALUE(TRIM(SUBSTITUTE(AL71,CHAR(160),""))),0)),$AU71="Devis 2",(IFERROR(VALUE(TRIM(SUBSTITUTE(AO71,CHAR(160),""))),0)),$AU71="Devis 3",(IFERROR(VALUE(TRIM(SUBSTITUTE(AR71,CHAR(160),""))),0))),0))*(IFERROR(VALUE(TRIM(SUBSTITUTE($AC71,CHAR(160),""))),0))=0,"",(IFERROR(_xlfn.IFS($AU71="Devis 1",(IFERROR(VALUE(TRIM(SUBSTITUTE(AL71,CHAR(160),""))),0)),$AU71="Devis 2",(IFERROR(VALUE(TRIM(SUBSTITUTE(AO71,CHAR(160),""))),0)),$AU71="Devis 3",(IFERROR(VALUE(TRIM(SUBSTITUTE(AR71,CHAR(160),""))),0))),0))*(IFERROR(VALUE(TRIM(SUBSTITUTE($AC71,CHAR(160),""))),0))))</f>
        <v/>
      </c>
      <c r="BA71" s="55" t="str" cm="1">
        <f t="array" ref="BA71">IF($AC71="","",IF((IFERROR(_xlfn.IFS(TRIM(SUBSTITUTE($AU71,CHAR(160),""))="Devis 1", IFERROR(VALUE(TRIM(SUBSTITUTE(AM71,CHAR(160),""))),0),TRIM(SUBSTITUTE($AU71,CHAR(160),""))="Devis 2", IFERROR(VALUE(TRIM(SUBSTITUTE(AP71,CHAR(160),""))),0),TRIM(SUBSTITUTE($AU71,CHAR(160),""))="Devis 3", IFERROR(VALUE(TRIM(SUBSTITUTE(AS71,CHAR(160),""))),0)),0) * IFERROR(VALUE(TRIM(SUBSTITUTE($AC71,CHAR(160),""))),0)) = 0,IF(AZ71&lt;&gt;"",0,""),(IFERROR(_xlfn.IFS(TRIM(SUBSTITUTE($AU71,CHAR(160),""))="Devis 1", IFERROR(VALUE(TRIM(SUBSTITUTE(AM71,CHAR(160),""))),0),TRIM(SUBSTITUTE($AU71,CHAR(160),""))="Devis 2", IFERROR(VALUE(TRIM(SUBSTITUTE(AP71,CHAR(160),""))),0),TRIM(SUBSTITUTE($AU71,CHAR(160),""))="Devis 3", IFERROR(VALUE(TRIM(SUBSTITUTE(AS71,CHAR(160),""))),0)),0) * IFERROR(VALUE(TRIM(SUBSTITUTE($AC71,CHAR(160),""))),0))))</f>
        <v/>
      </c>
      <c r="BB71" s="55" t="str" cm="1">
        <f t="array" ref="BB71">IF($AC71="","",IF(IFERROR(_xlfn.IFS($AU71="Devis 1",IFERROR(VALUE(TRIM(SUBSTITUTE(AN71,CHAR(160),""))),0),$AU71="Devis 2",IFERROR(VALUE(TRIM(SUBSTITUTE(AQ71,CHAR(160),""))),0),$AU71="Devis 3",IFERROR(VALUE(TRIM(SUBSTITUTE(AT71,CHAR(160),""))),0)),0)*IFERROR(VALUE(TRIM(SUBSTITUTE($AC71,CHAR(160),""))),0)=0,"",IFERROR(_xlfn.IFS($AU71="Devis 1",IFERROR(VALUE(TRIM(SUBSTITUTE(AN71,CHAR(160),""))),0),$AU71="Devis 2",IFERROR(VALUE(TRIM(SUBSTITUTE(AQ71,CHAR(160),""))),0),$AU71="Devis 3",IFERROR(VALUE(TRIM(SUBSTITUTE(AT71,CHAR(160),""))),0)),0)*IFERROR(VALUE(TRIM(SUBSTITUTE($AC71,CHAR(160),""))),0)))</f>
        <v/>
      </c>
      <c r="BC71" s="34"/>
      <c r="BD71" s="8" t="str" cm="1">
        <f t="array" ref="BD71">IF(OR(BB71="",AY71="",AZ71="",AW71="",BA71="",AX71=""),"",_xlfn.IFS((IFERROR(VALUE(TRIM(SUBSTITUTE(BB71,CHAR(160),""))),0))&gt;(IFERROR(VALUE(TRIM(SUBSTITUTE(AY71,CHAR(160),""))),0)),"KO : Le montant retenu TTC est supérieur au montant raisonnable TTC. Merci de revoir la ligne de dépense ou plafonner son montant.",(IFERROR(VALUE(TRIM(SUBSTITUTE(AZ71,CHAR(160),""))),0))&gt;(IFERROR(VALUE(TRIM(SUBSTITUTE(AW71,CHAR(160),""))),0)),"Attention : Le montant retenu HT est supérieur au montant HT raisonnable. Merci de revoir la ligne de dépense, plafonner son montant, ou justifier la reventillation HT / TVA.",(IFERROR(VALUE(TRIM(SUBSTITUTE(BA71,CHAR(160),""))),0))&gt;(IFERROR(VALUE(TRIM(SUBSTITUTE(AX71,CHAR(160),""))),0)),"Attention : Le montant TVA retenu est supérieur au montant TVA raisonnable. Merci de revoir la ligne de dépense, plafonner son montant, ou justifier la reventillation HT / TVA.",(IFERROR(VALUE(TRIM(SUBSTITUTE(BB71,CHAR(160),""))),0))=0,"",(IFERROR(VALUE(TRIM(SUBSTITUTE(AY71,CHAR(160),""))),0))=(IFERROR(VALUE(TRIM(SUBSTITUTE(BB71,CHAR(160),""))),0)),"OK",(IFERROR(VALUE(TRIM(SUBSTITUTE(AY71,CHAR(160),""))),0))&gt;(IFERROR(VALUE(TRIM(SUBSTITUTE(BB71,CHAR(160),""))),0))," OK : Montant instruit inférieur au montant raisonnable.",TRUE,""))</f>
        <v/>
      </c>
      <c r="BE71" s="139" t="str" cm="1">
        <f t="array" ref="BE71">IF(OR(BB71="",Y71="",AZ71="",W71="",BA71="",X71=""),"",_xlfn.IFS((IFERROR(VALUE(TRIM(SUBSTITUTE(BB71,CHAR(160),""))),0))&gt;(IFERROR(VALUE(TRIM(SUBSTITUTE(Y71,CHAR(160),""))),0)),"KO : Le montant retenu TTC est supérieur au montant présenté TTC. Merci de revoir la ligne de dépense ou plafonner son montant.",(IFERROR(VALUE(TRIM(SUBSTITUTE(AZ71,CHAR(160),""))),0))&gt;(IFERROR(VALUE(TRIM(SUBSTITUTE(W71,CHAR(160),""))),0)),"Attention : Le montant retenu HT est supérieur au montant HT présenté. Merci de revoir la ligne de dépense,plafonner son montant,ou justifier la reventillation HT/TVA.",(IFERROR(VALUE(TRIM(SUBSTITUTE(BA71,CHAR(160),""))),0))&gt;(IFERROR(VALUE(TRIM(SUBSTITUTE(X71,CHAR(160),""))),0)),"Attention : Le montant TVA retenu est supérieur au montant TVA présenté. Merci de revoir la ligne de dépense,plafonner son montant,ou justifier la reventillation HT/TVA.",(IFERROR(VALUE(TRIM(SUBSTITUTE(Y71,CHAR(160),""))),0))=0,"",(IFERROR(VALUE(TRIM(SUBSTITUTE(BB71,CHAR(160),""))),0))=(IFERROR(VALUE(TRIM(SUBSTITUTE(Y71,CHAR(160),""))),0)),"OK",
OR((IFERROR(VALUE(TRIM(SUBSTITUTE(BB71,CHAR(160),""))),0))=0,(IFERROR(VALUE(TRIM(SUBSTITUTE(AZ71,CHAR(160),""))),0))=0),"Attention : montant présenté entièrement écarté",(IFERROR(VALUE(TRIM(SUBSTITUTE(BB71,CHAR(160),""))),0))&lt;(IFERROR(VALUE(TRIM(SUBSTITUTE(Y71,CHAR(160),""))),0)),"Attention : montant présenté partiellement écarté",TRUE,""))</f>
        <v/>
      </c>
      <c r="BF71" s="33" t="str">
        <f t="shared" si="57"/>
        <v/>
      </c>
      <c r="BG71" s="33" t="str">
        <f t="shared" si="58"/>
        <v/>
      </c>
      <c r="BH71" s="10" t="str">
        <f t="shared" si="59"/>
        <v/>
      </c>
    </row>
    <row r="72" spans="1:60" ht="15" customHeight="1">
      <c r="A72" s="52">
        <v>61</v>
      </c>
      <c r="B72" s="539"/>
      <c r="C72" s="117"/>
      <c r="D72" s="118"/>
      <c r="E72" s="117"/>
      <c r="F72" s="117"/>
      <c r="G72" s="117"/>
      <c r="H72" s="117"/>
      <c r="I72" s="117"/>
      <c r="J72" s="117"/>
      <c r="K72" s="117"/>
      <c r="L72" s="117"/>
      <c r="M72" s="100"/>
      <c r="N72" s="4"/>
      <c r="O72" s="27" t="str">
        <f t="shared" si="30"/>
        <v/>
      </c>
      <c r="P72" s="5"/>
      <c r="Q72" s="4"/>
      <c r="R72" s="27" t="str">
        <f t="shared" si="31"/>
        <v/>
      </c>
      <c r="S72" s="6"/>
      <c r="T72" s="4"/>
      <c r="U72" s="101" t="str">
        <f t="shared" si="32"/>
        <v/>
      </c>
      <c r="V72" s="110"/>
      <c r="W72" s="109" t="str" cm="1">
        <f t="array" ref="W72">IF((_xlfn.IFS(TRIM(SUBSTITUTE(V72,CHAR(160),""))="Devis 1",IFERROR(VALUE(TRIM(SUBSTITUTE(M72,CHAR(160),""))),0),TRIM(SUBSTITUTE(V72,CHAR(160),""))="Devis 2",IFERROR(VALUE(TRIM(SUBSTITUTE(P72,CHAR(160),""))),0),TRIM(SUBSTITUTE(V72,CHAR(160),""))="Devis 3",IFERROR(VALUE(TRIM(SUBSTITUTE(S72,CHAR(160),""))),0),TRUE,0)*IFERROR(VALUE(TRIM(SUBSTITUTE(D72,CHAR(160),""))),0))=0,"",_xlfn.IFS(TRIM(SUBSTITUTE(V72,CHAR(160),""))="Devis 1",IFERROR(VALUE(TRIM(SUBSTITUTE(M72,CHAR(160),""))),0),TRIM(SUBSTITUTE(V72,CHAR(160),""))="Devis 2",IFERROR(VALUE(TRIM(SUBSTITUTE(P72,CHAR(160),""))),0),TRIM(SUBSTITUTE(V72,CHAR(160),""))="Devis 3",IFERROR(VALUE(TRIM(SUBSTITUTE(S72,CHAR(160),""))),0),TRUE,0)*IFERROR(VALUE(TRIM(SUBSTITUTE(D72,CHAR(160),""))),0))</f>
        <v/>
      </c>
      <c r="X72" s="54" t="str" cm="1">
        <f t="array" ref="X72">IF(_xlfn.IFS(TRIM(SUBSTITUTE(V72,CHAR(160),""))="Devis 1",IFERROR(VALUE(TRIM(SUBSTITUTE(N72,CHAR(160),""))),0),TRIM(SUBSTITUTE(V72,CHAR(160),""))="Devis 2",IFERROR(VALUE(TRIM(SUBSTITUTE(Q72,CHAR(160),""))),0),TRIM(SUBSTITUTE(V72,CHAR(160),""))="Devis 3",IFERROR(VALUE(TRIM(SUBSTITUTE(T72,CHAR(160),""))),0),TRUE,0)*IFERROR(VALUE(TRIM(SUBSTITUTE(D72,CHAR(160),""))),0)=0,IF(W72&lt;&gt;"",0,""),_xlfn.IFS(TRIM(SUBSTITUTE(V72,CHAR(160),""))="Devis 1",IFERROR(VALUE(TRIM(SUBSTITUTE(N72,CHAR(160),""))),0),TRIM(SUBSTITUTE(V72,CHAR(160),""))="Devis 2",IFERROR(VALUE(TRIM(SUBSTITUTE(Q72,CHAR(160),""))),0),TRIM(SUBSTITUTE(V72,CHAR(160),""))="Devis 3",IFERROR(VALUE(TRIM(SUBSTITUTE(T72,CHAR(160),""))),0),TRUE,0)*IFERROR(VALUE(TRIM(SUBSTITUTE(D72,CHAR(160),""))),0))</f>
        <v/>
      </c>
      <c r="Y72" s="112" t="str">
        <f t="shared" si="33"/>
        <v/>
      </c>
      <c r="Z72" s="113"/>
      <c r="AA72" s="130" t="str">
        <f t="shared" si="34"/>
        <v/>
      </c>
      <c r="AB72" s="130" t="str">
        <f t="shared" si="35"/>
        <v/>
      </c>
      <c r="AC72" s="130" t="str">
        <f t="shared" si="36"/>
        <v/>
      </c>
      <c r="AD72" s="130" t="str">
        <f t="shared" si="37"/>
        <v/>
      </c>
      <c r="AE72" s="130" t="str">
        <f t="shared" si="38"/>
        <v/>
      </c>
      <c r="AF72" s="130" t="str">
        <f t="shared" si="39"/>
        <v/>
      </c>
      <c r="AG72" s="130" t="str">
        <f t="shared" si="40"/>
        <v/>
      </c>
      <c r="AH72" s="130" t="str">
        <f t="shared" si="41"/>
        <v/>
      </c>
      <c r="AI72" s="130"/>
      <c r="AJ72" s="130" t="str">
        <f t="shared" si="42"/>
        <v/>
      </c>
      <c r="AK72" s="130" t="str">
        <f t="shared" si="43"/>
        <v/>
      </c>
      <c r="AL72" s="29" t="str">
        <f t="shared" si="44"/>
        <v/>
      </c>
      <c r="AM72" s="9" t="str">
        <f t="shared" si="45"/>
        <v/>
      </c>
      <c r="AN72" s="27" t="str">
        <f t="shared" si="46"/>
        <v/>
      </c>
      <c r="AO72" s="30" t="str">
        <f t="shared" si="47"/>
        <v/>
      </c>
      <c r="AP72" s="9" t="str">
        <f t="shared" si="48"/>
        <v/>
      </c>
      <c r="AQ72" s="27" t="str">
        <f t="shared" si="49"/>
        <v/>
      </c>
      <c r="AR72" s="31" t="str">
        <f t="shared" si="50"/>
        <v/>
      </c>
      <c r="AS72" s="9" t="str">
        <f t="shared" si="51"/>
        <v/>
      </c>
      <c r="AT72" s="32" t="str">
        <f t="shared" si="52"/>
        <v/>
      </c>
      <c r="AU72" s="28" t="str">
        <f t="shared" si="53"/>
        <v/>
      </c>
      <c r="AV72" s="136"/>
      <c r="AW72" s="33" t="str">
        <f t="shared" si="54"/>
        <v/>
      </c>
      <c r="AX72" s="33" t="str">
        <f t="shared" si="55"/>
        <v/>
      </c>
      <c r="AY72" s="33" t="str">
        <f t="shared" si="56"/>
        <v/>
      </c>
      <c r="AZ72" s="55" t="str" cm="1">
        <f t="array" ref="AZ72">IF($AC72="","",IF((IFERROR(_xlfn.IFS($AU72="Devis 1",(IFERROR(VALUE(TRIM(SUBSTITUTE(AL72,CHAR(160),""))),0)),$AU72="Devis 2",(IFERROR(VALUE(TRIM(SUBSTITUTE(AO72,CHAR(160),""))),0)),$AU72="Devis 3",(IFERROR(VALUE(TRIM(SUBSTITUTE(AR72,CHAR(160),""))),0))),0))*(IFERROR(VALUE(TRIM(SUBSTITUTE($AC72,CHAR(160),""))),0))=0,"",(IFERROR(_xlfn.IFS($AU72="Devis 1",(IFERROR(VALUE(TRIM(SUBSTITUTE(AL72,CHAR(160),""))),0)),$AU72="Devis 2",(IFERROR(VALUE(TRIM(SUBSTITUTE(AO72,CHAR(160),""))),0)),$AU72="Devis 3",(IFERROR(VALUE(TRIM(SUBSTITUTE(AR72,CHAR(160),""))),0))),0))*(IFERROR(VALUE(TRIM(SUBSTITUTE($AC72,CHAR(160),""))),0))))</f>
        <v/>
      </c>
      <c r="BA72" s="55" t="str" cm="1">
        <f t="array" ref="BA72">IF($AC72="","",IF((IFERROR(_xlfn.IFS(TRIM(SUBSTITUTE($AU72,CHAR(160),""))="Devis 1", IFERROR(VALUE(TRIM(SUBSTITUTE(AM72,CHAR(160),""))),0),TRIM(SUBSTITUTE($AU72,CHAR(160),""))="Devis 2", IFERROR(VALUE(TRIM(SUBSTITUTE(AP72,CHAR(160),""))),0),TRIM(SUBSTITUTE($AU72,CHAR(160),""))="Devis 3", IFERROR(VALUE(TRIM(SUBSTITUTE(AS72,CHAR(160),""))),0)),0) * IFERROR(VALUE(TRIM(SUBSTITUTE($AC72,CHAR(160),""))),0)) = 0,IF(AZ72&lt;&gt;"",0,""),(IFERROR(_xlfn.IFS(TRIM(SUBSTITUTE($AU72,CHAR(160),""))="Devis 1", IFERROR(VALUE(TRIM(SUBSTITUTE(AM72,CHAR(160),""))),0),TRIM(SUBSTITUTE($AU72,CHAR(160),""))="Devis 2", IFERROR(VALUE(TRIM(SUBSTITUTE(AP72,CHAR(160),""))),0),TRIM(SUBSTITUTE($AU72,CHAR(160),""))="Devis 3", IFERROR(VALUE(TRIM(SUBSTITUTE(AS72,CHAR(160),""))),0)),0) * IFERROR(VALUE(TRIM(SUBSTITUTE($AC72,CHAR(160),""))),0))))</f>
        <v/>
      </c>
      <c r="BB72" s="55" t="str" cm="1">
        <f t="array" ref="BB72">IF($AC72="","",IF(IFERROR(_xlfn.IFS($AU72="Devis 1",IFERROR(VALUE(TRIM(SUBSTITUTE(AN72,CHAR(160),""))),0),$AU72="Devis 2",IFERROR(VALUE(TRIM(SUBSTITUTE(AQ72,CHAR(160),""))),0),$AU72="Devis 3",IFERROR(VALUE(TRIM(SUBSTITUTE(AT72,CHAR(160),""))),0)),0)*IFERROR(VALUE(TRIM(SUBSTITUTE($AC72,CHAR(160),""))),0)=0,"",IFERROR(_xlfn.IFS($AU72="Devis 1",IFERROR(VALUE(TRIM(SUBSTITUTE(AN72,CHAR(160),""))),0),$AU72="Devis 2",IFERROR(VALUE(TRIM(SUBSTITUTE(AQ72,CHAR(160),""))),0),$AU72="Devis 3",IFERROR(VALUE(TRIM(SUBSTITUTE(AT72,CHAR(160),""))),0)),0)*IFERROR(VALUE(TRIM(SUBSTITUTE($AC72,CHAR(160),""))),0)))</f>
        <v/>
      </c>
      <c r="BC72" s="34"/>
      <c r="BD72" s="8" t="str" cm="1">
        <f t="array" ref="BD72">IF(OR(BB72="",AY72="",AZ72="",AW72="",BA72="",AX72=""),"",_xlfn.IFS((IFERROR(VALUE(TRIM(SUBSTITUTE(BB72,CHAR(160),""))),0))&gt;(IFERROR(VALUE(TRIM(SUBSTITUTE(AY72,CHAR(160),""))),0)),"KO : Le montant retenu TTC est supérieur au montant raisonnable TTC. Merci de revoir la ligne de dépense ou plafonner son montant.",(IFERROR(VALUE(TRIM(SUBSTITUTE(AZ72,CHAR(160),""))),0))&gt;(IFERROR(VALUE(TRIM(SUBSTITUTE(AW72,CHAR(160),""))),0)),"Attention : Le montant retenu HT est supérieur au montant HT raisonnable. Merci de revoir la ligne de dépense, plafonner son montant, ou justifier la reventillation HT / TVA.",(IFERROR(VALUE(TRIM(SUBSTITUTE(BA72,CHAR(160),""))),0))&gt;(IFERROR(VALUE(TRIM(SUBSTITUTE(AX72,CHAR(160),""))),0)),"Attention : Le montant TVA retenu est supérieur au montant TVA raisonnable. Merci de revoir la ligne de dépense, plafonner son montant, ou justifier la reventillation HT / TVA.",(IFERROR(VALUE(TRIM(SUBSTITUTE(BB72,CHAR(160),""))),0))=0,"",(IFERROR(VALUE(TRIM(SUBSTITUTE(AY72,CHAR(160),""))),0))=(IFERROR(VALUE(TRIM(SUBSTITUTE(BB72,CHAR(160),""))),0)),"OK",(IFERROR(VALUE(TRIM(SUBSTITUTE(AY72,CHAR(160),""))),0))&gt;(IFERROR(VALUE(TRIM(SUBSTITUTE(BB72,CHAR(160),""))),0))," OK : Montant instruit inférieur au montant raisonnable.",TRUE,""))</f>
        <v/>
      </c>
      <c r="BE72" s="139" t="str" cm="1">
        <f t="array" ref="BE72">IF(OR(BB72="",Y72="",AZ72="",W72="",BA72="",X72=""),"",_xlfn.IFS((IFERROR(VALUE(TRIM(SUBSTITUTE(BB72,CHAR(160),""))),0))&gt;(IFERROR(VALUE(TRIM(SUBSTITUTE(Y72,CHAR(160),""))),0)),"KO : Le montant retenu TTC est supérieur au montant présenté TTC. Merci de revoir la ligne de dépense ou plafonner son montant.",(IFERROR(VALUE(TRIM(SUBSTITUTE(AZ72,CHAR(160),""))),0))&gt;(IFERROR(VALUE(TRIM(SUBSTITUTE(W72,CHAR(160),""))),0)),"Attention : Le montant retenu HT est supérieur au montant HT présenté. Merci de revoir la ligne de dépense,plafonner son montant,ou justifier la reventillation HT/TVA.",(IFERROR(VALUE(TRIM(SUBSTITUTE(BA72,CHAR(160),""))),0))&gt;(IFERROR(VALUE(TRIM(SUBSTITUTE(X72,CHAR(160),""))),0)),"Attention : Le montant TVA retenu est supérieur au montant TVA présenté. Merci de revoir la ligne de dépense,plafonner son montant,ou justifier la reventillation HT/TVA.",(IFERROR(VALUE(TRIM(SUBSTITUTE(Y72,CHAR(160),""))),0))=0,"",(IFERROR(VALUE(TRIM(SUBSTITUTE(BB72,CHAR(160),""))),0))=(IFERROR(VALUE(TRIM(SUBSTITUTE(Y72,CHAR(160),""))),0)),"OK",
OR((IFERROR(VALUE(TRIM(SUBSTITUTE(BB72,CHAR(160),""))),0))=0,(IFERROR(VALUE(TRIM(SUBSTITUTE(AZ72,CHAR(160),""))),0))=0),"Attention : montant présenté entièrement écarté",(IFERROR(VALUE(TRIM(SUBSTITUTE(BB72,CHAR(160),""))),0))&lt;(IFERROR(VALUE(TRIM(SUBSTITUTE(Y72,CHAR(160),""))),0)),"Attention : montant présenté partiellement écarté",TRUE,""))</f>
        <v/>
      </c>
      <c r="BF72" s="33" t="str">
        <f t="shared" si="57"/>
        <v/>
      </c>
      <c r="BG72" s="33" t="str">
        <f t="shared" si="58"/>
        <v/>
      </c>
      <c r="BH72" s="10" t="str">
        <f t="shared" si="59"/>
        <v/>
      </c>
    </row>
    <row r="73" spans="1:60" ht="15" customHeight="1">
      <c r="A73" s="52">
        <v>62</v>
      </c>
      <c r="B73" s="539"/>
      <c r="C73" s="117"/>
      <c r="D73" s="118"/>
      <c r="E73" s="117"/>
      <c r="F73" s="117"/>
      <c r="G73" s="117"/>
      <c r="H73" s="117"/>
      <c r="I73" s="117"/>
      <c r="J73" s="117"/>
      <c r="K73" s="117"/>
      <c r="L73" s="117"/>
      <c r="M73" s="100"/>
      <c r="N73" s="4"/>
      <c r="O73" s="27" t="str">
        <f t="shared" si="30"/>
        <v/>
      </c>
      <c r="P73" s="5"/>
      <c r="Q73" s="4"/>
      <c r="R73" s="27" t="str">
        <f t="shared" si="31"/>
        <v/>
      </c>
      <c r="S73" s="6"/>
      <c r="T73" s="4"/>
      <c r="U73" s="101" t="str">
        <f t="shared" si="32"/>
        <v/>
      </c>
      <c r="V73" s="110"/>
      <c r="W73" s="109" t="str" cm="1">
        <f t="array" ref="W73">IF((_xlfn.IFS(TRIM(SUBSTITUTE(V73,CHAR(160),""))="Devis 1",IFERROR(VALUE(TRIM(SUBSTITUTE(M73,CHAR(160),""))),0),TRIM(SUBSTITUTE(V73,CHAR(160),""))="Devis 2",IFERROR(VALUE(TRIM(SUBSTITUTE(P73,CHAR(160),""))),0),TRIM(SUBSTITUTE(V73,CHAR(160),""))="Devis 3",IFERROR(VALUE(TRIM(SUBSTITUTE(S73,CHAR(160),""))),0),TRUE,0)*IFERROR(VALUE(TRIM(SUBSTITUTE(D73,CHAR(160),""))),0))=0,"",_xlfn.IFS(TRIM(SUBSTITUTE(V73,CHAR(160),""))="Devis 1",IFERROR(VALUE(TRIM(SUBSTITUTE(M73,CHAR(160),""))),0),TRIM(SUBSTITUTE(V73,CHAR(160),""))="Devis 2",IFERROR(VALUE(TRIM(SUBSTITUTE(P73,CHAR(160),""))),0),TRIM(SUBSTITUTE(V73,CHAR(160),""))="Devis 3",IFERROR(VALUE(TRIM(SUBSTITUTE(S73,CHAR(160),""))),0),TRUE,0)*IFERROR(VALUE(TRIM(SUBSTITUTE(D73,CHAR(160),""))),0))</f>
        <v/>
      </c>
      <c r="X73" s="54" t="str" cm="1">
        <f t="array" ref="X73">IF(_xlfn.IFS(TRIM(SUBSTITUTE(V73,CHAR(160),""))="Devis 1",IFERROR(VALUE(TRIM(SUBSTITUTE(N73,CHAR(160),""))),0),TRIM(SUBSTITUTE(V73,CHAR(160),""))="Devis 2",IFERROR(VALUE(TRIM(SUBSTITUTE(Q73,CHAR(160),""))),0),TRIM(SUBSTITUTE(V73,CHAR(160),""))="Devis 3",IFERROR(VALUE(TRIM(SUBSTITUTE(T73,CHAR(160),""))),0),TRUE,0)*IFERROR(VALUE(TRIM(SUBSTITUTE(D73,CHAR(160),""))),0)=0,IF(W73&lt;&gt;"",0,""),_xlfn.IFS(TRIM(SUBSTITUTE(V73,CHAR(160),""))="Devis 1",IFERROR(VALUE(TRIM(SUBSTITUTE(N73,CHAR(160),""))),0),TRIM(SUBSTITUTE(V73,CHAR(160),""))="Devis 2",IFERROR(VALUE(TRIM(SUBSTITUTE(Q73,CHAR(160),""))),0),TRIM(SUBSTITUTE(V73,CHAR(160),""))="Devis 3",IFERROR(VALUE(TRIM(SUBSTITUTE(T73,CHAR(160),""))),0),TRUE,0)*IFERROR(VALUE(TRIM(SUBSTITUTE(D73,CHAR(160),""))),0))</f>
        <v/>
      </c>
      <c r="Y73" s="112" t="str">
        <f t="shared" si="33"/>
        <v/>
      </c>
      <c r="Z73" s="113"/>
      <c r="AA73" s="130" t="str">
        <f t="shared" si="34"/>
        <v/>
      </c>
      <c r="AB73" s="130" t="str">
        <f t="shared" si="35"/>
        <v/>
      </c>
      <c r="AC73" s="130" t="str">
        <f t="shared" si="36"/>
        <v/>
      </c>
      <c r="AD73" s="130" t="str">
        <f t="shared" si="37"/>
        <v/>
      </c>
      <c r="AE73" s="130" t="str">
        <f t="shared" si="38"/>
        <v/>
      </c>
      <c r="AF73" s="130" t="str">
        <f t="shared" si="39"/>
        <v/>
      </c>
      <c r="AG73" s="130" t="str">
        <f t="shared" si="40"/>
        <v/>
      </c>
      <c r="AH73" s="130" t="str">
        <f t="shared" si="41"/>
        <v/>
      </c>
      <c r="AI73" s="130"/>
      <c r="AJ73" s="130" t="str">
        <f t="shared" si="42"/>
        <v/>
      </c>
      <c r="AK73" s="130" t="str">
        <f t="shared" si="43"/>
        <v/>
      </c>
      <c r="AL73" s="29" t="str">
        <f t="shared" si="44"/>
        <v/>
      </c>
      <c r="AM73" s="9" t="str">
        <f t="shared" si="45"/>
        <v/>
      </c>
      <c r="AN73" s="27" t="str">
        <f t="shared" si="46"/>
        <v/>
      </c>
      <c r="AO73" s="30" t="str">
        <f t="shared" si="47"/>
        <v/>
      </c>
      <c r="AP73" s="9" t="str">
        <f t="shared" si="48"/>
        <v/>
      </c>
      <c r="AQ73" s="27" t="str">
        <f t="shared" si="49"/>
        <v/>
      </c>
      <c r="AR73" s="31" t="str">
        <f t="shared" si="50"/>
        <v/>
      </c>
      <c r="AS73" s="9" t="str">
        <f t="shared" si="51"/>
        <v/>
      </c>
      <c r="AT73" s="32" t="str">
        <f t="shared" si="52"/>
        <v/>
      </c>
      <c r="AU73" s="28" t="str">
        <f t="shared" si="53"/>
        <v/>
      </c>
      <c r="AV73" s="136"/>
      <c r="AW73" s="33" t="str">
        <f t="shared" si="54"/>
        <v/>
      </c>
      <c r="AX73" s="33" t="str">
        <f t="shared" si="55"/>
        <v/>
      </c>
      <c r="AY73" s="33" t="str">
        <f t="shared" si="56"/>
        <v/>
      </c>
      <c r="AZ73" s="55" t="str" cm="1">
        <f t="array" ref="AZ73">IF($AC73="","",IF((IFERROR(_xlfn.IFS($AU73="Devis 1",(IFERROR(VALUE(TRIM(SUBSTITUTE(AL73,CHAR(160),""))),0)),$AU73="Devis 2",(IFERROR(VALUE(TRIM(SUBSTITUTE(AO73,CHAR(160),""))),0)),$AU73="Devis 3",(IFERROR(VALUE(TRIM(SUBSTITUTE(AR73,CHAR(160),""))),0))),0))*(IFERROR(VALUE(TRIM(SUBSTITUTE($AC73,CHAR(160),""))),0))=0,"",(IFERROR(_xlfn.IFS($AU73="Devis 1",(IFERROR(VALUE(TRIM(SUBSTITUTE(AL73,CHAR(160),""))),0)),$AU73="Devis 2",(IFERROR(VALUE(TRIM(SUBSTITUTE(AO73,CHAR(160),""))),0)),$AU73="Devis 3",(IFERROR(VALUE(TRIM(SUBSTITUTE(AR73,CHAR(160),""))),0))),0))*(IFERROR(VALUE(TRIM(SUBSTITUTE($AC73,CHAR(160),""))),0))))</f>
        <v/>
      </c>
      <c r="BA73" s="55" t="str" cm="1">
        <f t="array" ref="BA73">IF($AC73="","",IF((IFERROR(_xlfn.IFS(TRIM(SUBSTITUTE($AU73,CHAR(160),""))="Devis 1", IFERROR(VALUE(TRIM(SUBSTITUTE(AM73,CHAR(160),""))),0),TRIM(SUBSTITUTE($AU73,CHAR(160),""))="Devis 2", IFERROR(VALUE(TRIM(SUBSTITUTE(AP73,CHAR(160),""))),0),TRIM(SUBSTITUTE($AU73,CHAR(160),""))="Devis 3", IFERROR(VALUE(TRIM(SUBSTITUTE(AS73,CHAR(160),""))),0)),0) * IFERROR(VALUE(TRIM(SUBSTITUTE($AC73,CHAR(160),""))),0)) = 0,IF(AZ73&lt;&gt;"",0,""),(IFERROR(_xlfn.IFS(TRIM(SUBSTITUTE($AU73,CHAR(160),""))="Devis 1", IFERROR(VALUE(TRIM(SUBSTITUTE(AM73,CHAR(160),""))),0),TRIM(SUBSTITUTE($AU73,CHAR(160),""))="Devis 2", IFERROR(VALUE(TRIM(SUBSTITUTE(AP73,CHAR(160),""))),0),TRIM(SUBSTITUTE($AU73,CHAR(160),""))="Devis 3", IFERROR(VALUE(TRIM(SUBSTITUTE(AS73,CHAR(160),""))),0)),0) * IFERROR(VALUE(TRIM(SUBSTITUTE($AC73,CHAR(160),""))),0))))</f>
        <v/>
      </c>
      <c r="BB73" s="55" t="str" cm="1">
        <f t="array" ref="BB73">IF($AC73="","",IF(IFERROR(_xlfn.IFS($AU73="Devis 1",IFERROR(VALUE(TRIM(SUBSTITUTE(AN73,CHAR(160),""))),0),$AU73="Devis 2",IFERROR(VALUE(TRIM(SUBSTITUTE(AQ73,CHAR(160),""))),0),$AU73="Devis 3",IFERROR(VALUE(TRIM(SUBSTITUTE(AT73,CHAR(160),""))),0)),0)*IFERROR(VALUE(TRIM(SUBSTITUTE($AC73,CHAR(160),""))),0)=0,"",IFERROR(_xlfn.IFS($AU73="Devis 1",IFERROR(VALUE(TRIM(SUBSTITUTE(AN73,CHAR(160),""))),0),$AU73="Devis 2",IFERROR(VALUE(TRIM(SUBSTITUTE(AQ73,CHAR(160),""))),0),$AU73="Devis 3",IFERROR(VALUE(TRIM(SUBSTITUTE(AT73,CHAR(160),""))),0)),0)*IFERROR(VALUE(TRIM(SUBSTITUTE($AC73,CHAR(160),""))),0)))</f>
        <v/>
      </c>
      <c r="BC73" s="34"/>
      <c r="BD73" s="8" t="str" cm="1">
        <f t="array" ref="BD73">IF(OR(BB73="",AY73="",AZ73="",AW73="",BA73="",AX73=""),"",_xlfn.IFS((IFERROR(VALUE(TRIM(SUBSTITUTE(BB73,CHAR(160),""))),0))&gt;(IFERROR(VALUE(TRIM(SUBSTITUTE(AY73,CHAR(160),""))),0)),"KO : Le montant retenu TTC est supérieur au montant raisonnable TTC. Merci de revoir la ligne de dépense ou plafonner son montant.",(IFERROR(VALUE(TRIM(SUBSTITUTE(AZ73,CHAR(160),""))),0))&gt;(IFERROR(VALUE(TRIM(SUBSTITUTE(AW73,CHAR(160),""))),0)),"Attention : Le montant retenu HT est supérieur au montant HT raisonnable. Merci de revoir la ligne de dépense, plafonner son montant, ou justifier la reventillation HT / TVA.",(IFERROR(VALUE(TRIM(SUBSTITUTE(BA73,CHAR(160),""))),0))&gt;(IFERROR(VALUE(TRIM(SUBSTITUTE(AX73,CHAR(160),""))),0)),"Attention : Le montant TVA retenu est supérieur au montant TVA raisonnable. Merci de revoir la ligne de dépense, plafonner son montant, ou justifier la reventillation HT / TVA.",(IFERROR(VALUE(TRIM(SUBSTITUTE(BB73,CHAR(160),""))),0))=0,"",(IFERROR(VALUE(TRIM(SUBSTITUTE(AY73,CHAR(160),""))),0))=(IFERROR(VALUE(TRIM(SUBSTITUTE(BB73,CHAR(160),""))),0)),"OK",(IFERROR(VALUE(TRIM(SUBSTITUTE(AY73,CHAR(160),""))),0))&gt;(IFERROR(VALUE(TRIM(SUBSTITUTE(BB73,CHAR(160),""))),0))," OK : Montant instruit inférieur au montant raisonnable.",TRUE,""))</f>
        <v/>
      </c>
      <c r="BE73" s="139" t="str" cm="1">
        <f t="array" ref="BE73">IF(OR(BB73="",Y73="",AZ73="",W73="",BA73="",X73=""),"",_xlfn.IFS((IFERROR(VALUE(TRIM(SUBSTITUTE(BB73,CHAR(160),""))),0))&gt;(IFERROR(VALUE(TRIM(SUBSTITUTE(Y73,CHAR(160),""))),0)),"KO : Le montant retenu TTC est supérieur au montant présenté TTC. Merci de revoir la ligne de dépense ou plafonner son montant.",(IFERROR(VALUE(TRIM(SUBSTITUTE(AZ73,CHAR(160),""))),0))&gt;(IFERROR(VALUE(TRIM(SUBSTITUTE(W73,CHAR(160),""))),0)),"Attention : Le montant retenu HT est supérieur au montant HT présenté. Merci de revoir la ligne de dépense,plafonner son montant,ou justifier la reventillation HT/TVA.",(IFERROR(VALUE(TRIM(SUBSTITUTE(BA73,CHAR(160),""))),0))&gt;(IFERROR(VALUE(TRIM(SUBSTITUTE(X73,CHAR(160),""))),0)),"Attention : Le montant TVA retenu est supérieur au montant TVA présenté. Merci de revoir la ligne de dépense,plafonner son montant,ou justifier la reventillation HT/TVA.",(IFERROR(VALUE(TRIM(SUBSTITUTE(Y73,CHAR(160),""))),0))=0,"",(IFERROR(VALUE(TRIM(SUBSTITUTE(BB73,CHAR(160),""))),0))=(IFERROR(VALUE(TRIM(SUBSTITUTE(Y73,CHAR(160),""))),0)),"OK",
OR((IFERROR(VALUE(TRIM(SUBSTITUTE(BB73,CHAR(160),""))),0))=0,(IFERROR(VALUE(TRIM(SUBSTITUTE(AZ73,CHAR(160),""))),0))=0),"Attention : montant présenté entièrement écarté",(IFERROR(VALUE(TRIM(SUBSTITUTE(BB73,CHAR(160),""))),0))&lt;(IFERROR(VALUE(TRIM(SUBSTITUTE(Y73,CHAR(160),""))),0)),"Attention : montant présenté partiellement écarté",TRUE,""))</f>
        <v/>
      </c>
      <c r="BF73" s="33" t="str">
        <f t="shared" si="57"/>
        <v/>
      </c>
      <c r="BG73" s="33" t="str">
        <f t="shared" si="58"/>
        <v/>
      </c>
      <c r="BH73" s="10" t="str">
        <f t="shared" si="59"/>
        <v/>
      </c>
    </row>
    <row r="74" spans="1:60" ht="15" customHeight="1">
      <c r="A74" s="52">
        <v>63</v>
      </c>
      <c r="B74" s="539"/>
      <c r="C74" s="117"/>
      <c r="D74" s="118"/>
      <c r="E74" s="117"/>
      <c r="F74" s="117"/>
      <c r="G74" s="117"/>
      <c r="H74" s="117"/>
      <c r="I74" s="117"/>
      <c r="J74" s="117"/>
      <c r="K74" s="117"/>
      <c r="L74" s="117"/>
      <c r="M74" s="100"/>
      <c r="N74" s="4"/>
      <c r="O74" s="27" t="str">
        <f t="shared" si="30"/>
        <v/>
      </c>
      <c r="P74" s="5"/>
      <c r="Q74" s="4"/>
      <c r="R74" s="27" t="str">
        <f t="shared" si="31"/>
        <v/>
      </c>
      <c r="S74" s="6"/>
      <c r="T74" s="4"/>
      <c r="U74" s="101" t="str">
        <f t="shared" si="32"/>
        <v/>
      </c>
      <c r="V74" s="110"/>
      <c r="W74" s="109" t="str" cm="1">
        <f t="array" ref="W74">IF((_xlfn.IFS(TRIM(SUBSTITUTE(V74,CHAR(160),""))="Devis 1",IFERROR(VALUE(TRIM(SUBSTITUTE(M74,CHAR(160),""))),0),TRIM(SUBSTITUTE(V74,CHAR(160),""))="Devis 2",IFERROR(VALUE(TRIM(SUBSTITUTE(P74,CHAR(160),""))),0),TRIM(SUBSTITUTE(V74,CHAR(160),""))="Devis 3",IFERROR(VALUE(TRIM(SUBSTITUTE(S74,CHAR(160),""))),0),TRUE,0)*IFERROR(VALUE(TRIM(SUBSTITUTE(D74,CHAR(160),""))),0))=0,"",_xlfn.IFS(TRIM(SUBSTITUTE(V74,CHAR(160),""))="Devis 1",IFERROR(VALUE(TRIM(SUBSTITUTE(M74,CHAR(160),""))),0),TRIM(SUBSTITUTE(V74,CHAR(160),""))="Devis 2",IFERROR(VALUE(TRIM(SUBSTITUTE(P74,CHAR(160),""))),0),TRIM(SUBSTITUTE(V74,CHAR(160),""))="Devis 3",IFERROR(VALUE(TRIM(SUBSTITUTE(S74,CHAR(160),""))),0),TRUE,0)*IFERROR(VALUE(TRIM(SUBSTITUTE(D74,CHAR(160),""))),0))</f>
        <v/>
      </c>
      <c r="X74" s="54" t="str" cm="1">
        <f t="array" ref="X74">IF(_xlfn.IFS(TRIM(SUBSTITUTE(V74,CHAR(160),""))="Devis 1",IFERROR(VALUE(TRIM(SUBSTITUTE(N74,CHAR(160),""))),0),TRIM(SUBSTITUTE(V74,CHAR(160),""))="Devis 2",IFERROR(VALUE(TRIM(SUBSTITUTE(Q74,CHAR(160),""))),0),TRIM(SUBSTITUTE(V74,CHAR(160),""))="Devis 3",IFERROR(VALUE(TRIM(SUBSTITUTE(T74,CHAR(160),""))),0),TRUE,0)*IFERROR(VALUE(TRIM(SUBSTITUTE(D74,CHAR(160),""))),0)=0,IF(W74&lt;&gt;"",0,""),_xlfn.IFS(TRIM(SUBSTITUTE(V74,CHAR(160),""))="Devis 1",IFERROR(VALUE(TRIM(SUBSTITUTE(N74,CHAR(160),""))),0),TRIM(SUBSTITUTE(V74,CHAR(160),""))="Devis 2",IFERROR(VALUE(TRIM(SUBSTITUTE(Q74,CHAR(160),""))),0),TRIM(SUBSTITUTE(V74,CHAR(160),""))="Devis 3",IFERROR(VALUE(TRIM(SUBSTITUTE(T74,CHAR(160),""))),0),TRUE,0)*IFERROR(VALUE(TRIM(SUBSTITUTE(D74,CHAR(160),""))),0))</f>
        <v/>
      </c>
      <c r="Y74" s="112" t="str">
        <f t="shared" si="33"/>
        <v/>
      </c>
      <c r="Z74" s="113"/>
      <c r="AA74" s="130" t="str">
        <f t="shared" si="34"/>
        <v/>
      </c>
      <c r="AB74" s="130" t="str">
        <f t="shared" si="35"/>
        <v/>
      </c>
      <c r="AC74" s="130" t="str">
        <f t="shared" si="36"/>
        <v/>
      </c>
      <c r="AD74" s="130" t="str">
        <f t="shared" si="37"/>
        <v/>
      </c>
      <c r="AE74" s="130" t="str">
        <f t="shared" si="38"/>
        <v/>
      </c>
      <c r="AF74" s="130" t="str">
        <f t="shared" si="39"/>
        <v/>
      </c>
      <c r="AG74" s="130" t="str">
        <f t="shared" si="40"/>
        <v/>
      </c>
      <c r="AH74" s="130" t="str">
        <f t="shared" si="41"/>
        <v/>
      </c>
      <c r="AI74" s="130"/>
      <c r="AJ74" s="130" t="str">
        <f t="shared" si="42"/>
        <v/>
      </c>
      <c r="AK74" s="130" t="str">
        <f t="shared" si="43"/>
        <v/>
      </c>
      <c r="AL74" s="29" t="str">
        <f t="shared" si="44"/>
        <v/>
      </c>
      <c r="AM74" s="9" t="str">
        <f t="shared" si="45"/>
        <v/>
      </c>
      <c r="AN74" s="27" t="str">
        <f t="shared" si="46"/>
        <v/>
      </c>
      <c r="AO74" s="30" t="str">
        <f t="shared" si="47"/>
        <v/>
      </c>
      <c r="AP74" s="9" t="str">
        <f t="shared" si="48"/>
        <v/>
      </c>
      <c r="AQ74" s="27" t="str">
        <f t="shared" si="49"/>
        <v/>
      </c>
      <c r="AR74" s="31" t="str">
        <f t="shared" si="50"/>
        <v/>
      </c>
      <c r="AS74" s="9" t="str">
        <f t="shared" si="51"/>
        <v/>
      </c>
      <c r="AT74" s="32" t="str">
        <f t="shared" si="52"/>
        <v/>
      </c>
      <c r="AU74" s="28" t="str">
        <f t="shared" si="53"/>
        <v/>
      </c>
      <c r="AV74" s="136"/>
      <c r="AW74" s="33" t="str">
        <f t="shared" si="54"/>
        <v/>
      </c>
      <c r="AX74" s="33" t="str">
        <f t="shared" si="55"/>
        <v/>
      </c>
      <c r="AY74" s="33" t="str">
        <f t="shared" si="56"/>
        <v/>
      </c>
      <c r="AZ74" s="55" t="str" cm="1">
        <f t="array" ref="AZ74">IF($AC74="","",IF((IFERROR(_xlfn.IFS($AU74="Devis 1",(IFERROR(VALUE(TRIM(SUBSTITUTE(AL74,CHAR(160),""))),0)),$AU74="Devis 2",(IFERROR(VALUE(TRIM(SUBSTITUTE(AO74,CHAR(160),""))),0)),$AU74="Devis 3",(IFERROR(VALUE(TRIM(SUBSTITUTE(AR74,CHAR(160),""))),0))),0))*(IFERROR(VALUE(TRIM(SUBSTITUTE($AC74,CHAR(160),""))),0))=0,"",(IFERROR(_xlfn.IFS($AU74="Devis 1",(IFERROR(VALUE(TRIM(SUBSTITUTE(AL74,CHAR(160),""))),0)),$AU74="Devis 2",(IFERROR(VALUE(TRIM(SUBSTITUTE(AO74,CHAR(160),""))),0)),$AU74="Devis 3",(IFERROR(VALUE(TRIM(SUBSTITUTE(AR74,CHAR(160),""))),0))),0))*(IFERROR(VALUE(TRIM(SUBSTITUTE($AC74,CHAR(160),""))),0))))</f>
        <v/>
      </c>
      <c r="BA74" s="55" t="str" cm="1">
        <f t="array" ref="BA74">IF($AC74="","",IF((IFERROR(_xlfn.IFS(TRIM(SUBSTITUTE($AU74,CHAR(160),""))="Devis 1", IFERROR(VALUE(TRIM(SUBSTITUTE(AM74,CHAR(160),""))),0),TRIM(SUBSTITUTE($AU74,CHAR(160),""))="Devis 2", IFERROR(VALUE(TRIM(SUBSTITUTE(AP74,CHAR(160),""))),0),TRIM(SUBSTITUTE($AU74,CHAR(160),""))="Devis 3", IFERROR(VALUE(TRIM(SUBSTITUTE(AS74,CHAR(160),""))),0)),0) * IFERROR(VALUE(TRIM(SUBSTITUTE($AC74,CHAR(160),""))),0)) = 0,IF(AZ74&lt;&gt;"",0,""),(IFERROR(_xlfn.IFS(TRIM(SUBSTITUTE($AU74,CHAR(160),""))="Devis 1", IFERROR(VALUE(TRIM(SUBSTITUTE(AM74,CHAR(160),""))),0),TRIM(SUBSTITUTE($AU74,CHAR(160),""))="Devis 2", IFERROR(VALUE(TRIM(SUBSTITUTE(AP74,CHAR(160),""))),0),TRIM(SUBSTITUTE($AU74,CHAR(160),""))="Devis 3", IFERROR(VALUE(TRIM(SUBSTITUTE(AS74,CHAR(160),""))),0)),0) * IFERROR(VALUE(TRIM(SUBSTITUTE($AC74,CHAR(160),""))),0))))</f>
        <v/>
      </c>
      <c r="BB74" s="55" t="str" cm="1">
        <f t="array" ref="BB74">IF($AC74="","",IF(IFERROR(_xlfn.IFS($AU74="Devis 1",IFERROR(VALUE(TRIM(SUBSTITUTE(AN74,CHAR(160),""))),0),$AU74="Devis 2",IFERROR(VALUE(TRIM(SUBSTITUTE(AQ74,CHAR(160),""))),0),$AU74="Devis 3",IFERROR(VALUE(TRIM(SUBSTITUTE(AT74,CHAR(160),""))),0)),0)*IFERROR(VALUE(TRIM(SUBSTITUTE($AC74,CHAR(160),""))),0)=0,"",IFERROR(_xlfn.IFS($AU74="Devis 1",IFERROR(VALUE(TRIM(SUBSTITUTE(AN74,CHAR(160),""))),0),$AU74="Devis 2",IFERROR(VALUE(TRIM(SUBSTITUTE(AQ74,CHAR(160),""))),0),$AU74="Devis 3",IFERROR(VALUE(TRIM(SUBSTITUTE(AT74,CHAR(160),""))),0)),0)*IFERROR(VALUE(TRIM(SUBSTITUTE($AC74,CHAR(160),""))),0)))</f>
        <v/>
      </c>
      <c r="BC74" s="34"/>
      <c r="BD74" s="8" t="str" cm="1">
        <f t="array" ref="BD74">IF(OR(BB74="",AY74="",AZ74="",AW74="",BA74="",AX74=""),"",_xlfn.IFS((IFERROR(VALUE(TRIM(SUBSTITUTE(BB74,CHAR(160),""))),0))&gt;(IFERROR(VALUE(TRIM(SUBSTITUTE(AY74,CHAR(160),""))),0)),"KO : Le montant retenu TTC est supérieur au montant raisonnable TTC. Merci de revoir la ligne de dépense ou plafonner son montant.",(IFERROR(VALUE(TRIM(SUBSTITUTE(AZ74,CHAR(160),""))),0))&gt;(IFERROR(VALUE(TRIM(SUBSTITUTE(AW74,CHAR(160),""))),0)),"Attention : Le montant retenu HT est supérieur au montant HT raisonnable. Merci de revoir la ligne de dépense, plafonner son montant, ou justifier la reventillation HT / TVA.",(IFERROR(VALUE(TRIM(SUBSTITUTE(BA74,CHAR(160),""))),0))&gt;(IFERROR(VALUE(TRIM(SUBSTITUTE(AX74,CHAR(160),""))),0)),"Attention : Le montant TVA retenu est supérieur au montant TVA raisonnable. Merci de revoir la ligne de dépense, plafonner son montant, ou justifier la reventillation HT / TVA.",(IFERROR(VALUE(TRIM(SUBSTITUTE(BB74,CHAR(160),""))),0))=0,"",(IFERROR(VALUE(TRIM(SUBSTITUTE(AY74,CHAR(160),""))),0))=(IFERROR(VALUE(TRIM(SUBSTITUTE(BB74,CHAR(160),""))),0)),"OK",(IFERROR(VALUE(TRIM(SUBSTITUTE(AY74,CHAR(160),""))),0))&gt;(IFERROR(VALUE(TRIM(SUBSTITUTE(BB74,CHAR(160),""))),0))," OK : Montant instruit inférieur au montant raisonnable.",TRUE,""))</f>
        <v/>
      </c>
      <c r="BE74" s="139" t="str" cm="1">
        <f t="array" ref="BE74">IF(OR(BB74="",Y74="",AZ74="",W74="",BA74="",X74=""),"",_xlfn.IFS((IFERROR(VALUE(TRIM(SUBSTITUTE(BB74,CHAR(160),""))),0))&gt;(IFERROR(VALUE(TRIM(SUBSTITUTE(Y74,CHAR(160),""))),0)),"KO : Le montant retenu TTC est supérieur au montant présenté TTC. Merci de revoir la ligne de dépense ou plafonner son montant.",(IFERROR(VALUE(TRIM(SUBSTITUTE(AZ74,CHAR(160),""))),0))&gt;(IFERROR(VALUE(TRIM(SUBSTITUTE(W74,CHAR(160),""))),0)),"Attention : Le montant retenu HT est supérieur au montant HT présenté. Merci de revoir la ligne de dépense,plafonner son montant,ou justifier la reventillation HT/TVA.",(IFERROR(VALUE(TRIM(SUBSTITUTE(BA74,CHAR(160),""))),0))&gt;(IFERROR(VALUE(TRIM(SUBSTITUTE(X74,CHAR(160),""))),0)),"Attention : Le montant TVA retenu est supérieur au montant TVA présenté. Merci de revoir la ligne de dépense,plafonner son montant,ou justifier la reventillation HT/TVA.",(IFERROR(VALUE(TRIM(SUBSTITUTE(Y74,CHAR(160),""))),0))=0,"",(IFERROR(VALUE(TRIM(SUBSTITUTE(BB74,CHAR(160),""))),0))=(IFERROR(VALUE(TRIM(SUBSTITUTE(Y74,CHAR(160),""))),0)),"OK",
OR((IFERROR(VALUE(TRIM(SUBSTITUTE(BB74,CHAR(160),""))),0))=0,(IFERROR(VALUE(TRIM(SUBSTITUTE(AZ74,CHAR(160),""))),0))=0),"Attention : montant présenté entièrement écarté",(IFERROR(VALUE(TRIM(SUBSTITUTE(BB74,CHAR(160),""))),0))&lt;(IFERROR(VALUE(TRIM(SUBSTITUTE(Y74,CHAR(160),""))),0)),"Attention : montant présenté partiellement écarté",TRUE,""))</f>
        <v/>
      </c>
      <c r="BF74" s="33" t="str">
        <f t="shared" si="57"/>
        <v/>
      </c>
      <c r="BG74" s="33" t="str">
        <f t="shared" si="58"/>
        <v/>
      </c>
      <c r="BH74" s="10" t="str">
        <f t="shared" si="59"/>
        <v/>
      </c>
    </row>
    <row r="75" spans="1:60" ht="15" customHeight="1">
      <c r="A75" s="52">
        <v>64</v>
      </c>
      <c r="B75" s="539"/>
      <c r="C75" s="117"/>
      <c r="D75" s="118"/>
      <c r="E75" s="117"/>
      <c r="F75" s="117"/>
      <c r="G75" s="117"/>
      <c r="H75" s="117"/>
      <c r="I75" s="117"/>
      <c r="J75" s="117"/>
      <c r="K75" s="117"/>
      <c r="L75" s="117"/>
      <c r="M75" s="100"/>
      <c r="N75" s="4"/>
      <c r="O75" s="27" t="str">
        <f t="shared" ref="O75:O106" si="60">IF(OR(M75="", N75=""), "", IFERROR(VALUE(TRIM(SUBSTITUTE(M75,CHAR(160),""))),0) + IFERROR(VALUE(TRIM(SUBSTITUTE(N75,CHAR(160),""))),0))</f>
        <v/>
      </c>
      <c r="P75" s="5"/>
      <c r="Q75" s="4"/>
      <c r="R75" s="27" t="str">
        <f t="shared" ref="R75:R106" si="61">IF(OR(P75="", Q75=""), "", IFERROR(VALUE(TRIM(SUBSTITUTE(P75,CHAR(160),""))),0) + IFERROR(VALUE(TRIM(SUBSTITUTE(Q75,CHAR(160),""))),0))</f>
        <v/>
      </c>
      <c r="S75" s="6"/>
      <c r="T75" s="4"/>
      <c r="U75" s="101" t="str">
        <f t="shared" ref="U75:U106" si="62">IF(OR(S75="", T75=""), "", IFERROR(VALUE(TRIM(SUBSTITUTE(S75,CHAR(160),""))),0) + IFERROR(VALUE(TRIM(SUBSTITUTE(T75,CHAR(160),""))),0))</f>
        <v/>
      </c>
      <c r="V75" s="110"/>
      <c r="W75" s="109" t="str" cm="1">
        <f t="array" ref="W75">IF((_xlfn.IFS(TRIM(SUBSTITUTE(V75,CHAR(160),""))="Devis 1",IFERROR(VALUE(TRIM(SUBSTITUTE(M75,CHAR(160),""))),0),TRIM(SUBSTITUTE(V75,CHAR(160),""))="Devis 2",IFERROR(VALUE(TRIM(SUBSTITUTE(P75,CHAR(160),""))),0),TRIM(SUBSTITUTE(V75,CHAR(160),""))="Devis 3",IFERROR(VALUE(TRIM(SUBSTITUTE(S75,CHAR(160),""))),0),TRUE,0)*IFERROR(VALUE(TRIM(SUBSTITUTE(D75,CHAR(160),""))),0))=0,"",_xlfn.IFS(TRIM(SUBSTITUTE(V75,CHAR(160),""))="Devis 1",IFERROR(VALUE(TRIM(SUBSTITUTE(M75,CHAR(160),""))),0),TRIM(SUBSTITUTE(V75,CHAR(160),""))="Devis 2",IFERROR(VALUE(TRIM(SUBSTITUTE(P75,CHAR(160),""))),0),TRIM(SUBSTITUTE(V75,CHAR(160),""))="Devis 3",IFERROR(VALUE(TRIM(SUBSTITUTE(S75,CHAR(160),""))),0),TRUE,0)*IFERROR(VALUE(TRIM(SUBSTITUTE(D75,CHAR(160),""))),0))</f>
        <v/>
      </c>
      <c r="X75" s="54" t="str" cm="1">
        <f t="array" ref="X75">IF(_xlfn.IFS(TRIM(SUBSTITUTE(V75,CHAR(160),""))="Devis 1",IFERROR(VALUE(TRIM(SUBSTITUTE(N75,CHAR(160),""))),0),TRIM(SUBSTITUTE(V75,CHAR(160),""))="Devis 2",IFERROR(VALUE(TRIM(SUBSTITUTE(Q75,CHAR(160),""))),0),TRIM(SUBSTITUTE(V75,CHAR(160),""))="Devis 3",IFERROR(VALUE(TRIM(SUBSTITUTE(T75,CHAR(160),""))),0),TRUE,0)*IFERROR(VALUE(TRIM(SUBSTITUTE(D75,CHAR(160),""))),0)=0,IF(W75&lt;&gt;"",0,""),_xlfn.IFS(TRIM(SUBSTITUTE(V75,CHAR(160),""))="Devis 1",IFERROR(VALUE(TRIM(SUBSTITUTE(N75,CHAR(160),""))),0),TRIM(SUBSTITUTE(V75,CHAR(160),""))="Devis 2",IFERROR(VALUE(TRIM(SUBSTITUTE(Q75,CHAR(160),""))),0),TRIM(SUBSTITUTE(V75,CHAR(160),""))="Devis 3",IFERROR(VALUE(TRIM(SUBSTITUTE(T75,CHAR(160),""))),0),TRUE,0)*IFERROR(VALUE(TRIM(SUBSTITUTE(D75,CHAR(160),""))),0))</f>
        <v/>
      </c>
      <c r="Y75" s="112" t="str">
        <f t="shared" ref="Y75:Y106" si="63">IF(OR(W75="", X75=""), "", IFERROR(VALUE(TRIM(SUBSTITUTE(W75,CHAR(160),""))),0) + IFERROR(VALUE(TRIM(SUBSTITUTE(X75,CHAR(160),""))),0))</f>
        <v/>
      </c>
      <c r="Z75" s="113"/>
      <c r="AA75" s="130" t="str">
        <f t="shared" ref="AA75:AA111" si="64">IF(B75="","",B75)</f>
        <v/>
      </c>
      <c r="AB75" s="130" t="str">
        <f t="shared" ref="AB75:AB111" si="65">IF(C75="","",C75)</f>
        <v/>
      </c>
      <c r="AC75" s="130" t="str">
        <f t="shared" ref="AC75:AC111" si="66">IF(D75="","",D75)</f>
        <v/>
      </c>
      <c r="AD75" s="130" t="str">
        <f t="shared" ref="AD75:AD111" si="67">IF(E75="","",E75)</f>
        <v/>
      </c>
      <c r="AE75" s="130" t="str">
        <f t="shared" ref="AE75:AE111" si="68">IF(F75="","",F75)</f>
        <v/>
      </c>
      <c r="AF75" s="130" t="str">
        <f t="shared" ref="AF75:AF111" si="69">IF(G75="","",G75)</f>
        <v/>
      </c>
      <c r="AG75" s="130" t="str">
        <f t="shared" ref="AG75:AG111" si="70">IF(H75="","",H75)</f>
        <v/>
      </c>
      <c r="AH75" s="130" t="str">
        <f t="shared" ref="AH75:AH111" si="71">IF(I75="","",I75)</f>
        <v/>
      </c>
      <c r="AI75" s="130"/>
      <c r="AJ75" s="130" t="str">
        <f t="shared" ref="AJ75:AJ111" si="72">IF(K75="","",K75)</f>
        <v/>
      </c>
      <c r="AK75" s="130" t="str">
        <f t="shared" ref="AK75:AK111" si="73">IF(L75="","",L75)</f>
        <v/>
      </c>
      <c r="AL75" s="29" t="str">
        <f t="shared" ref="AL75:AL111" si="74">IF(M75="","",M75)</f>
        <v/>
      </c>
      <c r="AM75" s="9" t="str">
        <f t="shared" ref="AM75:AM111" si="75">IF(N75="","",N75)</f>
        <v/>
      </c>
      <c r="AN75" s="27" t="str">
        <f t="shared" ref="AN75:AN106" si="76">IF(OR(AL75="", AM75=""), "", IFERROR(VALUE(TRIM(SUBSTITUTE(AL75,CHAR(160),""))),0) + IFERROR(VALUE(TRIM(SUBSTITUTE(AM75,CHAR(160),""))),0))</f>
        <v/>
      </c>
      <c r="AO75" s="30" t="str">
        <f t="shared" ref="AO75:AO111" si="77">IF(P75="","",P75)</f>
        <v/>
      </c>
      <c r="AP75" s="9" t="str">
        <f t="shared" ref="AP75:AP111" si="78">IF(Q75="","",Q75)</f>
        <v/>
      </c>
      <c r="AQ75" s="27" t="str">
        <f t="shared" ref="AQ75:AQ106" si="79">IF(OR(AO75="",AP75=""),"",IFERROR(VALUE(TRIM(SUBSTITUTE(AO75,CHAR(160),""))),0)+IFERROR(VALUE(TRIM(SUBSTITUTE(AP75,CHAR(160),""))),0))</f>
        <v/>
      </c>
      <c r="AR75" s="31" t="str">
        <f t="shared" ref="AR75:AR111" si="80">IF(S75="","",S75)</f>
        <v/>
      </c>
      <c r="AS75" s="9" t="str">
        <f t="shared" ref="AS75:AS111" si="81">IF(T75="","",T75)</f>
        <v/>
      </c>
      <c r="AT75" s="32" t="str">
        <f t="shared" ref="AT75:AT106" si="82">IF(OR(AR75="",AS75=""),"",IFERROR(VALUE(TRIM(SUBSTITUTE(AR75,CHAR(160),""))),0)+IFERROR(VALUE(TRIM(SUBSTITUTE(AS75,CHAR(160),""))),0))</f>
        <v/>
      </c>
      <c r="AU75" s="28" t="str">
        <f t="shared" ref="AU75:AU111" si="83">IF(V75="","",V75)</f>
        <v/>
      </c>
      <c r="AV75" s="136"/>
      <c r="AW75" s="33" t="str">
        <f t="shared" ref="AW75:AW111" si="84">IF((1.15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0,"",(1.15*MIN(IF((IFERROR(VALUE(TRIM(SUBSTITUTE(AL75,CHAR(160),""))),0))=0,1E+30,(IFERROR(VALUE(TRIM(SUBSTITUTE(AL75,CHAR(160),""))),0))),IF((IFERROR(VALUE(TRIM(SUBSTITUTE(AO75,CHAR(160),""))),0))=0,1E+30,(IFERROR(VALUE(TRIM(SUBSTITUTE(AO75,CHAR(160),""))),0))),IF((IFERROR(VALUE(TRIM(SUBSTITUTE(AR75,CHAR(160),""))),0))=0,1E+30,(IFERROR(VALUE(TRIM(SUBSTITUTE(AR75,CHAR(160),""))),0))))*(IFERROR(VALUE(TRIM(SUBSTITUTE(AC75,CHAR(160),""))),0))))</f>
        <v/>
      </c>
      <c r="AX75" s="33" t="str">
        <f t="shared" ref="AX75:AX106" si="85">IF(AW75="","",IF( AND(IFERROR(VALUE(TRIM(SUBSTITUTE(AM75,CHAR(160),""))),0)=0,IFERROR(VALUE(TRIM(SUBSTITUTE(AP75,CHAR(160),""))),0)=0,IFERROR(VALUE(TRIM(SUBSTITUTE(AS75,CHAR(160),""))),0)=0),0,1.15*MIN(IF(IFERROR(VALUE(TRIM(SUBSTITUTE(AM75,CHAR(160),""))),0)=0, 1E+30, IFERROR(VALUE(TRIM(SUBSTITUTE(AM75,CHAR(160),""))),0)),IF(IFERROR(VALUE(TRIM(SUBSTITUTE(AP75,CHAR(160),""))),0)=0, 1E+30, IFERROR(VALUE(TRIM(SUBSTITUTE(AP75,CHAR(160),""))),0)),IF(IFERROR(VALUE(TRIM(SUBSTITUTE(AS75,CHAR(160),""))),0)=0, 1E+30, IFERROR(VALUE(TRIM(SUBSTITUTE(AS75,CHAR(160),""))),0))) *IFERROR(VALUE(TRIM(SUBSTITUTE(AC75,CHAR(160),""))),0)))</f>
        <v/>
      </c>
      <c r="AY75" s="33" t="str">
        <f t="shared" ref="AY75:AY106" si="86">IF(AW75="","",AW75+AX75)</f>
        <v/>
      </c>
      <c r="AZ75" s="55" t="str" cm="1">
        <f t="array" ref="AZ75">IF($AC75="","",IF((IFERROR(_xlfn.IFS($AU75="Devis 1",(IFERROR(VALUE(TRIM(SUBSTITUTE(AL75,CHAR(160),""))),0)),$AU75="Devis 2",(IFERROR(VALUE(TRIM(SUBSTITUTE(AO75,CHAR(160),""))),0)),$AU75="Devis 3",(IFERROR(VALUE(TRIM(SUBSTITUTE(AR75,CHAR(160),""))),0))),0))*(IFERROR(VALUE(TRIM(SUBSTITUTE($AC75,CHAR(160),""))),0))=0,"",(IFERROR(_xlfn.IFS($AU75="Devis 1",(IFERROR(VALUE(TRIM(SUBSTITUTE(AL75,CHAR(160),""))),0)),$AU75="Devis 2",(IFERROR(VALUE(TRIM(SUBSTITUTE(AO75,CHAR(160),""))),0)),$AU75="Devis 3",(IFERROR(VALUE(TRIM(SUBSTITUTE(AR75,CHAR(160),""))),0))),0))*(IFERROR(VALUE(TRIM(SUBSTITUTE($AC75,CHAR(160),""))),0))))</f>
        <v/>
      </c>
      <c r="BA75" s="55" t="str" cm="1">
        <f t="array" ref="BA75">IF($AC75="","",IF((IFERROR(_xlfn.IFS(TRIM(SUBSTITUTE($AU75,CHAR(160),""))="Devis 1", IFERROR(VALUE(TRIM(SUBSTITUTE(AM75,CHAR(160),""))),0),TRIM(SUBSTITUTE($AU75,CHAR(160),""))="Devis 2", IFERROR(VALUE(TRIM(SUBSTITUTE(AP75,CHAR(160),""))),0),TRIM(SUBSTITUTE($AU75,CHAR(160),""))="Devis 3", IFERROR(VALUE(TRIM(SUBSTITUTE(AS75,CHAR(160),""))),0)),0) * IFERROR(VALUE(TRIM(SUBSTITUTE($AC75,CHAR(160),""))),0)) = 0,IF(AZ75&lt;&gt;"",0,""),(IFERROR(_xlfn.IFS(TRIM(SUBSTITUTE($AU75,CHAR(160),""))="Devis 1", IFERROR(VALUE(TRIM(SUBSTITUTE(AM75,CHAR(160),""))),0),TRIM(SUBSTITUTE($AU75,CHAR(160),""))="Devis 2", IFERROR(VALUE(TRIM(SUBSTITUTE(AP75,CHAR(160),""))),0),TRIM(SUBSTITUTE($AU75,CHAR(160),""))="Devis 3", IFERROR(VALUE(TRIM(SUBSTITUTE(AS75,CHAR(160),""))),0)),0) * IFERROR(VALUE(TRIM(SUBSTITUTE($AC75,CHAR(160),""))),0))))</f>
        <v/>
      </c>
      <c r="BB75" s="55" t="str" cm="1">
        <f t="array" ref="BB75">IF($AC75="","",IF(IFERROR(_xlfn.IFS($AU75="Devis 1",IFERROR(VALUE(TRIM(SUBSTITUTE(AN75,CHAR(160),""))),0),$AU75="Devis 2",IFERROR(VALUE(TRIM(SUBSTITUTE(AQ75,CHAR(160),""))),0),$AU75="Devis 3",IFERROR(VALUE(TRIM(SUBSTITUTE(AT75,CHAR(160),""))),0)),0)*IFERROR(VALUE(TRIM(SUBSTITUTE($AC75,CHAR(160),""))),0)=0,"",IFERROR(_xlfn.IFS($AU75="Devis 1",IFERROR(VALUE(TRIM(SUBSTITUTE(AN75,CHAR(160),""))),0),$AU75="Devis 2",IFERROR(VALUE(TRIM(SUBSTITUTE(AQ75,CHAR(160),""))),0),$AU75="Devis 3",IFERROR(VALUE(TRIM(SUBSTITUTE(AT75,CHAR(160),""))),0)),0)*IFERROR(VALUE(TRIM(SUBSTITUTE($AC75,CHAR(160),""))),0)))</f>
        <v/>
      </c>
      <c r="BC75" s="34"/>
      <c r="BD75" s="8" t="str" cm="1">
        <f t="array" ref="BD75">IF(OR(BB75="",AY75="",AZ75="",AW75="",BA75="",AX75=""),"",_xlfn.IFS((IFERROR(VALUE(TRIM(SUBSTITUTE(BB75,CHAR(160),""))),0))&gt;(IFERROR(VALUE(TRIM(SUBSTITUTE(AY75,CHAR(160),""))),0)),"KO : Le montant retenu TTC est supérieur au montant raisonnable TTC. Merci de revoir la ligne de dépense ou plafonner son montant.",(IFERROR(VALUE(TRIM(SUBSTITUTE(AZ75,CHAR(160),""))),0))&gt;(IFERROR(VALUE(TRIM(SUBSTITUTE(AW75,CHAR(160),""))),0)),"Attention : Le montant retenu HT est supérieur au montant HT raisonnable. Merci de revoir la ligne de dépense, plafonner son montant, ou justifier la reventillation HT / TVA.",(IFERROR(VALUE(TRIM(SUBSTITUTE(BA75,CHAR(160),""))),0))&gt;(IFERROR(VALUE(TRIM(SUBSTITUTE(AX75,CHAR(160),""))),0)),"Attention : Le montant TVA retenu est supérieur au montant TVA raisonnable. Merci de revoir la ligne de dépense, plafonner son montant, ou justifier la reventillation HT / TVA.",(IFERROR(VALUE(TRIM(SUBSTITUTE(BB75,CHAR(160),""))),0))=0,"",(IFERROR(VALUE(TRIM(SUBSTITUTE(AY75,CHAR(160),""))),0))=(IFERROR(VALUE(TRIM(SUBSTITUTE(BB75,CHAR(160),""))),0)),"OK",(IFERROR(VALUE(TRIM(SUBSTITUTE(AY75,CHAR(160),""))),0))&gt;(IFERROR(VALUE(TRIM(SUBSTITUTE(BB75,CHAR(160),""))),0))," OK : Montant instruit inférieur au montant raisonnable.",TRUE,""))</f>
        <v/>
      </c>
      <c r="BE75" s="139" t="str" cm="1">
        <f t="array" ref="BE75">IF(OR(BB75="",Y75="",AZ75="",W75="",BA75="",X75=""),"",_xlfn.IFS((IFERROR(VALUE(TRIM(SUBSTITUTE(BB75,CHAR(160),""))),0))&gt;(IFERROR(VALUE(TRIM(SUBSTITUTE(Y75,CHAR(160),""))),0)),"KO : Le montant retenu TTC est supérieur au montant présenté TTC. Merci de revoir la ligne de dépense ou plafonner son montant.",(IFERROR(VALUE(TRIM(SUBSTITUTE(AZ75,CHAR(160),""))),0))&gt;(IFERROR(VALUE(TRIM(SUBSTITUTE(W75,CHAR(160),""))),0)),"Attention : Le montant retenu HT est supérieur au montant HT présenté. Merci de revoir la ligne de dépense,plafonner son montant,ou justifier la reventillation HT/TVA.",(IFERROR(VALUE(TRIM(SUBSTITUTE(BA75,CHAR(160),""))),0))&gt;(IFERROR(VALUE(TRIM(SUBSTITUTE(X75,CHAR(160),""))),0)),"Attention : Le montant TVA retenu est supérieur au montant TVA présenté. Merci de revoir la ligne de dépense,plafonner son montant,ou justifier la reventillation HT/TVA.",(IFERROR(VALUE(TRIM(SUBSTITUTE(Y75,CHAR(160),""))),0))=0,"",(IFERROR(VALUE(TRIM(SUBSTITUTE(BB75,CHAR(160),""))),0))=(IFERROR(VALUE(TRIM(SUBSTITUTE(Y75,CHAR(160),""))),0)),"OK",
OR((IFERROR(VALUE(TRIM(SUBSTITUTE(BB75,CHAR(160),""))),0))=0,(IFERROR(VALUE(TRIM(SUBSTITUTE(AZ75,CHAR(160),""))),0))=0),"Attention : montant présenté entièrement écarté",(IFERROR(VALUE(TRIM(SUBSTITUTE(BB75,CHAR(160),""))),0))&lt;(IFERROR(VALUE(TRIM(SUBSTITUTE(Y75,CHAR(160),""))),0)),"Attention : montant présenté partiellement écarté",TRUE,""))</f>
        <v/>
      </c>
      <c r="BF75" s="33" t="str">
        <f t="shared" ref="BF75:BF111" si="87">IF(OR(W75="",AZ75=""),"",(IFERROR(VALUE(TRIM(SUBSTITUTE(W75,CHAR(160),""))),0))-(IFERROR(VALUE(TRIM(SUBSTITUTE(AZ75,CHAR(160),""))),0)))</f>
        <v/>
      </c>
      <c r="BG75" s="33" t="str">
        <f t="shared" ref="BG75:BG111" si="88">IF(OR(X75="",BA75=""),"",(IFERROR(VALUE(TRIM(SUBSTITUTE(X75,CHAR(160),""))),0))-(IFERROR(VALUE(TRIM(SUBSTITUTE(BA75,CHAR(160),""))),0)))</f>
        <v/>
      </c>
      <c r="BH75" s="10" t="str">
        <f t="shared" ref="BH75:BH111" si="89">IF(OR(Y75="",BB75=""),"",(IFERROR(VALUE(TRIM(SUBSTITUTE(Y75,CHAR(160),""))),0))-(IFERROR(VALUE(TRIM(SUBSTITUTE(BB75,CHAR(160),""))),0)))</f>
        <v/>
      </c>
    </row>
    <row r="76" spans="1:60" ht="15" customHeight="1">
      <c r="A76" s="52">
        <v>65</v>
      </c>
      <c r="B76" s="539"/>
      <c r="C76" s="117"/>
      <c r="D76" s="118"/>
      <c r="E76" s="117"/>
      <c r="F76" s="117"/>
      <c r="G76" s="117"/>
      <c r="H76" s="117"/>
      <c r="I76" s="117"/>
      <c r="J76" s="117"/>
      <c r="K76" s="117"/>
      <c r="L76" s="117"/>
      <c r="M76" s="100"/>
      <c r="N76" s="4"/>
      <c r="O76" s="27" t="str">
        <f t="shared" si="60"/>
        <v/>
      </c>
      <c r="P76" s="5"/>
      <c r="Q76" s="4"/>
      <c r="R76" s="27" t="str">
        <f t="shared" si="61"/>
        <v/>
      </c>
      <c r="S76" s="6"/>
      <c r="T76" s="4"/>
      <c r="U76" s="101" t="str">
        <f t="shared" si="62"/>
        <v/>
      </c>
      <c r="V76" s="110"/>
      <c r="W76" s="109" t="str" cm="1">
        <f t="array" ref="W76">IF((_xlfn.IFS(TRIM(SUBSTITUTE(V76,CHAR(160),""))="Devis 1",IFERROR(VALUE(TRIM(SUBSTITUTE(M76,CHAR(160),""))),0),TRIM(SUBSTITUTE(V76,CHAR(160),""))="Devis 2",IFERROR(VALUE(TRIM(SUBSTITUTE(P76,CHAR(160),""))),0),TRIM(SUBSTITUTE(V76,CHAR(160),""))="Devis 3",IFERROR(VALUE(TRIM(SUBSTITUTE(S76,CHAR(160),""))),0),TRUE,0)*IFERROR(VALUE(TRIM(SUBSTITUTE(D76,CHAR(160),""))),0))=0,"",_xlfn.IFS(TRIM(SUBSTITUTE(V76,CHAR(160),""))="Devis 1",IFERROR(VALUE(TRIM(SUBSTITUTE(M76,CHAR(160),""))),0),TRIM(SUBSTITUTE(V76,CHAR(160),""))="Devis 2",IFERROR(VALUE(TRIM(SUBSTITUTE(P76,CHAR(160),""))),0),TRIM(SUBSTITUTE(V76,CHAR(160),""))="Devis 3",IFERROR(VALUE(TRIM(SUBSTITUTE(S76,CHAR(160),""))),0),TRUE,0)*IFERROR(VALUE(TRIM(SUBSTITUTE(D76,CHAR(160),""))),0))</f>
        <v/>
      </c>
      <c r="X76" s="54" t="str" cm="1">
        <f t="array" ref="X76">IF(_xlfn.IFS(TRIM(SUBSTITUTE(V76,CHAR(160),""))="Devis 1",IFERROR(VALUE(TRIM(SUBSTITUTE(N76,CHAR(160),""))),0),TRIM(SUBSTITUTE(V76,CHAR(160),""))="Devis 2",IFERROR(VALUE(TRIM(SUBSTITUTE(Q76,CHAR(160),""))),0),TRIM(SUBSTITUTE(V76,CHAR(160),""))="Devis 3",IFERROR(VALUE(TRIM(SUBSTITUTE(T76,CHAR(160),""))),0),TRUE,0)*IFERROR(VALUE(TRIM(SUBSTITUTE(D76,CHAR(160),""))),0)=0,IF(W76&lt;&gt;"",0,""),_xlfn.IFS(TRIM(SUBSTITUTE(V76,CHAR(160),""))="Devis 1",IFERROR(VALUE(TRIM(SUBSTITUTE(N76,CHAR(160),""))),0),TRIM(SUBSTITUTE(V76,CHAR(160),""))="Devis 2",IFERROR(VALUE(TRIM(SUBSTITUTE(Q76,CHAR(160),""))),0),TRIM(SUBSTITUTE(V76,CHAR(160),""))="Devis 3",IFERROR(VALUE(TRIM(SUBSTITUTE(T76,CHAR(160),""))),0),TRUE,0)*IFERROR(VALUE(TRIM(SUBSTITUTE(D76,CHAR(160),""))),0))</f>
        <v/>
      </c>
      <c r="Y76" s="112" t="str">
        <f t="shared" si="63"/>
        <v/>
      </c>
      <c r="Z76" s="113"/>
      <c r="AA76" s="130" t="str">
        <f t="shared" si="64"/>
        <v/>
      </c>
      <c r="AB76" s="130" t="str">
        <f t="shared" si="65"/>
        <v/>
      </c>
      <c r="AC76" s="130" t="str">
        <f t="shared" si="66"/>
        <v/>
      </c>
      <c r="AD76" s="130" t="str">
        <f t="shared" si="67"/>
        <v/>
      </c>
      <c r="AE76" s="130" t="str">
        <f t="shared" si="68"/>
        <v/>
      </c>
      <c r="AF76" s="130" t="str">
        <f t="shared" si="69"/>
        <v/>
      </c>
      <c r="AG76" s="130" t="str">
        <f t="shared" si="70"/>
        <v/>
      </c>
      <c r="AH76" s="130" t="str">
        <f t="shared" si="71"/>
        <v/>
      </c>
      <c r="AI76" s="130"/>
      <c r="AJ76" s="130" t="str">
        <f t="shared" si="72"/>
        <v/>
      </c>
      <c r="AK76" s="130" t="str">
        <f t="shared" si="73"/>
        <v/>
      </c>
      <c r="AL76" s="29" t="str">
        <f t="shared" si="74"/>
        <v/>
      </c>
      <c r="AM76" s="9" t="str">
        <f t="shared" si="75"/>
        <v/>
      </c>
      <c r="AN76" s="27" t="str">
        <f t="shared" si="76"/>
        <v/>
      </c>
      <c r="AO76" s="30" t="str">
        <f t="shared" si="77"/>
        <v/>
      </c>
      <c r="AP76" s="9" t="str">
        <f t="shared" si="78"/>
        <v/>
      </c>
      <c r="AQ76" s="27" t="str">
        <f t="shared" si="79"/>
        <v/>
      </c>
      <c r="AR76" s="31" t="str">
        <f t="shared" si="80"/>
        <v/>
      </c>
      <c r="AS76" s="9" t="str">
        <f t="shared" si="81"/>
        <v/>
      </c>
      <c r="AT76" s="32" t="str">
        <f t="shared" si="82"/>
        <v/>
      </c>
      <c r="AU76" s="28" t="str">
        <f t="shared" si="83"/>
        <v/>
      </c>
      <c r="AV76" s="136"/>
      <c r="AW76" s="33" t="str">
        <f t="shared" si="84"/>
        <v/>
      </c>
      <c r="AX76" s="33" t="str">
        <f t="shared" si="85"/>
        <v/>
      </c>
      <c r="AY76" s="33" t="str">
        <f t="shared" si="86"/>
        <v/>
      </c>
      <c r="AZ76" s="55" t="str" cm="1">
        <f t="array" ref="AZ76">IF($AC76="","",IF((IFERROR(_xlfn.IFS($AU76="Devis 1",(IFERROR(VALUE(TRIM(SUBSTITUTE(AL76,CHAR(160),""))),0)),$AU76="Devis 2",(IFERROR(VALUE(TRIM(SUBSTITUTE(AO76,CHAR(160),""))),0)),$AU76="Devis 3",(IFERROR(VALUE(TRIM(SUBSTITUTE(AR76,CHAR(160),""))),0))),0))*(IFERROR(VALUE(TRIM(SUBSTITUTE($AC76,CHAR(160),""))),0))=0,"",(IFERROR(_xlfn.IFS($AU76="Devis 1",(IFERROR(VALUE(TRIM(SUBSTITUTE(AL76,CHAR(160),""))),0)),$AU76="Devis 2",(IFERROR(VALUE(TRIM(SUBSTITUTE(AO76,CHAR(160),""))),0)),$AU76="Devis 3",(IFERROR(VALUE(TRIM(SUBSTITUTE(AR76,CHAR(160),""))),0))),0))*(IFERROR(VALUE(TRIM(SUBSTITUTE($AC76,CHAR(160),""))),0))))</f>
        <v/>
      </c>
      <c r="BA76" s="55" t="str" cm="1">
        <f t="array" ref="BA76">IF($AC76="","",IF((IFERROR(_xlfn.IFS(TRIM(SUBSTITUTE($AU76,CHAR(160),""))="Devis 1", IFERROR(VALUE(TRIM(SUBSTITUTE(AM76,CHAR(160),""))),0),TRIM(SUBSTITUTE($AU76,CHAR(160),""))="Devis 2", IFERROR(VALUE(TRIM(SUBSTITUTE(AP76,CHAR(160),""))),0),TRIM(SUBSTITUTE($AU76,CHAR(160),""))="Devis 3", IFERROR(VALUE(TRIM(SUBSTITUTE(AS76,CHAR(160),""))),0)),0) * IFERROR(VALUE(TRIM(SUBSTITUTE($AC76,CHAR(160),""))),0)) = 0,IF(AZ76&lt;&gt;"",0,""),(IFERROR(_xlfn.IFS(TRIM(SUBSTITUTE($AU76,CHAR(160),""))="Devis 1", IFERROR(VALUE(TRIM(SUBSTITUTE(AM76,CHAR(160),""))),0),TRIM(SUBSTITUTE($AU76,CHAR(160),""))="Devis 2", IFERROR(VALUE(TRIM(SUBSTITUTE(AP76,CHAR(160),""))),0),TRIM(SUBSTITUTE($AU76,CHAR(160),""))="Devis 3", IFERROR(VALUE(TRIM(SUBSTITUTE(AS76,CHAR(160),""))),0)),0) * IFERROR(VALUE(TRIM(SUBSTITUTE($AC76,CHAR(160),""))),0))))</f>
        <v/>
      </c>
      <c r="BB76" s="55" t="str" cm="1">
        <f t="array" ref="BB76">IF($AC76="","",IF(IFERROR(_xlfn.IFS($AU76="Devis 1",IFERROR(VALUE(TRIM(SUBSTITUTE(AN76,CHAR(160),""))),0),$AU76="Devis 2",IFERROR(VALUE(TRIM(SUBSTITUTE(AQ76,CHAR(160),""))),0),$AU76="Devis 3",IFERROR(VALUE(TRIM(SUBSTITUTE(AT76,CHAR(160),""))),0)),0)*IFERROR(VALUE(TRIM(SUBSTITUTE($AC76,CHAR(160),""))),0)=0,"",IFERROR(_xlfn.IFS($AU76="Devis 1",IFERROR(VALUE(TRIM(SUBSTITUTE(AN76,CHAR(160),""))),0),$AU76="Devis 2",IFERROR(VALUE(TRIM(SUBSTITUTE(AQ76,CHAR(160),""))),0),$AU76="Devis 3",IFERROR(VALUE(TRIM(SUBSTITUTE(AT76,CHAR(160),""))),0)),0)*IFERROR(VALUE(TRIM(SUBSTITUTE($AC76,CHAR(160),""))),0)))</f>
        <v/>
      </c>
      <c r="BC76" s="34"/>
      <c r="BD76" s="8" t="str" cm="1">
        <f t="array" ref="BD76">IF(OR(BB76="",AY76="",AZ76="",AW76="",BA76="",AX76=""),"",_xlfn.IFS((IFERROR(VALUE(TRIM(SUBSTITUTE(BB76,CHAR(160),""))),0))&gt;(IFERROR(VALUE(TRIM(SUBSTITUTE(AY76,CHAR(160),""))),0)),"KO : Le montant retenu TTC est supérieur au montant raisonnable TTC. Merci de revoir la ligne de dépense ou plafonner son montant.",(IFERROR(VALUE(TRIM(SUBSTITUTE(AZ76,CHAR(160),""))),0))&gt;(IFERROR(VALUE(TRIM(SUBSTITUTE(AW76,CHAR(160),""))),0)),"Attention : Le montant retenu HT est supérieur au montant HT raisonnable. Merci de revoir la ligne de dépense, plafonner son montant, ou justifier la reventillation HT / TVA.",(IFERROR(VALUE(TRIM(SUBSTITUTE(BA76,CHAR(160),""))),0))&gt;(IFERROR(VALUE(TRIM(SUBSTITUTE(AX76,CHAR(160),""))),0)),"Attention : Le montant TVA retenu est supérieur au montant TVA raisonnable. Merci de revoir la ligne de dépense, plafonner son montant, ou justifier la reventillation HT / TVA.",(IFERROR(VALUE(TRIM(SUBSTITUTE(BB76,CHAR(160),""))),0))=0,"",(IFERROR(VALUE(TRIM(SUBSTITUTE(AY76,CHAR(160),""))),0))=(IFERROR(VALUE(TRIM(SUBSTITUTE(BB76,CHAR(160),""))),0)),"OK",(IFERROR(VALUE(TRIM(SUBSTITUTE(AY76,CHAR(160),""))),0))&gt;(IFERROR(VALUE(TRIM(SUBSTITUTE(BB76,CHAR(160),""))),0))," OK : Montant instruit inférieur au montant raisonnable.",TRUE,""))</f>
        <v/>
      </c>
      <c r="BE76" s="139" t="str" cm="1">
        <f t="array" ref="BE76">IF(OR(BB76="",Y76="",AZ76="",W76="",BA76="",X76=""),"",_xlfn.IFS((IFERROR(VALUE(TRIM(SUBSTITUTE(BB76,CHAR(160),""))),0))&gt;(IFERROR(VALUE(TRIM(SUBSTITUTE(Y76,CHAR(160),""))),0)),"KO : Le montant retenu TTC est supérieur au montant présenté TTC. Merci de revoir la ligne de dépense ou plafonner son montant.",(IFERROR(VALUE(TRIM(SUBSTITUTE(AZ76,CHAR(160),""))),0))&gt;(IFERROR(VALUE(TRIM(SUBSTITUTE(W76,CHAR(160),""))),0)),"Attention : Le montant retenu HT est supérieur au montant HT présenté. Merci de revoir la ligne de dépense,plafonner son montant,ou justifier la reventillation HT/TVA.",(IFERROR(VALUE(TRIM(SUBSTITUTE(BA76,CHAR(160),""))),0))&gt;(IFERROR(VALUE(TRIM(SUBSTITUTE(X76,CHAR(160),""))),0)),"Attention : Le montant TVA retenu est supérieur au montant TVA présenté. Merci de revoir la ligne de dépense,plafonner son montant,ou justifier la reventillation HT/TVA.",(IFERROR(VALUE(TRIM(SUBSTITUTE(Y76,CHAR(160),""))),0))=0,"",(IFERROR(VALUE(TRIM(SUBSTITUTE(BB76,CHAR(160),""))),0))=(IFERROR(VALUE(TRIM(SUBSTITUTE(Y76,CHAR(160),""))),0)),"OK",
OR((IFERROR(VALUE(TRIM(SUBSTITUTE(BB76,CHAR(160),""))),0))=0,(IFERROR(VALUE(TRIM(SUBSTITUTE(AZ76,CHAR(160),""))),0))=0),"Attention : montant présenté entièrement écarté",(IFERROR(VALUE(TRIM(SUBSTITUTE(BB76,CHAR(160),""))),0))&lt;(IFERROR(VALUE(TRIM(SUBSTITUTE(Y76,CHAR(160),""))),0)),"Attention : montant présenté partiellement écarté",TRUE,""))</f>
        <v/>
      </c>
      <c r="BF76" s="33" t="str">
        <f t="shared" si="87"/>
        <v/>
      </c>
      <c r="BG76" s="33" t="str">
        <f t="shared" si="88"/>
        <v/>
      </c>
      <c r="BH76" s="10" t="str">
        <f t="shared" si="89"/>
        <v/>
      </c>
    </row>
    <row r="77" spans="1:60" ht="15" customHeight="1">
      <c r="A77" s="52">
        <v>66</v>
      </c>
      <c r="B77" s="539"/>
      <c r="C77" s="117"/>
      <c r="D77" s="118"/>
      <c r="E77" s="117"/>
      <c r="F77" s="117"/>
      <c r="G77" s="117"/>
      <c r="H77" s="117"/>
      <c r="I77" s="117"/>
      <c r="J77" s="117"/>
      <c r="K77" s="117"/>
      <c r="L77" s="117"/>
      <c r="M77" s="100"/>
      <c r="N77" s="4"/>
      <c r="O77" s="27" t="str">
        <f t="shared" si="60"/>
        <v/>
      </c>
      <c r="P77" s="5"/>
      <c r="Q77" s="4"/>
      <c r="R77" s="27" t="str">
        <f t="shared" si="61"/>
        <v/>
      </c>
      <c r="S77" s="6"/>
      <c r="T77" s="4"/>
      <c r="U77" s="101" t="str">
        <f t="shared" si="62"/>
        <v/>
      </c>
      <c r="V77" s="110"/>
      <c r="W77" s="109" t="str" cm="1">
        <f t="array" ref="W77">IF((_xlfn.IFS(TRIM(SUBSTITUTE(V77,CHAR(160),""))="Devis 1",IFERROR(VALUE(TRIM(SUBSTITUTE(M77,CHAR(160),""))),0),TRIM(SUBSTITUTE(V77,CHAR(160),""))="Devis 2",IFERROR(VALUE(TRIM(SUBSTITUTE(P77,CHAR(160),""))),0),TRIM(SUBSTITUTE(V77,CHAR(160),""))="Devis 3",IFERROR(VALUE(TRIM(SUBSTITUTE(S77,CHAR(160),""))),0),TRUE,0)*IFERROR(VALUE(TRIM(SUBSTITUTE(D77,CHAR(160),""))),0))=0,"",_xlfn.IFS(TRIM(SUBSTITUTE(V77,CHAR(160),""))="Devis 1",IFERROR(VALUE(TRIM(SUBSTITUTE(M77,CHAR(160),""))),0),TRIM(SUBSTITUTE(V77,CHAR(160),""))="Devis 2",IFERROR(VALUE(TRIM(SUBSTITUTE(P77,CHAR(160),""))),0),TRIM(SUBSTITUTE(V77,CHAR(160),""))="Devis 3",IFERROR(VALUE(TRIM(SUBSTITUTE(S77,CHAR(160),""))),0),TRUE,0)*IFERROR(VALUE(TRIM(SUBSTITUTE(D77,CHAR(160),""))),0))</f>
        <v/>
      </c>
      <c r="X77" s="54" t="str" cm="1">
        <f t="array" ref="X77">IF(_xlfn.IFS(TRIM(SUBSTITUTE(V77,CHAR(160),""))="Devis 1",IFERROR(VALUE(TRIM(SUBSTITUTE(N77,CHAR(160),""))),0),TRIM(SUBSTITUTE(V77,CHAR(160),""))="Devis 2",IFERROR(VALUE(TRIM(SUBSTITUTE(Q77,CHAR(160),""))),0),TRIM(SUBSTITUTE(V77,CHAR(160),""))="Devis 3",IFERROR(VALUE(TRIM(SUBSTITUTE(T77,CHAR(160),""))),0),TRUE,0)*IFERROR(VALUE(TRIM(SUBSTITUTE(D77,CHAR(160),""))),0)=0,IF(W77&lt;&gt;"",0,""),_xlfn.IFS(TRIM(SUBSTITUTE(V77,CHAR(160),""))="Devis 1",IFERROR(VALUE(TRIM(SUBSTITUTE(N77,CHAR(160),""))),0),TRIM(SUBSTITUTE(V77,CHAR(160),""))="Devis 2",IFERROR(VALUE(TRIM(SUBSTITUTE(Q77,CHAR(160),""))),0),TRIM(SUBSTITUTE(V77,CHAR(160),""))="Devis 3",IFERROR(VALUE(TRIM(SUBSTITUTE(T77,CHAR(160),""))),0),TRUE,0)*IFERROR(VALUE(TRIM(SUBSTITUTE(D77,CHAR(160),""))),0))</f>
        <v/>
      </c>
      <c r="Y77" s="112" t="str">
        <f t="shared" si="63"/>
        <v/>
      </c>
      <c r="Z77" s="113"/>
      <c r="AA77" s="130" t="str">
        <f t="shared" si="64"/>
        <v/>
      </c>
      <c r="AB77" s="130" t="str">
        <f t="shared" si="65"/>
        <v/>
      </c>
      <c r="AC77" s="130" t="str">
        <f t="shared" si="66"/>
        <v/>
      </c>
      <c r="AD77" s="130" t="str">
        <f t="shared" si="67"/>
        <v/>
      </c>
      <c r="AE77" s="130" t="str">
        <f t="shared" si="68"/>
        <v/>
      </c>
      <c r="AF77" s="130" t="str">
        <f t="shared" si="69"/>
        <v/>
      </c>
      <c r="AG77" s="130" t="str">
        <f t="shared" si="70"/>
        <v/>
      </c>
      <c r="AH77" s="130" t="str">
        <f t="shared" si="71"/>
        <v/>
      </c>
      <c r="AI77" s="130"/>
      <c r="AJ77" s="130" t="str">
        <f t="shared" si="72"/>
        <v/>
      </c>
      <c r="AK77" s="130" t="str">
        <f t="shared" si="73"/>
        <v/>
      </c>
      <c r="AL77" s="29" t="str">
        <f t="shared" si="74"/>
        <v/>
      </c>
      <c r="AM77" s="9" t="str">
        <f t="shared" si="75"/>
        <v/>
      </c>
      <c r="AN77" s="27" t="str">
        <f t="shared" si="76"/>
        <v/>
      </c>
      <c r="AO77" s="30" t="str">
        <f t="shared" si="77"/>
        <v/>
      </c>
      <c r="AP77" s="9" t="str">
        <f t="shared" si="78"/>
        <v/>
      </c>
      <c r="AQ77" s="27" t="str">
        <f t="shared" si="79"/>
        <v/>
      </c>
      <c r="AR77" s="31" t="str">
        <f t="shared" si="80"/>
        <v/>
      </c>
      <c r="AS77" s="9" t="str">
        <f t="shared" si="81"/>
        <v/>
      </c>
      <c r="AT77" s="32" t="str">
        <f t="shared" si="82"/>
        <v/>
      </c>
      <c r="AU77" s="28" t="str">
        <f t="shared" si="83"/>
        <v/>
      </c>
      <c r="AV77" s="136"/>
      <c r="AW77" s="33" t="str">
        <f t="shared" si="84"/>
        <v/>
      </c>
      <c r="AX77" s="33" t="str">
        <f t="shared" si="85"/>
        <v/>
      </c>
      <c r="AY77" s="33" t="str">
        <f t="shared" si="86"/>
        <v/>
      </c>
      <c r="AZ77" s="55" t="str" cm="1">
        <f t="array" ref="AZ77">IF($AC77="","",IF((IFERROR(_xlfn.IFS($AU77="Devis 1",(IFERROR(VALUE(TRIM(SUBSTITUTE(AL77,CHAR(160),""))),0)),$AU77="Devis 2",(IFERROR(VALUE(TRIM(SUBSTITUTE(AO77,CHAR(160),""))),0)),$AU77="Devis 3",(IFERROR(VALUE(TRIM(SUBSTITUTE(AR77,CHAR(160),""))),0))),0))*(IFERROR(VALUE(TRIM(SUBSTITUTE($AC77,CHAR(160),""))),0))=0,"",(IFERROR(_xlfn.IFS($AU77="Devis 1",(IFERROR(VALUE(TRIM(SUBSTITUTE(AL77,CHAR(160),""))),0)),$AU77="Devis 2",(IFERROR(VALUE(TRIM(SUBSTITUTE(AO77,CHAR(160),""))),0)),$AU77="Devis 3",(IFERROR(VALUE(TRIM(SUBSTITUTE(AR77,CHAR(160),""))),0))),0))*(IFERROR(VALUE(TRIM(SUBSTITUTE($AC77,CHAR(160),""))),0))))</f>
        <v/>
      </c>
      <c r="BA77" s="55" t="str" cm="1">
        <f t="array" ref="BA77">IF($AC77="","",IF((IFERROR(_xlfn.IFS(TRIM(SUBSTITUTE($AU77,CHAR(160),""))="Devis 1", IFERROR(VALUE(TRIM(SUBSTITUTE(AM77,CHAR(160),""))),0),TRIM(SUBSTITUTE($AU77,CHAR(160),""))="Devis 2", IFERROR(VALUE(TRIM(SUBSTITUTE(AP77,CHAR(160),""))),0),TRIM(SUBSTITUTE($AU77,CHAR(160),""))="Devis 3", IFERROR(VALUE(TRIM(SUBSTITUTE(AS77,CHAR(160),""))),0)),0) * IFERROR(VALUE(TRIM(SUBSTITUTE($AC77,CHAR(160),""))),0)) = 0,IF(AZ77&lt;&gt;"",0,""),(IFERROR(_xlfn.IFS(TRIM(SUBSTITUTE($AU77,CHAR(160),""))="Devis 1", IFERROR(VALUE(TRIM(SUBSTITUTE(AM77,CHAR(160),""))),0),TRIM(SUBSTITUTE($AU77,CHAR(160),""))="Devis 2", IFERROR(VALUE(TRIM(SUBSTITUTE(AP77,CHAR(160),""))),0),TRIM(SUBSTITUTE($AU77,CHAR(160),""))="Devis 3", IFERROR(VALUE(TRIM(SUBSTITUTE(AS77,CHAR(160),""))),0)),0) * IFERROR(VALUE(TRIM(SUBSTITUTE($AC77,CHAR(160),""))),0))))</f>
        <v/>
      </c>
      <c r="BB77" s="55" t="str" cm="1">
        <f t="array" ref="BB77">IF($AC77="","",IF(IFERROR(_xlfn.IFS($AU77="Devis 1",IFERROR(VALUE(TRIM(SUBSTITUTE(AN77,CHAR(160),""))),0),$AU77="Devis 2",IFERROR(VALUE(TRIM(SUBSTITUTE(AQ77,CHAR(160),""))),0),$AU77="Devis 3",IFERROR(VALUE(TRIM(SUBSTITUTE(AT77,CHAR(160),""))),0)),0)*IFERROR(VALUE(TRIM(SUBSTITUTE($AC77,CHAR(160),""))),0)=0,"",IFERROR(_xlfn.IFS($AU77="Devis 1",IFERROR(VALUE(TRIM(SUBSTITUTE(AN77,CHAR(160),""))),0),$AU77="Devis 2",IFERROR(VALUE(TRIM(SUBSTITUTE(AQ77,CHAR(160),""))),0),$AU77="Devis 3",IFERROR(VALUE(TRIM(SUBSTITUTE(AT77,CHAR(160),""))),0)),0)*IFERROR(VALUE(TRIM(SUBSTITUTE($AC77,CHAR(160),""))),0)))</f>
        <v/>
      </c>
      <c r="BC77" s="34"/>
      <c r="BD77" s="8" t="str" cm="1">
        <f t="array" ref="BD77">IF(OR(BB77="",AY77="",AZ77="",AW77="",BA77="",AX77=""),"",_xlfn.IFS((IFERROR(VALUE(TRIM(SUBSTITUTE(BB77,CHAR(160),""))),0))&gt;(IFERROR(VALUE(TRIM(SUBSTITUTE(AY77,CHAR(160),""))),0)),"KO : Le montant retenu TTC est supérieur au montant raisonnable TTC. Merci de revoir la ligne de dépense ou plafonner son montant.",(IFERROR(VALUE(TRIM(SUBSTITUTE(AZ77,CHAR(160),""))),0))&gt;(IFERROR(VALUE(TRIM(SUBSTITUTE(AW77,CHAR(160),""))),0)),"Attention : Le montant retenu HT est supérieur au montant HT raisonnable. Merci de revoir la ligne de dépense, plafonner son montant, ou justifier la reventillation HT / TVA.",(IFERROR(VALUE(TRIM(SUBSTITUTE(BA77,CHAR(160),""))),0))&gt;(IFERROR(VALUE(TRIM(SUBSTITUTE(AX77,CHAR(160),""))),0)),"Attention : Le montant TVA retenu est supérieur au montant TVA raisonnable. Merci de revoir la ligne de dépense, plafonner son montant, ou justifier la reventillation HT / TVA.",(IFERROR(VALUE(TRIM(SUBSTITUTE(BB77,CHAR(160),""))),0))=0,"",(IFERROR(VALUE(TRIM(SUBSTITUTE(AY77,CHAR(160),""))),0))=(IFERROR(VALUE(TRIM(SUBSTITUTE(BB77,CHAR(160),""))),0)),"OK",(IFERROR(VALUE(TRIM(SUBSTITUTE(AY77,CHAR(160),""))),0))&gt;(IFERROR(VALUE(TRIM(SUBSTITUTE(BB77,CHAR(160),""))),0))," OK : Montant instruit inférieur au montant raisonnable.",TRUE,""))</f>
        <v/>
      </c>
      <c r="BE77" s="139" t="str" cm="1">
        <f t="array" ref="BE77">IF(OR(BB77="",Y77="",AZ77="",W77="",BA77="",X77=""),"",_xlfn.IFS((IFERROR(VALUE(TRIM(SUBSTITUTE(BB77,CHAR(160),""))),0))&gt;(IFERROR(VALUE(TRIM(SUBSTITUTE(Y77,CHAR(160),""))),0)),"KO : Le montant retenu TTC est supérieur au montant présenté TTC. Merci de revoir la ligne de dépense ou plafonner son montant.",(IFERROR(VALUE(TRIM(SUBSTITUTE(AZ77,CHAR(160),""))),0))&gt;(IFERROR(VALUE(TRIM(SUBSTITUTE(W77,CHAR(160),""))),0)),"Attention : Le montant retenu HT est supérieur au montant HT présenté. Merci de revoir la ligne de dépense,plafonner son montant,ou justifier la reventillation HT/TVA.",(IFERROR(VALUE(TRIM(SUBSTITUTE(BA77,CHAR(160),""))),0))&gt;(IFERROR(VALUE(TRIM(SUBSTITUTE(X77,CHAR(160),""))),0)),"Attention : Le montant TVA retenu est supérieur au montant TVA présenté. Merci de revoir la ligne de dépense,plafonner son montant,ou justifier la reventillation HT/TVA.",(IFERROR(VALUE(TRIM(SUBSTITUTE(Y77,CHAR(160),""))),0))=0,"",(IFERROR(VALUE(TRIM(SUBSTITUTE(BB77,CHAR(160),""))),0))=(IFERROR(VALUE(TRIM(SUBSTITUTE(Y77,CHAR(160),""))),0)),"OK",
OR((IFERROR(VALUE(TRIM(SUBSTITUTE(BB77,CHAR(160),""))),0))=0,(IFERROR(VALUE(TRIM(SUBSTITUTE(AZ77,CHAR(160),""))),0))=0),"Attention : montant présenté entièrement écarté",(IFERROR(VALUE(TRIM(SUBSTITUTE(BB77,CHAR(160),""))),0))&lt;(IFERROR(VALUE(TRIM(SUBSTITUTE(Y77,CHAR(160),""))),0)),"Attention : montant présenté partiellement écarté",TRUE,""))</f>
        <v/>
      </c>
      <c r="BF77" s="33" t="str">
        <f t="shared" si="87"/>
        <v/>
      </c>
      <c r="BG77" s="33" t="str">
        <f t="shared" si="88"/>
        <v/>
      </c>
      <c r="BH77" s="10" t="str">
        <f t="shared" si="89"/>
        <v/>
      </c>
    </row>
    <row r="78" spans="1:60" ht="15" customHeight="1">
      <c r="A78" s="52">
        <v>67</v>
      </c>
      <c r="B78" s="539"/>
      <c r="C78" s="117"/>
      <c r="D78" s="118"/>
      <c r="E78" s="117"/>
      <c r="F78" s="117"/>
      <c r="G78" s="117"/>
      <c r="H78" s="117"/>
      <c r="I78" s="117"/>
      <c r="J78" s="117"/>
      <c r="K78" s="117"/>
      <c r="L78" s="117"/>
      <c r="M78" s="100"/>
      <c r="N78" s="4"/>
      <c r="O78" s="27" t="str">
        <f t="shared" si="60"/>
        <v/>
      </c>
      <c r="P78" s="5"/>
      <c r="Q78" s="4"/>
      <c r="R78" s="27" t="str">
        <f t="shared" si="61"/>
        <v/>
      </c>
      <c r="S78" s="6"/>
      <c r="T78" s="4"/>
      <c r="U78" s="101" t="str">
        <f t="shared" si="62"/>
        <v/>
      </c>
      <c r="V78" s="110"/>
      <c r="W78" s="109" t="str" cm="1">
        <f t="array" ref="W78">IF((_xlfn.IFS(TRIM(SUBSTITUTE(V78,CHAR(160),""))="Devis 1",IFERROR(VALUE(TRIM(SUBSTITUTE(M78,CHAR(160),""))),0),TRIM(SUBSTITUTE(V78,CHAR(160),""))="Devis 2",IFERROR(VALUE(TRIM(SUBSTITUTE(P78,CHAR(160),""))),0),TRIM(SUBSTITUTE(V78,CHAR(160),""))="Devis 3",IFERROR(VALUE(TRIM(SUBSTITUTE(S78,CHAR(160),""))),0),TRUE,0)*IFERROR(VALUE(TRIM(SUBSTITUTE(D78,CHAR(160),""))),0))=0,"",_xlfn.IFS(TRIM(SUBSTITUTE(V78,CHAR(160),""))="Devis 1",IFERROR(VALUE(TRIM(SUBSTITUTE(M78,CHAR(160),""))),0),TRIM(SUBSTITUTE(V78,CHAR(160),""))="Devis 2",IFERROR(VALUE(TRIM(SUBSTITUTE(P78,CHAR(160),""))),0),TRIM(SUBSTITUTE(V78,CHAR(160),""))="Devis 3",IFERROR(VALUE(TRIM(SUBSTITUTE(S78,CHAR(160),""))),0),TRUE,0)*IFERROR(VALUE(TRIM(SUBSTITUTE(D78,CHAR(160),""))),0))</f>
        <v/>
      </c>
      <c r="X78" s="54" t="str" cm="1">
        <f t="array" ref="X78">IF(_xlfn.IFS(TRIM(SUBSTITUTE(V78,CHAR(160),""))="Devis 1",IFERROR(VALUE(TRIM(SUBSTITUTE(N78,CHAR(160),""))),0),TRIM(SUBSTITUTE(V78,CHAR(160),""))="Devis 2",IFERROR(VALUE(TRIM(SUBSTITUTE(Q78,CHAR(160),""))),0),TRIM(SUBSTITUTE(V78,CHAR(160),""))="Devis 3",IFERROR(VALUE(TRIM(SUBSTITUTE(T78,CHAR(160),""))),0),TRUE,0)*IFERROR(VALUE(TRIM(SUBSTITUTE(D78,CHAR(160),""))),0)=0,IF(W78&lt;&gt;"",0,""),_xlfn.IFS(TRIM(SUBSTITUTE(V78,CHAR(160),""))="Devis 1",IFERROR(VALUE(TRIM(SUBSTITUTE(N78,CHAR(160),""))),0),TRIM(SUBSTITUTE(V78,CHAR(160),""))="Devis 2",IFERROR(VALUE(TRIM(SUBSTITUTE(Q78,CHAR(160),""))),0),TRIM(SUBSTITUTE(V78,CHAR(160),""))="Devis 3",IFERROR(VALUE(TRIM(SUBSTITUTE(T78,CHAR(160),""))),0),TRUE,0)*IFERROR(VALUE(TRIM(SUBSTITUTE(D78,CHAR(160),""))),0))</f>
        <v/>
      </c>
      <c r="Y78" s="112" t="str">
        <f t="shared" si="63"/>
        <v/>
      </c>
      <c r="Z78" s="113"/>
      <c r="AA78" s="130" t="str">
        <f t="shared" si="64"/>
        <v/>
      </c>
      <c r="AB78" s="130" t="str">
        <f t="shared" si="65"/>
        <v/>
      </c>
      <c r="AC78" s="130" t="str">
        <f t="shared" si="66"/>
        <v/>
      </c>
      <c r="AD78" s="130" t="str">
        <f t="shared" si="67"/>
        <v/>
      </c>
      <c r="AE78" s="130" t="str">
        <f t="shared" si="68"/>
        <v/>
      </c>
      <c r="AF78" s="130" t="str">
        <f t="shared" si="69"/>
        <v/>
      </c>
      <c r="AG78" s="130" t="str">
        <f t="shared" si="70"/>
        <v/>
      </c>
      <c r="AH78" s="130" t="str">
        <f t="shared" si="71"/>
        <v/>
      </c>
      <c r="AI78" s="130"/>
      <c r="AJ78" s="130" t="str">
        <f t="shared" si="72"/>
        <v/>
      </c>
      <c r="AK78" s="130" t="str">
        <f t="shared" si="73"/>
        <v/>
      </c>
      <c r="AL78" s="29" t="str">
        <f t="shared" si="74"/>
        <v/>
      </c>
      <c r="AM78" s="9" t="str">
        <f t="shared" si="75"/>
        <v/>
      </c>
      <c r="AN78" s="27" t="str">
        <f t="shared" si="76"/>
        <v/>
      </c>
      <c r="AO78" s="30" t="str">
        <f t="shared" si="77"/>
        <v/>
      </c>
      <c r="AP78" s="9" t="str">
        <f t="shared" si="78"/>
        <v/>
      </c>
      <c r="AQ78" s="27" t="str">
        <f t="shared" si="79"/>
        <v/>
      </c>
      <c r="AR78" s="31" t="str">
        <f t="shared" si="80"/>
        <v/>
      </c>
      <c r="AS78" s="9" t="str">
        <f t="shared" si="81"/>
        <v/>
      </c>
      <c r="AT78" s="32" t="str">
        <f t="shared" si="82"/>
        <v/>
      </c>
      <c r="AU78" s="28" t="str">
        <f t="shared" si="83"/>
        <v/>
      </c>
      <c r="AV78" s="136"/>
      <c r="AW78" s="33" t="str">
        <f t="shared" si="84"/>
        <v/>
      </c>
      <c r="AX78" s="33" t="str">
        <f t="shared" si="85"/>
        <v/>
      </c>
      <c r="AY78" s="33" t="str">
        <f t="shared" si="86"/>
        <v/>
      </c>
      <c r="AZ78" s="55" t="str" cm="1">
        <f t="array" ref="AZ78">IF($AC78="","",IF((IFERROR(_xlfn.IFS($AU78="Devis 1",(IFERROR(VALUE(TRIM(SUBSTITUTE(AL78,CHAR(160),""))),0)),$AU78="Devis 2",(IFERROR(VALUE(TRIM(SUBSTITUTE(AO78,CHAR(160),""))),0)),$AU78="Devis 3",(IFERROR(VALUE(TRIM(SUBSTITUTE(AR78,CHAR(160),""))),0))),0))*(IFERROR(VALUE(TRIM(SUBSTITUTE($AC78,CHAR(160),""))),0))=0,"",(IFERROR(_xlfn.IFS($AU78="Devis 1",(IFERROR(VALUE(TRIM(SUBSTITUTE(AL78,CHAR(160),""))),0)),$AU78="Devis 2",(IFERROR(VALUE(TRIM(SUBSTITUTE(AO78,CHAR(160),""))),0)),$AU78="Devis 3",(IFERROR(VALUE(TRIM(SUBSTITUTE(AR78,CHAR(160),""))),0))),0))*(IFERROR(VALUE(TRIM(SUBSTITUTE($AC78,CHAR(160),""))),0))))</f>
        <v/>
      </c>
      <c r="BA78" s="55" t="str" cm="1">
        <f t="array" ref="BA78">IF($AC78="","",IF((IFERROR(_xlfn.IFS(TRIM(SUBSTITUTE($AU78,CHAR(160),""))="Devis 1", IFERROR(VALUE(TRIM(SUBSTITUTE(AM78,CHAR(160),""))),0),TRIM(SUBSTITUTE($AU78,CHAR(160),""))="Devis 2", IFERROR(VALUE(TRIM(SUBSTITUTE(AP78,CHAR(160),""))),0),TRIM(SUBSTITUTE($AU78,CHAR(160),""))="Devis 3", IFERROR(VALUE(TRIM(SUBSTITUTE(AS78,CHAR(160),""))),0)),0) * IFERROR(VALUE(TRIM(SUBSTITUTE($AC78,CHAR(160),""))),0)) = 0,IF(AZ78&lt;&gt;"",0,""),(IFERROR(_xlfn.IFS(TRIM(SUBSTITUTE($AU78,CHAR(160),""))="Devis 1", IFERROR(VALUE(TRIM(SUBSTITUTE(AM78,CHAR(160),""))),0),TRIM(SUBSTITUTE($AU78,CHAR(160),""))="Devis 2", IFERROR(VALUE(TRIM(SUBSTITUTE(AP78,CHAR(160),""))),0),TRIM(SUBSTITUTE($AU78,CHAR(160),""))="Devis 3", IFERROR(VALUE(TRIM(SUBSTITUTE(AS78,CHAR(160),""))),0)),0) * IFERROR(VALUE(TRIM(SUBSTITUTE($AC78,CHAR(160),""))),0))))</f>
        <v/>
      </c>
      <c r="BB78" s="55" t="str" cm="1">
        <f t="array" ref="BB78">IF($AC78="","",IF(IFERROR(_xlfn.IFS($AU78="Devis 1",IFERROR(VALUE(TRIM(SUBSTITUTE(AN78,CHAR(160),""))),0),$AU78="Devis 2",IFERROR(VALUE(TRIM(SUBSTITUTE(AQ78,CHAR(160),""))),0),$AU78="Devis 3",IFERROR(VALUE(TRIM(SUBSTITUTE(AT78,CHAR(160),""))),0)),0)*IFERROR(VALUE(TRIM(SUBSTITUTE($AC78,CHAR(160),""))),0)=0,"",IFERROR(_xlfn.IFS($AU78="Devis 1",IFERROR(VALUE(TRIM(SUBSTITUTE(AN78,CHAR(160),""))),0),$AU78="Devis 2",IFERROR(VALUE(TRIM(SUBSTITUTE(AQ78,CHAR(160),""))),0),$AU78="Devis 3",IFERROR(VALUE(TRIM(SUBSTITUTE(AT78,CHAR(160),""))),0)),0)*IFERROR(VALUE(TRIM(SUBSTITUTE($AC78,CHAR(160),""))),0)))</f>
        <v/>
      </c>
      <c r="BC78" s="34"/>
      <c r="BD78" s="8" t="str" cm="1">
        <f t="array" ref="BD78">IF(OR(BB78="",AY78="",AZ78="",AW78="",BA78="",AX78=""),"",_xlfn.IFS((IFERROR(VALUE(TRIM(SUBSTITUTE(BB78,CHAR(160),""))),0))&gt;(IFERROR(VALUE(TRIM(SUBSTITUTE(AY78,CHAR(160),""))),0)),"KO : Le montant retenu TTC est supérieur au montant raisonnable TTC. Merci de revoir la ligne de dépense ou plafonner son montant.",(IFERROR(VALUE(TRIM(SUBSTITUTE(AZ78,CHAR(160),""))),0))&gt;(IFERROR(VALUE(TRIM(SUBSTITUTE(AW78,CHAR(160),""))),0)),"Attention : Le montant retenu HT est supérieur au montant HT raisonnable. Merci de revoir la ligne de dépense, plafonner son montant, ou justifier la reventillation HT / TVA.",(IFERROR(VALUE(TRIM(SUBSTITUTE(BA78,CHAR(160),""))),0))&gt;(IFERROR(VALUE(TRIM(SUBSTITUTE(AX78,CHAR(160),""))),0)),"Attention : Le montant TVA retenu est supérieur au montant TVA raisonnable. Merci de revoir la ligne de dépense, plafonner son montant, ou justifier la reventillation HT / TVA.",(IFERROR(VALUE(TRIM(SUBSTITUTE(BB78,CHAR(160),""))),0))=0,"",(IFERROR(VALUE(TRIM(SUBSTITUTE(AY78,CHAR(160),""))),0))=(IFERROR(VALUE(TRIM(SUBSTITUTE(BB78,CHAR(160),""))),0)),"OK",(IFERROR(VALUE(TRIM(SUBSTITUTE(AY78,CHAR(160),""))),0))&gt;(IFERROR(VALUE(TRIM(SUBSTITUTE(BB78,CHAR(160),""))),0))," OK : Montant instruit inférieur au montant raisonnable.",TRUE,""))</f>
        <v/>
      </c>
      <c r="BE78" s="139" t="str" cm="1">
        <f t="array" ref="BE78">IF(OR(BB78="",Y78="",AZ78="",W78="",BA78="",X78=""),"",_xlfn.IFS((IFERROR(VALUE(TRIM(SUBSTITUTE(BB78,CHAR(160),""))),0))&gt;(IFERROR(VALUE(TRIM(SUBSTITUTE(Y78,CHAR(160),""))),0)),"KO : Le montant retenu TTC est supérieur au montant présenté TTC. Merci de revoir la ligne de dépense ou plafonner son montant.",(IFERROR(VALUE(TRIM(SUBSTITUTE(AZ78,CHAR(160),""))),0))&gt;(IFERROR(VALUE(TRIM(SUBSTITUTE(W78,CHAR(160),""))),0)),"Attention : Le montant retenu HT est supérieur au montant HT présenté. Merci de revoir la ligne de dépense,plafonner son montant,ou justifier la reventillation HT/TVA.",(IFERROR(VALUE(TRIM(SUBSTITUTE(BA78,CHAR(160),""))),0))&gt;(IFERROR(VALUE(TRIM(SUBSTITUTE(X78,CHAR(160),""))),0)),"Attention : Le montant TVA retenu est supérieur au montant TVA présenté. Merci de revoir la ligne de dépense,plafonner son montant,ou justifier la reventillation HT/TVA.",(IFERROR(VALUE(TRIM(SUBSTITUTE(Y78,CHAR(160),""))),0))=0,"",(IFERROR(VALUE(TRIM(SUBSTITUTE(BB78,CHAR(160),""))),0))=(IFERROR(VALUE(TRIM(SUBSTITUTE(Y78,CHAR(160),""))),0)),"OK",
OR((IFERROR(VALUE(TRIM(SUBSTITUTE(BB78,CHAR(160),""))),0))=0,(IFERROR(VALUE(TRIM(SUBSTITUTE(AZ78,CHAR(160),""))),0))=0),"Attention : montant présenté entièrement écarté",(IFERROR(VALUE(TRIM(SUBSTITUTE(BB78,CHAR(160),""))),0))&lt;(IFERROR(VALUE(TRIM(SUBSTITUTE(Y78,CHAR(160),""))),0)),"Attention : montant présenté partiellement écarté",TRUE,""))</f>
        <v/>
      </c>
      <c r="BF78" s="33" t="str">
        <f t="shared" si="87"/>
        <v/>
      </c>
      <c r="BG78" s="33" t="str">
        <f t="shared" si="88"/>
        <v/>
      </c>
      <c r="BH78" s="10" t="str">
        <f t="shared" si="89"/>
        <v/>
      </c>
    </row>
    <row r="79" spans="1:60" ht="15" customHeight="1">
      <c r="A79" s="52">
        <v>68</v>
      </c>
      <c r="B79" s="539"/>
      <c r="C79" s="117"/>
      <c r="D79" s="118"/>
      <c r="E79" s="117"/>
      <c r="F79" s="117"/>
      <c r="G79" s="117"/>
      <c r="H79" s="117"/>
      <c r="I79" s="117"/>
      <c r="J79" s="117"/>
      <c r="K79" s="117"/>
      <c r="L79" s="117"/>
      <c r="M79" s="100"/>
      <c r="N79" s="4"/>
      <c r="O79" s="27" t="str">
        <f t="shared" si="60"/>
        <v/>
      </c>
      <c r="P79" s="5"/>
      <c r="Q79" s="4"/>
      <c r="R79" s="27" t="str">
        <f t="shared" si="61"/>
        <v/>
      </c>
      <c r="S79" s="6"/>
      <c r="T79" s="4"/>
      <c r="U79" s="101" t="str">
        <f t="shared" si="62"/>
        <v/>
      </c>
      <c r="V79" s="110"/>
      <c r="W79" s="109" t="str" cm="1">
        <f t="array" ref="W79">IF((_xlfn.IFS(TRIM(SUBSTITUTE(V79,CHAR(160),""))="Devis 1",IFERROR(VALUE(TRIM(SUBSTITUTE(M79,CHAR(160),""))),0),TRIM(SUBSTITUTE(V79,CHAR(160),""))="Devis 2",IFERROR(VALUE(TRIM(SUBSTITUTE(P79,CHAR(160),""))),0),TRIM(SUBSTITUTE(V79,CHAR(160),""))="Devis 3",IFERROR(VALUE(TRIM(SUBSTITUTE(S79,CHAR(160),""))),0),TRUE,0)*IFERROR(VALUE(TRIM(SUBSTITUTE(D79,CHAR(160),""))),0))=0,"",_xlfn.IFS(TRIM(SUBSTITUTE(V79,CHAR(160),""))="Devis 1",IFERROR(VALUE(TRIM(SUBSTITUTE(M79,CHAR(160),""))),0),TRIM(SUBSTITUTE(V79,CHAR(160),""))="Devis 2",IFERROR(VALUE(TRIM(SUBSTITUTE(P79,CHAR(160),""))),0),TRIM(SUBSTITUTE(V79,CHAR(160),""))="Devis 3",IFERROR(VALUE(TRIM(SUBSTITUTE(S79,CHAR(160),""))),0),TRUE,0)*IFERROR(VALUE(TRIM(SUBSTITUTE(D79,CHAR(160),""))),0))</f>
        <v/>
      </c>
      <c r="X79" s="54" t="str" cm="1">
        <f t="array" ref="X79">IF(_xlfn.IFS(TRIM(SUBSTITUTE(V79,CHAR(160),""))="Devis 1",IFERROR(VALUE(TRIM(SUBSTITUTE(N79,CHAR(160),""))),0),TRIM(SUBSTITUTE(V79,CHAR(160),""))="Devis 2",IFERROR(VALUE(TRIM(SUBSTITUTE(Q79,CHAR(160),""))),0),TRIM(SUBSTITUTE(V79,CHAR(160),""))="Devis 3",IFERROR(VALUE(TRIM(SUBSTITUTE(T79,CHAR(160),""))),0),TRUE,0)*IFERROR(VALUE(TRIM(SUBSTITUTE(D79,CHAR(160),""))),0)=0,IF(W79&lt;&gt;"",0,""),_xlfn.IFS(TRIM(SUBSTITUTE(V79,CHAR(160),""))="Devis 1",IFERROR(VALUE(TRIM(SUBSTITUTE(N79,CHAR(160),""))),0),TRIM(SUBSTITUTE(V79,CHAR(160),""))="Devis 2",IFERROR(VALUE(TRIM(SUBSTITUTE(Q79,CHAR(160),""))),0),TRIM(SUBSTITUTE(V79,CHAR(160),""))="Devis 3",IFERROR(VALUE(TRIM(SUBSTITUTE(T79,CHAR(160),""))),0),TRUE,0)*IFERROR(VALUE(TRIM(SUBSTITUTE(D79,CHAR(160),""))),0))</f>
        <v/>
      </c>
      <c r="Y79" s="112" t="str">
        <f t="shared" si="63"/>
        <v/>
      </c>
      <c r="Z79" s="113"/>
      <c r="AA79" s="130" t="str">
        <f t="shared" si="64"/>
        <v/>
      </c>
      <c r="AB79" s="130" t="str">
        <f t="shared" si="65"/>
        <v/>
      </c>
      <c r="AC79" s="130" t="str">
        <f t="shared" si="66"/>
        <v/>
      </c>
      <c r="AD79" s="130" t="str">
        <f t="shared" si="67"/>
        <v/>
      </c>
      <c r="AE79" s="130" t="str">
        <f t="shared" si="68"/>
        <v/>
      </c>
      <c r="AF79" s="130" t="str">
        <f t="shared" si="69"/>
        <v/>
      </c>
      <c r="AG79" s="130" t="str">
        <f t="shared" si="70"/>
        <v/>
      </c>
      <c r="AH79" s="130" t="str">
        <f t="shared" si="71"/>
        <v/>
      </c>
      <c r="AI79" s="130"/>
      <c r="AJ79" s="130" t="str">
        <f t="shared" si="72"/>
        <v/>
      </c>
      <c r="AK79" s="130" t="str">
        <f t="shared" si="73"/>
        <v/>
      </c>
      <c r="AL79" s="29" t="str">
        <f t="shared" si="74"/>
        <v/>
      </c>
      <c r="AM79" s="9" t="str">
        <f t="shared" si="75"/>
        <v/>
      </c>
      <c r="AN79" s="27" t="str">
        <f t="shared" si="76"/>
        <v/>
      </c>
      <c r="AO79" s="30" t="str">
        <f t="shared" si="77"/>
        <v/>
      </c>
      <c r="AP79" s="9" t="str">
        <f t="shared" si="78"/>
        <v/>
      </c>
      <c r="AQ79" s="27" t="str">
        <f t="shared" si="79"/>
        <v/>
      </c>
      <c r="AR79" s="31" t="str">
        <f t="shared" si="80"/>
        <v/>
      </c>
      <c r="AS79" s="9" t="str">
        <f t="shared" si="81"/>
        <v/>
      </c>
      <c r="AT79" s="32" t="str">
        <f t="shared" si="82"/>
        <v/>
      </c>
      <c r="AU79" s="28" t="str">
        <f t="shared" si="83"/>
        <v/>
      </c>
      <c r="AV79" s="136"/>
      <c r="AW79" s="33" t="str">
        <f t="shared" si="84"/>
        <v/>
      </c>
      <c r="AX79" s="33" t="str">
        <f t="shared" si="85"/>
        <v/>
      </c>
      <c r="AY79" s="33" t="str">
        <f t="shared" si="86"/>
        <v/>
      </c>
      <c r="AZ79" s="55" t="str" cm="1">
        <f t="array" ref="AZ79">IF($AC79="","",IF((IFERROR(_xlfn.IFS($AU79="Devis 1",(IFERROR(VALUE(TRIM(SUBSTITUTE(AL79,CHAR(160),""))),0)),$AU79="Devis 2",(IFERROR(VALUE(TRIM(SUBSTITUTE(AO79,CHAR(160),""))),0)),$AU79="Devis 3",(IFERROR(VALUE(TRIM(SUBSTITUTE(AR79,CHAR(160),""))),0))),0))*(IFERROR(VALUE(TRIM(SUBSTITUTE($AC79,CHAR(160),""))),0))=0,"",(IFERROR(_xlfn.IFS($AU79="Devis 1",(IFERROR(VALUE(TRIM(SUBSTITUTE(AL79,CHAR(160),""))),0)),$AU79="Devis 2",(IFERROR(VALUE(TRIM(SUBSTITUTE(AO79,CHAR(160),""))),0)),$AU79="Devis 3",(IFERROR(VALUE(TRIM(SUBSTITUTE(AR79,CHAR(160),""))),0))),0))*(IFERROR(VALUE(TRIM(SUBSTITUTE($AC79,CHAR(160),""))),0))))</f>
        <v/>
      </c>
      <c r="BA79" s="55" t="str" cm="1">
        <f t="array" ref="BA79">IF($AC79="","",IF((IFERROR(_xlfn.IFS(TRIM(SUBSTITUTE($AU79,CHAR(160),""))="Devis 1", IFERROR(VALUE(TRIM(SUBSTITUTE(AM79,CHAR(160),""))),0),TRIM(SUBSTITUTE($AU79,CHAR(160),""))="Devis 2", IFERROR(VALUE(TRIM(SUBSTITUTE(AP79,CHAR(160),""))),0),TRIM(SUBSTITUTE($AU79,CHAR(160),""))="Devis 3", IFERROR(VALUE(TRIM(SUBSTITUTE(AS79,CHAR(160),""))),0)),0) * IFERROR(VALUE(TRIM(SUBSTITUTE($AC79,CHAR(160),""))),0)) = 0,IF(AZ79&lt;&gt;"",0,""),(IFERROR(_xlfn.IFS(TRIM(SUBSTITUTE($AU79,CHAR(160),""))="Devis 1", IFERROR(VALUE(TRIM(SUBSTITUTE(AM79,CHAR(160),""))),0),TRIM(SUBSTITUTE($AU79,CHAR(160),""))="Devis 2", IFERROR(VALUE(TRIM(SUBSTITUTE(AP79,CHAR(160),""))),0),TRIM(SUBSTITUTE($AU79,CHAR(160),""))="Devis 3", IFERROR(VALUE(TRIM(SUBSTITUTE(AS79,CHAR(160),""))),0)),0) * IFERROR(VALUE(TRIM(SUBSTITUTE($AC79,CHAR(160),""))),0))))</f>
        <v/>
      </c>
      <c r="BB79" s="55" t="str" cm="1">
        <f t="array" ref="BB79">IF($AC79="","",IF(IFERROR(_xlfn.IFS($AU79="Devis 1",IFERROR(VALUE(TRIM(SUBSTITUTE(AN79,CHAR(160),""))),0),$AU79="Devis 2",IFERROR(VALUE(TRIM(SUBSTITUTE(AQ79,CHAR(160),""))),0),$AU79="Devis 3",IFERROR(VALUE(TRIM(SUBSTITUTE(AT79,CHAR(160),""))),0)),0)*IFERROR(VALUE(TRIM(SUBSTITUTE($AC79,CHAR(160),""))),0)=0,"",IFERROR(_xlfn.IFS($AU79="Devis 1",IFERROR(VALUE(TRIM(SUBSTITUTE(AN79,CHAR(160),""))),0),$AU79="Devis 2",IFERROR(VALUE(TRIM(SUBSTITUTE(AQ79,CHAR(160),""))),0),$AU79="Devis 3",IFERROR(VALUE(TRIM(SUBSTITUTE(AT79,CHAR(160),""))),0)),0)*IFERROR(VALUE(TRIM(SUBSTITUTE($AC79,CHAR(160),""))),0)))</f>
        <v/>
      </c>
      <c r="BC79" s="34"/>
      <c r="BD79" s="8" t="str" cm="1">
        <f t="array" ref="BD79">IF(OR(BB79="",AY79="",AZ79="",AW79="",BA79="",AX79=""),"",_xlfn.IFS((IFERROR(VALUE(TRIM(SUBSTITUTE(BB79,CHAR(160),""))),0))&gt;(IFERROR(VALUE(TRIM(SUBSTITUTE(AY79,CHAR(160),""))),0)),"KO : Le montant retenu TTC est supérieur au montant raisonnable TTC. Merci de revoir la ligne de dépense ou plafonner son montant.",(IFERROR(VALUE(TRIM(SUBSTITUTE(AZ79,CHAR(160),""))),0))&gt;(IFERROR(VALUE(TRIM(SUBSTITUTE(AW79,CHAR(160),""))),0)),"Attention : Le montant retenu HT est supérieur au montant HT raisonnable. Merci de revoir la ligne de dépense, plafonner son montant, ou justifier la reventillation HT / TVA.",(IFERROR(VALUE(TRIM(SUBSTITUTE(BA79,CHAR(160),""))),0))&gt;(IFERROR(VALUE(TRIM(SUBSTITUTE(AX79,CHAR(160),""))),0)),"Attention : Le montant TVA retenu est supérieur au montant TVA raisonnable. Merci de revoir la ligne de dépense, plafonner son montant, ou justifier la reventillation HT / TVA.",(IFERROR(VALUE(TRIM(SUBSTITUTE(BB79,CHAR(160),""))),0))=0,"",(IFERROR(VALUE(TRIM(SUBSTITUTE(AY79,CHAR(160),""))),0))=(IFERROR(VALUE(TRIM(SUBSTITUTE(BB79,CHAR(160),""))),0)),"OK",(IFERROR(VALUE(TRIM(SUBSTITUTE(AY79,CHAR(160),""))),0))&gt;(IFERROR(VALUE(TRIM(SUBSTITUTE(BB79,CHAR(160),""))),0))," OK : Montant instruit inférieur au montant raisonnable.",TRUE,""))</f>
        <v/>
      </c>
      <c r="BE79" s="139" t="str" cm="1">
        <f t="array" ref="BE79">IF(OR(BB79="",Y79="",AZ79="",W79="",BA79="",X79=""),"",_xlfn.IFS((IFERROR(VALUE(TRIM(SUBSTITUTE(BB79,CHAR(160),""))),0))&gt;(IFERROR(VALUE(TRIM(SUBSTITUTE(Y79,CHAR(160),""))),0)),"KO : Le montant retenu TTC est supérieur au montant présenté TTC. Merci de revoir la ligne de dépense ou plafonner son montant.",(IFERROR(VALUE(TRIM(SUBSTITUTE(AZ79,CHAR(160),""))),0))&gt;(IFERROR(VALUE(TRIM(SUBSTITUTE(W79,CHAR(160),""))),0)),"Attention : Le montant retenu HT est supérieur au montant HT présenté. Merci de revoir la ligne de dépense,plafonner son montant,ou justifier la reventillation HT/TVA.",(IFERROR(VALUE(TRIM(SUBSTITUTE(BA79,CHAR(160),""))),0))&gt;(IFERROR(VALUE(TRIM(SUBSTITUTE(X79,CHAR(160),""))),0)),"Attention : Le montant TVA retenu est supérieur au montant TVA présenté. Merci de revoir la ligne de dépense,plafonner son montant,ou justifier la reventillation HT/TVA.",(IFERROR(VALUE(TRIM(SUBSTITUTE(Y79,CHAR(160),""))),0))=0,"",(IFERROR(VALUE(TRIM(SUBSTITUTE(BB79,CHAR(160),""))),0))=(IFERROR(VALUE(TRIM(SUBSTITUTE(Y79,CHAR(160),""))),0)),"OK",
OR((IFERROR(VALUE(TRIM(SUBSTITUTE(BB79,CHAR(160),""))),0))=0,(IFERROR(VALUE(TRIM(SUBSTITUTE(AZ79,CHAR(160),""))),0))=0),"Attention : montant présenté entièrement écarté",(IFERROR(VALUE(TRIM(SUBSTITUTE(BB79,CHAR(160),""))),0))&lt;(IFERROR(VALUE(TRIM(SUBSTITUTE(Y79,CHAR(160),""))),0)),"Attention : montant présenté partiellement écarté",TRUE,""))</f>
        <v/>
      </c>
      <c r="BF79" s="33" t="str">
        <f t="shared" si="87"/>
        <v/>
      </c>
      <c r="BG79" s="33" t="str">
        <f t="shared" si="88"/>
        <v/>
      </c>
      <c r="BH79" s="10" t="str">
        <f t="shared" si="89"/>
        <v/>
      </c>
    </row>
    <row r="80" spans="1:60" ht="15" customHeight="1">
      <c r="A80" s="52">
        <v>69</v>
      </c>
      <c r="B80" s="539"/>
      <c r="C80" s="117"/>
      <c r="D80" s="118"/>
      <c r="E80" s="117"/>
      <c r="F80" s="117"/>
      <c r="G80" s="117"/>
      <c r="H80" s="117"/>
      <c r="I80" s="117"/>
      <c r="J80" s="117"/>
      <c r="K80" s="117"/>
      <c r="L80" s="117"/>
      <c r="M80" s="100"/>
      <c r="N80" s="4"/>
      <c r="O80" s="27" t="str">
        <f t="shared" si="60"/>
        <v/>
      </c>
      <c r="P80" s="5"/>
      <c r="Q80" s="4"/>
      <c r="R80" s="27" t="str">
        <f t="shared" si="61"/>
        <v/>
      </c>
      <c r="S80" s="6"/>
      <c r="T80" s="4"/>
      <c r="U80" s="101" t="str">
        <f t="shared" si="62"/>
        <v/>
      </c>
      <c r="V80" s="110"/>
      <c r="W80" s="109" t="str" cm="1">
        <f t="array" ref="W80">IF((_xlfn.IFS(TRIM(SUBSTITUTE(V80,CHAR(160),""))="Devis 1",IFERROR(VALUE(TRIM(SUBSTITUTE(M80,CHAR(160),""))),0),TRIM(SUBSTITUTE(V80,CHAR(160),""))="Devis 2",IFERROR(VALUE(TRIM(SUBSTITUTE(P80,CHAR(160),""))),0),TRIM(SUBSTITUTE(V80,CHAR(160),""))="Devis 3",IFERROR(VALUE(TRIM(SUBSTITUTE(S80,CHAR(160),""))),0),TRUE,0)*IFERROR(VALUE(TRIM(SUBSTITUTE(D80,CHAR(160),""))),0))=0,"",_xlfn.IFS(TRIM(SUBSTITUTE(V80,CHAR(160),""))="Devis 1",IFERROR(VALUE(TRIM(SUBSTITUTE(M80,CHAR(160),""))),0),TRIM(SUBSTITUTE(V80,CHAR(160),""))="Devis 2",IFERROR(VALUE(TRIM(SUBSTITUTE(P80,CHAR(160),""))),0),TRIM(SUBSTITUTE(V80,CHAR(160),""))="Devis 3",IFERROR(VALUE(TRIM(SUBSTITUTE(S80,CHAR(160),""))),0),TRUE,0)*IFERROR(VALUE(TRIM(SUBSTITUTE(D80,CHAR(160),""))),0))</f>
        <v/>
      </c>
      <c r="X80" s="54" t="str" cm="1">
        <f t="array" ref="X80">IF(_xlfn.IFS(TRIM(SUBSTITUTE(V80,CHAR(160),""))="Devis 1",IFERROR(VALUE(TRIM(SUBSTITUTE(N80,CHAR(160),""))),0),TRIM(SUBSTITUTE(V80,CHAR(160),""))="Devis 2",IFERROR(VALUE(TRIM(SUBSTITUTE(Q80,CHAR(160),""))),0),TRIM(SUBSTITUTE(V80,CHAR(160),""))="Devis 3",IFERROR(VALUE(TRIM(SUBSTITUTE(T80,CHAR(160),""))),0),TRUE,0)*IFERROR(VALUE(TRIM(SUBSTITUTE(D80,CHAR(160),""))),0)=0,IF(W80&lt;&gt;"",0,""),_xlfn.IFS(TRIM(SUBSTITUTE(V80,CHAR(160),""))="Devis 1",IFERROR(VALUE(TRIM(SUBSTITUTE(N80,CHAR(160),""))),0),TRIM(SUBSTITUTE(V80,CHAR(160),""))="Devis 2",IFERROR(VALUE(TRIM(SUBSTITUTE(Q80,CHAR(160),""))),0),TRIM(SUBSTITUTE(V80,CHAR(160),""))="Devis 3",IFERROR(VALUE(TRIM(SUBSTITUTE(T80,CHAR(160),""))),0),TRUE,0)*IFERROR(VALUE(TRIM(SUBSTITUTE(D80,CHAR(160),""))),0))</f>
        <v/>
      </c>
      <c r="Y80" s="112" t="str">
        <f t="shared" si="63"/>
        <v/>
      </c>
      <c r="Z80" s="113"/>
      <c r="AA80" s="130" t="str">
        <f t="shared" si="64"/>
        <v/>
      </c>
      <c r="AB80" s="130" t="str">
        <f t="shared" si="65"/>
        <v/>
      </c>
      <c r="AC80" s="130" t="str">
        <f t="shared" si="66"/>
        <v/>
      </c>
      <c r="AD80" s="130" t="str">
        <f t="shared" si="67"/>
        <v/>
      </c>
      <c r="AE80" s="130" t="str">
        <f t="shared" si="68"/>
        <v/>
      </c>
      <c r="AF80" s="130" t="str">
        <f t="shared" si="69"/>
        <v/>
      </c>
      <c r="AG80" s="130" t="str">
        <f t="shared" si="70"/>
        <v/>
      </c>
      <c r="AH80" s="130" t="str">
        <f t="shared" si="71"/>
        <v/>
      </c>
      <c r="AI80" s="130"/>
      <c r="AJ80" s="130" t="str">
        <f t="shared" si="72"/>
        <v/>
      </c>
      <c r="AK80" s="130" t="str">
        <f t="shared" si="73"/>
        <v/>
      </c>
      <c r="AL80" s="29" t="str">
        <f t="shared" si="74"/>
        <v/>
      </c>
      <c r="AM80" s="9" t="str">
        <f t="shared" si="75"/>
        <v/>
      </c>
      <c r="AN80" s="27" t="str">
        <f t="shared" si="76"/>
        <v/>
      </c>
      <c r="AO80" s="30" t="str">
        <f t="shared" si="77"/>
        <v/>
      </c>
      <c r="AP80" s="9" t="str">
        <f t="shared" si="78"/>
        <v/>
      </c>
      <c r="AQ80" s="27" t="str">
        <f t="shared" si="79"/>
        <v/>
      </c>
      <c r="AR80" s="31" t="str">
        <f t="shared" si="80"/>
        <v/>
      </c>
      <c r="AS80" s="9" t="str">
        <f t="shared" si="81"/>
        <v/>
      </c>
      <c r="AT80" s="32" t="str">
        <f t="shared" si="82"/>
        <v/>
      </c>
      <c r="AU80" s="28" t="str">
        <f t="shared" si="83"/>
        <v/>
      </c>
      <c r="AV80" s="136"/>
      <c r="AW80" s="33" t="str">
        <f t="shared" si="84"/>
        <v/>
      </c>
      <c r="AX80" s="33" t="str">
        <f t="shared" si="85"/>
        <v/>
      </c>
      <c r="AY80" s="33" t="str">
        <f t="shared" si="86"/>
        <v/>
      </c>
      <c r="AZ80" s="55" t="str" cm="1">
        <f t="array" ref="AZ80">IF($AC80="","",IF((IFERROR(_xlfn.IFS($AU80="Devis 1",(IFERROR(VALUE(TRIM(SUBSTITUTE(AL80,CHAR(160),""))),0)),$AU80="Devis 2",(IFERROR(VALUE(TRIM(SUBSTITUTE(AO80,CHAR(160),""))),0)),$AU80="Devis 3",(IFERROR(VALUE(TRIM(SUBSTITUTE(AR80,CHAR(160),""))),0))),0))*(IFERROR(VALUE(TRIM(SUBSTITUTE($AC80,CHAR(160),""))),0))=0,"",(IFERROR(_xlfn.IFS($AU80="Devis 1",(IFERROR(VALUE(TRIM(SUBSTITUTE(AL80,CHAR(160),""))),0)),$AU80="Devis 2",(IFERROR(VALUE(TRIM(SUBSTITUTE(AO80,CHAR(160),""))),0)),$AU80="Devis 3",(IFERROR(VALUE(TRIM(SUBSTITUTE(AR80,CHAR(160),""))),0))),0))*(IFERROR(VALUE(TRIM(SUBSTITUTE($AC80,CHAR(160),""))),0))))</f>
        <v/>
      </c>
      <c r="BA80" s="55" t="str" cm="1">
        <f t="array" ref="BA80">IF($AC80="","",IF((IFERROR(_xlfn.IFS(TRIM(SUBSTITUTE($AU80,CHAR(160),""))="Devis 1", IFERROR(VALUE(TRIM(SUBSTITUTE(AM80,CHAR(160),""))),0),TRIM(SUBSTITUTE($AU80,CHAR(160),""))="Devis 2", IFERROR(VALUE(TRIM(SUBSTITUTE(AP80,CHAR(160),""))),0),TRIM(SUBSTITUTE($AU80,CHAR(160),""))="Devis 3", IFERROR(VALUE(TRIM(SUBSTITUTE(AS80,CHAR(160),""))),0)),0) * IFERROR(VALUE(TRIM(SUBSTITUTE($AC80,CHAR(160),""))),0)) = 0,IF(AZ80&lt;&gt;"",0,""),(IFERROR(_xlfn.IFS(TRIM(SUBSTITUTE($AU80,CHAR(160),""))="Devis 1", IFERROR(VALUE(TRIM(SUBSTITUTE(AM80,CHAR(160),""))),0),TRIM(SUBSTITUTE($AU80,CHAR(160),""))="Devis 2", IFERROR(VALUE(TRIM(SUBSTITUTE(AP80,CHAR(160),""))),0),TRIM(SUBSTITUTE($AU80,CHAR(160),""))="Devis 3", IFERROR(VALUE(TRIM(SUBSTITUTE(AS80,CHAR(160),""))),0)),0) * IFERROR(VALUE(TRIM(SUBSTITUTE($AC80,CHAR(160),""))),0))))</f>
        <v/>
      </c>
      <c r="BB80" s="55" t="str" cm="1">
        <f t="array" ref="BB80">IF($AC80="","",IF(IFERROR(_xlfn.IFS($AU80="Devis 1",IFERROR(VALUE(TRIM(SUBSTITUTE(AN80,CHAR(160),""))),0),$AU80="Devis 2",IFERROR(VALUE(TRIM(SUBSTITUTE(AQ80,CHAR(160),""))),0),$AU80="Devis 3",IFERROR(VALUE(TRIM(SUBSTITUTE(AT80,CHAR(160),""))),0)),0)*IFERROR(VALUE(TRIM(SUBSTITUTE($AC80,CHAR(160),""))),0)=0,"",IFERROR(_xlfn.IFS($AU80="Devis 1",IFERROR(VALUE(TRIM(SUBSTITUTE(AN80,CHAR(160),""))),0),$AU80="Devis 2",IFERROR(VALUE(TRIM(SUBSTITUTE(AQ80,CHAR(160),""))),0),$AU80="Devis 3",IFERROR(VALUE(TRIM(SUBSTITUTE(AT80,CHAR(160),""))),0)),0)*IFERROR(VALUE(TRIM(SUBSTITUTE($AC80,CHAR(160),""))),0)))</f>
        <v/>
      </c>
      <c r="BC80" s="34"/>
      <c r="BD80" s="8" t="str" cm="1">
        <f t="array" ref="BD80">IF(OR(BB80="",AY80="",AZ80="",AW80="",BA80="",AX80=""),"",_xlfn.IFS((IFERROR(VALUE(TRIM(SUBSTITUTE(BB80,CHAR(160),""))),0))&gt;(IFERROR(VALUE(TRIM(SUBSTITUTE(AY80,CHAR(160),""))),0)),"KO : Le montant retenu TTC est supérieur au montant raisonnable TTC. Merci de revoir la ligne de dépense ou plafonner son montant.",(IFERROR(VALUE(TRIM(SUBSTITUTE(AZ80,CHAR(160),""))),0))&gt;(IFERROR(VALUE(TRIM(SUBSTITUTE(AW80,CHAR(160),""))),0)),"Attention : Le montant retenu HT est supérieur au montant HT raisonnable. Merci de revoir la ligne de dépense, plafonner son montant, ou justifier la reventillation HT / TVA.",(IFERROR(VALUE(TRIM(SUBSTITUTE(BA80,CHAR(160),""))),0))&gt;(IFERROR(VALUE(TRIM(SUBSTITUTE(AX80,CHAR(160),""))),0)),"Attention : Le montant TVA retenu est supérieur au montant TVA raisonnable. Merci de revoir la ligne de dépense, plafonner son montant, ou justifier la reventillation HT / TVA.",(IFERROR(VALUE(TRIM(SUBSTITUTE(BB80,CHAR(160),""))),0))=0,"",(IFERROR(VALUE(TRIM(SUBSTITUTE(AY80,CHAR(160),""))),0))=(IFERROR(VALUE(TRIM(SUBSTITUTE(BB80,CHAR(160),""))),0)),"OK",(IFERROR(VALUE(TRIM(SUBSTITUTE(AY80,CHAR(160),""))),0))&gt;(IFERROR(VALUE(TRIM(SUBSTITUTE(BB80,CHAR(160),""))),0))," OK : Montant instruit inférieur au montant raisonnable.",TRUE,""))</f>
        <v/>
      </c>
      <c r="BE80" s="139" t="str" cm="1">
        <f t="array" ref="BE80">IF(OR(BB80="",Y80="",AZ80="",W80="",BA80="",X80=""),"",_xlfn.IFS((IFERROR(VALUE(TRIM(SUBSTITUTE(BB80,CHAR(160),""))),0))&gt;(IFERROR(VALUE(TRIM(SUBSTITUTE(Y80,CHAR(160),""))),0)),"KO : Le montant retenu TTC est supérieur au montant présenté TTC. Merci de revoir la ligne de dépense ou plafonner son montant.",(IFERROR(VALUE(TRIM(SUBSTITUTE(AZ80,CHAR(160),""))),0))&gt;(IFERROR(VALUE(TRIM(SUBSTITUTE(W80,CHAR(160),""))),0)),"Attention : Le montant retenu HT est supérieur au montant HT présenté. Merci de revoir la ligne de dépense,plafonner son montant,ou justifier la reventillation HT/TVA.",(IFERROR(VALUE(TRIM(SUBSTITUTE(BA80,CHAR(160),""))),0))&gt;(IFERROR(VALUE(TRIM(SUBSTITUTE(X80,CHAR(160),""))),0)),"Attention : Le montant TVA retenu est supérieur au montant TVA présenté. Merci de revoir la ligne de dépense,plafonner son montant,ou justifier la reventillation HT/TVA.",(IFERROR(VALUE(TRIM(SUBSTITUTE(Y80,CHAR(160),""))),0))=0,"",(IFERROR(VALUE(TRIM(SUBSTITUTE(BB80,CHAR(160),""))),0))=(IFERROR(VALUE(TRIM(SUBSTITUTE(Y80,CHAR(160),""))),0)),"OK",
OR((IFERROR(VALUE(TRIM(SUBSTITUTE(BB80,CHAR(160),""))),0))=0,(IFERROR(VALUE(TRIM(SUBSTITUTE(AZ80,CHAR(160),""))),0))=0),"Attention : montant présenté entièrement écarté",(IFERROR(VALUE(TRIM(SUBSTITUTE(BB80,CHAR(160),""))),0))&lt;(IFERROR(VALUE(TRIM(SUBSTITUTE(Y80,CHAR(160),""))),0)),"Attention : montant présenté partiellement écarté",TRUE,""))</f>
        <v/>
      </c>
      <c r="BF80" s="33" t="str">
        <f t="shared" si="87"/>
        <v/>
      </c>
      <c r="BG80" s="33" t="str">
        <f t="shared" si="88"/>
        <v/>
      </c>
      <c r="BH80" s="10" t="str">
        <f t="shared" si="89"/>
        <v/>
      </c>
    </row>
    <row r="81" spans="1:60" ht="15" customHeight="1">
      <c r="A81" s="52">
        <v>70</v>
      </c>
      <c r="B81" s="539"/>
      <c r="C81" s="117"/>
      <c r="D81" s="118"/>
      <c r="E81" s="117"/>
      <c r="F81" s="117"/>
      <c r="G81" s="117"/>
      <c r="H81" s="117"/>
      <c r="I81" s="117"/>
      <c r="J81" s="117"/>
      <c r="K81" s="117"/>
      <c r="L81" s="117"/>
      <c r="M81" s="100"/>
      <c r="N81" s="4"/>
      <c r="O81" s="27" t="str">
        <f t="shared" si="60"/>
        <v/>
      </c>
      <c r="P81" s="5"/>
      <c r="Q81" s="4"/>
      <c r="R81" s="27" t="str">
        <f t="shared" si="61"/>
        <v/>
      </c>
      <c r="S81" s="6"/>
      <c r="T81" s="4"/>
      <c r="U81" s="101" t="str">
        <f t="shared" si="62"/>
        <v/>
      </c>
      <c r="V81" s="110"/>
      <c r="W81" s="109" t="str" cm="1">
        <f t="array" ref="W81">IF((_xlfn.IFS(TRIM(SUBSTITUTE(V81,CHAR(160),""))="Devis 1",IFERROR(VALUE(TRIM(SUBSTITUTE(M81,CHAR(160),""))),0),TRIM(SUBSTITUTE(V81,CHAR(160),""))="Devis 2",IFERROR(VALUE(TRIM(SUBSTITUTE(P81,CHAR(160),""))),0),TRIM(SUBSTITUTE(V81,CHAR(160),""))="Devis 3",IFERROR(VALUE(TRIM(SUBSTITUTE(S81,CHAR(160),""))),0),TRUE,0)*IFERROR(VALUE(TRIM(SUBSTITUTE(D81,CHAR(160),""))),0))=0,"",_xlfn.IFS(TRIM(SUBSTITUTE(V81,CHAR(160),""))="Devis 1",IFERROR(VALUE(TRIM(SUBSTITUTE(M81,CHAR(160),""))),0),TRIM(SUBSTITUTE(V81,CHAR(160),""))="Devis 2",IFERROR(VALUE(TRIM(SUBSTITUTE(P81,CHAR(160),""))),0),TRIM(SUBSTITUTE(V81,CHAR(160),""))="Devis 3",IFERROR(VALUE(TRIM(SUBSTITUTE(S81,CHAR(160),""))),0),TRUE,0)*IFERROR(VALUE(TRIM(SUBSTITUTE(D81,CHAR(160),""))),0))</f>
        <v/>
      </c>
      <c r="X81" s="54" t="str" cm="1">
        <f t="array" ref="X81">IF(_xlfn.IFS(TRIM(SUBSTITUTE(V81,CHAR(160),""))="Devis 1",IFERROR(VALUE(TRIM(SUBSTITUTE(N81,CHAR(160),""))),0),TRIM(SUBSTITUTE(V81,CHAR(160),""))="Devis 2",IFERROR(VALUE(TRIM(SUBSTITUTE(Q81,CHAR(160),""))),0),TRIM(SUBSTITUTE(V81,CHAR(160),""))="Devis 3",IFERROR(VALUE(TRIM(SUBSTITUTE(T81,CHAR(160),""))),0),TRUE,0)*IFERROR(VALUE(TRIM(SUBSTITUTE(D81,CHAR(160),""))),0)=0,IF(W81&lt;&gt;"",0,""),_xlfn.IFS(TRIM(SUBSTITUTE(V81,CHAR(160),""))="Devis 1",IFERROR(VALUE(TRIM(SUBSTITUTE(N81,CHAR(160),""))),0),TRIM(SUBSTITUTE(V81,CHAR(160),""))="Devis 2",IFERROR(VALUE(TRIM(SUBSTITUTE(Q81,CHAR(160),""))),0),TRIM(SUBSTITUTE(V81,CHAR(160),""))="Devis 3",IFERROR(VALUE(TRIM(SUBSTITUTE(T81,CHAR(160),""))),0),TRUE,0)*IFERROR(VALUE(TRIM(SUBSTITUTE(D81,CHAR(160),""))),0))</f>
        <v/>
      </c>
      <c r="Y81" s="112" t="str">
        <f t="shared" si="63"/>
        <v/>
      </c>
      <c r="Z81" s="113"/>
      <c r="AA81" s="130" t="str">
        <f t="shared" si="64"/>
        <v/>
      </c>
      <c r="AB81" s="130" t="str">
        <f t="shared" si="65"/>
        <v/>
      </c>
      <c r="AC81" s="130" t="str">
        <f t="shared" si="66"/>
        <v/>
      </c>
      <c r="AD81" s="130" t="str">
        <f t="shared" si="67"/>
        <v/>
      </c>
      <c r="AE81" s="130" t="str">
        <f t="shared" si="68"/>
        <v/>
      </c>
      <c r="AF81" s="130" t="str">
        <f t="shared" si="69"/>
        <v/>
      </c>
      <c r="AG81" s="130" t="str">
        <f t="shared" si="70"/>
        <v/>
      </c>
      <c r="AH81" s="130" t="str">
        <f t="shared" si="71"/>
        <v/>
      </c>
      <c r="AI81" s="130"/>
      <c r="AJ81" s="130" t="str">
        <f t="shared" si="72"/>
        <v/>
      </c>
      <c r="AK81" s="130" t="str">
        <f t="shared" si="73"/>
        <v/>
      </c>
      <c r="AL81" s="29" t="str">
        <f t="shared" si="74"/>
        <v/>
      </c>
      <c r="AM81" s="9" t="str">
        <f t="shared" si="75"/>
        <v/>
      </c>
      <c r="AN81" s="27" t="str">
        <f t="shared" si="76"/>
        <v/>
      </c>
      <c r="AO81" s="30" t="str">
        <f t="shared" si="77"/>
        <v/>
      </c>
      <c r="AP81" s="9" t="str">
        <f t="shared" si="78"/>
        <v/>
      </c>
      <c r="AQ81" s="27" t="str">
        <f t="shared" si="79"/>
        <v/>
      </c>
      <c r="AR81" s="31" t="str">
        <f t="shared" si="80"/>
        <v/>
      </c>
      <c r="AS81" s="9" t="str">
        <f t="shared" si="81"/>
        <v/>
      </c>
      <c r="AT81" s="32" t="str">
        <f t="shared" si="82"/>
        <v/>
      </c>
      <c r="AU81" s="28" t="str">
        <f t="shared" si="83"/>
        <v/>
      </c>
      <c r="AV81" s="136"/>
      <c r="AW81" s="33" t="str">
        <f t="shared" si="84"/>
        <v/>
      </c>
      <c r="AX81" s="33" t="str">
        <f t="shared" si="85"/>
        <v/>
      </c>
      <c r="AY81" s="33" t="str">
        <f t="shared" si="86"/>
        <v/>
      </c>
      <c r="AZ81" s="55" t="str" cm="1">
        <f t="array" ref="AZ81">IF($AC81="","",IF((IFERROR(_xlfn.IFS($AU81="Devis 1",(IFERROR(VALUE(TRIM(SUBSTITUTE(AL81,CHAR(160),""))),0)),$AU81="Devis 2",(IFERROR(VALUE(TRIM(SUBSTITUTE(AO81,CHAR(160),""))),0)),$AU81="Devis 3",(IFERROR(VALUE(TRIM(SUBSTITUTE(AR81,CHAR(160),""))),0))),0))*(IFERROR(VALUE(TRIM(SUBSTITUTE($AC81,CHAR(160),""))),0))=0,"",(IFERROR(_xlfn.IFS($AU81="Devis 1",(IFERROR(VALUE(TRIM(SUBSTITUTE(AL81,CHAR(160),""))),0)),$AU81="Devis 2",(IFERROR(VALUE(TRIM(SUBSTITUTE(AO81,CHAR(160),""))),0)),$AU81="Devis 3",(IFERROR(VALUE(TRIM(SUBSTITUTE(AR81,CHAR(160),""))),0))),0))*(IFERROR(VALUE(TRIM(SUBSTITUTE($AC81,CHAR(160),""))),0))))</f>
        <v/>
      </c>
      <c r="BA81" s="55" t="str" cm="1">
        <f t="array" ref="BA81">IF($AC81="","",IF((IFERROR(_xlfn.IFS(TRIM(SUBSTITUTE($AU81,CHAR(160),""))="Devis 1", IFERROR(VALUE(TRIM(SUBSTITUTE(AM81,CHAR(160),""))),0),TRIM(SUBSTITUTE($AU81,CHAR(160),""))="Devis 2", IFERROR(VALUE(TRIM(SUBSTITUTE(AP81,CHAR(160),""))),0),TRIM(SUBSTITUTE($AU81,CHAR(160),""))="Devis 3", IFERROR(VALUE(TRIM(SUBSTITUTE(AS81,CHAR(160),""))),0)),0) * IFERROR(VALUE(TRIM(SUBSTITUTE($AC81,CHAR(160),""))),0)) = 0,IF(AZ81&lt;&gt;"",0,""),(IFERROR(_xlfn.IFS(TRIM(SUBSTITUTE($AU81,CHAR(160),""))="Devis 1", IFERROR(VALUE(TRIM(SUBSTITUTE(AM81,CHAR(160),""))),0),TRIM(SUBSTITUTE($AU81,CHAR(160),""))="Devis 2", IFERROR(VALUE(TRIM(SUBSTITUTE(AP81,CHAR(160),""))),0),TRIM(SUBSTITUTE($AU81,CHAR(160),""))="Devis 3", IFERROR(VALUE(TRIM(SUBSTITUTE(AS81,CHAR(160),""))),0)),0) * IFERROR(VALUE(TRIM(SUBSTITUTE($AC81,CHAR(160),""))),0))))</f>
        <v/>
      </c>
      <c r="BB81" s="55" t="str" cm="1">
        <f t="array" ref="BB81">IF($AC81="","",IF(IFERROR(_xlfn.IFS($AU81="Devis 1",IFERROR(VALUE(TRIM(SUBSTITUTE(AN81,CHAR(160),""))),0),$AU81="Devis 2",IFERROR(VALUE(TRIM(SUBSTITUTE(AQ81,CHAR(160),""))),0),$AU81="Devis 3",IFERROR(VALUE(TRIM(SUBSTITUTE(AT81,CHAR(160),""))),0)),0)*IFERROR(VALUE(TRIM(SUBSTITUTE($AC81,CHAR(160),""))),0)=0,"",IFERROR(_xlfn.IFS($AU81="Devis 1",IFERROR(VALUE(TRIM(SUBSTITUTE(AN81,CHAR(160),""))),0),$AU81="Devis 2",IFERROR(VALUE(TRIM(SUBSTITUTE(AQ81,CHAR(160),""))),0),$AU81="Devis 3",IFERROR(VALUE(TRIM(SUBSTITUTE(AT81,CHAR(160),""))),0)),0)*IFERROR(VALUE(TRIM(SUBSTITUTE($AC81,CHAR(160),""))),0)))</f>
        <v/>
      </c>
      <c r="BC81" s="34"/>
      <c r="BD81" s="8" t="str" cm="1">
        <f t="array" ref="BD81">IF(OR(BB81="",AY81="",AZ81="",AW81="",BA81="",AX81=""),"",_xlfn.IFS((IFERROR(VALUE(TRIM(SUBSTITUTE(BB81,CHAR(160),""))),0))&gt;(IFERROR(VALUE(TRIM(SUBSTITUTE(AY81,CHAR(160),""))),0)),"KO : Le montant retenu TTC est supérieur au montant raisonnable TTC. Merci de revoir la ligne de dépense ou plafonner son montant.",(IFERROR(VALUE(TRIM(SUBSTITUTE(AZ81,CHAR(160),""))),0))&gt;(IFERROR(VALUE(TRIM(SUBSTITUTE(AW81,CHAR(160),""))),0)),"Attention : Le montant retenu HT est supérieur au montant HT raisonnable. Merci de revoir la ligne de dépense, plafonner son montant, ou justifier la reventillation HT / TVA.",(IFERROR(VALUE(TRIM(SUBSTITUTE(BA81,CHAR(160),""))),0))&gt;(IFERROR(VALUE(TRIM(SUBSTITUTE(AX81,CHAR(160),""))),0)),"Attention : Le montant TVA retenu est supérieur au montant TVA raisonnable. Merci de revoir la ligne de dépense, plafonner son montant, ou justifier la reventillation HT / TVA.",(IFERROR(VALUE(TRIM(SUBSTITUTE(BB81,CHAR(160),""))),0))=0,"",(IFERROR(VALUE(TRIM(SUBSTITUTE(AY81,CHAR(160),""))),0))=(IFERROR(VALUE(TRIM(SUBSTITUTE(BB81,CHAR(160),""))),0)),"OK",(IFERROR(VALUE(TRIM(SUBSTITUTE(AY81,CHAR(160),""))),0))&gt;(IFERROR(VALUE(TRIM(SUBSTITUTE(BB81,CHAR(160),""))),0))," OK : Montant instruit inférieur au montant raisonnable.",TRUE,""))</f>
        <v/>
      </c>
      <c r="BE81" s="139" t="str" cm="1">
        <f t="array" ref="BE81">IF(OR(BB81="",Y81="",AZ81="",W81="",BA81="",X81=""),"",_xlfn.IFS((IFERROR(VALUE(TRIM(SUBSTITUTE(BB81,CHAR(160),""))),0))&gt;(IFERROR(VALUE(TRIM(SUBSTITUTE(Y81,CHAR(160),""))),0)),"KO : Le montant retenu TTC est supérieur au montant présenté TTC. Merci de revoir la ligne de dépense ou plafonner son montant.",(IFERROR(VALUE(TRIM(SUBSTITUTE(AZ81,CHAR(160),""))),0))&gt;(IFERROR(VALUE(TRIM(SUBSTITUTE(W81,CHAR(160),""))),0)),"Attention : Le montant retenu HT est supérieur au montant HT présenté. Merci de revoir la ligne de dépense,plafonner son montant,ou justifier la reventillation HT/TVA.",(IFERROR(VALUE(TRIM(SUBSTITUTE(BA81,CHAR(160),""))),0))&gt;(IFERROR(VALUE(TRIM(SUBSTITUTE(X81,CHAR(160),""))),0)),"Attention : Le montant TVA retenu est supérieur au montant TVA présenté. Merci de revoir la ligne de dépense,plafonner son montant,ou justifier la reventillation HT/TVA.",(IFERROR(VALUE(TRIM(SUBSTITUTE(Y81,CHAR(160),""))),0))=0,"",(IFERROR(VALUE(TRIM(SUBSTITUTE(BB81,CHAR(160),""))),0))=(IFERROR(VALUE(TRIM(SUBSTITUTE(Y81,CHAR(160),""))),0)),"OK",
OR((IFERROR(VALUE(TRIM(SUBSTITUTE(BB81,CHAR(160),""))),0))=0,(IFERROR(VALUE(TRIM(SUBSTITUTE(AZ81,CHAR(160),""))),0))=0),"Attention : montant présenté entièrement écarté",(IFERROR(VALUE(TRIM(SUBSTITUTE(BB81,CHAR(160),""))),0))&lt;(IFERROR(VALUE(TRIM(SUBSTITUTE(Y81,CHAR(160),""))),0)),"Attention : montant présenté partiellement écarté",TRUE,""))</f>
        <v/>
      </c>
      <c r="BF81" s="33" t="str">
        <f t="shared" si="87"/>
        <v/>
      </c>
      <c r="BG81" s="33" t="str">
        <f t="shared" si="88"/>
        <v/>
      </c>
      <c r="BH81" s="10" t="str">
        <f t="shared" si="89"/>
        <v/>
      </c>
    </row>
    <row r="82" spans="1:60" ht="15" customHeight="1">
      <c r="A82" s="52">
        <v>71</v>
      </c>
      <c r="B82" s="539"/>
      <c r="C82" s="117"/>
      <c r="D82" s="118"/>
      <c r="E82" s="117"/>
      <c r="F82" s="117"/>
      <c r="G82" s="117"/>
      <c r="H82" s="117"/>
      <c r="I82" s="117"/>
      <c r="J82" s="117"/>
      <c r="K82" s="117"/>
      <c r="L82" s="117"/>
      <c r="M82" s="100"/>
      <c r="N82" s="4"/>
      <c r="O82" s="27" t="str">
        <f t="shared" si="60"/>
        <v/>
      </c>
      <c r="P82" s="5"/>
      <c r="Q82" s="4"/>
      <c r="R82" s="27" t="str">
        <f t="shared" si="61"/>
        <v/>
      </c>
      <c r="S82" s="6"/>
      <c r="T82" s="4"/>
      <c r="U82" s="101" t="str">
        <f t="shared" si="62"/>
        <v/>
      </c>
      <c r="V82" s="110"/>
      <c r="W82" s="109" t="str" cm="1">
        <f t="array" ref="W82">IF((_xlfn.IFS(TRIM(SUBSTITUTE(V82,CHAR(160),""))="Devis 1",IFERROR(VALUE(TRIM(SUBSTITUTE(M82,CHAR(160),""))),0),TRIM(SUBSTITUTE(V82,CHAR(160),""))="Devis 2",IFERROR(VALUE(TRIM(SUBSTITUTE(P82,CHAR(160),""))),0),TRIM(SUBSTITUTE(V82,CHAR(160),""))="Devis 3",IFERROR(VALUE(TRIM(SUBSTITUTE(S82,CHAR(160),""))),0),TRUE,0)*IFERROR(VALUE(TRIM(SUBSTITUTE(D82,CHAR(160),""))),0))=0,"",_xlfn.IFS(TRIM(SUBSTITUTE(V82,CHAR(160),""))="Devis 1",IFERROR(VALUE(TRIM(SUBSTITUTE(M82,CHAR(160),""))),0),TRIM(SUBSTITUTE(V82,CHAR(160),""))="Devis 2",IFERROR(VALUE(TRIM(SUBSTITUTE(P82,CHAR(160),""))),0),TRIM(SUBSTITUTE(V82,CHAR(160),""))="Devis 3",IFERROR(VALUE(TRIM(SUBSTITUTE(S82,CHAR(160),""))),0),TRUE,0)*IFERROR(VALUE(TRIM(SUBSTITUTE(D82,CHAR(160),""))),0))</f>
        <v/>
      </c>
      <c r="X82" s="54" t="str" cm="1">
        <f t="array" ref="X82">IF(_xlfn.IFS(TRIM(SUBSTITUTE(V82,CHAR(160),""))="Devis 1",IFERROR(VALUE(TRIM(SUBSTITUTE(N82,CHAR(160),""))),0),TRIM(SUBSTITUTE(V82,CHAR(160),""))="Devis 2",IFERROR(VALUE(TRIM(SUBSTITUTE(Q82,CHAR(160),""))),0),TRIM(SUBSTITUTE(V82,CHAR(160),""))="Devis 3",IFERROR(VALUE(TRIM(SUBSTITUTE(T82,CHAR(160),""))),0),TRUE,0)*IFERROR(VALUE(TRIM(SUBSTITUTE(D82,CHAR(160),""))),0)=0,IF(W82&lt;&gt;"",0,""),_xlfn.IFS(TRIM(SUBSTITUTE(V82,CHAR(160),""))="Devis 1",IFERROR(VALUE(TRIM(SUBSTITUTE(N82,CHAR(160),""))),0),TRIM(SUBSTITUTE(V82,CHAR(160),""))="Devis 2",IFERROR(VALUE(TRIM(SUBSTITUTE(Q82,CHAR(160),""))),0),TRIM(SUBSTITUTE(V82,CHAR(160),""))="Devis 3",IFERROR(VALUE(TRIM(SUBSTITUTE(T82,CHAR(160),""))),0),TRUE,0)*IFERROR(VALUE(TRIM(SUBSTITUTE(D82,CHAR(160),""))),0))</f>
        <v/>
      </c>
      <c r="Y82" s="112" t="str">
        <f t="shared" si="63"/>
        <v/>
      </c>
      <c r="Z82" s="113"/>
      <c r="AA82" s="130" t="str">
        <f t="shared" si="64"/>
        <v/>
      </c>
      <c r="AB82" s="130" t="str">
        <f t="shared" si="65"/>
        <v/>
      </c>
      <c r="AC82" s="130" t="str">
        <f t="shared" si="66"/>
        <v/>
      </c>
      <c r="AD82" s="130" t="str">
        <f t="shared" si="67"/>
        <v/>
      </c>
      <c r="AE82" s="130" t="str">
        <f t="shared" si="68"/>
        <v/>
      </c>
      <c r="AF82" s="130" t="str">
        <f t="shared" si="69"/>
        <v/>
      </c>
      <c r="AG82" s="130" t="str">
        <f t="shared" si="70"/>
        <v/>
      </c>
      <c r="AH82" s="130" t="str">
        <f t="shared" si="71"/>
        <v/>
      </c>
      <c r="AI82" s="130"/>
      <c r="AJ82" s="130" t="str">
        <f t="shared" si="72"/>
        <v/>
      </c>
      <c r="AK82" s="130" t="str">
        <f t="shared" si="73"/>
        <v/>
      </c>
      <c r="AL82" s="29" t="str">
        <f t="shared" si="74"/>
        <v/>
      </c>
      <c r="AM82" s="9" t="str">
        <f t="shared" si="75"/>
        <v/>
      </c>
      <c r="AN82" s="27" t="str">
        <f t="shared" si="76"/>
        <v/>
      </c>
      <c r="AO82" s="30" t="str">
        <f t="shared" si="77"/>
        <v/>
      </c>
      <c r="AP82" s="9" t="str">
        <f t="shared" si="78"/>
        <v/>
      </c>
      <c r="AQ82" s="27" t="str">
        <f t="shared" si="79"/>
        <v/>
      </c>
      <c r="AR82" s="31" t="str">
        <f t="shared" si="80"/>
        <v/>
      </c>
      <c r="AS82" s="9" t="str">
        <f t="shared" si="81"/>
        <v/>
      </c>
      <c r="AT82" s="32" t="str">
        <f t="shared" si="82"/>
        <v/>
      </c>
      <c r="AU82" s="28" t="str">
        <f t="shared" si="83"/>
        <v/>
      </c>
      <c r="AV82" s="136"/>
      <c r="AW82" s="33" t="str">
        <f t="shared" si="84"/>
        <v/>
      </c>
      <c r="AX82" s="33" t="str">
        <f t="shared" si="85"/>
        <v/>
      </c>
      <c r="AY82" s="33" t="str">
        <f t="shared" si="86"/>
        <v/>
      </c>
      <c r="AZ82" s="55" t="str" cm="1">
        <f t="array" ref="AZ82">IF($AC82="","",IF((IFERROR(_xlfn.IFS($AU82="Devis 1",(IFERROR(VALUE(TRIM(SUBSTITUTE(AL82,CHAR(160),""))),0)),$AU82="Devis 2",(IFERROR(VALUE(TRIM(SUBSTITUTE(AO82,CHAR(160),""))),0)),$AU82="Devis 3",(IFERROR(VALUE(TRIM(SUBSTITUTE(AR82,CHAR(160),""))),0))),0))*(IFERROR(VALUE(TRIM(SUBSTITUTE($AC82,CHAR(160),""))),0))=0,"",(IFERROR(_xlfn.IFS($AU82="Devis 1",(IFERROR(VALUE(TRIM(SUBSTITUTE(AL82,CHAR(160),""))),0)),$AU82="Devis 2",(IFERROR(VALUE(TRIM(SUBSTITUTE(AO82,CHAR(160),""))),0)),$AU82="Devis 3",(IFERROR(VALUE(TRIM(SUBSTITUTE(AR82,CHAR(160),""))),0))),0))*(IFERROR(VALUE(TRIM(SUBSTITUTE($AC82,CHAR(160),""))),0))))</f>
        <v/>
      </c>
      <c r="BA82" s="55" t="str" cm="1">
        <f t="array" ref="BA82">IF($AC82="","",IF((IFERROR(_xlfn.IFS(TRIM(SUBSTITUTE($AU82,CHAR(160),""))="Devis 1", IFERROR(VALUE(TRIM(SUBSTITUTE(AM82,CHAR(160),""))),0),TRIM(SUBSTITUTE($AU82,CHAR(160),""))="Devis 2", IFERROR(VALUE(TRIM(SUBSTITUTE(AP82,CHAR(160),""))),0),TRIM(SUBSTITUTE($AU82,CHAR(160),""))="Devis 3", IFERROR(VALUE(TRIM(SUBSTITUTE(AS82,CHAR(160),""))),0)),0) * IFERROR(VALUE(TRIM(SUBSTITUTE($AC82,CHAR(160),""))),0)) = 0,IF(AZ82&lt;&gt;"",0,""),(IFERROR(_xlfn.IFS(TRIM(SUBSTITUTE($AU82,CHAR(160),""))="Devis 1", IFERROR(VALUE(TRIM(SUBSTITUTE(AM82,CHAR(160),""))),0),TRIM(SUBSTITUTE($AU82,CHAR(160),""))="Devis 2", IFERROR(VALUE(TRIM(SUBSTITUTE(AP82,CHAR(160),""))),0),TRIM(SUBSTITUTE($AU82,CHAR(160),""))="Devis 3", IFERROR(VALUE(TRIM(SUBSTITUTE(AS82,CHAR(160),""))),0)),0) * IFERROR(VALUE(TRIM(SUBSTITUTE($AC82,CHAR(160),""))),0))))</f>
        <v/>
      </c>
      <c r="BB82" s="55" t="str" cm="1">
        <f t="array" ref="BB82">IF($AC82="","",IF(IFERROR(_xlfn.IFS($AU82="Devis 1",IFERROR(VALUE(TRIM(SUBSTITUTE(AN82,CHAR(160),""))),0),$AU82="Devis 2",IFERROR(VALUE(TRIM(SUBSTITUTE(AQ82,CHAR(160),""))),0),$AU82="Devis 3",IFERROR(VALUE(TRIM(SUBSTITUTE(AT82,CHAR(160),""))),0)),0)*IFERROR(VALUE(TRIM(SUBSTITUTE($AC82,CHAR(160),""))),0)=0,"",IFERROR(_xlfn.IFS($AU82="Devis 1",IFERROR(VALUE(TRIM(SUBSTITUTE(AN82,CHAR(160),""))),0),$AU82="Devis 2",IFERROR(VALUE(TRIM(SUBSTITUTE(AQ82,CHAR(160),""))),0),$AU82="Devis 3",IFERROR(VALUE(TRIM(SUBSTITUTE(AT82,CHAR(160),""))),0)),0)*IFERROR(VALUE(TRIM(SUBSTITUTE($AC82,CHAR(160),""))),0)))</f>
        <v/>
      </c>
      <c r="BC82" s="34"/>
      <c r="BD82" s="8" t="str" cm="1">
        <f t="array" ref="BD82">IF(OR(BB82="",AY82="",AZ82="",AW82="",BA82="",AX82=""),"",_xlfn.IFS((IFERROR(VALUE(TRIM(SUBSTITUTE(BB82,CHAR(160),""))),0))&gt;(IFERROR(VALUE(TRIM(SUBSTITUTE(AY82,CHAR(160),""))),0)),"KO : Le montant retenu TTC est supérieur au montant raisonnable TTC. Merci de revoir la ligne de dépense ou plafonner son montant.",(IFERROR(VALUE(TRIM(SUBSTITUTE(AZ82,CHAR(160),""))),0))&gt;(IFERROR(VALUE(TRIM(SUBSTITUTE(AW82,CHAR(160),""))),0)),"Attention : Le montant retenu HT est supérieur au montant HT raisonnable. Merci de revoir la ligne de dépense, plafonner son montant, ou justifier la reventillation HT / TVA.",(IFERROR(VALUE(TRIM(SUBSTITUTE(BA82,CHAR(160),""))),0))&gt;(IFERROR(VALUE(TRIM(SUBSTITUTE(AX82,CHAR(160),""))),0)),"Attention : Le montant TVA retenu est supérieur au montant TVA raisonnable. Merci de revoir la ligne de dépense, plafonner son montant, ou justifier la reventillation HT / TVA.",(IFERROR(VALUE(TRIM(SUBSTITUTE(BB82,CHAR(160),""))),0))=0,"",(IFERROR(VALUE(TRIM(SUBSTITUTE(AY82,CHAR(160),""))),0))=(IFERROR(VALUE(TRIM(SUBSTITUTE(BB82,CHAR(160),""))),0)),"OK",(IFERROR(VALUE(TRIM(SUBSTITUTE(AY82,CHAR(160),""))),0))&gt;(IFERROR(VALUE(TRIM(SUBSTITUTE(BB82,CHAR(160),""))),0))," OK : Montant instruit inférieur au montant raisonnable.",TRUE,""))</f>
        <v/>
      </c>
      <c r="BE82" s="139" t="str" cm="1">
        <f t="array" ref="BE82">IF(OR(BB82="",Y82="",AZ82="",W82="",BA82="",X82=""),"",_xlfn.IFS((IFERROR(VALUE(TRIM(SUBSTITUTE(BB82,CHAR(160),""))),0))&gt;(IFERROR(VALUE(TRIM(SUBSTITUTE(Y82,CHAR(160),""))),0)),"KO : Le montant retenu TTC est supérieur au montant présenté TTC. Merci de revoir la ligne de dépense ou plafonner son montant.",(IFERROR(VALUE(TRIM(SUBSTITUTE(AZ82,CHAR(160),""))),0))&gt;(IFERROR(VALUE(TRIM(SUBSTITUTE(W82,CHAR(160),""))),0)),"Attention : Le montant retenu HT est supérieur au montant HT présenté. Merci de revoir la ligne de dépense,plafonner son montant,ou justifier la reventillation HT/TVA.",(IFERROR(VALUE(TRIM(SUBSTITUTE(BA82,CHAR(160),""))),0))&gt;(IFERROR(VALUE(TRIM(SUBSTITUTE(X82,CHAR(160),""))),0)),"Attention : Le montant TVA retenu est supérieur au montant TVA présenté. Merci de revoir la ligne de dépense,plafonner son montant,ou justifier la reventillation HT/TVA.",(IFERROR(VALUE(TRIM(SUBSTITUTE(Y82,CHAR(160),""))),0))=0,"",(IFERROR(VALUE(TRIM(SUBSTITUTE(BB82,CHAR(160),""))),0))=(IFERROR(VALUE(TRIM(SUBSTITUTE(Y82,CHAR(160),""))),0)),"OK",
OR((IFERROR(VALUE(TRIM(SUBSTITUTE(BB82,CHAR(160),""))),0))=0,(IFERROR(VALUE(TRIM(SUBSTITUTE(AZ82,CHAR(160),""))),0))=0),"Attention : montant présenté entièrement écarté",(IFERROR(VALUE(TRIM(SUBSTITUTE(BB82,CHAR(160),""))),0))&lt;(IFERROR(VALUE(TRIM(SUBSTITUTE(Y82,CHAR(160),""))),0)),"Attention : montant présenté partiellement écarté",TRUE,""))</f>
        <v/>
      </c>
      <c r="BF82" s="33" t="str">
        <f t="shared" si="87"/>
        <v/>
      </c>
      <c r="BG82" s="33" t="str">
        <f t="shared" si="88"/>
        <v/>
      </c>
      <c r="BH82" s="10" t="str">
        <f t="shared" si="89"/>
        <v/>
      </c>
    </row>
    <row r="83" spans="1:60" ht="15" customHeight="1">
      <c r="A83" s="52">
        <v>72</v>
      </c>
      <c r="B83" s="539"/>
      <c r="C83" s="117"/>
      <c r="D83" s="118"/>
      <c r="E83" s="117"/>
      <c r="F83" s="117"/>
      <c r="G83" s="117"/>
      <c r="H83" s="117"/>
      <c r="I83" s="117"/>
      <c r="J83" s="117"/>
      <c r="K83" s="117"/>
      <c r="L83" s="117"/>
      <c r="M83" s="100"/>
      <c r="N83" s="4"/>
      <c r="O83" s="27" t="str">
        <f t="shared" si="60"/>
        <v/>
      </c>
      <c r="P83" s="5"/>
      <c r="Q83" s="4"/>
      <c r="R83" s="27" t="str">
        <f t="shared" si="61"/>
        <v/>
      </c>
      <c r="S83" s="6"/>
      <c r="T83" s="4"/>
      <c r="U83" s="101" t="str">
        <f t="shared" si="62"/>
        <v/>
      </c>
      <c r="V83" s="110"/>
      <c r="W83" s="109" t="str" cm="1">
        <f t="array" ref="W83">IF((_xlfn.IFS(TRIM(SUBSTITUTE(V83,CHAR(160),""))="Devis 1",IFERROR(VALUE(TRIM(SUBSTITUTE(M83,CHAR(160),""))),0),TRIM(SUBSTITUTE(V83,CHAR(160),""))="Devis 2",IFERROR(VALUE(TRIM(SUBSTITUTE(P83,CHAR(160),""))),0),TRIM(SUBSTITUTE(V83,CHAR(160),""))="Devis 3",IFERROR(VALUE(TRIM(SUBSTITUTE(S83,CHAR(160),""))),0),TRUE,0)*IFERROR(VALUE(TRIM(SUBSTITUTE(D83,CHAR(160),""))),0))=0,"",_xlfn.IFS(TRIM(SUBSTITUTE(V83,CHAR(160),""))="Devis 1",IFERROR(VALUE(TRIM(SUBSTITUTE(M83,CHAR(160),""))),0),TRIM(SUBSTITUTE(V83,CHAR(160),""))="Devis 2",IFERROR(VALUE(TRIM(SUBSTITUTE(P83,CHAR(160),""))),0),TRIM(SUBSTITUTE(V83,CHAR(160),""))="Devis 3",IFERROR(VALUE(TRIM(SUBSTITUTE(S83,CHAR(160),""))),0),TRUE,0)*IFERROR(VALUE(TRIM(SUBSTITUTE(D83,CHAR(160),""))),0))</f>
        <v/>
      </c>
      <c r="X83" s="54" t="str" cm="1">
        <f t="array" ref="X83">IF(_xlfn.IFS(TRIM(SUBSTITUTE(V83,CHAR(160),""))="Devis 1",IFERROR(VALUE(TRIM(SUBSTITUTE(N83,CHAR(160),""))),0),TRIM(SUBSTITUTE(V83,CHAR(160),""))="Devis 2",IFERROR(VALUE(TRIM(SUBSTITUTE(Q83,CHAR(160),""))),0),TRIM(SUBSTITUTE(V83,CHAR(160),""))="Devis 3",IFERROR(VALUE(TRIM(SUBSTITUTE(T83,CHAR(160),""))),0),TRUE,0)*IFERROR(VALUE(TRIM(SUBSTITUTE(D83,CHAR(160),""))),0)=0,IF(W83&lt;&gt;"",0,""),_xlfn.IFS(TRIM(SUBSTITUTE(V83,CHAR(160),""))="Devis 1",IFERROR(VALUE(TRIM(SUBSTITUTE(N83,CHAR(160),""))),0),TRIM(SUBSTITUTE(V83,CHAR(160),""))="Devis 2",IFERROR(VALUE(TRIM(SUBSTITUTE(Q83,CHAR(160),""))),0),TRIM(SUBSTITUTE(V83,CHAR(160),""))="Devis 3",IFERROR(VALUE(TRIM(SUBSTITUTE(T83,CHAR(160),""))),0),TRUE,0)*IFERROR(VALUE(TRIM(SUBSTITUTE(D83,CHAR(160),""))),0))</f>
        <v/>
      </c>
      <c r="Y83" s="112" t="str">
        <f t="shared" si="63"/>
        <v/>
      </c>
      <c r="Z83" s="113"/>
      <c r="AA83" s="130" t="str">
        <f t="shared" si="64"/>
        <v/>
      </c>
      <c r="AB83" s="130" t="str">
        <f t="shared" si="65"/>
        <v/>
      </c>
      <c r="AC83" s="130" t="str">
        <f t="shared" si="66"/>
        <v/>
      </c>
      <c r="AD83" s="130" t="str">
        <f t="shared" si="67"/>
        <v/>
      </c>
      <c r="AE83" s="130" t="str">
        <f t="shared" si="68"/>
        <v/>
      </c>
      <c r="AF83" s="130" t="str">
        <f t="shared" si="69"/>
        <v/>
      </c>
      <c r="AG83" s="130" t="str">
        <f t="shared" si="70"/>
        <v/>
      </c>
      <c r="AH83" s="130" t="str">
        <f t="shared" si="71"/>
        <v/>
      </c>
      <c r="AI83" s="130"/>
      <c r="AJ83" s="130" t="str">
        <f t="shared" si="72"/>
        <v/>
      </c>
      <c r="AK83" s="130" t="str">
        <f t="shared" si="73"/>
        <v/>
      </c>
      <c r="AL83" s="29" t="str">
        <f t="shared" si="74"/>
        <v/>
      </c>
      <c r="AM83" s="9" t="str">
        <f t="shared" si="75"/>
        <v/>
      </c>
      <c r="AN83" s="27" t="str">
        <f t="shared" si="76"/>
        <v/>
      </c>
      <c r="AO83" s="30" t="str">
        <f t="shared" si="77"/>
        <v/>
      </c>
      <c r="AP83" s="9" t="str">
        <f t="shared" si="78"/>
        <v/>
      </c>
      <c r="AQ83" s="27" t="str">
        <f t="shared" si="79"/>
        <v/>
      </c>
      <c r="AR83" s="31" t="str">
        <f t="shared" si="80"/>
        <v/>
      </c>
      <c r="AS83" s="9" t="str">
        <f t="shared" si="81"/>
        <v/>
      </c>
      <c r="AT83" s="32" t="str">
        <f t="shared" si="82"/>
        <v/>
      </c>
      <c r="AU83" s="28" t="str">
        <f t="shared" si="83"/>
        <v/>
      </c>
      <c r="AV83" s="136"/>
      <c r="AW83" s="33" t="str">
        <f t="shared" si="84"/>
        <v/>
      </c>
      <c r="AX83" s="33" t="str">
        <f t="shared" si="85"/>
        <v/>
      </c>
      <c r="AY83" s="33" t="str">
        <f t="shared" si="86"/>
        <v/>
      </c>
      <c r="AZ83" s="55" t="str" cm="1">
        <f t="array" ref="AZ83">IF($AC83="","",IF((IFERROR(_xlfn.IFS($AU83="Devis 1",(IFERROR(VALUE(TRIM(SUBSTITUTE(AL83,CHAR(160),""))),0)),$AU83="Devis 2",(IFERROR(VALUE(TRIM(SUBSTITUTE(AO83,CHAR(160),""))),0)),$AU83="Devis 3",(IFERROR(VALUE(TRIM(SUBSTITUTE(AR83,CHAR(160),""))),0))),0))*(IFERROR(VALUE(TRIM(SUBSTITUTE($AC83,CHAR(160),""))),0))=0,"",(IFERROR(_xlfn.IFS($AU83="Devis 1",(IFERROR(VALUE(TRIM(SUBSTITUTE(AL83,CHAR(160),""))),0)),$AU83="Devis 2",(IFERROR(VALUE(TRIM(SUBSTITUTE(AO83,CHAR(160),""))),0)),$AU83="Devis 3",(IFERROR(VALUE(TRIM(SUBSTITUTE(AR83,CHAR(160),""))),0))),0))*(IFERROR(VALUE(TRIM(SUBSTITUTE($AC83,CHAR(160),""))),0))))</f>
        <v/>
      </c>
      <c r="BA83" s="55" t="str" cm="1">
        <f t="array" ref="BA83">IF($AC83="","",IF((IFERROR(_xlfn.IFS(TRIM(SUBSTITUTE($AU83,CHAR(160),""))="Devis 1", IFERROR(VALUE(TRIM(SUBSTITUTE(AM83,CHAR(160),""))),0),TRIM(SUBSTITUTE($AU83,CHAR(160),""))="Devis 2", IFERROR(VALUE(TRIM(SUBSTITUTE(AP83,CHAR(160),""))),0),TRIM(SUBSTITUTE($AU83,CHAR(160),""))="Devis 3", IFERROR(VALUE(TRIM(SUBSTITUTE(AS83,CHAR(160),""))),0)),0) * IFERROR(VALUE(TRIM(SUBSTITUTE($AC83,CHAR(160),""))),0)) = 0,IF(AZ83&lt;&gt;"",0,""),(IFERROR(_xlfn.IFS(TRIM(SUBSTITUTE($AU83,CHAR(160),""))="Devis 1", IFERROR(VALUE(TRIM(SUBSTITUTE(AM83,CHAR(160),""))),0),TRIM(SUBSTITUTE($AU83,CHAR(160),""))="Devis 2", IFERROR(VALUE(TRIM(SUBSTITUTE(AP83,CHAR(160),""))),0),TRIM(SUBSTITUTE($AU83,CHAR(160),""))="Devis 3", IFERROR(VALUE(TRIM(SUBSTITUTE(AS83,CHAR(160),""))),0)),0) * IFERROR(VALUE(TRIM(SUBSTITUTE($AC83,CHAR(160),""))),0))))</f>
        <v/>
      </c>
      <c r="BB83" s="55" t="str" cm="1">
        <f t="array" ref="BB83">IF($AC83="","",IF(IFERROR(_xlfn.IFS($AU83="Devis 1",IFERROR(VALUE(TRIM(SUBSTITUTE(AN83,CHAR(160),""))),0),$AU83="Devis 2",IFERROR(VALUE(TRIM(SUBSTITUTE(AQ83,CHAR(160),""))),0),$AU83="Devis 3",IFERROR(VALUE(TRIM(SUBSTITUTE(AT83,CHAR(160),""))),0)),0)*IFERROR(VALUE(TRIM(SUBSTITUTE($AC83,CHAR(160),""))),0)=0,"",IFERROR(_xlfn.IFS($AU83="Devis 1",IFERROR(VALUE(TRIM(SUBSTITUTE(AN83,CHAR(160),""))),0),$AU83="Devis 2",IFERROR(VALUE(TRIM(SUBSTITUTE(AQ83,CHAR(160),""))),0),$AU83="Devis 3",IFERROR(VALUE(TRIM(SUBSTITUTE(AT83,CHAR(160),""))),0)),0)*IFERROR(VALUE(TRIM(SUBSTITUTE($AC83,CHAR(160),""))),0)))</f>
        <v/>
      </c>
      <c r="BC83" s="34"/>
      <c r="BD83" s="8" t="str" cm="1">
        <f t="array" ref="BD83">IF(OR(BB83="",AY83="",AZ83="",AW83="",BA83="",AX83=""),"",_xlfn.IFS((IFERROR(VALUE(TRIM(SUBSTITUTE(BB83,CHAR(160),""))),0))&gt;(IFERROR(VALUE(TRIM(SUBSTITUTE(AY83,CHAR(160),""))),0)),"KO : Le montant retenu TTC est supérieur au montant raisonnable TTC. Merci de revoir la ligne de dépense ou plafonner son montant.",(IFERROR(VALUE(TRIM(SUBSTITUTE(AZ83,CHAR(160),""))),0))&gt;(IFERROR(VALUE(TRIM(SUBSTITUTE(AW83,CHAR(160),""))),0)),"Attention : Le montant retenu HT est supérieur au montant HT raisonnable. Merci de revoir la ligne de dépense, plafonner son montant, ou justifier la reventillation HT / TVA.",(IFERROR(VALUE(TRIM(SUBSTITUTE(BA83,CHAR(160),""))),0))&gt;(IFERROR(VALUE(TRIM(SUBSTITUTE(AX83,CHAR(160),""))),0)),"Attention : Le montant TVA retenu est supérieur au montant TVA raisonnable. Merci de revoir la ligne de dépense, plafonner son montant, ou justifier la reventillation HT / TVA.",(IFERROR(VALUE(TRIM(SUBSTITUTE(BB83,CHAR(160),""))),0))=0,"",(IFERROR(VALUE(TRIM(SUBSTITUTE(AY83,CHAR(160),""))),0))=(IFERROR(VALUE(TRIM(SUBSTITUTE(BB83,CHAR(160),""))),0)),"OK",(IFERROR(VALUE(TRIM(SUBSTITUTE(AY83,CHAR(160),""))),0))&gt;(IFERROR(VALUE(TRIM(SUBSTITUTE(BB83,CHAR(160),""))),0))," OK : Montant instruit inférieur au montant raisonnable.",TRUE,""))</f>
        <v/>
      </c>
      <c r="BE83" s="139" t="str" cm="1">
        <f t="array" ref="BE83">IF(OR(BB83="",Y83="",AZ83="",W83="",BA83="",X83=""),"",_xlfn.IFS((IFERROR(VALUE(TRIM(SUBSTITUTE(BB83,CHAR(160),""))),0))&gt;(IFERROR(VALUE(TRIM(SUBSTITUTE(Y83,CHAR(160),""))),0)),"KO : Le montant retenu TTC est supérieur au montant présenté TTC. Merci de revoir la ligne de dépense ou plafonner son montant.",(IFERROR(VALUE(TRIM(SUBSTITUTE(AZ83,CHAR(160),""))),0))&gt;(IFERROR(VALUE(TRIM(SUBSTITUTE(W83,CHAR(160),""))),0)),"Attention : Le montant retenu HT est supérieur au montant HT présenté. Merci de revoir la ligne de dépense,plafonner son montant,ou justifier la reventillation HT/TVA.",(IFERROR(VALUE(TRIM(SUBSTITUTE(BA83,CHAR(160),""))),0))&gt;(IFERROR(VALUE(TRIM(SUBSTITUTE(X83,CHAR(160),""))),0)),"Attention : Le montant TVA retenu est supérieur au montant TVA présenté. Merci de revoir la ligne de dépense,plafonner son montant,ou justifier la reventillation HT/TVA.",(IFERROR(VALUE(TRIM(SUBSTITUTE(Y83,CHAR(160),""))),0))=0,"",(IFERROR(VALUE(TRIM(SUBSTITUTE(BB83,CHAR(160),""))),0))=(IFERROR(VALUE(TRIM(SUBSTITUTE(Y83,CHAR(160),""))),0)),"OK",
OR((IFERROR(VALUE(TRIM(SUBSTITUTE(BB83,CHAR(160),""))),0))=0,(IFERROR(VALUE(TRIM(SUBSTITUTE(AZ83,CHAR(160),""))),0))=0),"Attention : montant présenté entièrement écarté",(IFERROR(VALUE(TRIM(SUBSTITUTE(BB83,CHAR(160),""))),0))&lt;(IFERROR(VALUE(TRIM(SUBSTITUTE(Y83,CHAR(160),""))),0)),"Attention : montant présenté partiellement écarté",TRUE,""))</f>
        <v/>
      </c>
      <c r="BF83" s="33" t="str">
        <f t="shared" si="87"/>
        <v/>
      </c>
      <c r="BG83" s="33" t="str">
        <f t="shared" si="88"/>
        <v/>
      </c>
      <c r="BH83" s="10" t="str">
        <f t="shared" si="89"/>
        <v/>
      </c>
    </row>
    <row r="84" spans="1:60" ht="15" customHeight="1">
      <c r="A84" s="52">
        <v>73</v>
      </c>
      <c r="B84" s="539"/>
      <c r="C84" s="117"/>
      <c r="D84" s="118"/>
      <c r="E84" s="117"/>
      <c r="F84" s="117"/>
      <c r="G84" s="117"/>
      <c r="H84" s="117"/>
      <c r="I84" s="117"/>
      <c r="J84" s="117"/>
      <c r="K84" s="117"/>
      <c r="L84" s="117"/>
      <c r="M84" s="100"/>
      <c r="N84" s="4"/>
      <c r="O84" s="27" t="str">
        <f t="shared" si="60"/>
        <v/>
      </c>
      <c r="P84" s="5"/>
      <c r="Q84" s="4"/>
      <c r="R84" s="27" t="str">
        <f t="shared" si="61"/>
        <v/>
      </c>
      <c r="S84" s="6"/>
      <c r="T84" s="4"/>
      <c r="U84" s="101" t="str">
        <f t="shared" si="62"/>
        <v/>
      </c>
      <c r="V84" s="110"/>
      <c r="W84" s="109" t="str" cm="1">
        <f t="array" ref="W84">IF((_xlfn.IFS(TRIM(SUBSTITUTE(V84,CHAR(160),""))="Devis 1",IFERROR(VALUE(TRIM(SUBSTITUTE(M84,CHAR(160),""))),0),TRIM(SUBSTITUTE(V84,CHAR(160),""))="Devis 2",IFERROR(VALUE(TRIM(SUBSTITUTE(P84,CHAR(160),""))),0),TRIM(SUBSTITUTE(V84,CHAR(160),""))="Devis 3",IFERROR(VALUE(TRIM(SUBSTITUTE(S84,CHAR(160),""))),0),TRUE,0)*IFERROR(VALUE(TRIM(SUBSTITUTE(D84,CHAR(160),""))),0))=0,"",_xlfn.IFS(TRIM(SUBSTITUTE(V84,CHAR(160),""))="Devis 1",IFERROR(VALUE(TRIM(SUBSTITUTE(M84,CHAR(160),""))),0),TRIM(SUBSTITUTE(V84,CHAR(160),""))="Devis 2",IFERROR(VALUE(TRIM(SUBSTITUTE(P84,CHAR(160),""))),0),TRIM(SUBSTITUTE(V84,CHAR(160),""))="Devis 3",IFERROR(VALUE(TRIM(SUBSTITUTE(S84,CHAR(160),""))),0),TRUE,0)*IFERROR(VALUE(TRIM(SUBSTITUTE(D84,CHAR(160),""))),0))</f>
        <v/>
      </c>
      <c r="X84" s="54" t="str" cm="1">
        <f t="array" ref="X84">IF(_xlfn.IFS(TRIM(SUBSTITUTE(V84,CHAR(160),""))="Devis 1",IFERROR(VALUE(TRIM(SUBSTITUTE(N84,CHAR(160),""))),0),TRIM(SUBSTITUTE(V84,CHAR(160),""))="Devis 2",IFERROR(VALUE(TRIM(SUBSTITUTE(Q84,CHAR(160),""))),0),TRIM(SUBSTITUTE(V84,CHAR(160),""))="Devis 3",IFERROR(VALUE(TRIM(SUBSTITUTE(T84,CHAR(160),""))),0),TRUE,0)*IFERROR(VALUE(TRIM(SUBSTITUTE(D84,CHAR(160),""))),0)=0,IF(W84&lt;&gt;"",0,""),_xlfn.IFS(TRIM(SUBSTITUTE(V84,CHAR(160),""))="Devis 1",IFERROR(VALUE(TRIM(SUBSTITUTE(N84,CHAR(160),""))),0),TRIM(SUBSTITUTE(V84,CHAR(160),""))="Devis 2",IFERROR(VALUE(TRIM(SUBSTITUTE(Q84,CHAR(160),""))),0),TRIM(SUBSTITUTE(V84,CHAR(160),""))="Devis 3",IFERROR(VALUE(TRIM(SUBSTITUTE(T84,CHAR(160),""))),0),TRUE,0)*IFERROR(VALUE(TRIM(SUBSTITUTE(D84,CHAR(160),""))),0))</f>
        <v/>
      </c>
      <c r="Y84" s="112" t="str">
        <f t="shared" si="63"/>
        <v/>
      </c>
      <c r="Z84" s="113"/>
      <c r="AA84" s="130" t="str">
        <f t="shared" si="64"/>
        <v/>
      </c>
      <c r="AB84" s="130" t="str">
        <f t="shared" si="65"/>
        <v/>
      </c>
      <c r="AC84" s="130" t="str">
        <f t="shared" si="66"/>
        <v/>
      </c>
      <c r="AD84" s="130" t="str">
        <f t="shared" si="67"/>
        <v/>
      </c>
      <c r="AE84" s="130" t="str">
        <f t="shared" si="68"/>
        <v/>
      </c>
      <c r="AF84" s="130" t="str">
        <f t="shared" si="69"/>
        <v/>
      </c>
      <c r="AG84" s="130" t="str">
        <f t="shared" si="70"/>
        <v/>
      </c>
      <c r="AH84" s="130" t="str">
        <f t="shared" si="71"/>
        <v/>
      </c>
      <c r="AI84" s="130"/>
      <c r="AJ84" s="130" t="str">
        <f t="shared" si="72"/>
        <v/>
      </c>
      <c r="AK84" s="130" t="str">
        <f t="shared" si="73"/>
        <v/>
      </c>
      <c r="AL84" s="29" t="str">
        <f t="shared" si="74"/>
        <v/>
      </c>
      <c r="AM84" s="9" t="str">
        <f t="shared" si="75"/>
        <v/>
      </c>
      <c r="AN84" s="27" t="str">
        <f t="shared" si="76"/>
        <v/>
      </c>
      <c r="AO84" s="30" t="str">
        <f t="shared" si="77"/>
        <v/>
      </c>
      <c r="AP84" s="9" t="str">
        <f t="shared" si="78"/>
        <v/>
      </c>
      <c r="AQ84" s="27" t="str">
        <f t="shared" si="79"/>
        <v/>
      </c>
      <c r="AR84" s="31" t="str">
        <f t="shared" si="80"/>
        <v/>
      </c>
      <c r="AS84" s="9" t="str">
        <f t="shared" si="81"/>
        <v/>
      </c>
      <c r="AT84" s="32" t="str">
        <f t="shared" si="82"/>
        <v/>
      </c>
      <c r="AU84" s="28" t="str">
        <f t="shared" si="83"/>
        <v/>
      </c>
      <c r="AV84" s="136"/>
      <c r="AW84" s="33" t="str">
        <f t="shared" si="84"/>
        <v/>
      </c>
      <c r="AX84" s="33" t="str">
        <f t="shared" si="85"/>
        <v/>
      </c>
      <c r="AY84" s="33" t="str">
        <f t="shared" si="86"/>
        <v/>
      </c>
      <c r="AZ84" s="55" t="str" cm="1">
        <f t="array" ref="AZ84">IF($AC84="","",IF((IFERROR(_xlfn.IFS($AU84="Devis 1",(IFERROR(VALUE(TRIM(SUBSTITUTE(AL84,CHAR(160),""))),0)),$AU84="Devis 2",(IFERROR(VALUE(TRIM(SUBSTITUTE(AO84,CHAR(160),""))),0)),$AU84="Devis 3",(IFERROR(VALUE(TRIM(SUBSTITUTE(AR84,CHAR(160),""))),0))),0))*(IFERROR(VALUE(TRIM(SUBSTITUTE($AC84,CHAR(160),""))),0))=0,"",(IFERROR(_xlfn.IFS($AU84="Devis 1",(IFERROR(VALUE(TRIM(SUBSTITUTE(AL84,CHAR(160),""))),0)),$AU84="Devis 2",(IFERROR(VALUE(TRIM(SUBSTITUTE(AO84,CHAR(160),""))),0)),$AU84="Devis 3",(IFERROR(VALUE(TRIM(SUBSTITUTE(AR84,CHAR(160),""))),0))),0))*(IFERROR(VALUE(TRIM(SUBSTITUTE($AC84,CHAR(160),""))),0))))</f>
        <v/>
      </c>
      <c r="BA84" s="55" t="str" cm="1">
        <f t="array" ref="BA84">IF($AC84="","",IF((IFERROR(_xlfn.IFS(TRIM(SUBSTITUTE($AU84,CHAR(160),""))="Devis 1", IFERROR(VALUE(TRIM(SUBSTITUTE(AM84,CHAR(160),""))),0),TRIM(SUBSTITUTE($AU84,CHAR(160),""))="Devis 2", IFERROR(VALUE(TRIM(SUBSTITUTE(AP84,CHAR(160),""))),0),TRIM(SUBSTITUTE($AU84,CHAR(160),""))="Devis 3", IFERROR(VALUE(TRIM(SUBSTITUTE(AS84,CHAR(160),""))),0)),0) * IFERROR(VALUE(TRIM(SUBSTITUTE($AC84,CHAR(160),""))),0)) = 0,IF(AZ84&lt;&gt;"",0,""),(IFERROR(_xlfn.IFS(TRIM(SUBSTITUTE($AU84,CHAR(160),""))="Devis 1", IFERROR(VALUE(TRIM(SUBSTITUTE(AM84,CHAR(160),""))),0),TRIM(SUBSTITUTE($AU84,CHAR(160),""))="Devis 2", IFERROR(VALUE(TRIM(SUBSTITUTE(AP84,CHAR(160),""))),0),TRIM(SUBSTITUTE($AU84,CHAR(160),""))="Devis 3", IFERROR(VALUE(TRIM(SUBSTITUTE(AS84,CHAR(160),""))),0)),0) * IFERROR(VALUE(TRIM(SUBSTITUTE($AC84,CHAR(160),""))),0))))</f>
        <v/>
      </c>
      <c r="BB84" s="55" t="str" cm="1">
        <f t="array" ref="BB84">IF($AC84="","",IF(IFERROR(_xlfn.IFS($AU84="Devis 1",IFERROR(VALUE(TRIM(SUBSTITUTE(AN84,CHAR(160),""))),0),$AU84="Devis 2",IFERROR(VALUE(TRIM(SUBSTITUTE(AQ84,CHAR(160),""))),0),$AU84="Devis 3",IFERROR(VALUE(TRIM(SUBSTITUTE(AT84,CHAR(160),""))),0)),0)*IFERROR(VALUE(TRIM(SUBSTITUTE($AC84,CHAR(160),""))),0)=0,"",IFERROR(_xlfn.IFS($AU84="Devis 1",IFERROR(VALUE(TRIM(SUBSTITUTE(AN84,CHAR(160),""))),0),$AU84="Devis 2",IFERROR(VALUE(TRIM(SUBSTITUTE(AQ84,CHAR(160),""))),0),$AU84="Devis 3",IFERROR(VALUE(TRIM(SUBSTITUTE(AT84,CHAR(160),""))),0)),0)*IFERROR(VALUE(TRIM(SUBSTITUTE($AC84,CHAR(160),""))),0)))</f>
        <v/>
      </c>
      <c r="BC84" s="34"/>
      <c r="BD84" s="8" t="str" cm="1">
        <f t="array" ref="BD84">IF(OR(BB84="",AY84="",AZ84="",AW84="",BA84="",AX84=""),"",_xlfn.IFS((IFERROR(VALUE(TRIM(SUBSTITUTE(BB84,CHAR(160),""))),0))&gt;(IFERROR(VALUE(TRIM(SUBSTITUTE(AY84,CHAR(160),""))),0)),"KO : Le montant retenu TTC est supérieur au montant raisonnable TTC. Merci de revoir la ligne de dépense ou plafonner son montant.",(IFERROR(VALUE(TRIM(SUBSTITUTE(AZ84,CHAR(160),""))),0))&gt;(IFERROR(VALUE(TRIM(SUBSTITUTE(AW84,CHAR(160),""))),0)),"Attention : Le montant retenu HT est supérieur au montant HT raisonnable. Merci de revoir la ligne de dépense, plafonner son montant, ou justifier la reventillation HT / TVA.",(IFERROR(VALUE(TRIM(SUBSTITUTE(BA84,CHAR(160),""))),0))&gt;(IFERROR(VALUE(TRIM(SUBSTITUTE(AX84,CHAR(160),""))),0)),"Attention : Le montant TVA retenu est supérieur au montant TVA raisonnable. Merci de revoir la ligne de dépense, plafonner son montant, ou justifier la reventillation HT / TVA.",(IFERROR(VALUE(TRIM(SUBSTITUTE(BB84,CHAR(160),""))),0))=0,"",(IFERROR(VALUE(TRIM(SUBSTITUTE(AY84,CHAR(160),""))),0))=(IFERROR(VALUE(TRIM(SUBSTITUTE(BB84,CHAR(160),""))),0)),"OK",(IFERROR(VALUE(TRIM(SUBSTITUTE(AY84,CHAR(160),""))),0))&gt;(IFERROR(VALUE(TRIM(SUBSTITUTE(BB84,CHAR(160),""))),0))," OK : Montant instruit inférieur au montant raisonnable.",TRUE,""))</f>
        <v/>
      </c>
      <c r="BE84" s="139" t="str" cm="1">
        <f t="array" ref="BE84">IF(OR(BB84="",Y84="",AZ84="",W84="",BA84="",X84=""),"",_xlfn.IFS((IFERROR(VALUE(TRIM(SUBSTITUTE(BB84,CHAR(160),""))),0))&gt;(IFERROR(VALUE(TRIM(SUBSTITUTE(Y84,CHAR(160),""))),0)),"KO : Le montant retenu TTC est supérieur au montant présenté TTC. Merci de revoir la ligne de dépense ou plafonner son montant.",(IFERROR(VALUE(TRIM(SUBSTITUTE(AZ84,CHAR(160),""))),0))&gt;(IFERROR(VALUE(TRIM(SUBSTITUTE(W84,CHAR(160),""))),0)),"Attention : Le montant retenu HT est supérieur au montant HT présenté. Merci de revoir la ligne de dépense,plafonner son montant,ou justifier la reventillation HT/TVA.",(IFERROR(VALUE(TRIM(SUBSTITUTE(BA84,CHAR(160),""))),0))&gt;(IFERROR(VALUE(TRIM(SUBSTITUTE(X84,CHAR(160),""))),0)),"Attention : Le montant TVA retenu est supérieur au montant TVA présenté. Merci de revoir la ligne de dépense,plafonner son montant,ou justifier la reventillation HT/TVA.",(IFERROR(VALUE(TRIM(SUBSTITUTE(Y84,CHAR(160),""))),0))=0,"",(IFERROR(VALUE(TRIM(SUBSTITUTE(BB84,CHAR(160),""))),0))=(IFERROR(VALUE(TRIM(SUBSTITUTE(Y84,CHAR(160),""))),0)),"OK",
OR((IFERROR(VALUE(TRIM(SUBSTITUTE(BB84,CHAR(160),""))),0))=0,(IFERROR(VALUE(TRIM(SUBSTITUTE(AZ84,CHAR(160),""))),0))=0),"Attention : montant présenté entièrement écarté",(IFERROR(VALUE(TRIM(SUBSTITUTE(BB84,CHAR(160),""))),0))&lt;(IFERROR(VALUE(TRIM(SUBSTITUTE(Y84,CHAR(160),""))),0)),"Attention : montant présenté partiellement écarté",TRUE,""))</f>
        <v/>
      </c>
      <c r="BF84" s="33" t="str">
        <f t="shared" si="87"/>
        <v/>
      </c>
      <c r="BG84" s="33" t="str">
        <f t="shared" si="88"/>
        <v/>
      </c>
      <c r="BH84" s="10" t="str">
        <f t="shared" si="89"/>
        <v/>
      </c>
    </row>
    <row r="85" spans="1:60" ht="15" customHeight="1">
      <c r="A85" s="52">
        <v>74</v>
      </c>
      <c r="B85" s="539"/>
      <c r="C85" s="117"/>
      <c r="D85" s="118"/>
      <c r="E85" s="117"/>
      <c r="F85" s="117"/>
      <c r="G85" s="117"/>
      <c r="H85" s="117"/>
      <c r="I85" s="117"/>
      <c r="J85" s="117"/>
      <c r="K85" s="117"/>
      <c r="L85" s="117"/>
      <c r="M85" s="100"/>
      <c r="N85" s="4"/>
      <c r="O85" s="27" t="str">
        <f t="shared" si="60"/>
        <v/>
      </c>
      <c r="P85" s="5"/>
      <c r="Q85" s="4"/>
      <c r="R85" s="27" t="str">
        <f t="shared" si="61"/>
        <v/>
      </c>
      <c r="S85" s="6"/>
      <c r="T85" s="4"/>
      <c r="U85" s="101" t="str">
        <f t="shared" si="62"/>
        <v/>
      </c>
      <c r="V85" s="110"/>
      <c r="W85" s="109" t="str" cm="1">
        <f t="array" ref="W85">IF((_xlfn.IFS(TRIM(SUBSTITUTE(V85,CHAR(160),""))="Devis 1",IFERROR(VALUE(TRIM(SUBSTITUTE(M85,CHAR(160),""))),0),TRIM(SUBSTITUTE(V85,CHAR(160),""))="Devis 2",IFERROR(VALUE(TRIM(SUBSTITUTE(P85,CHAR(160),""))),0),TRIM(SUBSTITUTE(V85,CHAR(160),""))="Devis 3",IFERROR(VALUE(TRIM(SUBSTITUTE(S85,CHAR(160),""))),0),TRUE,0)*IFERROR(VALUE(TRIM(SUBSTITUTE(D85,CHAR(160),""))),0))=0,"",_xlfn.IFS(TRIM(SUBSTITUTE(V85,CHAR(160),""))="Devis 1",IFERROR(VALUE(TRIM(SUBSTITUTE(M85,CHAR(160),""))),0),TRIM(SUBSTITUTE(V85,CHAR(160),""))="Devis 2",IFERROR(VALUE(TRIM(SUBSTITUTE(P85,CHAR(160),""))),0),TRIM(SUBSTITUTE(V85,CHAR(160),""))="Devis 3",IFERROR(VALUE(TRIM(SUBSTITUTE(S85,CHAR(160),""))),0),TRUE,0)*IFERROR(VALUE(TRIM(SUBSTITUTE(D85,CHAR(160),""))),0))</f>
        <v/>
      </c>
      <c r="X85" s="54" t="str" cm="1">
        <f t="array" ref="X85">IF(_xlfn.IFS(TRIM(SUBSTITUTE(V85,CHAR(160),""))="Devis 1",IFERROR(VALUE(TRIM(SUBSTITUTE(N85,CHAR(160),""))),0),TRIM(SUBSTITUTE(V85,CHAR(160),""))="Devis 2",IFERROR(VALUE(TRIM(SUBSTITUTE(Q85,CHAR(160),""))),0),TRIM(SUBSTITUTE(V85,CHAR(160),""))="Devis 3",IFERROR(VALUE(TRIM(SUBSTITUTE(T85,CHAR(160),""))),0),TRUE,0)*IFERROR(VALUE(TRIM(SUBSTITUTE(D85,CHAR(160),""))),0)=0,IF(W85&lt;&gt;"",0,""),_xlfn.IFS(TRIM(SUBSTITUTE(V85,CHAR(160),""))="Devis 1",IFERROR(VALUE(TRIM(SUBSTITUTE(N85,CHAR(160),""))),0),TRIM(SUBSTITUTE(V85,CHAR(160),""))="Devis 2",IFERROR(VALUE(TRIM(SUBSTITUTE(Q85,CHAR(160),""))),0),TRIM(SUBSTITUTE(V85,CHAR(160),""))="Devis 3",IFERROR(VALUE(TRIM(SUBSTITUTE(T85,CHAR(160),""))),0),TRUE,0)*IFERROR(VALUE(TRIM(SUBSTITUTE(D85,CHAR(160),""))),0))</f>
        <v/>
      </c>
      <c r="Y85" s="112" t="str">
        <f t="shared" si="63"/>
        <v/>
      </c>
      <c r="Z85" s="113"/>
      <c r="AA85" s="130" t="str">
        <f t="shared" si="64"/>
        <v/>
      </c>
      <c r="AB85" s="130" t="str">
        <f t="shared" si="65"/>
        <v/>
      </c>
      <c r="AC85" s="130" t="str">
        <f t="shared" si="66"/>
        <v/>
      </c>
      <c r="AD85" s="130" t="str">
        <f t="shared" si="67"/>
        <v/>
      </c>
      <c r="AE85" s="130" t="str">
        <f t="shared" si="68"/>
        <v/>
      </c>
      <c r="AF85" s="130" t="str">
        <f t="shared" si="69"/>
        <v/>
      </c>
      <c r="AG85" s="130" t="str">
        <f t="shared" si="70"/>
        <v/>
      </c>
      <c r="AH85" s="130" t="str">
        <f t="shared" si="71"/>
        <v/>
      </c>
      <c r="AI85" s="130"/>
      <c r="AJ85" s="130" t="str">
        <f t="shared" si="72"/>
        <v/>
      </c>
      <c r="AK85" s="130" t="str">
        <f t="shared" si="73"/>
        <v/>
      </c>
      <c r="AL85" s="29" t="str">
        <f t="shared" si="74"/>
        <v/>
      </c>
      <c r="AM85" s="9" t="str">
        <f t="shared" si="75"/>
        <v/>
      </c>
      <c r="AN85" s="27" t="str">
        <f t="shared" si="76"/>
        <v/>
      </c>
      <c r="AO85" s="30" t="str">
        <f t="shared" si="77"/>
        <v/>
      </c>
      <c r="AP85" s="9" t="str">
        <f t="shared" si="78"/>
        <v/>
      </c>
      <c r="AQ85" s="27" t="str">
        <f t="shared" si="79"/>
        <v/>
      </c>
      <c r="AR85" s="31" t="str">
        <f t="shared" si="80"/>
        <v/>
      </c>
      <c r="AS85" s="9" t="str">
        <f t="shared" si="81"/>
        <v/>
      </c>
      <c r="AT85" s="32" t="str">
        <f t="shared" si="82"/>
        <v/>
      </c>
      <c r="AU85" s="28" t="str">
        <f t="shared" si="83"/>
        <v/>
      </c>
      <c r="AV85" s="136"/>
      <c r="AW85" s="33" t="str">
        <f t="shared" si="84"/>
        <v/>
      </c>
      <c r="AX85" s="33" t="str">
        <f t="shared" si="85"/>
        <v/>
      </c>
      <c r="AY85" s="33" t="str">
        <f t="shared" si="86"/>
        <v/>
      </c>
      <c r="AZ85" s="55" t="str" cm="1">
        <f t="array" ref="AZ85">IF($AC85="","",IF((IFERROR(_xlfn.IFS($AU85="Devis 1",(IFERROR(VALUE(TRIM(SUBSTITUTE(AL85,CHAR(160),""))),0)),$AU85="Devis 2",(IFERROR(VALUE(TRIM(SUBSTITUTE(AO85,CHAR(160),""))),0)),$AU85="Devis 3",(IFERROR(VALUE(TRIM(SUBSTITUTE(AR85,CHAR(160),""))),0))),0))*(IFERROR(VALUE(TRIM(SUBSTITUTE($AC85,CHAR(160),""))),0))=0,"",(IFERROR(_xlfn.IFS($AU85="Devis 1",(IFERROR(VALUE(TRIM(SUBSTITUTE(AL85,CHAR(160),""))),0)),$AU85="Devis 2",(IFERROR(VALUE(TRIM(SUBSTITUTE(AO85,CHAR(160),""))),0)),$AU85="Devis 3",(IFERROR(VALUE(TRIM(SUBSTITUTE(AR85,CHAR(160),""))),0))),0))*(IFERROR(VALUE(TRIM(SUBSTITUTE($AC85,CHAR(160),""))),0))))</f>
        <v/>
      </c>
      <c r="BA85" s="55" t="str" cm="1">
        <f t="array" ref="BA85">IF($AC85="","",IF((IFERROR(_xlfn.IFS(TRIM(SUBSTITUTE($AU85,CHAR(160),""))="Devis 1", IFERROR(VALUE(TRIM(SUBSTITUTE(AM85,CHAR(160),""))),0),TRIM(SUBSTITUTE($AU85,CHAR(160),""))="Devis 2", IFERROR(VALUE(TRIM(SUBSTITUTE(AP85,CHAR(160),""))),0),TRIM(SUBSTITUTE($AU85,CHAR(160),""))="Devis 3", IFERROR(VALUE(TRIM(SUBSTITUTE(AS85,CHAR(160),""))),0)),0) * IFERROR(VALUE(TRIM(SUBSTITUTE($AC85,CHAR(160),""))),0)) = 0,IF(AZ85&lt;&gt;"",0,""),(IFERROR(_xlfn.IFS(TRIM(SUBSTITUTE($AU85,CHAR(160),""))="Devis 1", IFERROR(VALUE(TRIM(SUBSTITUTE(AM85,CHAR(160),""))),0),TRIM(SUBSTITUTE($AU85,CHAR(160),""))="Devis 2", IFERROR(VALUE(TRIM(SUBSTITUTE(AP85,CHAR(160),""))),0),TRIM(SUBSTITUTE($AU85,CHAR(160),""))="Devis 3", IFERROR(VALUE(TRIM(SUBSTITUTE(AS85,CHAR(160),""))),0)),0) * IFERROR(VALUE(TRIM(SUBSTITUTE($AC85,CHAR(160),""))),0))))</f>
        <v/>
      </c>
      <c r="BB85" s="55" t="str" cm="1">
        <f t="array" ref="BB85">IF($AC85="","",IF(IFERROR(_xlfn.IFS($AU85="Devis 1",IFERROR(VALUE(TRIM(SUBSTITUTE(AN85,CHAR(160),""))),0),$AU85="Devis 2",IFERROR(VALUE(TRIM(SUBSTITUTE(AQ85,CHAR(160),""))),0),$AU85="Devis 3",IFERROR(VALUE(TRIM(SUBSTITUTE(AT85,CHAR(160),""))),0)),0)*IFERROR(VALUE(TRIM(SUBSTITUTE($AC85,CHAR(160),""))),0)=0,"",IFERROR(_xlfn.IFS($AU85="Devis 1",IFERROR(VALUE(TRIM(SUBSTITUTE(AN85,CHAR(160),""))),0),$AU85="Devis 2",IFERROR(VALUE(TRIM(SUBSTITUTE(AQ85,CHAR(160),""))),0),$AU85="Devis 3",IFERROR(VALUE(TRIM(SUBSTITUTE(AT85,CHAR(160),""))),0)),0)*IFERROR(VALUE(TRIM(SUBSTITUTE($AC85,CHAR(160),""))),0)))</f>
        <v/>
      </c>
      <c r="BC85" s="34"/>
      <c r="BD85" s="8" t="str" cm="1">
        <f t="array" ref="BD85">IF(OR(BB85="",AY85="",AZ85="",AW85="",BA85="",AX85=""),"",_xlfn.IFS((IFERROR(VALUE(TRIM(SUBSTITUTE(BB85,CHAR(160),""))),0))&gt;(IFERROR(VALUE(TRIM(SUBSTITUTE(AY85,CHAR(160),""))),0)),"KO : Le montant retenu TTC est supérieur au montant raisonnable TTC. Merci de revoir la ligne de dépense ou plafonner son montant.",(IFERROR(VALUE(TRIM(SUBSTITUTE(AZ85,CHAR(160),""))),0))&gt;(IFERROR(VALUE(TRIM(SUBSTITUTE(AW85,CHAR(160),""))),0)),"Attention : Le montant retenu HT est supérieur au montant HT raisonnable. Merci de revoir la ligne de dépense, plafonner son montant, ou justifier la reventillation HT / TVA.",(IFERROR(VALUE(TRIM(SUBSTITUTE(BA85,CHAR(160),""))),0))&gt;(IFERROR(VALUE(TRIM(SUBSTITUTE(AX85,CHAR(160),""))),0)),"Attention : Le montant TVA retenu est supérieur au montant TVA raisonnable. Merci de revoir la ligne de dépense, plafonner son montant, ou justifier la reventillation HT / TVA.",(IFERROR(VALUE(TRIM(SUBSTITUTE(BB85,CHAR(160),""))),0))=0,"",(IFERROR(VALUE(TRIM(SUBSTITUTE(AY85,CHAR(160),""))),0))=(IFERROR(VALUE(TRIM(SUBSTITUTE(BB85,CHAR(160),""))),0)),"OK",(IFERROR(VALUE(TRIM(SUBSTITUTE(AY85,CHAR(160),""))),0))&gt;(IFERROR(VALUE(TRIM(SUBSTITUTE(BB85,CHAR(160),""))),0))," OK : Montant instruit inférieur au montant raisonnable.",TRUE,""))</f>
        <v/>
      </c>
      <c r="BE85" s="139" t="str" cm="1">
        <f t="array" ref="BE85">IF(OR(BB85="",Y85="",AZ85="",W85="",BA85="",X85=""),"",_xlfn.IFS((IFERROR(VALUE(TRIM(SUBSTITUTE(BB85,CHAR(160),""))),0))&gt;(IFERROR(VALUE(TRIM(SUBSTITUTE(Y85,CHAR(160),""))),0)),"KO : Le montant retenu TTC est supérieur au montant présenté TTC. Merci de revoir la ligne de dépense ou plafonner son montant.",(IFERROR(VALUE(TRIM(SUBSTITUTE(AZ85,CHAR(160),""))),0))&gt;(IFERROR(VALUE(TRIM(SUBSTITUTE(W85,CHAR(160),""))),0)),"Attention : Le montant retenu HT est supérieur au montant HT présenté. Merci de revoir la ligne de dépense,plafonner son montant,ou justifier la reventillation HT/TVA.",(IFERROR(VALUE(TRIM(SUBSTITUTE(BA85,CHAR(160),""))),0))&gt;(IFERROR(VALUE(TRIM(SUBSTITUTE(X85,CHAR(160),""))),0)),"Attention : Le montant TVA retenu est supérieur au montant TVA présenté. Merci de revoir la ligne de dépense,plafonner son montant,ou justifier la reventillation HT/TVA.",(IFERROR(VALUE(TRIM(SUBSTITUTE(Y85,CHAR(160),""))),0))=0,"",(IFERROR(VALUE(TRIM(SUBSTITUTE(BB85,CHAR(160),""))),0))=(IFERROR(VALUE(TRIM(SUBSTITUTE(Y85,CHAR(160),""))),0)),"OK",
OR((IFERROR(VALUE(TRIM(SUBSTITUTE(BB85,CHAR(160),""))),0))=0,(IFERROR(VALUE(TRIM(SUBSTITUTE(AZ85,CHAR(160),""))),0))=0),"Attention : montant présenté entièrement écarté",(IFERROR(VALUE(TRIM(SUBSTITUTE(BB85,CHAR(160),""))),0))&lt;(IFERROR(VALUE(TRIM(SUBSTITUTE(Y85,CHAR(160),""))),0)),"Attention : montant présenté partiellement écarté",TRUE,""))</f>
        <v/>
      </c>
      <c r="BF85" s="33" t="str">
        <f t="shared" si="87"/>
        <v/>
      </c>
      <c r="BG85" s="33" t="str">
        <f t="shared" si="88"/>
        <v/>
      </c>
      <c r="BH85" s="10" t="str">
        <f t="shared" si="89"/>
        <v/>
      </c>
    </row>
    <row r="86" spans="1:60" ht="15" customHeight="1">
      <c r="A86" s="52">
        <v>75</v>
      </c>
      <c r="B86" s="539"/>
      <c r="C86" s="117"/>
      <c r="D86" s="118"/>
      <c r="E86" s="117"/>
      <c r="F86" s="117"/>
      <c r="G86" s="117"/>
      <c r="H86" s="117"/>
      <c r="I86" s="117"/>
      <c r="J86" s="117"/>
      <c r="K86" s="117"/>
      <c r="L86" s="117"/>
      <c r="M86" s="100"/>
      <c r="N86" s="4"/>
      <c r="O86" s="27" t="str">
        <f t="shared" si="60"/>
        <v/>
      </c>
      <c r="P86" s="5"/>
      <c r="Q86" s="4"/>
      <c r="R86" s="27" t="str">
        <f t="shared" si="61"/>
        <v/>
      </c>
      <c r="S86" s="6"/>
      <c r="T86" s="4"/>
      <c r="U86" s="101" t="str">
        <f t="shared" si="62"/>
        <v/>
      </c>
      <c r="V86" s="110"/>
      <c r="W86" s="109" t="str" cm="1">
        <f t="array" ref="W86">IF((_xlfn.IFS(TRIM(SUBSTITUTE(V86,CHAR(160),""))="Devis 1",IFERROR(VALUE(TRIM(SUBSTITUTE(M86,CHAR(160),""))),0),TRIM(SUBSTITUTE(V86,CHAR(160),""))="Devis 2",IFERROR(VALUE(TRIM(SUBSTITUTE(P86,CHAR(160),""))),0),TRIM(SUBSTITUTE(V86,CHAR(160),""))="Devis 3",IFERROR(VALUE(TRIM(SUBSTITUTE(S86,CHAR(160),""))),0),TRUE,0)*IFERROR(VALUE(TRIM(SUBSTITUTE(D86,CHAR(160),""))),0))=0,"",_xlfn.IFS(TRIM(SUBSTITUTE(V86,CHAR(160),""))="Devis 1",IFERROR(VALUE(TRIM(SUBSTITUTE(M86,CHAR(160),""))),0),TRIM(SUBSTITUTE(V86,CHAR(160),""))="Devis 2",IFERROR(VALUE(TRIM(SUBSTITUTE(P86,CHAR(160),""))),0),TRIM(SUBSTITUTE(V86,CHAR(160),""))="Devis 3",IFERROR(VALUE(TRIM(SUBSTITUTE(S86,CHAR(160),""))),0),TRUE,0)*IFERROR(VALUE(TRIM(SUBSTITUTE(D86,CHAR(160),""))),0))</f>
        <v/>
      </c>
      <c r="X86" s="54" t="str" cm="1">
        <f t="array" ref="X86">IF(_xlfn.IFS(TRIM(SUBSTITUTE(V86,CHAR(160),""))="Devis 1",IFERROR(VALUE(TRIM(SUBSTITUTE(N86,CHAR(160),""))),0),TRIM(SUBSTITUTE(V86,CHAR(160),""))="Devis 2",IFERROR(VALUE(TRIM(SUBSTITUTE(Q86,CHAR(160),""))),0),TRIM(SUBSTITUTE(V86,CHAR(160),""))="Devis 3",IFERROR(VALUE(TRIM(SUBSTITUTE(T86,CHAR(160),""))),0),TRUE,0)*IFERROR(VALUE(TRIM(SUBSTITUTE(D86,CHAR(160),""))),0)=0,IF(W86&lt;&gt;"",0,""),_xlfn.IFS(TRIM(SUBSTITUTE(V86,CHAR(160),""))="Devis 1",IFERROR(VALUE(TRIM(SUBSTITUTE(N86,CHAR(160),""))),0),TRIM(SUBSTITUTE(V86,CHAR(160),""))="Devis 2",IFERROR(VALUE(TRIM(SUBSTITUTE(Q86,CHAR(160),""))),0),TRIM(SUBSTITUTE(V86,CHAR(160),""))="Devis 3",IFERROR(VALUE(TRIM(SUBSTITUTE(T86,CHAR(160),""))),0),TRUE,0)*IFERROR(VALUE(TRIM(SUBSTITUTE(D86,CHAR(160),""))),0))</f>
        <v/>
      </c>
      <c r="Y86" s="112" t="str">
        <f t="shared" si="63"/>
        <v/>
      </c>
      <c r="Z86" s="113"/>
      <c r="AA86" s="130" t="str">
        <f t="shared" si="64"/>
        <v/>
      </c>
      <c r="AB86" s="130" t="str">
        <f t="shared" si="65"/>
        <v/>
      </c>
      <c r="AC86" s="130" t="str">
        <f t="shared" si="66"/>
        <v/>
      </c>
      <c r="AD86" s="130" t="str">
        <f t="shared" si="67"/>
        <v/>
      </c>
      <c r="AE86" s="130" t="str">
        <f t="shared" si="68"/>
        <v/>
      </c>
      <c r="AF86" s="130" t="str">
        <f t="shared" si="69"/>
        <v/>
      </c>
      <c r="AG86" s="130" t="str">
        <f t="shared" si="70"/>
        <v/>
      </c>
      <c r="AH86" s="130" t="str">
        <f t="shared" si="71"/>
        <v/>
      </c>
      <c r="AI86" s="130"/>
      <c r="AJ86" s="130" t="str">
        <f t="shared" si="72"/>
        <v/>
      </c>
      <c r="AK86" s="130" t="str">
        <f t="shared" si="73"/>
        <v/>
      </c>
      <c r="AL86" s="29" t="str">
        <f t="shared" si="74"/>
        <v/>
      </c>
      <c r="AM86" s="9" t="str">
        <f t="shared" si="75"/>
        <v/>
      </c>
      <c r="AN86" s="27" t="str">
        <f t="shared" si="76"/>
        <v/>
      </c>
      <c r="AO86" s="30" t="str">
        <f t="shared" si="77"/>
        <v/>
      </c>
      <c r="AP86" s="9" t="str">
        <f t="shared" si="78"/>
        <v/>
      </c>
      <c r="AQ86" s="27" t="str">
        <f t="shared" si="79"/>
        <v/>
      </c>
      <c r="AR86" s="31" t="str">
        <f t="shared" si="80"/>
        <v/>
      </c>
      <c r="AS86" s="9" t="str">
        <f t="shared" si="81"/>
        <v/>
      </c>
      <c r="AT86" s="32" t="str">
        <f t="shared" si="82"/>
        <v/>
      </c>
      <c r="AU86" s="28" t="str">
        <f t="shared" si="83"/>
        <v/>
      </c>
      <c r="AV86" s="136"/>
      <c r="AW86" s="33" t="str">
        <f t="shared" si="84"/>
        <v/>
      </c>
      <c r="AX86" s="33" t="str">
        <f t="shared" si="85"/>
        <v/>
      </c>
      <c r="AY86" s="33" t="str">
        <f t="shared" si="86"/>
        <v/>
      </c>
      <c r="AZ86" s="55" t="str" cm="1">
        <f t="array" ref="AZ86">IF($AC86="","",IF((IFERROR(_xlfn.IFS($AU86="Devis 1",(IFERROR(VALUE(TRIM(SUBSTITUTE(AL86,CHAR(160),""))),0)),$AU86="Devis 2",(IFERROR(VALUE(TRIM(SUBSTITUTE(AO86,CHAR(160),""))),0)),$AU86="Devis 3",(IFERROR(VALUE(TRIM(SUBSTITUTE(AR86,CHAR(160),""))),0))),0))*(IFERROR(VALUE(TRIM(SUBSTITUTE($AC86,CHAR(160),""))),0))=0,"",(IFERROR(_xlfn.IFS($AU86="Devis 1",(IFERROR(VALUE(TRIM(SUBSTITUTE(AL86,CHAR(160),""))),0)),$AU86="Devis 2",(IFERROR(VALUE(TRIM(SUBSTITUTE(AO86,CHAR(160),""))),0)),$AU86="Devis 3",(IFERROR(VALUE(TRIM(SUBSTITUTE(AR86,CHAR(160),""))),0))),0))*(IFERROR(VALUE(TRIM(SUBSTITUTE($AC86,CHAR(160),""))),0))))</f>
        <v/>
      </c>
      <c r="BA86" s="55" t="str" cm="1">
        <f t="array" ref="BA86">IF($AC86="","",IF((IFERROR(_xlfn.IFS(TRIM(SUBSTITUTE($AU86,CHAR(160),""))="Devis 1", IFERROR(VALUE(TRIM(SUBSTITUTE(AM86,CHAR(160),""))),0),TRIM(SUBSTITUTE($AU86,CHAR(160),""))="Devis 2", IFERROR(VALUE(TRIM(SUBSTITUTE(AP86,CHAR(160),""))),0),TRIM(SUBSTITUTE($AU86,CHAR(160),""))="Devis 3", IFERROR(VALUE(TRIM(SUBSTITUTE(AS86,CHAR(160),""))),0)),0) * IFERROR(VALUE(TRIM(SUBSTITUTE($AC86,CHAR(160),""))),0)) = 0,IF(AZ86&lt;&gt;"",0,""),(IFERROR(_xlfn.IFS(TRIM(SUBSTITUTE($AU86,CHAR(160),""))="Devis 1", IFERROR(VALUE(TRIM(SUBSTITUTE(AM86,CHAR(160),""))),0),TRIM(SUBSTITUTE($AU86,CHAR(160),""))="Devis 2", IFERROR(VALUE(TRIM(SUBSTITUTE(AP86,CHAR(160),""))),0),TRIM(SUBSTITUTE($AU86,CHAR(160),""))="Devis 3", IFERROR(VALUE(TRIM(SUBSTITUTE(AS86,CHAR(160),""))),0)),0) * IFERROR(VALUE(TRIM(SUBSTITUTE($AC86,CHAR(160),""))),0))))</f>
        <v/>
      </c>
      <c r="BB86" s="55" t="str" cm="1">
        <f t="array" ref="BB86">IF($AC86="","",IF(IFERROR(_xlfn.IFS($AU86="Devis 1",IFERROR(VALUE(TRIM(SUBSTITUTE(AN86,CHAR(160),""))),0),$AU86="Devis 2",IFERROR(VALUE(TRIM(SUBSTITUTE(AQ86,CHAR(160),""))),0),$AU86="Devis 3",IFERROR(VALUE(TRIM(SUBSTITUTE(AT86,CHAR(160),""))),0)),0)*IFERROR(VALUE(TRIM(SUBSTITUTE($AC86,CHAR(160),""))),0)=0,"",IFERROR(_xlfn.IFS($AU86="Devis 1",IFERROR(VALUE(TRIM(SUBSTITUTE(AN86,CHAR(160),""))),0),$AU86="Devis 2",IFERROR(VALUE(TRIM(SUBSTITUTE(AQ86,CHAR(160),""))),0),$AU86="Devis 3",IFERROR(VALUE(TRIM(SUBSTITUTE(AT86,CHAR(160),""))),0)),0)*IFERROR(VALUE(TRIM(SUBSTITUTE($AC86,CHAR(160),""))),0)))</f>
        <v/>
      </c>
      <c r="BC86" s="34"/>
      <c r="BD86" s="8" t="str" cm="1">
        <f t="array" ref="BD86">IF(OR(BB86="",AY86="",AZ86="",AW86="",BA86="",AX86=""),"",_xlfn.IFS((IFERROR(VALUE(TRIM(SUBSTITUTE(BB86,CHAR(160),""))),0))&gt;(IFERROR(VALUE(TRIM(SUBSTITUTE(AY86,CHAR(160),""))),0)),"KO : Le montant retenu TTC est supérieur au montant raisonnable TTC. Merci de revoir la ligne de dépense ou plafonner son montant.",(IFERROR(VALUE(TRIM(SUBSTITUTE(AZ86,CHAR(160),""))),0))&gt;(IFERROR(VALUE(TRIM(SUBSTITUTE(AW86,CHAR(160),""))),0)),"Attention : Le montant retenu HT est supérieur au montant HT raisonnable. Merci de revoir la ligne de dépense, plafonner son montant, ou justifier la reventillation HT / TVA.",(IFERROR(VALUE(TRIM(SUBSTITUTE(BA86,CHAR(160),""))),0))&gt;(IFERROR(VALUE(TRIM(SUBSTITUTE(AX86,CHAR(160),""))),0)),"Attention : Le montant TVA retenu est supérieur au montant TVA raisonnable. Merci de revoir la ligne de dépense, plafonner son montant, ou justifier la reventillation HT / TVA.",(IFERROR(VALUE(TRIM(SUBSTITUTE(BB86,CHAR(160),""))),0))=0,"",(IFERROR(VALUE(TRIM(SUBSTITUTE(AY86,CHAR(160),""))),0))=(IFERROR(VALUE(TRIM(SUBSTITUTE(BB86,CHAR(160),""))),0)),"OK",(IFERROR(VALUE(TRIM(SUBSTITUTE(AY86,CHAR(160),""))),0))&gt;(IFERROR(VALUE(TRIM(SUBSTITUTE(BB86,CHAR(160),""))),0))," OK : Montant instruit inférieur au montant raisonnable.",TRUE,""))</f>
        <v/>
      </c>
      <c r="BE86" s="139" t="str" cm="1">
        <f t="array" ref="BE86">IF(OR(BB86="",Y86="",AZ86="",W86="",BA86="",X86=""),"",_xlfn.IFS((IFERROR(VALUE(TRIM(SUBSTITUTE(BB86,CHAR(160),""))),0))&gt;(IFERROR(VALUE(TRIM(SUBSTITUTE(Y86,CHAR(160),""))),0)),"KO : Le montant retenu TTC est supérieur au montant présenté TTC. Merci de revoir la ligne de dépense ou plafonner son montant.",(IFERROR(VALUE(TRIM(SUBSTITUTE(AZ86,CHAR(160),""))),0))&gt;(IFERROR(VALUE(TRIM(SUBSTITUTE(W86,CHAR(160),""))),0)),"Attention : Le montant retenu HT est supérieur au montant HT présenté. Merci de revoir la ligne de dépense,plafonner son montant,ou justifier la reventillation HT/TVA.",(IFERROR(VALUE(TRIM(SUBSTITUTE(BA86,CHAR(160),""))),0))&gt;(IFERROR(VALUE(TRIM(SUBSTITUTE(X86,CHAR(160),""))),0)),"Attention : Le montant TVA retenu est supérieur au montant TVA présenté. Merci de revoir la ligne de dépense,plafonner son montant,ou justifier la reventillation HT/TVA.",(IFERROR(VALUE(TRIM(SUBSTITUTE(Y86,CHAR(160),""))),0))=0,"",(IFERROR(VALUE(TRIM(SUBSTITUTE(BB86,CHAR(160),""))),0))=(IFERROR(VALUE(TRIM(SUBSTITUTE(Y86,CHAR(160),""))),0)),"OK",
OR((IFERROR(VALUE(TRIM(SUBSTITUTE(BB86,CHAR(160),""))),0))=0,(IFERROR(VALUE(TRIM(SUBSTITUTE(AZ86,CHAR(160),""))),0))=0),"Attention : montant présenté entièrement écarté",(IFERROR(VALUE(TRIM(SUBSTITUTE(BB86,CHAR(160),""))),0))&lt;(IFERROR(VALUE(TRIM(SUBSTITUTE(Y86,CHAR(160),""))),0)),"Attention : montant présenté partiellement écarté",TRUE,""))</f>
        <v/>
      </c>
      <c r="BF86" s="33" t="str">
        <f t="shared" si="87"/>
        <v/>
      </c>
      <c r="BG86" s="33" t="str">
        <f t="shared" si="88"/>
        <v/>
      </c>
      <c r="BH86" s="10" t="str">
        <f t="shared" si="89"/>
        <v/>
      </c>
    </row>
    <row r="87" spans="1:60" ht="15" customHeight="1">
      <c r="A87" s="52">
        <v>76</v>
      </c>
      <c r="B87" s="539"/>
      <c r="C87" s="117"/>
      <c r="D87" s="118"/>
      <c r="E87" s="117"/>
      <c r="F87" s="117"/>
      <c r="G87" s="117"/>
      <c r="H87" s="117"/>
      <c r="I87" s="117"/>
      <c r="J87" s="117"/>
      <c r="K87" s="117"/>
      <c r="L87" s="117"/>
      <c r="M87" s="100"/>
      <c r="N87" s="4"/>
      <c r="O87" s="27" t="str">
        <f t="shared" si="60"/>
        <v/>
      </c>
      <c r="P87" s="5"/>
      <c r="Q87" s="4"/>
      <c r="R87" s="27" t="str">
        <f t="shared" si="61"/>
        <v/>
      </c>
      <c r="S87" s="6"/>
      <c r="T87" s="4"/>
      <c r="U87" s="101" t="str">
        <f t="shared" si="62"/>
        <v/>
      </c>
      <c r="V87" s="110"/>
      <c r="W87" s="109" t="str" cm="1">
        <f t="array" ref="W87">IF((_xlfn.IFS(TRIM(SUBSTITUTE(V87,CHAR(160),""))="Devis 1",IFERROR(VALUE(TRIM(SUBSTITUTE(M87,CHAR(160),""))),0),TRIM(SUBSTITUTE(V87,CHAR(160),""))="Devis 2",IFERROR(VALUE(TRIM(SUBSTITUTE(P87,CHAR(160),""))),0),TRIM(SUBSTITUTE(V87,CHAR(160),""))="Devis 3",IFERROR(VALUE(TRIM(SUBSTITUTE(S87,CHAR(160),""))),0),TRUE,0)*IFERROR(VALUE(TRIM(SUBSTITUTE(D87,CHAR(160),""))),0))=0,"",_xlfn.IFS(TRIM(SUBSTITUTE(V87,CHAR(160),""))="Devis 1",IFERROR(VALUE(TRIM(SUBSTITUTE(M87,CHAR(160),""))),0),TRIM(SUBSTITUTE(V87,CHAR(160),""))="Devis 2",IFERROR(VALUE(TRIM(SUBSTITUTE(P87,CHAR(160),""))),0),TRIM(SUBSTITUTE(V87,CHAR(160),""))="Devis 3",IFERROR(VALUE(TRIM(SUBSTITUTE(S87,CHAR(160),""))),0),TRUE,0)*IFERROR(VALUE(TRIM(SUBSTITUTE(D87,CHAR(160),""))),0))</f>
        <v/>
      </c>
      <c r="X87" s="54" t="str" cm="1">
        <f t="array" ref="X87">IF(_xlfn.IFS(TRIM(SUBSTITUTE(V87,CHAR(160),""))="Devis 1",IFERROR(VALUE(TRIM(SUBSTITUTE(N87,CHAR(160),""))),0),TRIM(SUBSTITUTE(V87,CHAR(160),""))="Devis 2",IFERROR(VALUE(TRIM(SUBSTITUTE(Q87,CHAR(160),""))),0),TRIM(SUBSTITUTE(V87,CHAR(160),""))="Devis 3",IFERROR(VALUE(TRIM(SUBSTITUTE(T87,CHAR(160),""))),0),TRUE,0)*IFERROR(VALUE(TRIM(SUBSTITUTE(D87,CHAR(160),""))),0)=0,IF(W87&lt;&gt;"",0,""),_xlfn.IFS(TRIM(SUBSTITUTE(V87,CHAR(160),""))="Devis 1",IFERROR(VALUE(TRIM(SUBSTITUTE(N87,CHAR(160),""))),0),TRIM(SUBSTITUTE(V87,CHAR(160),""))="Devis 2",IFERROR(VALUE(TRIM(SUBSTITUTE(Q87,CHAR(160),""))),0),TRIM(SUBSTITUTE(V87,CHAR(160),""))="Devis 3",IFERROR(VALUE(TRIM(SUBSTITUTE(T87,CHAR(160),""))),0),TRUE,0)*IFERROR(VALUE(TRIM(SUBSTITUTE(D87,CHAR(160),""))),0))</f>
        <v/>
      </c>
      <c r="Y87" s="112" t="str">
        <f t="shared" si="63"/>
        <v/>
      </c>
      <c r="Z87" s="113"/>
      <c r="AA87" s="130" t="str">
        <f t="shared" si="64"/>
        <v/>
      </c>
      <c r="AB87" s="130" t="str">
        <f t="shared" si="65"/>
        <v/>
      </c>
      <c r="AC87" s="130" t="str">
        <f t="shared" si="66"/>
        <v/>
      </c>
      <c r="AD87" s="130" t="str">
        <f t="shared" si="67"/>
        <v/>
      </c>
      <c r="AE87" s="130" t="str">
        <f t="shared" si="68"/>
        <v/>
      </c>
      <c r="AF87" s="130" t="str">
        <f t="shared" si="69"/>
        <v/>
      </c>
      <c r="AG87" s="130" t="str">
        <f t="shared" si="70"/>
        <v/>
      </c>
      <c r="AH87" s="130" t="str">
        <f t="shared" si="71"/>
        <v/>
      </c>
      <c r="AI87" s="130"/>
      <c r="AJ87" s="130" t="str">
        <f t="shared" si="72"/>
        <v/>
      </c>
      <c r="AK87" s="130" t="str">
        <f t="shared" si="73"/>
        <v/>
      </c>
      <c r="AL87" s="29" t="str">
        <f t="shared" si="74"/>
        <v/>
      </c>
      <c r="AM87" s="9" t="str">
        <f t="shared" si="75"/>
        <v/>
      </c>
      <c r="AN87" s="27" t="str">
        <f t="shared" si="76"/>
        <v/>
      </c>
      <c r="AO87" s="30" t="str">
        <f t="shared" si="77"/>
        <v/>
      </c>
      <c r="AP87" s="9" t="str">
        <f t="shared" si="78"/>
        <v/>
      </c>
      <c r="AQ87" s="27" t="str">
        <f t="shared" si="79"/>
        <v/>
      </c>
      <c r="AR87" s="31" t="str">
        <f t="shared" si="80"/>
        <v/>
      </c>
      <c r="AS87" s="9" t="str">
        <f t="shared" si="81"/>
        <v/>
      </c>
      <c r="AT87" s="32" t="str">
        <f t="shared" si="82"/>
        <v/>
      </c>
      <c r="AU87" s="28" t="str">
        <f t="shared" si="83"/>
        <v/>
      </c>
      <c r="AV87" s="136"/>
      <c r="AW87" s="33" t="str">
        <f t="shared" si="84"/>
        <v/>
      </c>
      <c r="AX87" s="33" t="str">
        <f t="shared" si="85"/>
        <v/>
      </c>
      <c r="AY87" s="33" t="str">
        <f t="shared" si="86"/>
        <v/>
      </c>
      <c r="AZ87" s="55" t="str" cm="1">
        <f t="array" ref="AZ87">IF($AC87="","",IF((IFERROR(_xlfn.IFS($AU87="Devis 1",(IFERROR(VALUE(TRIM(SUBSTITUTE(AL87,CHAR(160),""))),0)),$AU87="Devis 2",(IFERROR(VALUE(TRIM(SUBSTITUTE(AO87,CHAR(160),""))),0)),$AU87="Devis 3",(IFERROR(VALUE(TRIM(SUBSTITUTE(AR87,CHAR(160),""))),0))),0))*(IFERROR(VALUE(TRIM(SUBSTITUTE($AC87,CHAR(160),""))),0))=0,"",(IFERROR(_xlfn.IFS($AU87="Devis 1",(IFERROR(VALUE(TRIM(SUBSTITUTE(AL87,CHAR(160),""))),0)),$AU87="Devis 2",(IFERROR(VALUE(TRIM(SUBSTITUTE(AO87,CHAR(160),""))),0)),$AU87="Devis 3",(IFERROR(VALUE(TRIM(SUBSTITUTE(AR87,CHAR(160),""))),0))),0))*(IFERROR(VALUE(TRIM(SUBSTITUTE($AC87,CHAR(160),""))),0))))</f>
        <v/>
      </c>
      <c r="BA87" s="55" t="str" cm="1">
        <f t="array" ref="BA87">IF($AC87="","",IF((IFERROR(_xlfn.IFS(TRIM(SUBSTITUTE($AU87,CHAR(160),""))="Devis 1", IFERROR(VALUE(TRIM(SUBSTITUTE(AM87,CHAR(160),""))),0),TRIM(SUBSTITUTE($AU87,CHAR(160),""))="Devis 2", IFERROR(VALUE(TRIM(SUBSTITUTE(AP87,CHAR(160),""))),0),TRIM(SUBSTITUTE($AU87,CHAR(160),""))="Devis 3", IFERROR(VALUE(TRIM(SUBSTITUTE(AS87,CHAR(160),""))),0)),0) * IFERROR(VALUE(TRIM(SUBSTITUTE($AC87,CHAR(160),""))),0)) = 0,IF(AZ87&lt;&gt;"",0,""),(IFERROR(_xlfn.IFS(TRIM(SUBSTITUTE($AU87,CHAR(160),""))="Devis 1", IFERROR(VALUE(TRIM(SUBSTITUTE(AM87,CHAR(160),""))),0),TRIM(SUBSTITUTE($AU87,CHAR(160),""))="Devis 2", IFERROR(VALUE(TRIM(SUBSTITUTE(AP87,CHAR(160),""))),0),TRIM(SUBSTITUTE($AU87,CHAR(160),""))="Devis 3", IFERROR(VALUE(TRIM(SUBSTITUTE(AS87,CHAR(160),""))),0)),0) * IFERROR(VALUE(TRIM(SUBSTITUTE($AC87,CHAR(160),""))),0))))</f>
        <v/>
      </c>
      <c r="BB87" s="55" t="str" cm="1">
        <f t="array" ref="BB87">IF($AC87="","",IF(IFERROR(_xlfn.IFS($AU87="Devis 1",IFERROR(VALUE(TRIM(SUBSTITUTE(AN87,CHAR(160),""))),0),$AU87="Devis 2",IFERROR(VALUE(TRIM(SUBSTITUTE(AQ87,CHAR(160),""))),0),$AU87="Devis 3",IFERROR(VALUE(TRIM(SUBSTITUTE(AT87,CHAR(160),""))),0)),0)*IFERROR(VALUE(TRIM(SUBSTITUTE($AC87,CHAR(160),""))),0)=0,"",IFERROR(_xlfn.IFS($AU87="Devis 1",IFERROR(VALUE(TRIM(SUBSTITUTE(AN87,CHAR(160),""))),0),$AU87="Devis 2",IFERROR(VALUE(TRIM(SUBSTITUTE(AQ87,CHAR(160),""))),0),$AU87="Devis 3",IFERROR(VALUE(TRIM(SUBSTITUTE(AT87,CHAR(160),""))),0)),0)*IFERROR(VALUE(TRIM(SUBSTITUTE($AC87,CHAR(160),""))),0)))</f>
        <v/>
      </c>
      <c r="BC87" s="34"/>
      <c r="BD87" s="8" t="str" cm="1">
        <f t="array" ref="BD87">IF(OR(BB87="",AY87="",AZ87="",AW87="",BA87="",AX87=""),"",_xlfn.IFS((IFERROR(VALUE(TRIM(SUBSTITUTE(BB87,CHAR(160),""))),0))&gt;(IFERROR(VALUE(TRIM(SUBSTITUTE(AY87,CHAR(160),""))),0)),"KO : Le montant retenu TTC est supérieur au montant raisonnable TTC. Merci de revoir la ligne de dépense ou plafonner son montant.",(IFERROR(VALUE(TRIM(SUBSTITUTE(AZ87,CHAR(160),""))),0))&gt;(IFERROR(VALUE(TRIM(SUBSTITUTE(AW87,CHAR(160),""))),0)),"Attention : Le montant retenu HT est supérieur au montant HT raisonnable. Merci de revoir la ligne de dépense, plafonner son montant, ou justifier la reventillation HT / TVA.",(IFERROR(VALUE(TRIM(SUBSTITUTE(BA87,CHAR(160),""))),0))&gt;(IFERROR(VALUE(TRIM(SUBSTITUTE(AX87,CHAR(160),""))),0)),"Attention : Le montant TVA retenu est supérieur au montant TVA raisonnable. Merci de revoir la ligne de dépense, plafonner son montant, ou justifier la reventillation HT / TVA.",(IFERROR(VALUE(TRIM(SUBSTITUTE(BB87,CHAR(160),""))),0))=0,"",(IFERROR(VALUE(TRIM(SUBSTITUTE(AY87,CHAR(160),""))),0))=(IFERROR(VALUE(TRIM(SUBSTITUTE(BB87,CHAR(160),""))),0)),"OK",(IFERROR(VALUE(TRIM(SUBSTITUTE(AY87,CHAR(160),""))),0))&gt;(IFERROR(VALUE(TRIM(SUBSTITUTE(BB87,CHAR(160),""))),0))," OK : Montant instruit inférieur au montant raisonnable.",TRUE,""))</f>
        <v/>
      </c>
      <c r="BE87" s="139" t="str" cm="1">
        <f t="array" ref="BE87">IF(OR(BB87="",Y87="",AZ87="",W87="",BA87="",X87=""),"",_xlfn.IFS((IFERROR(VALUE(TRIM(SUBSTITUTE(BB87,CHAR(160),""))),0))&gt;(IFERROR(VALUE(TRIM(SUBSTITUTE(Y87,CHAR(160),""))),0)),"KO : Le montant retenu TTC est supérieur au montant présenté TTC. Merci de revoir la ligne de dépense ou plafonner son montant.",(IFERROR(VALUE(TRIM(SUBSTITUTE(AZ87,CHAR(160),""))),0))&gt;(IFERROR(VALUE(TRIM(SUBSTITUTE(W87,CHAR(160),""))),0)),"Attention : Le montant retenu HT est supérieur au montant HT présenté. Merci de revoir la ligne de dépense,plafonner son montant,ou justifier la reventillation HT/TVA.",(IFERROR(VALUE(TRIM(SUBSTITUTE(BA87,CHAR(160),""))),0))&gt;(IFERROR(VALUE(TRIM(SUBSTITUTE(X87,CHAR(160),""))),0)),"Attention : Le montant TVA retenu est supérieur au montant TVA présenté. Merci de revoir la ligne de dépense,plafonner son montant,ou justifier la reventillation HT/TVA.",(IFERROR(VALUE(TRIM(SUBSTITUTE(Y87,CHAR(160),""))),0))=0,"",(IFERROR(VALUE(TRIM(SUBSTITUTE(BB87,CHAR(160),""))),0))=(IFERROR(VALUE(TRIM(SUBSTITUTE(Y87,CHAR(160),""))),0)),"OK",
OR((IFERROR(VALUE(TRIM(SUBSTITUTE(BB87,CHAR(160),""))),0))=0,(IFERROR(VALUE(TRIM(SUBSTITUTE(AZ87,CHAR(160),""))),0))=0),"Attention : montant présenté entièrement écarté",(IFERROR(VALUE(TRIM(SUBSTITUTE(BB87,CHAR(160),""))),0))&lt;(IFERROR(VALUE(TRIM(SUBSTITUTE(Y87,CHAR(160),""))),0)),"Attention : montant présenté partiellement écarté",TRUE,""))</f>
        <v/>
      </c>
      <c r="BF87" s="33" t="str">
        <f t="shared" si="87"/>
        <v/>
      </c>
      <c r="BG87" s="33" t="str">
        <f t="shared" si="88"/>
        <v/>
      </c>
      <c r="BH87" s="10" t="str">
        <f t="shared" si="89"/>
        <v/>
      </c>
    </row>
    <row r="88" spans="1:60" ht="15" customHeight="1">
      <c r="A88" s="52">
        <v>77</v>
      </c>
      <c r="B88" s="539"/>
      <c r="C88" s="117"/>
      <c r="D88" s="118"/>
      <c r="E88" s="117"/>
      <c r="F88" s="117"/>
      <c r="G88" s="117"/>
      <c r="H88" s="117"/>
      <c r="I88" s="117"/>
      <c r="J88" s="117"/>
      <c r="K88" s="117"/>
      <c r="L88" s="117"/>
      <c r="M88" s="100"/>
      <c r="N88" s="4"/>
      <c r="O88" s="27" t="str">
        <f t="shared" si="60"/>
        <v/>
      </c>
      <c r="P88" s="5"/>
      <c r="Q88" s="4"/>
      <c r="R88" s="27" t="str">
        <f t="shared" si="61"/>
        <v/>
      </c>
      <c r="S88" s="6"/>
      <c r="T88" s="4"/>
      <c r="U88" s="101" t="str">
        <f t="shared" si="62"/>
        <v/>
      </c>
      <c r="V88" s="110"/>
      <c r="W88" s="109" t="str" cm="1">
        <f t="array" ref="W88">IF((_xlfn.IFS(TRIM(SUBSTITUTE(V88,CHAR(160),""))="Devis 1",IFERROR(VALUE(TRIM(SUBSTITUTE(M88,CHAR(160),""))),0),TRIM(SUBSTITUTE(V88,CHAR(160),""))="Devis 2",IFERROR(VALUE(TRIM(SUBSTITUTE(P88,CHAR(160),""))),0),TRIM(SUBSTITUTE(V88,CHAR(160),""))="Devis 3",IFERROR(VALUE(TRIM(SUBSTITUTE(S88,CHAR(160),""))),0),TRUE,0)*IFERROR(VALUE(TRIM(SUBSTITUTE(D88,CHAR(160),""))),0))=0,"",_xlfn.IFS(TRIM(SUBSTITUTE(V88,CHAR(160),""))="Devis 1",IFERROR(VALUE(TRIM(SUBSTITUTE(M88,CHAR(160),""))),0),TRIM(SUBSTITUTE(V88,CHAR(160),""))="Devis 2",IFERROR(VALUE(TRIM(SUBSTITUTE(P88,CHAR(160),""))),0),TRIM(SUBSTITUTE(V88,CHAR(160),""))="Devis 3",IFERROR(VALUE(TRIM(SUBSTITUTE(S88,CHAR(160),""))),0),TRUE,0)*IFERROR(VALUE(TRIM(SUBSTITUTE(D88,CHAR(160),""))),0))</f>
        <v/>
      </c>
      <c r="X88" s="54" t="str" cm="1">
        <f t="array" ref="X88">IF(_xlfn.IFS(TRIM(SUBSTITUTE(V88,CHAR(160),""))="Devis 1",IFERROR(VALUE(TRIM(SUBSTITUTE(N88,CHAR(160),""))),0),TRIM(SUBSTITUTE(V88,CHAR(160),""))="Devis 2",IFERROR(VALUE(TRIM(SUBSTITUTE(Q88,CHAR(160),""))),0),TRIM(SUBSTITUTE(V88,CHAR(160),""))="Devis 3",IFERROR(VALUE(TRIM(SUBSTITUTE(T88,CHAR(160),""))),0),TRUE,0)*IFERROR(VALUE(TRIM(SUBSTITUTE(D88,CHAR(160),""))),0)=0,IF(W88&lt;&gt;"",0,""),_xlfn.IFS(TRIM(SUBSTITUTE(V88,CHAR(160),""))="Devis 1",IFERROR(VALUE(TRIM(SUBSTITUTE(N88,CHAR(160),""))),0),TRIM(SUBSTITUTE(V88,CHAR(160),""))="Devis 2",IFERROR(VALUE(TRIM(SUBSTITUTE(Q88,CHAR(160),""))),0),TRIM(SUBSTITUTE(V88,CHAR(160),""))="Devis 3",IFERROR(VALUE(TRIM(SUBSTITUTE(T88,CHAR(160),""))),0),TRUE,0)*IFERROR(VALUE(TRIM(SUBSTITUTE(D88,CHAR(160),""))),0))</f>
        <v/>
      </c>
      <c r="Y88" s="112" t="str">
        <f t="shared" si="63"/>
        <v/>
      </c>
      <c r="Z88" s="113"/>
      <c r="AA88" s="130" t="str">
        <f t="shared" si="64"/>
        <v/>
      </c>
      <c r="AB88" s="130" t="str">
        <f t="shared" si="65"/>
        <v/>
      </c>
      <c r="AC88" s="130" t="str">
        <f t="shared" si="66"/>
        <v/>
      </c>
      <c r="AD88" s="130" t="str">
        <f t="shared" si="67"/>
        <v/>
      </c>
      <c r="AE88" s="130" t="str">
        <f t="shared" si="68"/>
        <v/>
      </c>
      <c r="AF88" s="130" t="str">
        <f t="shared" si="69"/>
        <v/>
      </c>
      <c r="AG88" s="130" t="str">
        <f t="shared" si="70"/>
        <v/>
      </c>
      <c r="AH88" s="130" t="str">
        <f t="shared" si="71"/>
        <v/>
      </c>
      <c r="AI88" s="130"/>
      <c r="AJ88" s="130" t="str">
        <f t="shared" si="72"/>
        <v/>
      </c>
      <c r="AK88" s="130" t="str">
        <f t="shared" si="73"/>
        <v/>
      </c>
      <c r="AL88" s="29" t="str">
        <f t="shared" si="74"/>
        <v/>
      </c>
      <c r="AM88" s="9" t="str">
        <f t="shared" si="75"/>
        <v/>
      </c>
      <c r="AN88" s="27" t="str">
        <f t="shared" si="76"/>
        <v/>
      </c>
      <c r="AO88" s="30" t="str">
        <f t="shared" si="77"/>
        <v/>
      </c>
      <c r="AP88" s="9" t="str">
        <f t="shared" si="78"/>
        <v/>
      </c>
      <c r="AQ88" s="27" t="str">
        <f t="shared" si="79"/>
        <v/>
      </c>
      <c r="AR88" s="31" t="str">
        <f t="shared" si="80"/>
        <v/>
      </c>
      <c r="AS88" s="9" t="str">
        <f t="shared" si="81"/>
        <v/>
      </c>
      <c r="AT88" s="32" t="str">
        <f t="shared" si="82"/>
        <v/>
      </c>
      <c r="AU88" s="28" t="str">
        <f t="shared" si="83"/>
        <v/>
      </c>
      <c r="AV88" s="136"/>
      <c r="AW88" s="33" t="str">
        <f t="shared" si="84"/>
        <v/>
      </c>
      <c r="AX88" s="33" t="str">
        <f t="shared" si="85"/>
        <v/>
      </c>
      <c r="AY88" s="33" t="str">
        <f t="shared" si="86"/>
        <v/>
      </c>
      <c r="AZ88" s="55" t="str" cm="1">
        <f t="array" ref="AZ88">IF($AC88="","",IF((IFERROR(_xlfn.IFS($AU88="Devis 1",(IFERROR(VALUE(TRIM(SUBSTITUTE(AL88,CHAR(160),""))),0)),$AU88="Devis 2",(IFERROR(VALUE(TRIM(SUBSTITUTE(AO88,CHAR(160),""))),0)),$AU88="Devis 3",(IFERROR(VALUE(TRIM(SUBSTITUTE(AR88,CHAR(160),""))),0))),0))*(IFERROR(VALUE(TRIM(SUBSTITUTE($AC88,CHAR(160),""))),0))=0,"",(IFERROR(_xlfn.IFS($AU88="Devis 1",(IFERROR(VALUE(TRIM(SUBSTITUTE(AL88,CHAR(160),""))),0)),$AU88="Devis 2",(IFERROR(VALUE(TRIM(SUBSTITUTE(AO88,CHAR(160),""))),0)),$AU88="Devis 3",(IFERROR(VALUE(TRIM(SUBSTITUTE(AR88,CHAR(160),""))),0))),0))*(IFERROR(VALUE(TRIM(SUBSTITUTE($AC88,CHAR(160),""))),0))))</f>
        <v/>
      </c>
      <c r="BA88" s="55" t="str" cm="1">
        <f t="array" ref="BA88">IF($AC88="","",IF((IFERROR(_xlfn.IFS(TRIM(SUBSTITUTE($AU88,CHAR(160),""))="Devis 1", IFERROR(VALUE(TRIM(SUBSTITUTE(AM88,CHAR(160),""))),0),TRIM(SUBSTITUTE($AU88,CHAR(160),""))="Devis 2", IFERROR(VALUE(TRIM(SUBSTITUTE(AP88,CHAR(160),""))),0),TRIM(SUBSTITUTE($AU88,CHAR(160),""))="Devis 3", IFERROR(VALUE(TRIM(SUBSTITUTE(AS88,CHAR(160),""))),0)),0) * IFERROR(VALUE(TRIM(SUBSTITUTE($AC88,CHAR(160),""))),0)) = 0,IF(AZ88&lt;&gt;"",0,""),(IFERROR(_xlfn.IFS(TRIM(SUBSTITUTE($AU88,CHAR(160),""))="Devis 1", IFERROR(VALUE(TRIM(SUBSTITUTE(AM88,CHAR(160),""))),0),TRIM(SUBSTITUTE($AU88,CHAR(160),""))="Devis 2", IFERROR(VALUE(TRIM(SUBSTITUTE(AP88,CHAR(160),""))),0),TRIM(SUBSTITUTE($AU88,CHAR(160),""))="Devis 3", IFERROR(VALUE(TRIM(SUBSTITUTE(AS88,CHAR(160),""))),0)),0) * IFERROR(VALUE(TRIM(SUBSTITUTE($AC88,CHAR(160),""))),0))))</f>
        <v/>
      </c>
      <c r="BB88" s="55" t="str" cm="1">
        <f t="array" ref="BB88">IF($AC88="","",IF(IFERROR(_xlfn.IFS($AU88="Devis 1",IFERROR(VALUE(TRIM(SUBSTITUTE(AN88,CHAR(160),""))),0),$AU88="Devis 2",IFERROR(VALUE(TRIM(SUBSTITUTE(AQ88,CHAR(160),""))),0),$AU88="Devis 3",IFERROR(VALUE(TRIM(SUBSTITUTE(AT88,CHAR(160),""))),0)),0)*IFERROR(VALUE(TRIM(SUBSTITUTE($AC88,CHAR(160),""))),0)=0,"",IFERROR(_xlfn.IFS($AU88="Devis 1",IFERROR(VALUE(TRIM(SUBSTITUTE(AN88,CHAR(160),""))),0),$AU88="Devis 2",IFERROR(VALUE(TRIM(SUBSTITUTE(AQ88,CHAR(160),""))),0),$AU88="Devis 3",IFERROR(VALUE(TRIM(SUBSTITUTE(AT88,CHAR(160),""))),0)),0)*IFERROR(VALUE(TRIM(SUBSTITUTE($AC88,CHAR(160),""))),0)))</f>
        <v/>
      </c>
      <c r="BC88" s="34"/>
      <c r="BD88" s="8" t="str" cm="1">
        <f t="array" ref="BD88">IF(OR(BB88="",AY88="",AZ88="",AW88="",BA88="",AX88=""),"",_xlfn.IFS((IFERROR(VALUE(TRIM(SUBSTITUTE(BB88,CHAR(160),""))),0))&gt;(IFERROR(VALUE(TRIM(SUBSTITUTE(AY88,CHAR(160),""))),0)),"KO : Le montant retenu TTC est supérieur au montant raisonnable TTC. Merci de revoir la ligne de dépense ou plafonner son montant.",(IFERROR(VALUE(TRIM(SUBSTITUTE(AZ88,CHAR(160),""))),0))&gt;(IFERROR(VALUE(TRIM(SUBSTITUTE(AW88,CHAR(160),""))),0)),"Attention : Le montant retenu HT est supérieur au montant HT raisonnable. Merci de revoir la ligne de dépense, plafonner son montant, ou justifier la reventillation HT / TVA.",(IFERROR(VALUE(TRIM(SUBSTITUTE(BA88,CHAR(160),""))),0))&gt;(IFERROR(VALUE(TRIM(SUBSTITUTE(AX88,CHAR(160),""))),0)),"Attention : Le montant TVA retenu est supérieur au montant TVA raisonnable. Merci de revoir la ligne de dépense, plafonner son montant, ou justifier la reventillation HT / TVA.",(IFERROR(VALUE(TRIM(SUBSTITUTE(BB88,CHAR(160),""))),0))=0,"",(IFERROR(VALUE(TRIM(SUBSTITUTE(AY88,CHAR(160),""))),0))=(IFERROR(VALUE(TRIM(SUBSTITUTE(BB88,CHAR(160),""))),0)),"OK",(IFERROR(VALUE(TRIM(SUBSTITUTE(AY88,CHAR(160),""))),0))&gt;(IFERROR(VALUE(TRIM(SUBSTITUTE(BB88,CHAR(160),""))),0))," OK : Montant instruit inférieur au montant raisonnable.",TRUE,""))</f>
        <v/>
      </c>
      <c r="BE88" s="139" t="str" cm="1">
        <f t="array" ref="BE88">IF(OR(BB88="",Y88="",AZ88="",W88="",BA88="",X88=""),"",_xlfn.IFS((IFERROR(VALUE(TRIM(SUBSTITUTE(BB88,CHAR(160),""))),0))&gt;(IFERROR(VALUE(TRIM(SUBSTITUTE(Y88,CHAR(160),""))),0)),"KO : Le montant retenu TTC est supérieur au montant présenté TTC. Merci de revoir la ligne de dépense ou plafonner son montant.",(IFERROR(VALUE(TRIM(SUBSTITUTE(AZ88,CHAR(160),""))),0))&gt;(IFERROR(VALUE(TRIM(SUBSTITUTE(W88,CHAR(160),""))),0)),"Attention : Le montant retenu HT est supérieur au montant HT présenté. Merci de revoir la ligne de dépense,plafonner son montant,ou justifier la reventillation HT/TVA.",(IFERROR(VALUE(TRIM(SUBSTITUTE(BA88,CHAR(160),""))),0))&gt;(IFERROR(VALUE(TRIM(SUBSTITUTE(X88,CHAR(160),""))),0)),"Attention : Le montant TVA retenu est supérieur au montant TVA présenté. Merci de revoir la ligne de dépense,plafonner son montant,ou justifier la reventillation HT/TVA.",(IFERROR(VALUE(TRIM(SUBSTITUTE(Y88,CHAR(160),""))),0))=0,"",(IFERROR(VALUE(TRIM(SUBSTITUTE(BB88,CHAR(160),""))),0))=(IFERROR(VALUE(TRIM(SUBSTITUTE(Y88,CHAR(160),""))),0)),"OK",
OR((IFERROR(VALUE(TRIM(SUBSTITUTE(BB88,CHAR(160),""))),0))=0,(IFERROR(VALUE(TRIM(SUBSTITUTE(AZ88,CHAR(160),""))),0))=0),"Attention : montant présenté entièrement écarté",(IFERROR(VALUE(TRIM(SUBSTITUTE(BB88,CHAR(160),""))),0))&lt;(IFERROR(VALUE(TRIM(SUBSTITUTE(Y88,CHAR(160),""))),0)),"Attention : montant présenté partiellement écarté",TRUE,""))</f>
        <v/>
      </c>
      <c r="BF88" s="33" t="str">
        <f t="shared" si="87"/>
        <v/>
      </c>
      <c r="BG88" s="33" t="str">
        <f t="shared" si="88"/>
        <v/>
      </c>
      <c r="BH88" s="10" t="str">
        <f t="shared" si="89"/>
        <v/>
      </c>
    </row>
    <row r="89" spans="1:60" ht="15" customHeight="1">
      <c r="A89" s="52">
        <v>78</v>
      </c>
      <c r="B89" s="539"/>
      <c r="C89" s="117"/>
      <c r="D89" s="118"/>
      <c r="E89" s="117"/>
      <c r="F89" s="117"/>
      <c r="G89" s="117"/>
      <c r="H89" s="117"/>
      <c r="I89" s="117"/>
      <c r="J89" s="117"/>
      <c r="K89" s="117"/>
      <c r="L89" s="117"/>
      <c r="M89" s="100"/>
      <c r="N89" s="4"/>
      <c r="O89" s="27" t="str">
        <f t="shared" si="60"/>
        <v/>
      </c>
      <c r="P89" s="5"/>
      <c r="Q89" s="4"/>
      <c r="R89" s="27" t="str">
        <f t="shared" si="61"/>
        <v/>
      </c>
      <c r="S89" s="6"/>
      <c r="T89" s="4"/>
      <c r="U89" s="101" t="str">
        <f t="shared" si="62"/>
        <v/>
      </c>
      <c r="V89" s="110"/>
      <c r="W89" s="109" t="str" cm="1">
        <f t="array" ref="W89">IF((_xlfn.IFS(TRIM(SUBSTITUTE(V89,CHAR(160),""))="Devis 1",IFERROR(VALUE(TRIM(SUBSTITUTE(M89,CHAR(160),""))),0),TRIM(SUBSTITUTE(V89,CHAR(160),""))="Devis 2",IFERROR(VALUE(TRIM(SUBSTITUTE(P89,CHAR(160),""))),0),TRIM(SUBSTITUTE(V89,CHAR(160),""))="Devis 3",IFERROR(VALUE(TRIM(SUBSTITUTE(S89,CHAR(160),""))),0),TRUE,0)*IFERROR(VALUE(TRIM(SUBSTITUTE(D89,CHAR(160),""))),0))=0,"",_xlfn.IFS(TRIM(SUBSTITUTE(V89,CHAR(160),""))="Devis 1",IFERROR(VALUE(TRIM(SUBSTITUTE(M89,CHAR(160),""))),0),TRIM(SUBSTITUTE(V89,CHAR(160),""))="Devis 2",IFERROR(VALUE(TRIM(SUBSTITUTE(P89,CHAR(160),""))),0),TRIM(SUBSTITUTE(V89,CHAR(160),""))="Devis 3",IFERROR(VALUE(TRIM(SUBSTITUTE(S89,CHAR(160),""))),0),TRUE,0)*IFERROR(VALUE(TRIM(SUBSTITUTE(D89,CHAR(160),""))),0))</f>
        <v/>
      </c>
      <c r="X89" s="54" t="str" cm="1">
        <f t="array" ref="X89">IF(_xlfn.IFS(TRIM(SUBSTITUTE(V89,CHAR(160),""))="Devis 1",IFERROR(VALUE(TRIM(SUBSTITUTE(N89,CHAR(160),""))),0),TRIM(SUBSTITUTE(V89,CHAR(160),""))="Devis 2",IFERROR(VALUE(TRIM(SUBSTITUTE(Q89,CHAR(160),""))),0),TRIM(SUBSTITUTE(V89,CHAR(160),""))="Devis 3",IFERROR(VALUE(TRIM(SUBSTITUTE(T89,CHAR(160),""))),0),TRUE,0)*IFERROR(VALUE(TRIM(SUBSTITUTE(D89,CHAR(160),""))),0)=0,IF(W89&lt;&gt;"",0,""),_xlfn.IFS(TRIM(SUBSTITUTE(V89,CHAR(160),""))="Devis 1",IFERROR(VALUE(TRIM(SUBSTITUTE(N89,CHAR(160),""))),0),TRIM(SUBSTITUTE(V89,CHAR(160),""))="Devis 2",IFERROR(VALUE(TRIM(SUBSTITUTE(Q89,CHAR(160),""))),0),TRIM(SUBSTITUTE(V89,CHAR(160),""))="Devis 3",IFERROR(VALUE(TRIM(SUBSTITUTE(T89,CHAR(160),""))),0),TRUE,0)*IFERROR(VALUE(TRIM(SUBSTITUTE(D89,CHAR(160),""))),0))</f>
        <v/>
      </c>
      <c r="Y89" s="112" t="str">
        <f t="shared" si="63"/>
        <v/>
      </c>
      <c r="Z89" s="113"/>
      <c r="AA89" s="130" t="str">
        <f t="shared" si="64"/>
        <v/>
      </c>
      <c r="AB89" s="130" t="str">
        <f t="shared" si="65"/>
        <v/>
      </c>
      <c r="AC89" s="130" t="str">
        <f t="shared" si="66"/>
        <v/>
      </c>
      <c r="AD89" s="130" t="str">
        <f t="shared" si="67"/>
        <v/>
      </c>
      <c r="AE89" s="130" t="str">
        <f t="shared" si="68"/>
        <v/>
      </c>
      <c r="AF89" s="130" t="str">
        <f t="shared" si="69"/>
        <v/>
      </c>
      <c r="AG89" s="130" t="str">
        <f t="shared" si="70"/>
        <v/>
      </c>
      <c r="AH89" s="130" t="str">
        <f t="shared" si="71"/>
        <v/>
      </c>
      <c r="AI89" s="130"/>
      <c r="AJ89" s="130" t="str">
        <f t="shared" si="72"/>
        <v/>
      </c>
      <c r="AK89" s="130" t="str">
        <f t="shared" si="73"/>
        <v/>
      </c>
      <c r="AL89" s="29" t="str">
        <f t="shared" si="74"/>
        <v/>
      </c>
      <c r="AM89" s="9" t="str">
        <f t="shared" si="75"/>
        <v/>
      </c>
      <c r="AN89" s="27" t="str">
        <f t="shared" si="76"/>
        <v/>
      </c>
      <c r="AO89" s="30" t="str">
        <f t="shared" si="77"/>
        <v/>
      </c>
      <c r="AP89" s="9" t="str">
        <f t="shared" si="78"/>
        <v/>
      </c>
      <c r="AQ89" s="27" t="str">
        <f t="shared" si="79"/>
        <v/>
      </c>
      <c r="AR89" s="31" t="str">
        <f t="shared" si="80"/>
        <v/>
      </c>
      <c r="AS89" s="9" t="str">
        <f t="shared" si="81"/>
        <v/>
      </c>
      <c r="AT89" s="32" t="str">
        <f t="shared" si="82"/>
        <v/>
      </c>
      <c r="AU89" s="28" t="str">
        <f t="shared" si="83"/>
        <v/>
      </c>
      <c r="AV89" s="136"/>
      <c r="AW89" s="33" t="str">
        <f t="shared" si="84"/>
        <v/>
      </c>
      <c r="AX89" s="33" t="str">
        <f t="shared" si="85"/>
        <v/>
      </c>
      <c r="AY89" s="33" t="str">
        <f t="shared" si="86"/>
        <v/>
      </c>
      <c r="AZ89" s="55" t="str" cm="1">
        <f t="array" ref="AZ89">IF($AC89="","",IF((IFERROR(_xlfn.IFS($AU89="Devis 1",(IFERROR(VALUE(TRIM(SUBSTITUTE(AL89,CHAR(160),""))),0)),$AU89="Devis 2",(IFERROR(VALUE(TRIM(SUBSTITUTE(AO89,CHAR(160),""))),0)),$AU89="Devis 3",(IFERROR(VALUE(TRIM(SUBSTITUTE(AR89,CHAR(160),""))),0))),0))*(IFERROR(VALUE(TRIM(SUBSTITUTE($AC89,CHAR(160),""))),0))=0,"",(IFERROR(_xlfn.IFS($AU89="Devis 1",(IFERROR(VALUE(TRIM(SUBSTITUTE(AL89,CHAR(160),""))),0)),$AU89="Devis 2",(IFERROR(VALUE(TRIM(SUBSTITUTE(AO89,CHAR(160),""))),0)),$AU89="Devis 3",(IFERROR(VALUE(TRIM(SUBSTITUTE(AR89,CHAR(160),""))),0))),0))*(IFERROR(VALUE(TRIM(SUBSTITUTE($AC89,CHAR(160),""))),0))))</f>
        <v/>
      </c>
      <c r="BA89" s="55" t="str" cm="1">
        <f t="array" ref="BA89">IF($AC89="","",IF((IFERROR(_xlfn.IFS(TRIM(SUBSTITUTE($AU89,CHAR(160),""))="Devis 1", IFERROR(VALUE(TRIM(SUBSTITUTE(AM89,CHAR(160),""))),0),TRIM(SUBSTITUTE($AU89,CHAR(160),""))="Devis 2", IFERROR(VALUE(TRIM(SUBSTITUTE(AP89,CHAR(160),""))),0),TRIM(SUBSTITUTE($AU89,CHAR(160),""))="Devis 3", IFERROR(VALUE(TRIM(SUBSTITUTE(AS89,CHAR(160),""))),0)),0) * IFERROR(VALUE(TRIM(SUBSTITUTE($AC89,CHAR(160),""))),0)) = 0,IF(AZ89&lt;&gt;"",0,""),(IFERROR(_xlfn.IFS(TRIM(SUBSTITUTE($AU89,CHAR(160),""))="Devis 1", IFERROR(VALUE(TRIM(SUBSTITUTE(AM89,CHAR(160),""))),0),TRIM(SUBSTITUTE($AU89,CHAR(160),""))="Devis 2", IFERROR(VALUE(TRIM(SUBSTITUTE(AP89,CHAR(160),""))),0),TRIM(SUBSTITUTE($AU89,CHAR(160),""))="Devis 3", IFERROR(VALUE(TRIM(SUBSTITUTE(AS89,CHAR(160),""))),0)),0) * IFERROR(VALUE(TRIM(SUBSTITUTE($AC89,CHAR(160),""))),0))))</f>
        <v/>
      </c>
      <c r="BB89" s="55" t="str" cm="1">
        <f t="array" ref="BB89">IF($AC89="","",IF(IFERROR(_xlfn.IFS($AU89="Devis 1",IFERROR(VALUE(TRIM(SUBSTITUTE(AN89,CHAR(160),""))),0),$AU89="Devis 2",IFERROR(VALUE(TRIM(SUBSTITUTE(AQ89,CHAR(160),""))),0),$AU89="Devis 3",IFERROR(VALUE(TRIM(SUBSTITUTE(AT89,CHAR(160),""))),0)),0)*IFERROR(VALUE(TRIM(SUBSTITUTE($AC89,CHAR(160),""))),0)=0,"",IFERROR(_xlfn.IFS($AU89="Devis 1",IFERROR(VALUE(TRIM(SUBSTITUTE(AN89,CHAR(160),""))),0),$AU89="Devis 2",IFERROR(VALUE(TRIM(SUBSTITUTE(AQ89,CHAR(160),""))),0),$AU89="Devis 3",IFERROR(VALUE(TRIM(SUBSTITUTE(AT89,CHAR(160),""))),0)),0)*IFERROR(VALUE(TRIM(SUBSTITUTE($AC89,CHAR(160),""))),0)))</f>
        <v/>
      </c>
      <c r="BC89" s="34"/>
      <c r="BD89" s="8" t="str" cm="1">
        <f t="array" ref="BD89">IF(OR(BB89="",AY89="",AZ89="",AW89="",BA89="",AX89=""),"",_xlfn.IFS((IFERROR(VALUE(TRIM(SUBSTITUTE(BB89,CHAR(160),""))),0))&gt;(IFERROR(VALUE(TRIM(SUBSTITUTE(AY89,CHAR(160),""))),0)),"KO : Le montant retenu TTC est supérieur au montant raisonnable TTC. Merci de revoir la ligne de dépense ou plafonner son montant.",(IFERROR(VALUE(TRIM(SUBSTITUTE(AZ89,CHAR(160),""))),0))&gt;(IFERROR(VALUE(TRIM(SUBSTITUTE(AW89,CHAR(160),""))),0)),"Attention : Le montant retenu HT est supérieur au montant HT raisonnable. Merci de revoir la ligne de dépense, plafonner son montant, ou justifier la reventillation HT / TVA.",(IFERROR(VALUE(TRIM(SUBSTITUTE(BA89,CHAR(160),""))),0))&gt;(IFERROR(VALUE(TRIM(SUBSTITUTE(AX89,CHAR(160),""))),0)),"Attention : Le montant TVA retenu est supérieur au montant TVA raisonnable. Merci de revoir la ligne de dépense, plafonner son montant, ou justifier la reventillation HT / TVA.",(IFERROR(VALUE(TRIM(SUBSTITUTE(BB89,CHAR(160),""))),0))=0,"",(IFERROR(VALUE(TRIM(SUBSTITUTE(AY89,CHAR(160),""))),0))=(IFERROR(VALUE(TRIM(SUBSTITUTE(BB89,CHAR(160),""))),0)),"OK",(IFERROR(VALUE(TRIM(SUBSTITUTE(AY89,CHAR(160),""))),0))&gt;(IFERROR(VALUE(TRIM(SUBSTITUTE(BB89,CHAR(160),""))),0))," OK : Montant instruit inférieur au montant raisonnable.",TRUE,""))</f>
        <v/>
      </c>
      <c r="BE89" s="139" t="str" cm="1">
        <f t="array" ref="BE89">IF(OR(BB89="",Y89="",AZ89="",W89="",BA89="",X89=""),"",_xlfn.IFS((IFERROR(VALUE(TRIM(SUBSTITUTE(BB89,CHAR(160),""))),0))&gt;(IFERROR(VALUE(TRIM(SUBSTITUTE(Y89,CHAR(160),""))),0)),"KO : Le montant retenu TTC est supérieur au montant présenté TTC. Merci de revoir la ligne de dépense ou plafonner son montant.",(IFERROR(VALUE(TRIM(SUBSTITUTE(AZ89,CHAR(160),""))),0))&gt;(IFERROR(VALUE(TRIM(SUBSTITUTE(W89,CHAR(160),""))),0)),"Attention : Le montant retenu HT est supérieur au montant HT présenté. Merci de revoir la ligne de dépense,plafonner son montant,ou justifier la reventillation HT/TVA.",(IFERROR(VALUE(TRIM(SUBSTITUTE(BA89,CHAR(160),""))),0))&gt;(IFERROR(VALUE(TRIM(SUBSTITUTE(X89,CHAR(160),""))),0)),"Attention : Le montant TVA retenu est supérieur au montant TVA présenté. Merci de revoir la ligne de dépense,plafonner son montant,ou justifier la reventillation HT/TVA.",(IFERROR(VALUE(TRIM(SUBSTITUTE(Y89,CHAR(160),""))),0))=0,"",(IFERROR(VALUE(TRIM(SUBSTITUTE(BB89,CHAR(160),""))),0))=(IFERROR(VALUE(TRIM(SUBSTITUTE(Y89,CHAR(160),""))),0)),"OK",
OR((IFERROR(VALUE(TRIM(SUBSTITUTE(BB89,CHAR(160),""))),0))=0,(IFERROR(VALUE(TRIM(SUBSTITUTE(AZ89,CHAR(160),""))),0))=0),"Attention : montant présenté entièrement écarté",(IFERROR(VALUE(TRIM(SUBSTITUTE(BB89,CHAR(160),""))),0))&lt;(IFERROR(VALUE(TRIM(SUBSTITUTE(Y89,CHAR(160),""))),0)),"Attention : montant présenté partiellement écarté",TRUE,""))</f>
        <v/>
      </c>
      <c r="BF89" s="33" t="str">
        <f t="shared" si="87"/>
        <v/>
      </c>
      <c r="BG89" s="33" t="str">
        <f t="shared" si="88"/>
        <v/>
      </c>
      <c r="BH89" s="10" t="str">
        <f t="shared" si="89"/>
        <v/>
      </c>
    </row>
    <row r="90" spans="1:60" ht="15" customHeight="1">
      <c r="A90" s="52">
        <v>79</v>
      </c>
      <c r="B90" s="539"/>
      <c r="C90" s="117"/>
      <c r="D90" s="118"/>
      <c r="E90" s="117"/>
      <c r="F90" s="117"/>
      <c r="G90" s="117"/>
      <c r="H90" s="117"/>
      <c r="I90" s="117"/>
      <c r="J90" s="117"/>
      <c r="K90" s="117"/>
      <c r="L90" s="117"/>
      <c r="M90" s="100"/>
      <c r="N90" s="4"/>
      <c r="O90" s="27" t="str">
        <f t="shared" si="60"/>
        <v/>
      </c>
      <c r="P90" s="5"/>
      <c r="Q90" s="4"/>
      <c r="R90" s="27" t="str">
        <f t="shared" si="61"/>
        <v/>
      </c>
      <c r="S90" s="6"/>
      <c r="T90" s="4"/>
      <c r="U90" s="101" t="str">
        <f t="shared" si="62"/>
        <v/>
      </c>
      <c r="V90" s="110"/>
      <c r="W90" s="109" t="str" cm="1">
        <f t="array" ref="W90">IF((_xlfn.IFS(TRIM(SUBSTITUTE(V90,CHAR(160),""))="Devis 1",IFERROR(VALUE(TRIM(SUBSTITUTE(M90,CHAR(160),""))),0),TRIM(SUBSTITUTE(V90,CHAR(160),""))="Devis 2",IFERROR(VALUE(TRIM(SUBSTITUTE(P90,CHAR(160),""))),0),TRIM(SUBSTITUTE(V90,CHAR(160),""))="Devis 3",IFERROR(VALUE(TRIM(SUBSTITUTE(S90,CHAR(160),""))),0),TRUE,0)*IFERROR(VALUE(TRIM(SUBSTITUTE(D90,CHAR(160),""))),0))=0,"",_xlfn.IFS(TRIM(SUBSTITUTE(V90,CHAR(160),""))="Devis 1",IFERROR(VALUE(TRIM(SUBSTITUTE(M90,CHAR(160),""))),0),TRIM(SUBSTITUTE(V90,CHAR(160),""))="Devis 2",IFERROR(VALUE(TRIM(SUBSTITUTE(P90,CHAR(160),""))),0),TRIM(SUBSTITUTE(V90,CHAR(160),""))="Devis 3",IFERROR(VALUE(TRIM(SUBSTITUTE(S90,CHAR(160),""))),0),TRUE,0)*IFERROR(VALUE(TRIM(SUBSTITUTE(D90,CHAR(160),""))),0))</f>
        <v/>
      </c>
      <c r="X90" s="54" t="str" cm="1">
        <f t="array" ref="X90">IF(_xlfn.IFS(TRIM(SUBSTITUTE(V90,CHAR(160),""))="Devis 1",IFERROR(VALUE(TRIM(SUBSTITUTE(N90,CHAR(160),""))),0),TRIM(SUBSTITUTE(V90,CHAR(160),""))="Devis 2",IFERROR(VALUE(TRIM(SUBSTITUTE(Q90,CHAR(160),""))),0),TRIM(SUBSTITUTE(V90,CHAR(160),""))="Devis 3",IFERROR(VALUE(TRIM(SUBSTITUTE(T90,CHAR(160),""))),0),TRUE,0)*IFERROR(VALUE(TRIM(SUBSTITUTE(D90,CHAR(160),""))),0)=0,IF(W90&lt;&gt;"",0,""),_xlfn.IFS(TRIM(SUBSTITUTE(V90,CHAR(160),""))="Devis 1",IFERROR(VALUE(TRIM(SUBSTITUTE(N90,CHAR(160),""))),0),TRIM(SUBSTITUTE(V90,CHAR(160),""))="Devis 2",IFERROR(VALUE(TRIM(SUBSTITUTE(Q90,CHAR(160),""))),0),TRIM(SUBSTITUTE(V90,CHAR(160),""))="Devis 3",IFERROR(VALUE(TRIM(SUBSTITUTE(T90,CHAR(160),""))),0),TRUE,0)*IFERROR(VALUE(TRIM(SUBSTITUTE(D90,CHAR(160),""))),0))</f>
        <v/>
      </c>
      <c r="Y90" s="112" t="str">
        <f t="shared" si="63"/>
        <v/>
      </c>
      <c r="Z90" s="113"/>
      <c r="AA90" s="130" t="str">
        <f t="shared" si="64"/>
        <v/>
      </c>
      <c r="AB90" s="130" t="str">
        <f t="shared" si="65"/>
        <v/>
      </c>
      <c r="AC90" s="130" t="str">
        <f t="shared" si="66"/>
        <v/>
      </c>
      <c r="AD90" s="130" t="str">
        <f t="shared" si="67"/>
        <v/>
      </c>
      <c r="AE90" s="130" t="str">
        <f t="shared" si="68"/>
        <v/>
      </c>
      <c r="AF90" s="130" t="str">
        <f t="shared" si="69"/>
        <v/>
      </c>
      <c r="AG90" s="130" t="str">
        <f t="shared" si="70"/>
        <v/>
      </c>
      <c r="AH90" s="130" t="str">
        <f t="shared" si="71"/>
        <v/>
      </c>
      <c r="AI90" s="130"/>
      <c r="AJ90" s="130" t="str">
        <f t="shared" si="72"/>
        <v/>
      </c>
      <c r="AK90" s="130" t="str">
        <f t="shared" si="73"/>
        <v/>
      </c>
      <c r="AL90" s="29" t="str">
        <f t="shared" si="74"/>
        <v/>
      </c>
      <c r="AM90" s="9" t="str">
        <f t="shared" si="75"/>
        <v/>
      </c>
      <c r="AN90" s="27" t="str">
        <f t="shared" si="76"/>
        <v/>
      </c>
      <c r="AO90" s="30" t="str">
        <f t="shared" si="77"/>
        <v/>
      </c>
      <c r="AP90" s="9" t="str">
        <f t="shared" si="78"/>
        <v/>
      </c>
      <c r="AQ90" s="27" t="str">
        <f t="shared" si="79"/>
        <v/>
      </c>
      <c r="AR90" s="31" t="str">
        <f t="shared" si="80"/>
        <v/>
      </c>
      <c r="AS90" s="9" t="str">
        <f t="shared" si="81"/>
        <v/>
      </c>
      <c r="AT90" s="32" t="str">
        <f t="shared" si="82"/>
        <v/>
      </c>
      <c r="AU90" s="28" t="str">
        <f t="shared" si="83"/>
        <v/>
      </c>
      <c r="AV90" s="136"/>
      <c r="AW90" s="33" t="str">
        <f t="shared" si="84"/>
        <v/>
      </c>
      <c r="AX90" s="33" t="str">
        <f t="shared" si="85"/>
        <v/>
      </c>
      <c r="AY90" s="33" t="str">
        <f t="shared" si="86"/>
        <v/>
      </c>
      <c r="AZ90" s="55" t="str" cm="1">
        <f t="array" ref="AZ90">IF($AC90="","",IF((IFERROR(_xlfn.IFS($AU90="Devis 1",(IFERROR(VALUE(TRIM(SUBSTITUTE(AL90,CHAR(160),""))),0)),$AU90="Devis 2",(IFERROR(VALUE(TRIM(SUBSTITUTE(AO90,CHAR(160),""))),0)),$AU90="Devis 3",(IFERROR(VALUE(TRIM(SUBSTITUTE(AR90,CHAR(160),""))),0))),0))*(IFERROR(VALUE(TRIM(SUBSTITUTE($AC90,CHAR(160),""))),0))=0,"",(IFERROR(_xlfn.IFS($AU90="Devis 1",(IFERROR(VALUE(TRIM(SUBSTITUTE(AL90,CHAR(160),""))),0)),$AU90="Devis 2",(IFERROR(VALUE(TRIM(SUBSTITUTE(AO90,CHAR(160),""))),0)),$AU90="Devis 3",(IFERROR(VALUE(TRIM(SUBSTITUTE(AR90,CHAR(160),""))),0))),0))*(IFERROR(VALUE(TRIM(SUBSTITUTE($AC90,CHAR(160),""))),0))))</f>
        <v/>
      </c>
      <c r="BA90" s="55" t="str" cm="1">
        <f t="array" ref="BA90">IF($AC90="","",IF((IFERROR(_xlfn.IFS(TRIM(SUBSTITUTE($AU90,CHAR(160),""))="Devis 1", IFERROR(VALUE(TRIM(SUBSTITUTE(AM90,CHAR(160),""))),0),TRIM(SUBSTITUTE($AU90,CHAR(160),""))="Devis 2", IFERROR(VALUE(TRIM(SUBSTITUTE(AP90,CHAR(160),""))),0),TRIM(SUBSTITUTE($AU90,CHAR(160),""))="Devis 3", IFERROR(VALUE(TRIM(SUBSTITUTE(AS90,CHAR(160),""))),0)),0) * IFERROR(VALUE(TRIM(SUBSTITUTE($AC90,CHAR(160),""))),0)) = 0,IF(AZ90&lt;&gt;"",0,""),(IFERROR(_xlfn.IFS(TRIM(SUBSTITUTE($AU90,CHAR(160),""))="Devis 1", IFERROR(VALUE(TRIM(SUBSTITUTE(AM90,CHAR(160),""))),0),TRIM(SUBSTITUTE($AU90,CHAR(160),""))="Devis 2", IFERROR(VALUE(TRIM(SUBSTITUTE(AP90,CHAR(160),""))),0),TRIM(SUBSTITUTE($AU90,CHAR(160),""))="Devis 3", IFERROR(VALUE(TRIM(SUBSTITUTE(AS90,CHAR(160),""))),0)),0) * IFERROR(VALUE(TRIM(SUBSTITUTE($AC90,CHAR(160),""))),0))))</f>
        <v/>
      </c>
      <c r="BB90" s="55" t="str" cm="1">
        <f t="array" ref="BB90">IF($AC90="","",IF(IFERROR(_xlfn.IFS($AU90="Devis 1",IFERROR(VALUE(TRIM(SUBSTITUTE(AN90,CHAR(160),""))),0),$AU90="Devis 2",IFERROR(VALUE(TRIM(SUBSTITUTE(AQ90,CHAR(160),""))),0),$AU90="Devis 3",IFERROR(VALUE(TRIM(SUBSTITUTE(AT90,CHAR(160),""))),0)),0)*IFERROR(VALUE(TRIM(SUBSTITUTE($AC90,CHAR(160),""))),0)=0,"",IFERROR(_xlfn.IFS($AU90="Devis 1",IFERROR(VALUE(TRIM(SUBSTITUTE(AN90,CHAR(160),""))),0),$AU90="Devis 2",IFERROR(VALUE(TRIM(SUBSTITUTE(AQ90,CHAR(160),""))),0),$AU90="Devis 3",IFERROR(VALUE(TRIM(SUBSTITUTE(AT90,CHAR(160),""))),0)),0)*IFERROR(VALUE(TRIM(SUBSTITUTE($AC90,CHAR(160),""))),0)))</f>
        <v/>
      </c>
      <c r="BC90" s="34"/>
      <c r="BD90" s="8" t="str" cm="1">
        <f t="array" ref="BD90">IF(OR(BB90="",AY90="",AZ90="",AW90="",BA90="",AX90=""),"",_xlfn.IFS((IFERROR(VALUE(TRIM(SUBSTITUTE(BB90,CHAR(160),""))),0))&gt;(IFERROR(VALUE(TRIM(SUBSTITUTE(AY90,CHAR(160),""))),0)),"KO : Le montant retenu TTC est supérieur au montant raisonnable TTC. Merci de revoir la ligne de dépense ou plafonner son montant.",(IFERROR(VALUE(TRIM(SUBSTITUTE(AZ90,CHAR(160),""))),0))&gt;(IFERROR(VALUE(TRIM(SUBSTITUTE(AW90,CHAR(160),""))),0)),"Attention : Le montant retenu HT est supérieur au montant HT raisonnable. Merci de revoir la ligne de dépense, plafonner son montant, ou justifier la reventillation HT / TVA.",(IFERROR(VALUE(TRIM(SUBSTITUTE(BA90,CHAR(160),""))),0))&gt;(IFERROR(VALUE(TRIM(SUBSTITUTE(AX90,CHAR(160),""))),0)),"Attention : Le montant TVA retenu est supérieur au montant TVA raisonnable. Merci de revoir la ligne de dépense, plafonner son montant, ou justifier la reventillation HT / TVA.",(IFERROR(VALUE(TRIM(SUBSTITUTE(BB90,CHAR(160),""))),0))=0,"",(IFERROR(VALUE(TRIM(SUBSTITUTE(AY90,CHAR(160),""))),0))=(IFERROR(VALUE(TRIM(SUBSTITUTE(BB90,CHAR(160),""))),0)),"OK",(IFERROR(VALUE(TRIM(SUBSTITUTE(AY90,CHAR(160),""))),0))&gt;(IFERROR(VALUE(TRIM(SUBSTITUTE(BB90,CHAR(160),""))),0))," OK : Montant instruit inférieur au montant raisonnable.",TRUE,""))</f>
        <v/>
      </c>
      <c r="BE90" s="139" t="str" cm="1">
        <f t="array" ref="BE90">IF(OR(BB90="",Y90="",AZ90="",W90="",BA90="",X90=""),"",_xlfn.IFS((IFERROR(VALUE(TRIM(SUBSTITUTE(BB90,CHAR(160),""))),0))&gt;(IFERROR(VALUE(TRIM(SUBSTITUTE(Y90,CHAR(160),""))),0)),"KO : Le montant retenu TTC est supérieur au montant présenté TTC. Merci de revoir la ligne de dépense ou plafonner son montant.",(IFERROR(VALUE(TRIM(SUBSTITUTE(AZ90,CHAR(160),""))),0))&gt;(IFERROR(VALUE(TRIM(SUBSTITUTE(W90,CHAR(160),""))),0)),"Attention : Le montant retenu HT est supérieur au montant HT présenté. Merci de revoir la ligne de dépense,plafonner son montant,ou justifier la reventillation HT/TVA.",(IFERROR(VALUE(TRIM(SUBSTITUTE(BA90,CHAR(160),""))),0))&gt;(IFERROR(VALUE(TRIM(SUBSTITUTE(X90,CHAR(160),""))),0)),"Attention : Le montant TVA retenu est supérieur au montant TVA présenté. Merci de revoir la ligne de dépense,plafonner son montant,ou justifier la reventillation HT/TVA.",(IFERROR(VALUE(TRIM(SUBSTITUTE(Y90,CHAR(160),""))),0))=0,"",(IFERROR(VALUE(TRIM(SUBSTITUTE(BB90,CHAR(160),""))),0))=(IFERROR(VALUE(TRIM(SUBSTITUTE(Y90,CHAR(160),""))),0)),"OK",
OR((IFERROR(VALUE(TRIM(SUBSTITUTE(BB90,CHAR(160),""))),0))=0,(IFERROR(VALUE(TRIM(SUBSTITUTE(AZ90,CHAR(160),""))),0))=0),"Attention : montant présenté entièrement écarté",(IFERROR(VALUE(TRIM(SUBSTITUTE(BB90,CHAR(160),""))),0))&lt;(IFERROR(VALUE(TRIM(SUBSTITUTE(Y90,CHAR(160),""))),0)),"Attention : montant présenté partiellement écarté",TRUE,""))</f>
        <v/>
      </c>
      <c r="BF90" s="33" t="str">
        <f t="shared" si="87"/>
        <v/>
      </c>
      <c r="BG90" s="33" t="str">
        <f t="shared" si="88"/>
        <v/>
      </c>
      <c r="BH90" s="10" t="str">
        <f t="shared" si="89"/>
        <v/>
      </c>
    </row>
    <row r="91" spans="1:60" ht="15" customHeight="1">
      <c r="A91" s="52">
        <v>80</v>
      </c>
      <c r="B91" s="539"/>
      <c r="C91" s="117"/>
      <c r="D91" s="118"/>
      <c r="E91" s="117"/>
      <c r="F91" s="117"/>
      <c r="G91" s="117"/>
      <c r="H91" s="117"/>
      <c r="I91" s="117"/>
      <c r="J91" s="117"/>
      <c r="K91" s="117"/>
      <c r="L91" s="117"/>
      <c r="M91" s="100"/>
      <c r="N91" s="4"/>
      <c r="O91" s="27" t="str">
        <f t="shared" si="60"/>
        <v/>
      </c>
      <c r="P91" s="5"/>
      <c r="Q91" s="4"/>
      <c r="R91" s="27" t="str">
        <f t="shared" si="61"/>
        <v/>
      </c>
      <c r="S91" s="6"/>
      <c r="T91" s="4"/>
      <c r="U91" s="101" t="str">
        <f t="shared" si="62"/>
        <v/>
      </c>
      <c r="V91" s="110"/>
      <c r="W91" s="109" t="str" cm="1">
        <f t="array" ref="W91">IF((_xlfn.IFS(TRIM(SUBSTITUTE(V91,CHAR(160),""))="Devis 1",IFERROR(VALUE(TRIM(SUBSTITUTE(M91,CHAR(160),""))),0),TRIM(SUBSTITUTE(V91,CHAR(160),""))="Devis 2",IFERROR(VALUE(TRIM(SUBSTITUTE(P91,CHAR(160),""))),0),TRIM(SUBSTITUTE(V91,CHAR(160),""))="Devis 3",IFERROR(VALUE(TRIM(SUBSTITUTE(S91,CHAR(160),""))),0),TRUE,0)*IFERROR(VALUE(TRIM(SUBSTITUTE(D91,CHAR(160),""))),0))=0,"",_xlfn.IFS(TRIM(SUBSTITUTE(V91,CHAR(160),""))="Devis 1",IFERROR(VALUE(TRIM(SUBSTITUTE(M91,CHAR(160),""))),0),TRIM(SUBSTITUTE(V91,CHAR(160),""))="Devis 2",IFERROR(VALUE(TRIM(SUBSTITUTE(P91,CHAR(160),""))),0),TRIM(SUBSTITUTE(V91,CHAR(160),""))="Devis 3",IFERROR(VALUE(TRIM(SUBSTITUTE(S91,CHAR(160),""))),0),TRUE,0)*IFERROR(VALUE(TRIM(SUBSTITUTE(D91,CHAR(160),""))),0))</f>
        <v/>
      </c>
      <c r="X91" s="54" t="str" cm="1">
        <f t="array" ref="X91">IF(_xlfn.IFS(TRIM(SUBSTITUTE(V91,CHAR(160),""))="Devis 1",IFERROR(VALUE(TRIM(SUBSTITUTE(N91,CHAR(160),""))),0),TRIM(SUBSTITUTE(V91,CHAR(160),""))="Devis 2",IFERROR(VALUE(TRIM(SUBSTITUTE(Q91,CHAR(160),""))),0),TRIM(SUBSTITUTE(V91,CHAR(160),""))="Devis 3",IFERROR(VALUE(TRIM(SUBSTITUTE(T91,CHAR(160),""))),0),TRUE,0)*IFERROR(VALUE(TRIM(SUBSTITUTE(D91,CHAR(160),""))),0)=0,IF(W91&lt;&gt;"",0,""),_xlfn.IFS(TRIM(SUBSTITUTE(V91,CHAR(160),""))="Devis 1",IFERROR(VALUE(TRIM(SUBSTITUTE(N91,CHAR(160),""))),0),TRIM(SUBSTITUTE(V91,CHAR(160),""))="Devis 2",IFERROR(VALUE(TRIM(SUBSTITUTE(Q91,CHAR(160),""))),0),TRIM(SUBSTITUTE(V91,CHAR(160),""))="Devis 3",IFERROR(VALUE(TRIM(SUBSTITUTE(T91,CHAR(160),""))),0),TRUE,0)*IFERROR(VALUE(TRIM(SUBSTITUTE(D91,CHAR(160),""))),0))</f>
        <v/>
      </c>
      <c r="Y91" s="112" t="str">
        <f t="shared" si="63"/>
        <v/>
      </c>
      <c r="Z91" s="113"/>
      <c r="AA91" s="130" t="str">
        <f t="shared" si="64"/>
        <v/>
      </c>
      <c r="AB91" s="130" t="str">
        <f t="shared" si="65"/>
        <v/>
      </c>
      <c r="AC91" s="130" t="str">
        <f t="shared" si="66"/>
        <v/>
      </c>
      <c r="AD91" s="130" t="str">
        <f t="shared" si="67"/>
        <v/>
      </c>
      <c r="AE91" s="130" t="str">
        <f t="shared" si="68"/>
        <v/>
      </c>
      <c r="AF91" s="130" t="str">
        <f t="shared" si="69"/>
        <v/>
      </c>
      <c r="AG91" s="130" t="str">
        <f t="shared" si="70"/>
        <v/>
      </c>
      <c r="AH91" s="130" t="str">
        <f t="shared" si="71"/>
        <v/>
      </c>
      <c r="AI91" s="130"/>
      <c r="AJ91" s="130" t="str">
        <f t="shared" si="72"/>
        <v/>
      </c>
      <c r="AK91" s="130" t="str">
        <f t="shared" si="73"/>
        <v/>
      </c>
      <c r="AL91" s="29" t="str">
        <f t="shared" si="74"/>
        <v/>
      </c>
      <c r="AM91" s="9" t="str">
        <f t="shared" si="75"/>
        <v/>
      </c>
      <c r="AN91" s="27" t="str">
        <f t="shared" si="76"/>
        <v/>
      </c>
      <c r="AO91" s="30" t="str">
        <f t="shared" si="77"/>
        <v/>
      </c>
      <c r="AP91" s="9" t="str">
        <f t="shared" si="78"/>
        <v/>
      </c>
      <c r="AQ91" s="27" t="str">
        <f t="shared" si="79"/>
        <v/>
      </c>
      <c r="AR91" s="31" t="str">
        <f t="shared" si="80"/>
        <v/>
      </c>
      <c r="AS91" s="9" t="str">
        <f t="shared" si="81"/>
        <v/>
      </c>
      <c r="AT91" s="32" t="str">
        <f t="shared" si="82"/>
        <v/>
      </c>
      <c r="AU91" s="28" t="str">
        <f t="shared" si="83"/>
        <v/>
      </c>
      <c r="AV91" s="136"/>
      <c r="AW91" s="33" t="str">
        <f t="shared" si="84"/>
        <v/>
      </c>
      <c r="AX91" s="33" t="str">
        <f t="shared" si="85"/>
        <v/>
      </c>
      <c r="AY91" s="33" t="str">
        <f t="shared" si="86"/>
        <v/>
      </c>
      <c r="AZ91" s="55" t="str" cm="1">
        <f t="array" ref="AZ91">IF($AC91="","",IF((IFERROR(_xlfn.IFS($AU91="Devis 1",(IFERROR(VALUE(TRIM(SUBSTITUTE(AL91,CHAR(160),""))),0)),$AU91="Devis 2",(IFERROR(VALUE(TRIM(SUBSTITUTE(AO91,CHAR(160),""))),0)),$AU91="Devis 3",(IFERROR(VALUE(TRIM(SUBSTITUTE(AR91,CHAR(160),""))),0))),0))*(IFERROR(VALUE(TRIM(SUBSTITUTE($AC91,CHAR(160),""))),0))=0,"",(IFERROR(_xlfn.IFS($AU91="Devis 1",(IFERROR(VALUE(TRIM(SUBSTITUTE(AL91,CHAR(160),""))),0)),$AU91="Devis 2",(IFERROR(VALUE(TRIM(SUBSTITUTE(AO91,CHAR(160),""))),0)),$AU91="Devis 3",(IFERROR(VALUE(TRIM(SUBSTITUTE(AR91,CHAR(160),""))),0))),0))*(IFERROR(VALUE(TRIM(SUBSTITUTE($AC91,CHAR(160),""))),0))))</f>
        <v/>
      </c>
      <c r="BA91" s="55" t="str" cm="1">
        <f t="array" ref="BA91">IF($AC91="","",IF((IFERROR(_xlfn.IFS(TRIM(SUBSTITUTE($AU91,CHAR(160),""))="Devis 1", IFERROR(VALUE(TRIM(SUBSTITUTE(AM91,CHAR(160),""))),0),TRIM(SUBSTITUTE($AU91,CHAR(160),""))="Devis 2", IFERROR(VALUE(TRIM(SUBSTITUTE(AP91,CHAR(160),""))),0),TRIM(SUBSTITUTE($AU91,CHAR(160),""))="Devis 3", IFERROR(VALUE(TRIM(SUBSTITUTE(AS91,CHAR(160),""))),0)),0) * IFERROR(VALUE(TRIM(SUBSTITUTE($AC91,CHAR(160),""))),0)) = 0,IF(AZ91&lt;&gt;"",0,""),(IFERROR(_xlfn.IFS(TRIM(SUBSTITUTE($AU91,CHAR(160),""))="Devis 1", IFERROR(VALUE(TRIM(SUBSTITUTE(AM91,CHAR(160),""))),0),TRIM(SUBSTITUTE($AU91,CHAR(160),""))="Devis 2", IFERROR(VALUE(TRIM(SUBSTITUTE(AP91,CHAR(160),""))),0),TRIM(SUBSTITUTE($AU91,CHAR(160),""))="Devis 3", IFERROR(VALUE(TRIM(SUBSTITUTE(AS91,CHAR(160),""))),0)),0) * IFERROR(VALUE(TRIM(SUBSTITUTE($AC91,CHAR(160),""))),0))))</f>
        <v/>
      </c>
      <c r="BB91" s="55" t="str" cm="1">
        <f t="array" ref="BB91">IF($AC91="","",IF(IFERROR(_xlfn.IFS($AU91="Devis 1",IFERROR(VALUE(TRIM(SUBSTITUTE(AN91,CHAR(160),""))),0),$AU91="Devis 2",IFERROR(VALUE(TRIM(SUBSTITUTE(AQ91,CHAR(160),""))),0),$AU91="Devis 3",IFERROR(VALUE(TRIM(SUBSTITUTE(AT91,CHAR(160),""))),0)),0)*IFERROR(VALUE(TRIM(SUBSTITUTE($AC91,CHAR(160),""))),0)=0,"",IFERROR(_xlfn.IFS($AU91="Devis 1",IFERROR(VALUE(TRIM(SUBSTITUTE(AN91,CHAR(160),""))),0),$AU91="Devis 2",IFERROR(VALUE(TRIM(SUBSTITUTE(AQ91,CHAR(160),""))),0),$AU91="Devis 3",IFERROR(VALUE(TRIM(SUBSTITUTE(AT91,CHAR(160),""))),0)),0)*IFERROR(VALUE(TRIM(SUBSTITUTE($AC91,CHAR(160),""))),0)))</f>
        <v/>
      </c>
      <c r="BC91" s="34"/>
      <c r="BD91" s="8" t="str" cm="1">
        <f t="array" ref="BD91">IF(OR(BB91="",AY91="",AZ91="",AW91="",BA91="",AX91=""),"",_xlfn.IFS((IFERROR(VALUE(TRIM(SUBSTITUTE(BB91,CHAR(160),""))),0))&gt;(IFERROR(VALUE(TRIM(SUBSTITUTE(AY91,CHAR(160),""))),0)),"KO : Le montant retenu TTC est supérieur au montant raisonnable TTC. Merci de revoir la ligne de dépense ou plafonner son montant.",(IFERROR(VALUE(TRIM(SUBSTITUTE(AZ91,CHAR(160),""))),0))&gt;(IFERROR(VALUE(TRIM(SUBSTITUTE(AW91,CHAR(160),""))),0)),"Attention : Le montant retenu HT est supérieur au montant HT raisonnable. Merci de revoir la ligne de dépense, plafonner son montant, ou justifier la reventillation HT / TVA.",(IFERROR(VALUE(TRIM(SUBSTITUTE(BA91,CHAR(160),""))),0))&gt;(IFERROR(VALUE(TRIM(SUBSTITUTE(AX91,CHAR(160),""))),0)),"Attention : Le montant TVA retenu est supérieur au montant TVA raisonnable. Merci de revoir la ligne de dépense, plafonner son montant, ou justifier la reventillation HT / TVA.",(IFERROR(VALUE(TRIM(SUBSTITUTE(BB91,CHAR(160),""))),0))=0,"",(IFERROR(VALUE(TRIM(SUBSTITUTE(AY91,CHAR(160),""))),0))=(IFERROR(VALUE(TRIM(SUBSTITUTE(BB91,CHAR(160),""))),0)),"OK",(IFERROR(VALUE(TRIM(SUBSTITUTE(AY91,CHAR(160),""))),0))&gt;(IFERROR(VALUE(TRIM(SUBSTITUTE(BB91,CHAR(160),""))),0))," OK : Montant instruit inférieur au montant raisonnable.",TRUE,""))</f>
        <v/>
      </c>
      <c r="BE91" s="139" t="str" cm="1">
        <f t="array" ref="BE91">IF(OR(BB91="",Y91="",AZ91="",W91="",BA91="",X91=""),"",_xlfn.IFS((IFERROR(VALUE(TRIM(SUBSTITUTE(BB91,CHAR(160),""))),0))&gt;(IFERROR(VALUE(TRIM(SUBSTITUTE(Y91,CHAR(160),""))),0)),"KO : Le montant retenu TTC est supérieur au montant présenté TTC. Merci de revoir la ligne de dépense ou plafonner son montant.",(IFERROR(VALUE(TRIM(SUBSTITUTE(AZ91,CHAR(160),""))),0))&gt;(IFERROR(VALUE(TRIM(SUBSTITUTE(W91,CHAR(160),""))),0)),"Attention : Le montant retenu HT est supérieur au montant HT présenté. Merci de revoir la ligne de dépense,plafonner son montant,ou justifier la reventillation HT/TVA.",(IFERROR(VALUE(TRIM(SUBSTITUTE(BA91,CHAR(160),""))),0))&gt;(IFERROR(VALUE(TRIM(SUBSTITUTE(X91,CHAR(160),""))),0)),"Attention : Le montant TVA retenu est supérieur au montant TVA présenté. Merci de revoir la ligne de dépense,plafonner son montant,ou justifier la reventillation HT/TVA.",(IFERROR(VALUE(TRIM(SUBSTITUTE(Y91,CHAR(160),""))),0))=0,"",(IFERROR(VALUE(TRIM(SUBSTITUTE(BB91,CHAR(160),""))),0))=(IFERROR(VALUE(TRIM(SUBSTITUTE(Y91,CHAR(160),""))),0)),"OK",
OR((IFERROR(VALUE(TRIM(SUBSTITUTE(BB91,CHAR(160),""))),0))=0,(IFERROR(VALUE(TRIM(SUBSTITUTE(AZ91,CHAR(160),""))),0))=0),"Attention : montant présenté entièrement écarté",(IFERROR(VALUE(TRIM(SUBSTITUTE(BB91,CHAR(160),""))),0))&lt;(IFERROR(VALUE(TRIM(SUBSTITUTE(Y91,CHAR(160),""))),0)),"Attention : montant présenté partiellement écarté",TRUE,""))</f>
        <v/>
      </c>
      <c r="BF91" s="33" t="str">
        <f t="shared" si="87"/>
        <v/>
      </c>
      <c r="BG91" s="33" t="str">
        <f t="shared" si="88"/>
        <v/>
      </c>
      <c r="BH91" s="10" t="str">
        <f t="shared" si="89"/>
        <v/>
      </c>
    </row>
    <row r="92" spans="1:60" ht="15" customHeight="1">
      <c r="A92" s="52">
        <v>81</v>
      </c>
      <c r="B92" s="539"/>
      <c r="C92" s="117"/>
      <c r="D92" s="118"/>
      <c r="E92" s="117"/>
      <c r="F92" s="117"/>
      <c r="G92" s="117"/>
      <c r="H92" s="117"/>
      <c r="I92" s="117"/>
      <c r="J92" s="117"/>
      <c r="K92" s="117"/>
      <c r="L92" s="117"/>
      <c r="M92" s="100"/>
      <c r="N92" s="4"/>
      <c r="O92" s="27" t="str">
        <f t="shared" si="60"/>
        <v/>
      </c>
      <c r="P92" s="5"/>
      <c r="Q92" s="4"/>
      <c r="R92" s="27" t="str">
        <f t="shared" si="61"/>
        <v/>
      </c>
      <c r="S92" s="6"/>
      <c r="T92" s="4"/>
      <c r="U92" s="101" t="str">
        <f t="shared" si="62"/>
        <v/>
      </c>
      <c r="V92" s="110"/>
      <c r="W92" s="109" t="str" cm="1">
        <f t="array" ref="W92">IF((_xlfn.IFS(TRIM(SUBSTITUTE(V92,CHAR(160),""))="Devis 1",IFERROR(VALUE(TRIM(SUBSTITUTE(M92,CHAR(160),""))),0),TRIM(SUBSTITUTE(V92,CHAR(160),""))="Devis 2",IFERROR(VALUE(TRIM(SUBSTITUTE(P92,CHAR(160),""))),0),TRIM(SUBSTITUTE(V92,CHAR(160),""))="Devis 3",IFERROR(VALUE(TRIM(SUBSTITUTE(S92,CHAR(160),""))),0),TRUE,0)*IFERROR(VALUE(TRIM(SUBSTITUTE(D92,CHAR(160),""))),0))=0,"",_xlfn.IFS(TRIM(SUBSTITUTE(V92,CHAR(160),""))="Devis 1",IFERROR(VALUE(TRIM(SUBSTITUTE(M92,CHAR(160),""))),0),TRIM(SUBSTITUTE(V92,CHAR(160),""))="Devis 2",IFERROR(VALUE(TRIM(SUBSTITUTE(P92,CHAR(160),""))),0),TRIM(SUBSTITUTE(V92,CHAR(160),""))="Devis 3",IFERROR(VALUE(TRIM(SUBSTITUTE(S92,CHAR(160),""))),0),TRUE,0)*IFERROR(VALUE(TRIM(SUBSTITUTE(D92,CHAR(160),""))),0))</f>
        <v/>
      </c>
      <c r="X92" s="54" t="str" cm="1">
        <f t="array" ref="X92">IF(_xlfn.IFS(TRIM(SUBSTITUTE(V92,CHAR(160),""))="Devis 1",IFERROR(VALUE(TRIM(SUBSTITUTE(N92,CHAR(160),""))),0),TRIM(SUBSTITUTE(V92,CHAR(160),""))="Devis 2",IFERROR(VALUE(TRIM(SUBSTITUTE(Q92,CHAR(160),""))),0),TRIM(SUBSTITUTE(V92,CHAR(160),""))="Devis 3",IFERROR(VALUE(TRIM(SUBSTITUTE(T92,CHAR(160),""))),0),TRUE,0)*IFERROR(VALUE(TRIM(SUBSTITUTE(D92,CHAR(160),""))),0)=0,IF(W92&lt;&gt;"",0,""),_xlfn.IFS(TRIM(SUBSTITUTE(V92,CHAR(160),""))="Devis 1",IFERROR(VALUE(TRIM(SUBSTITUTE(N92,CHAR(160),""))),0),TRIM(SUBSTITUTE(V92,CHAR(160),""))="Devis 2",IFERROR(VALUE(TRIM(SUBSTITUTE(Q92,CHAR(160),""))),0),TRIM(SUBSTITUTE(V92,CHAR(160),""))="Devis 3",IFERROR(VALUE(TRIM(SUBSTITUTE(T92,CHAR(160),""))),0),TRUE,0)*IFERROR(VALUE(TRIM(SUBSTITUTE(D92,CHAR(160),""))),0))</f>
        <v/>
      </c>
      <c r="Y92" s="112" t="str">
        <f t="shared" si="63"/>
        <v/>
      </c>
      <c r="Z92" s="113"/>
      <c r="AA92" s="130" t="str">
        <f t="shared" si="64"/>
        <v/>
      </c>
      <c r="AB92" s="130" t="str">
        <f t="shared" si="65"/>
        <v/>
      </c>
      <c r="AC92" s="130" t="str">
        <f t="shared" si="66"/>
        <v/>
      </c>
      <c r="AD92" s="130" t="str">
        <f t="shared" si="67"/>
        <v/>
      </c>
      <c r="AE92" s="130" t="str">
        <f t="shared" si="68"/>
        <v/>
      </c>
      <c r="AF92" s="130" t="str">
        <f t="shared" si="69"/>
        <v/>
      </c>
      <c r="AG92" s="130" t="str">
        <f t="shared" si="70"/>
        <v/>
      </c>
      <c r="AH92" s="130" t="str">
        <f t="shared" si="71"/>
        <v/>
      </c>
      <c r="AI92" s="130"/>
      <c r="AJ92" s="130" t="str">
        <f t="shared" si="72"/>
        <v/>
      </c>
      <c r="AK92" s="130" t="str">
        <f t="shared" si="73"/>
        <v/>
      </c>
      <c r="AL92" s="29" t="str">
        <f t="shared" si="74"/>
        <v/>
      </c>
      <c r="AM92" s="9" t="str">
        <f t="shared" si="75"/>
        <v/>
      </c>
      <c r="AN92" s="27" t="str">
        <f t="shared" si="76"/>
        <v/>
      </c>
      <c r="AO92" s="30" t="str">
        <f t="shared" si="77"/>
        <v/>
      </c>
      <c r="AP92" s="9" t="str">
        <f t="shared" si="78"/>
        <v/>
      </c>
      <c r="AQ92" s="27" t="str">
        <f t="shared" si="79"/>
        <v/>
      </c>
      <c r="AR92" s="31" t="str">
        <f t="shared" si="80"/>
        <v/>
      </c>
      <c r="AS92" s="9" t="str">
        <f t="shared" si="81"/>
        <v/>
      </c>
      <c r="AT92" s="32" t="str">
        <f t="shared" si="82"/>
        <v/>
      </c>
      <c r="AU92" s="28" t="str">
        <f t="shared" si="83"/>
        <v/>
      </c>
      <c r="AV92" s="136"/>
      <c r="AW92" s="33" t="str">
        <f t="shared" si="84"/>
        <v/>
      </c>
      <c r="AX92" s="33" t="str">
        <f t="shared" si="85"/>
        <v/>
      </c>
      <c r="AY92" s="33" t="str">
        <f t="shared" si="86"/>
        <v/>
      </c>
      <c r="AZ92" s="55" t="str" cm="1">
        <f t="array" ref="AZ92">IF($AC92="","",IF((IFERROR(_xlfn.IFS($AU92="Devis 1",(IFERROR(VALUE(TRIM(SUBSTITUTE(AL92,CHAR(160),""))),0)),$AU92="Devis 2",(IFERROR(VALUE(TRIM(SUBSTITUTE(AO92,CHAR(160),""))),0)),$AU92="Devis 3",(IFERROR(VALUE(TRIM(SUBSTITUTE(AR92,CHAR(160),""))),0))),0))*(IFERROR(VALUE(TRIM(SUBSTITUTE($AC92,CHAR(160),""))),0))=0,"",(IFERROR(_xlfn.IFS($AU92="Devis 1",(IFERROR(VALUE(TRIM(SUBSTITUTE(AL92,CHAR(160),""))),0)),$AU92="Devis 2",(IFERROR(VALUE(TRIM(SUBSTITUTE(AO92,CHAR(160),""))),0)),$AU92="Devis 3",(IFERROR(VALUE(TRIM(SUBSTITUTE(AR92,CHAR(160),""))),0))),0))*(IFERROR(VALUE(TRIM(SUBSTITUTE($AC92,CHAR(160),""))),0))))</f>
        <v/>
      </c>
      <c r="BA92" s="55" t="str" cm="1">
        <f t="array" ref="BA92">IF($AC92="","",IF((IFERROR(_xlfn.IFS(TRIM(SUBSTITUTE($AU92,CHAR(160),""))="Devis 1", IFERROR(VALUE(TRIM(SUBSTITUTE(AM92,CHAR(160),""))),0),TRIM(SUBSTITUTE($AU92,CHAR(160),""))="Devis 2", IFERROR(VALUE(TRIM(SUBSTITUTE(AP92,CHAR(160),""))),0),TRIM(SUBSTITUTE($AU92,CHAR(160),""))="Devis 3", IFERROR(VALUE(TRIM(SUBSTITUTE(AS92,CHAR(160),""))),0)),0) * IFERROR(VALUE(TRIM(SUBSTITUTE($AC92,CHAR(160),""))),0)) = 0,IF(AZ92&lt;&gt;"",0,""),(IFERROR(_xlfn.IFS(TRIM(SUBSTITUTE($AU92,CHAR(160),""))="Devis 1", IFERROR(VALUE(TRIM(SUBSTITUTE(AM92,CHAR(160),""))),0),TRIM(SUBSTITUTE($AU92,CHAR(160),""))="Devis 2", IFERROR(VALUE(TRIM(SUBSTITUTE(AP92,CHAR(160),""))),0),TRIM(SUBSTITUTE($AU92,CHAR(160),""))="Devis 3", IFERROR(VALUE(TRIM(SUBSTITUTE(AS92,CHAR(160),""))),0)),0) * IFERROR(VALUE(TRIM(SUBSTITUTE($AC92,CHAR(160),""))),0))))</f>
        <v/>
      </c>
      <c r="BB92" s="55" t="str" cm="1">
        <f t="array" ref="BB92">IF($AC92="","",IF(IFERROR(_xlfn.IFS($AU92="Devis 1",IFERROR(VALUE(TRIM(SUBSTITUTE(AN92,CHAR(160),""))),0),$AU92="Devis 2",IFERROR(VALUE(TRIM(SUBSTITUTE(AQ92,CHAR(160),""))),0),$AU92="Devis 3",IFERROR(VALUE(TRIM(SUBSTITUTE(AT92,CHAR(160),""))),0)),0)*IFERROR(VALUE(TRIM(SUBSTITUTE($AC92,CHAR(160),""))),0)=0,"",IFERROR(_xlfn.IFS($AU92="Devis 1",IFERROR(VALUE(TRIM(SUBSTITUTE(AN92,CHAR(160),""))),0),$AU92="Devis 2",IFERROR(VALUE(TRIM(SUBSTITUTE(AQ92,CHAR(160),""))),0),$AU92="Devis 3",IFERROR(VALUE(TRIM(SUBSTITUTE(AT92,CHAR(160),""))),0)),0)*IFERROR(VALUE(TRIM(SUBSTITUTE($AC92,CHAR(160),""))),0)))</f>
        <v/>
      </c>
      <c r="BC92" s="34"/>
      <c r="BD92" s="8" t="str" cm="1">
        <f t="array" ref="BD92">IF(OR(BB92="",AY92="",AZ92="",AW92="",BA92="",AX92=""),"",_xlfn.IFS((IFERROR(VALUE(TRIM(SUBSTITUTE(BB92,CHAR(160),""))),0))&gt;(IFERROR(VALUE(TRIM(SUBSTITUTE(AY92,CHAR(160),""))),0)),"KO : Le montant retenu TTC est supérieur au montant raisonnable TTC. Merci de revoir la ligne de dépense ou plafonner son montant.",(IFERROR(VALUE(TRIM(SUBSTITUTE(AZ92,CHAR(160),""))),0))&gt;(IFERROR(VALUE(TRIM(SUBSTITUTE(AW92,CHAR(160),""))),0)),"Attention : Le montant retenu HT est supérieur au montant HT raisonnable. Merci de revoir la ligne de dépense, plafonner son montant, ou justifier la reventillation HT / TVA.",(IFERROR(VALUE(TRIM(SUBSTITUTE(BA92,CHAR(160),""))),0))&gt;(IFERROR(VALUE(TRIM(SUBSTITUTE(AX92,CHAR(160),""))),0)),"Attention : Le montant TVA retenu est supérieur au montant TVA raisonnable. Merci de revoir la ligne de dépense, plafonner son montant, ou justifier la reventillation HT / TVA.",(IFERROR(VALUE(TRIM(SUBSTITUTE(BB92,CHAR(160),""))),0))=0,"",(IFERROR(VALUE(TRIM(SUBSTITUTE(AY92,CHAR(160),""))),0))=(IFERROR(VALUE(TRIM(SUBSTITUTE(BB92,CHAR(160),""))),0)),"OK",(IFERROR(VALUE(TRIM(SUBSTITUTE(AY92,CHAR(160),""))),0))&gt;(IFERROR(VALUE(TRIM(SUBSTITUTE(BB92,CHAR(160),""))),0))," OK : Montant instruit inférieur au montant raisonnable.",TRUE,""))</f>
        <v/>
      </c>
      <c r="BE92" s="139" t="str" cm="1">
        <f t="array" ref="BE92">IF(OR(BB92="",Y92="",AZ92="",W92="",BA92="",X92=""),"",_xlfn.IFS((IFERROR(VALUE(TRIM(SUBSTITUTE(BB92,CHAR(160),""))),0))&gt;(IFERROR(VALUE(TRIM(SUBSTITUTE(Y92,CHAR(160),""))),0)),"KO : Le montant retenu TTC est supérieur au montant présenté TTC. Merci de revoir la ligne de dépense ou plafonner son montant.",(IFERROR(VALUE(TRIM(SUBSTITUTE(AZ92,CHAR(160),""))),0))&gt;(IFERROR(VALUE(TRIM(SUBSTITUTE(W92,CHAR(160),""))),0)),"Attention : Le montant retenu HT est supérieur au montant HT présenté. Merci de revoir la ligne de dépense,plafonner son montant,ou justifier la reventillation HT/TVA.",(IFERROR(VALUE(TRIM(SUBSTITUTE(BA92,CHAR(160),""))),0))&gt;(IFERROR(VALUE(TRIM(SUBSTITUTE(X92,CHAR(160),""))),0)),"Attention : Le montant TVA retenu est supérieur au montant TVA présenté. Merci de revoir la ligne de dépense,plafonner son montant,ou justifier la reventillation HT/TVA.",(IFERROR(VALUE(TRIM(SUBSTITUTE(Y92,CHAR(160),""))),0))=0,"",(IFERROR(VALUE(TRIM(SUBSTITUTE(BB92,CHAR(160),""))),0))=(IFERROR(VALUE(TRIM(SUBSTITUTE(Y92,CHAR(160),""))),0)),"OK",
OR((IFERROR(VALUE(TRIM(SUBSTITUTE(BB92,CHAR(160),""))),0))=0,(IFERROR(VALUE(TRIM(SUBSTITUTE(AZ92,CHAR(160),""))),0))=0),"Attention : montant présenté entièrement écarté",(IFERROR(VALUE(TRIM(SUBSTITUTE(BB92,CHAR(160),""))),0))&lt;(IFERROR(VALUE(TRIM(SUBSTITUTE(Y92,CHAR(160),""))),0)),"Attention : montant présenté partiellement écarté",TRUE,""))</f>
        <v/>
      </c>
      <c r="BF92" s="33" t="str">
        <f t="shared" si="87"/>
        <v/>
      </c>
      <c r="BG92" s="33" t="str">
        <f t="shared" si="88"/>
        <v/>
      </c>
      <c r="BH92" s="10" t="str">
        <f t="shared" si="89"/>
        <v/>
      </c>
    </row>
    <row r="93" spans="1:60" ht="15" customHeight="1">
      <c r="A93" s="52">
        <v>82</v>
      </c>
      <c r="B93" s="539"/>
      <c r="C93" s="117"/>
      <c r="D93" s="118"/>
      <c r="E93" s="117"/>
      <c r="F93" s="117"/>
      <c r="G93" s="117"/>
      <c r="H93" s="117"/>
      <c r="I93" s="117"/>
      <c r="J93" s="117"/>
      <c r="K93" s="117"/>
      <c r="L93" s="117"/>
      <c r="M93" s="100"/>
      <c r="N93" s="4"/>
      <c r="O93" s="27" t="str">
        <f t="shared" si="60"/>
        <v/>
      </c>
      <c r="P93" s="5"/>
      <c r="Q93" s="4"/>
      <c r="R93" s="27" t="str">
        <f t="shared" si="61"/>
        <v/>
      </c>
      <c r="S93" s="6"/>
      <c r="T93" s="4"/>
      <c r="U93" s="101" t="str">
        <f t="shared" si="62"/>
        <v/>
      </c>
      <c r="V93" s="110"/>
      <c r="W93" s="109" t="str" cm="1">
        <f t="array" ref="W93">IF((_xlfn.IFS(TRIM(SUBSTITUTE(V93,CHAR(160),""))="Devis 1",IFERROR(VALUE(TRIM(SUBSTITUTE(M93,CHAR(160),""))),0),TRIM(SUBSTITUTE(V93,CHAR(160),""))="Devis 2",IFERROR(VALUE(TRIM(SUBSTITUTE(P93,CHAR(160),""))),0),TRIM(SUBSTITUTE(V93,CHAR(160),""))="Devis 3",IFERROR(VALUE(TRIM(SUBSTITUTE(S93,CHAR(160),""))),0),TRUE,0)*IFERROR(VALUE(TRIM(SUBSTITUTE(D93,CHAR(160),""))),0))=0,"",_xlfn.IFS(TRIM(SUBSTITUTE(V93,CHAR(160),""))="Devis 1",IFERROR(VALUE(TRIM(SUBSTITUTE(M93,CHAR(160),""))),0),TRIM(SUBSTITUTE(V93,CHAR(160),""))="Devis 2",IFERROR(VALUE(TRIM(SUBSTITUTE(P93,CHAR(160),""))),0),TRIM(SUBSTITUTE(V93,CHAR(160),""))="Devis 3",IFERROR(VALUE(TRIM(SUBSTITUTE(S93,CHAR(160),""))),0),TRUE,0)*IFERROR(VALUE(TRIM(SUBSTITUTE(D93,CHAR(160),""))),0))</f>
        <v/>
      </c>
      <c r="X93" s="54" t="str" cm="1">
        <f t="array" ref="X93">IF(_xlfn.IFS(TRIM(SUBSTITUTE(V93,CHAR(160),""))="Devis 1",IFERROR(VALUE(TRIM(SUBSTITUTE(N93,CHAR(160),""))),0),TRIM(SUBSTITUTE(V93,CHAR(160),""))="Devis 2",IFERROR(VALUE(TRIM(SUBSTITUTE(Q93,CHAR(160),""))),0),TRIM(SUBSTITUTE(V93,CHAR(160),""))="Devis 3",IFERROR(VALUE(TRIM(SUBSTITUTE(T93,CHAR(160),""))),0),TRUE,0)*IFERROR(VALUE(TRIM(SUBSTITUTE(D93,CHAR(160),""))),0)=0,IF(W93&lt;&gt;"",0,""),_xlfn.IFS(TRIM(SUBSTITUTE(V93,CHAR(160),""))="Devis 1",IFERROR(VALUE(TRIM(SUBSTITUTE(N93,CHAR(160),""))),0),TRIM(SUBSTITUTE(V93,CHAR(160),""))="Devis 2",IFERROR(VALUE(TRIM(SUBSTITUTE(Q93,CHAR(160),""))),0),TRIM(SUBSTITUTE(V93,CHAR(160),""))="Devis 3",IFERROR(VALUE(TRIM(SUBSTITUTE(T93,CHAR(160),""))),0),TRUE,0)*IFERROR(VALUE(TRIM(SUBSTITUTE(D93,CHAR(160),""))),0))</f>
        <v/>
      </c>
      <c r="Y93" s="112" t="str">
        <f t="shared" si="63"/>
        <v/>
      </c>
      <c r="Z93" s="113"/>
      <c r="AA93" s="130" t="str">
        <f t="shared" si="64"/>
        <v/>
      </c>
      <c r="AB93" s="130" t="str">
        <f t="shared" si="65"/>
        <v/>
      </c>
      <c r="AC93" s="130" t="str">
        <f t="shared" si="66"/>
        <v/>
      </c>
      <c r="AD93" s="130" t="str">
        <f t="shared" si="67"/>
        <v/>
      </c>
      <c r="AE93" s="130" t="str">
        <f t="shared" si="68"/>
        <v/>
      </c>
      <c r="AF93" s="130" t="str">
        <f t="shared" si="69"/>
        <v/>
      </c>
      <c r="AG93" s="130" t="str">
        <f t="shared" si="70"/>
        <v/>
      </c>
      <c r="AH93" s="130" t="str">
        <f t="shared" si="71"/>
        <v/>
      </c>
      <c r="AI93" s="130"/>
      <c r="AJ93" s="130" t="str">
        <f t="shared" si="72"/>
        <v/>
      </c>
      <c r="AK93" s="130" t="str">
        <f t="shared" si="73"/>
        <v/>
      </c>
      <c r="AL93" s="29" t="str">
        <f t="shared" si="74"/>
        <v/>
      </c>
      <c r="AM93" s="9" t="str">
        <f t="shared" si="75"/>
        <v/>
      </c>
      <c r="AN93" s="27" t="str">
        <f t="shared" si="76"/>
        <v/>
      </c>
      <c r="AO93" s="30" t="str">
        <f t="shared" si="77"/>
        <v/>
      </c>
      <c r="AP93" s="9" t="str">
        <f t="shared" si="78"/>
        <v/>
      </c>
      <c r="AQ93" s="27" t="str">
        <f t="shared" si="79"/>
        <v/>
      </c>
      <c r="AR93" s="31" t="str">
        <f t="shared" si="80"/>
        <v/>
      </c>
      <c r="AS93" s="9" t="str">
        <f t="shared" si="81"/>
        <v/>
      </c>
      <c r="AT93" s="32" t="str">
        <f t="shared" si="82"/>
        <v/>
      </c>
      <c r="AU93" s="28" t="str">
        <f t="shared" si="83"/>
        <v/>
      </c>
      <c r="AV93" s="136"/>
      <c r="AW93" s="33" t="str">
        <f t="shared" si="84"/>
        <v/>
      </c>
      <c r="AX93" s="33" t="str">
        <f t="shared" si="85"/>
        <v/>
      </c>
      <c r="AY93" s="33" t="str">
        <f t="shared" si="86"/>
        <v/>
      </c>
      <c r="AZ93" s="55" t="str" cm="1">
        <f t="array" ref="AZ93">IF($AC93="","",IF((IFERROR(_xlfn.IFS($AU93="Devis 1",(IFERROR(VALUE(TRIM(SUBSTITUTE(AL93,CHAR(160),""))),0)),$AU93="Devis 2",(IFERROR(VALUE(TRIM(SUBSTITUTE(AO93,CHAR(160),""))),0)),$AU93="Devis 3",(IFERROR(VALUE(TRIM(SUBSTITUTE(AR93,CHAR(160),""))),0))),0))*(IFERROR(VALUE(TRIM(SUBSTITUTE($AC93,CHAR(160),""))),0))=0,"",(IFERROR(_xlfn.IFS($AU93="Devis 1",(IFERROR(VALUE(TRIM(SUBSTITUTE(AL93,CHAR(160),""))),0)),$AU93="Devis 2",(IFERROR(VALUE(TRIM(SUBSTITUTE(AO93,CHAR(160),""))),0)),$AU93="Devis 3",(IFERROR(VALUE(TRIM(SUBSTITUTE(AR93,CHAR(160),""))),0))),0))*(IFERROR(VALUE(TRIM(SUBSTITUTE($AC93,CHAR(160),""))),0))))</f>
        <v/>
      </c>
      <c r="BA93" s="55" t="str" cm="1">
        <f t="array" ref="BA93">IF($AC93="","",IF((IFERROR(_xlfn.IFS(TRIM(SUBSTITUTE($AU93,CHAR(160),""))="Devis 1", IFERROR(VALUE(TRIM(SUBSTITUTE(AM93,CHAR(160),""))),0),TRIM(SUBSTITUTE($AU93,CHAR(160),""))="Devis 2", IFERROR(VALUE(TRIM(SUBSTITUTE(AP93,CHAR(160),""))),0),TRIM(SUBSTITUTE($AU93,CHAR(160),""))="Devis 3", IFERROR(VALUE(TRIM(SUBSTITUTE(AS93,CHAR(160),""))),0)),0) * IFERROR(VALUE(TRIM(SUBSTITUTE($AC93,CHAR(160),""))),0)) = 0,IF(AZ93&lt;&gt;"",0,""),(IFERROR(_xlfn.IFS(TRIM(SUBSTITUTE($AU93,CHAR(160),""))="Devis 1", IFERROR(VALUE(TRIM(SUBSTITUTE(AM93,CHAR(160),""))),0),TRIM(SUBSTITUTE($AU93,CHAR(160),""))="Devis 2", IFERROR(VALUE(TRIM(SUBSTITUTE(AP93,CHAR(160),""))),0),TRIM(SUBSTITUTE($AU93,CHAR(160),""))="Devis 3", IFERROR(VALUE(TRIM(SUBSTITUTE(AS93,CHAR(160),""))),0)),0) * IFERROR(VALUE(TRIM(SUBSTITUTE($AC93,CHAR(160),""))),0))))</f>
        <v/>
      </c>
      <c r="BB93" s="55" t="str" cm="1">
        <f t="array" ref="BB93">IF($AC93="","",IF(IFERROR(_xlfn.IFS($AU93="Devis 1",IFERROR(VALUE(TRIM(SUBSTITUTE(AN93,CHAR(160),""))),0),$AU93="Devis 2",IFERROR(VALUE(TRIM(SUBSTITUTE(AQ93,CHAR(160),""))),0),$AU93="Devis 3",IFERROR(VALUE(TRIM(SUBSTITUTE(AT93,CHAR(160),""))),0)),0)*IFERROR(VALUE(TRIM(SUBSTITUTE($AC93,CHAR(160),""))),0)=0,"",IFERROR(_xlfn.IFS($AU93="Devis 1",IFERROR(VALUE(TRIM(SUBSTITUTE(AN93,CHAR(160),""))),0),$AU93="Devis 2",IFERROR(VALUE(TRIM(SUBSTITUTE(AQ93,CHAR(160),""))),0),$AU93="Devis 3",IFERROR(VALUE(TRIM(SUBSTITUTE(AT93,CHAR(160),""))),0)),0)*IFERROR(VALUE(TRIM(SUBSTITUTE($AC93,CHAR(160),""))),0)))</f>
        <v/>
      </c>
      <c r="BC93" s="34"/>
      <c r="BD93" s="8" t="str" cm="1">
        <f t="array" ref="BD93">IF(OR(BB93="",AY93="",AZ93="",AW93="",BA93="",AX93=""),"",_xlfn.IFS((IFERROR(VALUE(TRIM(SUBSTITUTE(BB93,CHAR(160),""))),0))&gt;(IFERROR(VALUE(TRIM(SUBSTITUTE(AY93,CHAR(160),""))),0)),"KO : Le montant retenu TTC est supérieur au montant raisonnable TTC. Merci de revoir la ligne de dépense ou plafonner son montant.",(IFERROR(VALUE(TRIM(SUBSTITUTE(AZ93,CHAR(160),""))),0))&gt;(IFERROR(VALUE(TRIM(SUBSTITUTE(AW93,CHAR(160),""))),0)),"Attention : Le montant retenu HT est supérieur au montant HT raisonnable. Merci de revoir la ligne de dépense, plafonner son montant, ou justifier la reventillation HT / TVA.",(IFERROR(VALUE(TRIM(SUBSTITUTE(BA93,CHAR(160),""))),0))&gt;(IFERROR(VALUE(TRIM(SUBSTITUTE(AX93,CHAR(160),""))),0)),"Attention : Le montant TVA retenu est supérieur au montant TVA raisonnable. Merci de revoir la ligne de dépense, plafonner son montant, ou justifier la reventillation HT / TVA.",(IFERROR(VALUE(TRIM(SUBSTITUTE(BB93,CHAR(160),""))),0))=0,"",(IFERROR(VALUE(TRIM(SUBSTITUTE(AY93,CHAR(160),""))),0))=(IFERROR(VALUE(TRIM(SUBSTITUTE(BB93,CHAR(160),""))),0)),"OK",(IFERROR(VALUE(TRIM(SUBSTITUTE(AY93,CHAR(160),""))),0))&gt;(IFERROR(VALUE(TRIM(SUBSTITUTE(BB93,CHAR(160),""))),0))," OK : Montant instruit inférieur au montant raisonnable.",TRUE,""))</f>
        <v/>
      </c>
      <c r="BE93" s="139" t="str" cm="1">
        <f t="array" ref="BE93">IF(OR(BB93="",Y93="",AZ93="",W93="",BA93="",X93=""),"",_xlfn.IFS((IFERROR(VALUE(TRIM(SUBSTITUTE(BB93,CHAR(160),""))),0))&gt;(IFERROR(VALUE(TRIM(SUBSTITUTE(Y93,CHAR(160),""))),0)),"KO : Le montant retenu TTC est supérieur au montant présenté TTC. Merci de revoir la ligne de dépense ou plafonner son montant.",(IFERROR(VALUE(TRIM(SUBSTITUTE(AZ93,CHAR(160),""))),0))&gt;(IFERROR(VALUE(TRIM(SUBSTITUTE(W93,CHAR(160),""))),0)),"Attention : Le montant retenu HT est supérieur au montant HT présenté. Merci de revoir la ligne de dépense,plafonner son montant,ou justifier la reventillation HT/TVA.",(IFERROR(VALUE(TRIM(SUBSTITUTE(BA93,CHAR(160),""))),0))&gt;(IFERROR(VALUE(TRIM(SUBSTITUTE(X93,CHAR(160),""))),0)),"Attention : Le montant TVA retenu est supérieur au montant TVA présenté. Merci de revoir la ligne de dépense,plafonner son montant,ou justifier la reventillation HT/TVA.",(IFERROR(VALUE(TRIM(SUBSTITUTE(Y93,CHAR(160),""))),0))=0,"",(IFERROR(VALUE(TRIM(SUBSTITUTE(BB93,CHAR(160),""))),0))=(IFERROR(VALUE(TRIM(SUBSTITUTE(Y93,CHAR(160),""))),0)),"OK",
OR((IFERROR(VALUE(TRIM(SUBSTITUTE(BB93,CHAR(160),""))),0))=0,(IFERROR(VALUE(TRIM(SUBSTITUTE(AZ93,CHAR(160),""))),0))=0),"Attention : montant présenté entièrement écarté",(IFERROR(VALUE(TRIM(SUBSTITUTE(BB93,CHAR(160),""))),0))&lt;(IFERROR(VALUE(TRIM(SUBSTITUTE(Y93,CHAR(160),""))),0)),"Attention : montant présenté partiellement écarté",TRUE,""))</f>
        <v/>
      </c>
      <c r="BF93" s="33" t="str">
        <f t="shared" si="87"/>
        <v/>
      </c>
      <c r="BG93" s="33" t="str">
        <f t="shared" si="88"/>
        <v/>
      </c>
      <c r="BH93" s="10" t="str">
        <f t="shared" si="89"/>
        <v/>
      </c>
    </row>
    <row r="94" spans="1:60" ht="15" customHeight="1">
      <c r="A94" s="52">
        <v>83</v>
      </c>
      <c r="B94" s="539"/>
      <c r="C94" s="117"/>
      <c r="D94" s="118"/>
      <c r="E94" s="117"/>
      <c r="F94" s="117"/>
      <c r="G94" s="117"/>
      <c r="H94" s="117"/>
      <c r="I94" s="117"/>
      <c r="J94" s="117"/>
      <c r="K94" s="117"/>
      <c r="L94" s="117"/>
      <c r="M94" s="100"/>
      <c r="N94" s="4"/>
      <c r="O94" s="27" t="str">
        <f t="shared" si="60"/>
        <v/>
      </c>
      <c r="P94" s="5"/>
      <c r="Q94" s="4"/>
      <c r="R94" s="27" t="str">
        <f t="shared" si="61"/>
        <v/>
      </c>
      <c r="S94" s="6"/>
      <c r="T94" s="4"/>
      <c r="U94" s="101" t="str">
        <f t="shared" si="62"/>
        <v/>
      </c>
      <c r="V94" s="110"/>
      <c r="W94" s="109" t="str" cm="1">
        <f t="array" ref="W94">IF((_xlfn.IFS(TRIM(SUBSTITUTE(V94,CHAR(160),""))="Devis 1",IFERROR(VALUE(TRIM(SUBSTITUTE(M94,CHAR(160),""))),0),TRIM(SUBSTITUTE(V94,CHAR(160),""))="Devis 2",IFERROR(VALUE(TRIM(SUBSTITUTE(P94,CHAR(160),""))),0),TRIM(SUBSTITUTE(V94,CHAR(160),""))="Devis 3",IFERROR(VALUE(TRIM(SUBSTITUTE(S94,CHAR(160),""))),0),TRUE,0)*IFERROR(VALUE(TRIM(SUBSTITUTE(D94,CHAR(160),""))),0))=0,"",_xlfn.IFS(TRIM(SUBSTITUTE(V94,CHAR(160),""))="Devis 1",IFERROR(VALUE(TRIM(SUBSTITUTE(M94,CHAR(160),""))),0),TRIM(SUBSTITUTE(V94,CHAR(160),""))="Devis 2",IFERROR(VALUE(TRIM(SUBSTITUTE(P94,CHAR(160),""))),0),TRIM(SUBSTITUTE(V94,CHAR(160),""))="Devis 3",IFERROR(VALUE(TRIM(SUBSTITUTE(S94,CHAR(160),""))),0),TRUE,0)*IFERROR(VALUE(TRIM(SUBSTITUTE(D94,CHAR(160),""))),0))</f>
        <v/>
      </c>
      <c r="X94" s="54" t="str" cm="1">
        <f t="array" ref="X94">IF(_xlfn.IFS(TRIM(SUBSTITUTE(V94,CHAR(160),""))="Devis 1",IFERROR(VALUE(TRIM(SUBSTITUTE(N94,CHAR(160),""))),0),TRIM(SUBSTITUTE(V94,CHAR(160),""))="Devis 2",IFERROR(VALUE(TRIM(SUBSTITUTE(Q94,CHAR(160),""))),0),TRIM(SUBSTITUTE(V94,CHAR(160),""))="Devis 3",IFERROR(VALUE(TRIM(SUBSTITUTE(T94,CHAR(160),""))),0),TRUE,0)*IFERROR(VALUE(TRIM(SUBSTITUTE(D94,CHAR(160),""))),0)=0,IF(W94&lt;&gt;"",0,""),_xlfn.IFS(TRIM(SUBSTITUTE(V94,CHAR(160),""))="Devis 1",IFERROR(VALUE(TRIM(SUBSTITUTE(N94,CHAR(160),""))),0),TRIM(SUBSTITUTE(V94,CHAR(160),""))="Devis 2",IFERROR(VALUE(TRIM(SUBSTITUTE(Q94,CHAR(160),""))),0),TRIM(SUBSTITUTE(V94,CHAR(160),""))="Devis 3",IFERROR(VALUE(TRIM(SUBSTITUTE(T94,CHAR(160),""))),0),TRUE,0)*IFERROR(VALUE(TRIM(SUBSTITUTE(D94,CHAR(160),""))),0))</f>
        <v/>
      </c>
      <c r="Y94" s="112" t="str">
        <f t="shared" si="63"/>
        <v/>
      </c>
      <c r="Z94" s="113"/>
      <c r="AA94" s="130" t="str">
        <f t="shared" si="64"/>
        <v/>
      </c>
      <c r="AB94" s="130" t="str">
        <f t="shared" si="65"/>
        <v/>
      </c>
      <c r="AC94" s="130" t="str">
        <f t="shared" si="66"/>
        <v/>
      </c>
      <c r="AD94" s="130" t="str">
        <f t="shared" si="67"/>
        <v/>
      </c>
      <c r="AE94" s="130" t="str">
        <f t="shared" si="68"/>
        <v/>
      </c>
      <c r="AF94" s="130" t="str">
        <f t="shared" si="69"/>
        <v/>
      </c>
      <c r="AG94" s="130" t="str">
        <f t="shared" si="70"/>
        <v/>
      </c>
      <c r="AH94" s="130" t="str">
        <f t="shared" si="71"/>
        <v/>
      </c>
      <c r="AI94" s="130"/>
      <c r="AJ94" s="130" t="str">
        <f t="shared" si="72"/>
        <v/>
      </c>
      <c r="AK94" s="130" t="str">
        <f t="shared" si="73"/>
        <v/>
      </c>
      <c r="AL94" s="29" t="str">
        <f t="shared" si="74"/>
        <v/>
      </c>
      <c r="AM94" s="9" t="str">
        <f t="shared" si="75"/>
        <v/>
      </c>
      <c r="AN94" s="27" t="str">
        <f t="shared" si="76"/>
        <v/>
      </c>
      <c r="AO94" s="30" t="str">
        <f t="shared" si="77"/>
        <v/>
      </c>
      <c r="AP94" s="9" t="str">
        <f t="shared" si="78"/>
        <v/>
      </c>
      <c r="AQ94" s="27" t="str">
        <f t="shared" si="79"/>
        <v/>
      </c>
      <c r="AR94" s="31" t="str">
        <f t="shared" si="80"/>
        <v/>
      </c>
      <c r="AS94" s="9" t="str">
        <f t="shared" si="81"/>
        <v/>
      </c>
      <c r="AT94" s="32" t="str">
        <f t="shared" si="82"/>
        <v/>
      </c>
      <c r="AU94" s="28" t="str">
        <f t="shared" si="83"/>
        <v/>
      </c>
      <c r="AV94" s="136"/>
      <c r="AW94" s="33" t="str">
        <f t="shared" si="84"/>
        <v/>
      </c>
      <c r="AX94" s="33" t="str">
        <f t="shared" si="85"/>
        <v/>
      </c>
      <c r="AY94" s="33" t="str">
        <f t="shared" si="86"/>
        <v/>
      </c>
      <c r="AZ94" s="55" t="str" cm="1">
        <f t="array" ref="AZ94">IF($AC94="","",IF((IFERROR(_xlfn.IFS($AU94="Devis 1",(IFERROR(VALUE(TRIM(SUBSTITUTE(AL94,CHAR(160),""))),0)),$AU94="Devis 2",(IFERROR(VALUE(TRIM(SUBSTITUTE(AO94,CHAR(160),""))),0)),$AU94="Devis 3",(IFERROR(VALUE(TRIM(SUBSTITUTE(AR94,CHAR(160),""))),0))),0))*(IFERROR(VALUE(TRIM(SUBSTITUTE($AC94,CHAR(160),""))),0))=0,"",(IFERROR(_xlfn.IFS($AU94="Devis 1",(IFERROR(VALUE(TRIM(SUBSTITUTE(AL94,CHAR(160),""))),0)),$AU94="Devis 2",(IFERROR(VALUE(TRIM(SUBSTITUTE(AO94,CHAR(160),""))),0)),$AU94="Devis 3",(IFERROR(VALUE(TRIM(SUBSTITUTE(AR94,CHAR(160),""))),0))),0))*(IFERROR(VALUE(TRIM(SUBSTITUTE($AC94,CHAR(160),""))),0))))</f>
        <v/>
      </c>
      <c r="BA94" s="55" t="str" cm="1">
        <f t="array" ref="BA94">IF($AC94="","",IF((IFERROR(_xlfn.IFS(TRIM(SUBSTITUTE($AU94,CHAR(160),""))="Devis 1", IFERROR(VALUE(TRIM(SUBSTITUTE(AM94,CHAR(160),""))),0),TRIM(SUBSTITUTE($AU94,CHAR(160),""))="Devis 2", IFERROR(VALUE(TRIM(SUBSTITUTE(AP94,CHAR(160),""))),0),TRIM(SUBSTITUTE($AU94,CHAR(160),""))="Devis 3", IFERROR(VALUE(TRIM(SUBSTITUTE(AS94,CHAR(160),""))),0)),0) * IFERROR(VALUE(TRIM(SUBSTITUTE($AC94,CHAR(160),""))),0)) = 0,IF(AZ94&lt;&gt;"",0,""),(IFERROR(_xlfn.IFS(TRIM(SUBSTITUTE($AU94,CHAR(160),""))="Devis 1", IFERROR(VALUE(TRIM(SUBSTITUTE(AM94,CHAR(160),""))),0),TRIM(SUBSTITUTE($AU94,CHAR(160),""))="Devis 2", IFERROR(VALUE(TRIM(SUBSTITUTE(AP94,CHAR(160),""))),0),TRIM(SUBSTITUTE($AU94,CHAR(160),""))="Devis 3", IFERROR(VALUE(TRIM(SUBSTITUTE(AS94,CHAR(160),""))),0)),0) * IFERROR(VALUE(TRIM(SUBSTITUTE($AC94,CHAR(160),""))),0))))</f>
        <v/>
      </c>
      <c r="BB94" s="55" t="str" cm="1">
        <f t="array" ref="BB94">IF($AC94="","",IF(IFERROR(_xlfn.IFS($AU94="Devis 1",IFERROR(VALUE(TRIM(SUBSTITUTE(AN94,CHAR(160),""))),0),$AU94="Devis 2",IFERROR(VALUE(TRIM(SUBSTITUTE(AQ94,CHAR(160),""))),0),$AU94="Devis 3",IFERROR(VALUE(TRIM(SUBSTITUTE(AT94,CHAR(160),""))),0)),0)*IFERROR(VALUE(TRIM(SUBSTITUTE($AC94,CHAR(160),""))),0)=0,"",IFERROR(_xlfn.IFS($AU94="Devis 1",IFERROR(VALUE(TRIM(SUBSTITUTE(AN94,CHAR(160),""))),0),$AU94="Devis 2",IFERROR(VALUE(TRIM(SUBSTITUTE(AQ94,CHAR(160),""))),0),$AU94="Devis 3",IFERROR(VALUE(TRIM(SUBSTITUTE(AT94,CHAR(160),""))),0)),0)*IFERROR(VALUE(TRIM(SUBSTITUTE($AC94,CHAR(160),""))),0)))</f>
        <v/>
      </c>
      <c r="BC94" s="34"/>
      <c r="BD94" s="8" t="str" cm="1">
        <f t="array" ref="BD94">IF(OR(BB94="",AY94="",AZ94="",AW94="",BA94="",AX94=""),"",_xlfn.IFS((IFERROR(VALUE(TRIM(SUBSTITUTE(BB94,CHAR(160),""))),0))&gt;(IFERROR(VALUE(TRIM(SUBSTITUTE(AY94,CHAR(160),""))),0)),"KO : Le montant retenu TTC est supérieur au montant raisonnable TTC. Merci de revoir la ligne de dépense ou plafonner son montant.",(IFERROR(VALUE(TRIM(SUBSTITUTE(AZ94,CHAR(160),""))),0))&gt;(IFERROR(VALUE(TRIM(SUBSTITUTE(AW94,CHAR(160),""))),0)),"Attention : Le montant retenu HT est supérieur au montant HT raisonnable. Merci de revoir la ligne de dépense, plafonner son montant, ou justifier la reventillation HT / TVA.",(IFERROR(VALUE(TRIM(SUBSTITUTE(BA94,CHAR(160),""))),0))&gt;(IFERROR(VALUE(TRIM(SUBSTITUTE(AX94,CHAR(160),""))),0)),"Attention : Le montant TVA retenu est supérieur au montant TVA raisonnable. Merci de revoir la ligne de dépense, plafonner son montant, ou justifier la reventillation HT / TVA.",(IFERROR(VALUE(TRIM(SUBSTITUTE(BB94,CHAR(160),""))),0))=0,"",(IFERROR(VALUE(TRIM(SUBSTITUTE(AY94,CHAR(160),""))),0))=(IFERROR(VALUE(TRIM(SUBSTITUTE(BB94,CHAR(160),""))),0)),"OK",(IFERROR(VALUE(TRIM(SUBSTITUTE(AY94,CHAR(160),""))),0))&gt;(IFERROR(VALUE(TRIM(SUBSTITUTE(BB94,CHAR(160),""))),0))," OK : Montant instruit inférieur au montant raisonnable.",TRUE,""))</f>
        <v/>
      </c>
      <c r="BE94" s="139" t="str" cm="1">
        <f t="array" ref="BE94">IF(OR(BB94="",Y94="",AZ94="",W94="",BA94="",X94=""),"",_xlfn.IFS((IFERROR(VALUE(TRIM(SUBSTITUTE(BB94,CHAR(160),""))),0))&gt;(IFERROR(VALUE(TRIM(SUBSTITUTE(Y94,CHAR(160),""))),0)),"KO : Le montant retenu TTC est supérieur au montant présenté TTC. Merci de revoir la ligne de dépense ou plafonner son montant.",(IFERROR(VALUE(TRIM(SUBSTITUTE(AZ94,CHAR(160),""))),0))&gt;(IFERROR(VALUE(TRIM(SUBSTITUTE(W94,CHAR(160),""))),0)),"Attention : Le montant retenu HT est supérieur au montant HT présenté. Merci de revoir la ligne de dépense,plafonner son montant,ou justifier la reventillation HT/TVA.",(IFERROR(VALUE(TRIM(SUBSTITUTE(BA94,CHAR(160),""))),0))&gt;(IFERROR(VALUE(TRIM(SUBSTITUTE(X94,CHAR(160),""))),0)),"Attention : Le montant TVA retenu est supérieur au montant TVA présenté. Merci de revoir la ligne de dépense,plafonner son montant,ou justifier la reventillation HT/TVA.",(IFERROR(VALUE(TRIM(SUBSTITUTE(Y94,CHAR(160),""))),0))=0,"",(IFERROR(VALUE(TRIM(SUBSTITUTE(BB94,CHAR(160),""))),0))=(IFERROR(VALUE(TRIM(SUBSTITUTE(Y94,CHAR(160),""))),0)),"OK",
OR((IFERROR(VALUE(TRIM(SUBSTITUTE(BB94,CHAR(160),""))),0))=0,(IFERROR(VALUE(TRIM(SUBSTITUTE(AZ94,CHAR(160),""))),0))=0),"Attention : montant présenté entièrement écarté",(IFERROR(VALUE(TRIM(SUBSTITUTE(BB94,CHAR(160),""))),0))&lt;(IFERROR(VALUE(TRIM(SUBSTITUTE(Y94,CHAR(160),""))),0)),"Attention : montant présenté partiellement écarté",TRUE,""))</f>
        <v/>
      </c>
      <c r="BF94" s="33" t="str">
        <f t="shared" si="87"/>
        <v/>
      </c>
      <c r="BG94" s="33" t="str">
        <f t="shared" si="88"/>
        <v/>
      </c>
      <c r="BH94" s="10" t="str">
        <f t="shared" si="89"/>
        <v/>
      </c>
    </row>
    <row r="95" spans="1:60" ht="15" customHeight="1">
      <c r="A95" s="52">
        <v>84</v>
      </c>
      <c r="B95" s="539"/>
      <c r="C95" s="117"/>
      <c r="D95" s="118"/>
      <c r="E95" s="117"/>
      <c r="F95" s="117"/>
      <c r="G95" s="117"/>
      <c r="H95" s="117"/>
      <c r="I95" s="117"/>
      <c r="J95" s="117"/>
      <c r="K95" s="117"/>
      <c r="L95" s="117"/>
      <c r="M95" s="100"/>
      <c r="N95" s="4"/>
      <c r="O95" s="27" t="str">
        <f t="shared" si="60"/>
        <v/>
      </c>
      <c r="P95" s="5"/>
      <c r="Q95" s="4"/>
      <c r="R95" s="27" t="str">
        <f t="shared" si="61"/>
        <v/>
      </c>
      <c r="S95" s="6"/>
      <c r="T95" s="4"/>
      <c r="U95" s="101" t="str">
        <f t="shared" si="62"/>
        <v/>
      </c>
      <c r="V95" s="110"/>
      <c r="W95" s="109" t="str" cm="1">
        <f t="array" ref="W95">IF((_xlfn.IFS(TRIM(SUBSTITUTE(V95,CHAR(160),""))="Devis 1",IFERROR(VALUE(TRIM(SUBSTITUTE(M95,CHAR(160),""))),0),TRIM(SUBSTITUTE(V95,CHAR(160),""))="Devis 2",IFERROR(VALUE(TRIM(SUBSTITUTE(P95,CHAR(160),""))),0),TRIM(SUBSTITUTE(V95,CHAR(160),""))="Devis 3",IFERROR(VALUE(TRIM(SUBSTITUTE(S95,CHAR(160),""))),0),TRUE,0)*IFERROR(VALUE(TRIM(SUBSTITUTE(D95,CHAR(160),""))),0))=0,"",_xlfn.IFS(TRIM(SUBSTITUTE(V95,CHAR(160),""))="Devis 1",IFERROR(VALUE(TRIM(SUBSTITUTE(M95,CHAR(160),""))),0),TRIM(SUBSTITUTE(V95,CHAR(160),""))="Devis 2",IFERROR(VALUE(TRIM(SUBSTITUTE(P95,CHAR(160),""))),0),TRIM(SUBSTITUTE(V95,CHAR(160),""))="Devis 3",IFERROR(VALUE(TRIM(SUBSTITUTE(S95,CHAR(160),""))),0),TRUE,0)*IFERROR(VALUE(TRIM(SUBSTITUTE(D95,CHAR(160),""))),0))</f>
        <v/>
      </c>
      <c r="X95" s="54" t="str" cm="1">
        <f t="array" ref="X95">IF(_xlfn.IFS(TRIM(SUBSTITUTE(V95,CHAR(160),""))="Devis 1",IFERROR(VALUE(TRIM(SUBSTITUTE(N95,CHAR(160),""))),0),TRIM(SUBSTITUTE(V95,CHAR(160),""))="Devis 2",IFERROR(VALUE(TRIM(SUBSTITUTE(Q95,CHAR(160),""))),0),TRIM(SUBSTITUTE(V95,CHAR(160),""))="Devis 3",IFERROR(VALUE(TRIM(SUBSTITUTE(T95,CHAR(160),""))),0),TRUE,0)*IFERROR(VALUE(TRIM(SUBSTITUTE(D95,CHAR(160),""))),0)=0,IF(W95&lt;&gt;"",0,""),_xlfn.IFS(TRIM(SUBSTITUTE(V95,CHAR(160),""))="Devis 1",IFERROR(VALUE(TRIM(SUBSTITUTE(N95,CHAR(160),""))),0),TRIM(SUBSTITUTE(V95,CHAR(160),""))="Devis 2",IFERROR(VALUE(TRIM(SUBSTITUTE(Q95,CHAR(160),""))),0),TRIM(SUBSTITUTE(V95,CHAR(160),""))="Devis 3",IFERROR(VALUE(TRIM(SUBSTITUTE(T95,CHAR(160),""))),0),TRUE,0)*IFERROR(VALUE(TRIM(SUBSTITUTE(D95,CHAR(160),""))),0))</f>
        <v/>
      </c>
      <c r="Y95" s="112" t="str">
        <f t="shared" si="63"/>
        <v/>
      </c>
      <c r="Z95" s="113"/>
      <c r="AA95" s="130" t="str">
        <f t="shared" si="64"/>
        <v/>
      </c>
      <c r="AB95" s="130" t="str">
        <f t="shared" si="65"/>
        <v/>
      </c>
      <c r="AC95" s="130" t="str">
        <f t="shared" si="66"/>
        <v/>
      </c>
      <c r="AD95" s="130" t="str">
        <f t="shared" si="67"/>
        <v/>
      </c>
      <c r="AE95" s="130" t="str">
        <f t="shared" si="68"/>
        <v/>
      </c>
      <c r="AF95" s="130" t="str">
        <f t="shared" si="69"/>
        <v/>
      </c>
      <c r="AG95" s="130" t="str">
        <f t="shared" si="70"/>
        <v/>
      </c>
      <c r="AH95" s="130" t="str">
        <f t="shared" si="71"/>
        <v/>
      </c>
      <c r="AI95" s="130"/>
      <c r="AJ95" s="130" t="str">
        <f t="shared" si="72"/>
        <v/>
      </c>
      <c r="AK95" s="130" t="str">
        <f t="shared" si="73"/>
        <v/>
      </c>
      <c r="AL95" s="29" t="str">
        <f t="shared" si="74"/>
        <v/>
      </c>
      <c r="AM95" s="9" t="str">
        <f t="shared" si="75"/>
        <v/>
      </c>
      <c r="AN95" s="27" t="str">
        <f t="shared" si="76"/>
        <v/>
      </c>
      <c r="AO95" s="30" t="str">
        <f t="shared" si="77"/>
        <v/>
      </c>
      <c r="AP95" s="9" t="str">
        <f t="shared" si="78"/>
        <v/>
      </c>
      <c r="AQ95" s="27" t="str">
        <f t="shared" si="79"/>
        <v/>
      </c>
      <c r="AR95" s="31" t="str">
        <f t="shared" si="80"/>
        <v/>
      </c>
      <c r="AS95" s="9" t="str">
        <f t="shared" si="81"/>
        <v/>
      </c>
      <c r="AT95" s="32" t="str">
        <f t="shared" si="82"/>
        <v/>
      </c>
      <c r="AU95" s="28" t="str">
        <f t="shared" si="83"/>
        <v/>
      </c>
      <c r="AV95" s="136"/>
      <c r="AW95" s="33" t="str">
        <f t="shared" si="84"/>
        <v/>
      </c>
      <c r="AX95" s="33" t="str">
        <f t="shared" si="85"/>
        <v/>
      </c>
      <c r="AY95" s="33" t="str">
        <f t="shared" si="86"/>
        <v/>
      </c>
      <c r="AZ95" s="55" t="str" cm="1">
        <f t="array" ref="AZ95">IF($AC95="","",IF((IFERROR(_xlfn.IFS($AU95="Devis 1",(IFERROR(VALUE(TRIM(SUBSTITUTE(AL95,CHAR(160),""))),0)),$AU95="Devis 2",(IFERROR(VALUE(TRIM(SUBSTITUTE(AO95,CHAR(160),""))),0)),$AU95="Devis 3",(IFERROR(VALUE(TRIM(SUBSTITUTE(AR95,CHAR(160),""))),0))),0))*(IFERROR(VALUE(TRIM(SUBSTITUTE($AC95,CHAR(160),""))),0))=0,"",(IFERROR(_xlfn.IFS($AU95="Devis 1",(IFERROR(VALUE(TRIM(SUBSTITUTE(AL95,CHAR(160),""))),0)),$AU95="Devis 2",(IFERROR(VALUE(TRIM(SUBSTITUTE(AO95,CHAR(160),""))),0)),$AU95="Devis 3",(IFERROR(VALUE(TRIM(SUBSTITUTE(AR95,CHAR(160),""))),0))),0))*(IFERROR(VALUE(TRIM(SUBSTITUTE($AC95,CHAR(160),""))),0))))</f>
        <v/>
      </c>
      <c r="BA95" s="55" t="str" cm="1">
        <f t="array" ref="BA95">IF($AC95="","",IF((IFERROR(_xlfn.IFS(TRIM(SUBSTITUTE($AU95,CHAR(160),""))="Devis 1", IFERROR(VALUE(TRIM(SUBSTITUTE(AM95,CHAR(160),""))),0),TRIM(SUBSTITUTE($AU95,CHAR(160),""))="Devis 2", IFERROR(VALUE(TRIM(SUBSTITUTE(AP95,CHAR(160),""))),0),TRIM(SUBSTITUTE($AU95,CHAR(160),""))="Devis 3", IFERROR(VALUE(TRIM(SUBSTITUTE(AS95,CHAR(160),""))),0)),0) * IFERROR(VALUE(TRIM(SUBSTITUTE($AC95,CHAR(160),""))),0)) = 0,IF(AZ95&lt;&gt;"",0,""),(IFERROR(_xlfn.IFS(TRIM(SUBSTITUTE($AU95,CHAR(160),""))="Devis 1", IFERROR(VALUE(TRIM(SUBSTITUTE(AM95,CHAR(160),""))),0),TRIM(SUBSTITUTE($AU95,CHAR(160),""))="Devis 2", IFERROR(VALUE(TRIM(SUBSTITUTE(AP95,CHAR(160),""))),0),TRIM(SUBSTITUTE($AU95,CHAR(160),""))="Devis 3", IFERROR(VALUE(TRIM(SUBSTITUTE(AS95,CHAR(160),""))),0)),0) * IFERROR(VALUE(TRIM(SUBSTITUTE($AC95,CHAR(160),""))),0))))</f>
        <v/>
      </c>
      <c r="BB95" s="55" t="str" cm="1">
        <f t="array" ref="BB95">IF($AC95="","",IF(IFERROR(_xlfn.IFS($AU95="Devis 1",IFERROR(VALUE(TRIM(SUBSTITUTE(AN95,CHAR(160),""))),0),$AU95="Devis 2",IFERROR(VALUE(TRIM(SUBSTITUTE(AQ95,CHAR(160),""))),0),$AU95="Devis 3",IFERROR(VALUE(TRIM(SUBSTITUTE(AT95,CHAR(160),""))),0)),0)*IFERROR(VALUE(TRIM(SUBSTITUTE($AC95,CHAR(160),""))),0)=0,"",IFERROR(_xlfn.IFS($AU95="Devis 1",IFERROR(VALUE(TRIM(SUBSTITUTE(AN95,CHAR(160),""))),0),$AU95="Devis 2",IFERROR(VALUE(TRIM(SUBSTITUTE(AQ95,CHAR(160),""))),0),$AU95="Devis 3",IFERROR(VALUE(TRIM(SUBSTITUTE(AT95,CHAR(160),""))),0)),0)*IFERROR(VALUE(TRIM(SUBSTITUTE($AC95,CHAR(160),""))),0)))</f>
        <v/>
      </c>
      <c r="BC95" s="34"/>
      <c r="BD95" s="8" t="str" cm="1">
        <f t="array" ref="BD95">IF(OR(BB95="",AY95="",AZ95="",AW95="",BA95="",AX95=""),"",_xlfn.IFS((IFERROR(VALUE(TRIM(SUBSTITUTE(BB95,CHAR(160),""))),0))&gt;(IFERROR(VALUE(TRIM(SUBSTITUTE(AY95,CHAR(160),""))),0)),"KO : Le montant retenu TTC est supérieur au montant raisonnable TTC. Merci de revoir la ligne de dépense ou plafonner son montant.",(IFERROR(VALUE(TRIM(SUBSTITUTE(AZ95,CHAR(160),""))),0))&gt;(IFERROR(VALUE(TRIM(SUBSTITUTE(AW95,CHAR(160),""))),0)),"Attention : Le montant retenu HT est supérieur au montant HT raisonnable. Merci de revoir la ligne de dépense, plafonner son montant, ou justifier la reventillation HT / TVA.",(IFERROR(VALUE(TRIM(SUBSTITUTE(BA95,CHAR(160),""))),0))&gt;(IFERROR(VALUE(TRIM(SUBSTITUTE(AX95,CHAR(160),""))),0)),"Attention : Le montant TVA retenu est supérieur au montant TVA raisonnable. Merci de revoir la ligne de dépense, plafonner son montant, ou justifier la reventillation HT / TVA.",(IFERROR(VALUE(TRIM(SUBSTITUTE(BB95,CHAR(160),""))),0))=0,"",(IFERROR(VALUE(TRIM(SUBSTITUTE(AY95,CHAR(160),""))),0))=(IFERROR(VALUE(TRIM(SUBSTITUTE(BB95,CHAR(160),""))),0)),"OK",(IFERROR(VALUE(TRIM(SUBSTITUTE(AY95,CHAR(160),""))),0))&gt;(IFERROR(VALUE(TRIM(SUBSTITUTE(BB95,CHAR(160),""))),0))," OK : Montant instruit inférieur au montant raisonnable.",TRUE,""))</f>
        <v/>
      </c>
      <c r="BE95" s="139" t="str" cm="1">
        <f t="array" ref="BE95">IF(OR(BB95="",Y95="",AZ95="",W95="",BA95="",X95=""),"",_xlfn.IFS((IFERROR(VALUE(TRIM(SUBSTITUTE(BB95,CHAR(160),""))),0))&gt;(IFERROR(VALUE(TRIM(SUBSTITUTE(Y95,CHAR(160),""))),0)),"KO : Le montant retenu TTC est supérieur au montant présenté TTC. Merci de revoir la ligne de dépense ou plafonner son montant.",(IFERROR(VALUE(TRIM(SUBSTITUTE(AZ95,CHAR(160),""))),0))&gt;(IFERROR(VALUE(TRIM(SUBSTITUTE(W95,CHAR(160),""))),0)),"Attention : Le montant retenu HT est supérieur au montant HT présenté. Merci de revoir la ligne de dépense,plafonner son montant,ou justifier la reventillation HT/TVA.",(IFERROR(VALUE(TRIM(SUBSTITUTE(BA95,CHAR(160),""))),0))&gt;(IFERROR(VALUE(TRIM(SUBSTITUTE(X95,CHAR(160),""))),0)),"Attention : Le montant TVA retenu est supérieur au montant TVA présenté. Merci de revoir la ligne de dépense,plafonner son montant,ou justifier la reventillation HT/TVA.",(IFERROR(VALUE(TRIM(SUBSTITUTE(Y95,CHAR(160),""))),0))=0,"",(IFERROR(VALUE(TRIM(SUBSTITUTE(BB95,CHAR(160),""))),0))=(IFERROR(VALUE(TRIM(SUBSTITUTE(Y95,CHAR(160),""))),0)),"OK",
OR((IFERROR(VALUE(TRIM(SUBSTITUTE(BB95,CHAR(160),""))),0))=0,(IFERROR(VALUE(TRIM(SUBSTITUTE(AZ95,CHAR(160),""))),0))=0),"Attention : montant présenté entièrement écarté",(IFERROR(VALUE(TRIM(SUBSTITUTE(BB95,CHAR(160),""))),0))&lt;(IFERROR(VALUE(TRIM(SUBSTITUTE(Y95,CHAR(160),""))),0)),"Attention : montant présenté partiellement écarté",TRUE,""))</f>
        <v/>
      </c>
      <c r="BF95" s="33" t="str">
        <f t="shared" si="87"/>
        <v/>
      </c>
      <c r="BG95" s="33" t="str">
        <f t="shared" si="88"/>
        <v/>
      </c>
      <c r="BH95" s="10" t="str">
        <f t="shared" si="89"/>
        <v/>
      </c>
    </row>
    <row r="96" spans="1:60" ht="15" customHeight="1">
      <c r="A96" s="52">
        <v>85</v>
      </c>
      <c r="B96" s="539"/>
      <c r="C96" s="117"/>
      <c r="D96" s="118"/>
      <c r="E96" s="117"/>
      <c r="F96" s="117"/>
      <c r="G96" s="117"/>
      <c r="H96" s="117"/>
      <c r="I96" s="117"/>
      <c r="J96" s="117"/>
      <c r="K96" s="117"/>
      <c r="L96" s="117"/>
      <c r="M96" s="100"/>
      <c r="N96" s="4"/>
      <c r="O96" s="27" t="str">
        <f t="shared" si="60"/>
        <v/>
      </c>
      <c r="P96" s="5"/>
      <c r="Q96" s="4"/>
      <c r="R96" s="27" t="str">
        <f t="shared" si="61"/>
        <v/>
      </c>
      <c r="S96" s="6"/>
      <c r="T96" s="4"/>
      <c r="U96" s="101" t="str">
        <f t="shared" si="62"/>
        <v/>
      </c>
      <c r="V96" s="110"/>
      <c r="W96" s="109" t="str" cm="1">
        <f t="array" ref="W96">IF((_xlfn.IFS(TRIM(SUBSTITUTE(V96,CHAR(160),""))="Devis 1",IFERROR(VALUE(TRIM(SUBSTITUTE(M96,CHAR(160),""))),0),TRIM(SUBSTITUTE(V96,CHAR(160),""))="Devis 2",IFERROR(VALUE(TRIM(SUBSTITUTE(P96,CHAR(160),""))),0),TRIM(SUBSTITUTE(V96,CHAR(160),""))="Devis 3",IFERROR(VALUE(TRIM(SUBSTITUTE(S96,CHAR(160),""))),0),TRUE,0)*IFERROR(VALUE(TRIM(SUBSTITUTE(D96,CHAR(160),""))),0))=0,"",_xlfn.IFS(TRIM(SUBSTITUTE(V96,CHAR(160),""))="Devis 1",IFERROR(VALUE(TRIM(SUBSTITUTE(M96,CHAR(160),""))),0),TRIM(SUBSTITUTE(V96,CHAR(160),""))="Devis 2",IFERROR(VALUE(TRIM(SUBSTITUTE(P96,CHAR(160),""))),0),TRIM(SUBSTITUTE(V96,CHAR(160),""))="Devis 3",IFERROR(VALUE(TRIM(SUBSTITUTE(S96,CHAR(160),""))),0),TRUE,0)*IFERROR(VALUE(TRIM(SUBSTITUTE(D96,CHAR(160),""))),0))</f>
        <v/>
      </c>
      <c r="X96" s="54" t="str" cm="1">
        <f t="array" ref="X96">IF(_xlfn.IFS(TRIM(SUBSTITUTE(V96,CHAR(160),""))="Devis 1",IFERROR(VALUE(TRIM(SUBSTITUTE(N96,CHAR(160),""))),0),TRIM(SUBSTITUTE(V96,CHAR(160),""))="Devis 2",IFERROR(VALUE(TRIM(SUBSTITUTE(Q96,CHAR(160),""))),0),TRIM(SUBSTITUTE(V96,CHAR(160),""))="Devis 3",IFERROR(VALUE(TRIM(SUBSTITUTE(T96,CHAR(160),""))),0),TRUE,0)*IFERROR(VALUE(TRIM(SUBSTITUTE(D96,CHAR(160),""))),0)=0,IF(W96&lt;&gt;"",0,""),_xlfn.IFS(TRIM(SUBSTITUTE(V96,CHAR(160),""))="Devis 1",IFERROR(VALUE(TRIM(SUBSTITUTE(N96,CHAR(160),""))),0),TRIM(SUBSTITUTE(V96,CHAR(160),""))="Devis 2",IFERROR(VALUE(TRIM(SUBSTITUTE(Q96,CHAR(160),""))),0),TRIM(SUBSTITUTE(V96,CHAR(160),""))="Devis 3",IFERROR(VALUE(TRIM(SUBSTITUTE(T96,CHAR(160),""))),0),TRUE,0)*IFERROR(VALUE(TRIM(SUBSTITUTE(D96,CHAR(160),""))),0))</f>
        <v/>
      </c>
      <c r="Y96" s="112" t="str">
        <f t="shared" si="63"/>
        <v/>
      </c>
      <c r="Z96" s="113"/>
      <c r="AA96" s="130" t="str">
        <f t="shared" si="64"/>
        <v/>
      </c>
      <c r="AB96" s="130" t="str">
        <f t="shared" si="65"/>
        <v/>
      </c>
      <c r="AC96" s="130" t="str">
        <f t="shared" si="66"/>
        <v/>
      </c>
      <c r="AD96" s="130" t="str">
        <f t="shared" si="67"/>
        <v/>
      </c>
      <c r="AE96" s="130" t="str">
        <f t="shared" si="68"/>
        <v/>
      </c>
      <c r="AF96" s="130" t="str">
        <f t="shared" si="69"/>
        <v/>
      </c>
      <c r="AG96" s="130" t="str">
        <f t="shared" si="70"/>
        <v/>
      </c>
      <c r="AH96" s="130" t="str">
        <f t="shared" si="71"/>
        <v/>
      </c>
      <c r="AI96" s="130"/>
      <c r="AJ96" s="130" t="str">
        <f t="shared" si="72"/>
        <v/>
      </c>
      <c r="AK96" s="130" t="str">
        <f t="shared" si="73"/>
        <v/>
      </c>
      <c r="AL96" s="29" t="str">
        <f t="shared" si="74"/>
        <v/>
      </c>
      <c r="AM96" s="9" t="str">
        <f t="shared" si="75"/>
        <v/>
      </c>
      <c r="AN96" s="27" t="str">
        <f t="shared" si="76"/>
        <v/>
      </c>
      <c r="AO96" s="30" t="str">
        <f t="shared" si="77"/>
        <v/>
      </c>
      <c r="AP96" s="9" t="str">
        <f t="shared" si="78"/>
        <v/>
      </c>
      <c r="AQ96" s="27" t="str">
        <f t="shared" si="79"/>
        <v/>
      </c>
      <c r="AR96" s="31" t="str">
        <f t="shared" si="80"/>
        <v/>
      </c>
      <c r="AS96" s="9" t="str">
        <f t="shared" si="81"/>
        <v/>
      </c>
      <c r="AT96" s="32" t="str">
        <f t="shared" si="82"/>
        <v/>
      </c>
      <c r="AU96" s="28" t="str">
        <f t="shared" si="83"/>
        <v/>
      </c>
      <c r="AV96" s="136"/>
      <c r="AW96" s="33" t="str">
        <f t="shared" si="84"/>
        <v/>
      </c>
      <c r="AX96" s="33" t="str">
        <f t="shared" si="85"/>
        <v/>
      </c>
      <c r="AY96" s="33" t="str">
        <f t="shared" si="86"/>
        <v/>
      </c>
      <c r="AZ96" s="55" t="str" cm="1">
        <f t="array" ref="AZ96">IF($AC96="","",IF((IFERROR(_xlfn.IFS($AU96="Devis 1",(IFERROR(VALUE(TRIM(SUBSTITUTE(AL96,CHAR(160),""))),0)),$AU96="Devis 2",(IFERROR(VALUE(TRIM(SUBSTITUTE(AO96,CHAR(160),""))),0)),$AU96="Devis 3",(IFERROR(VALUE(TRIM(SUBSTITUTE(AR96,CHAR(160),""))),0))),0))*(IFERROR(VALUE(TRIM(SUBSTITUTE($AC96,CHAR(160),""))),0))=0,"",(IFERROR(_xlfn.IFS($AU96="Devis 1",(IFERROR(VALUE(TRIM(SUBSTITUTE(AL96,CHAR(160),""))),0)),$AU96="Devis 2",(IFERROR(VALUE(TRIM(SUBSTITUTE(AO96,CHAR(160),""))),0)),$AU96="Devis 3",(IFERROR(VALUE(TRIM(SUBSTITUTE(AR96,CHAR(160),""))),0))),0))*(IFERROR(VALUE(TRIM(SUBSTITUTE($AC96,CHAR(160),""))),0))))</f>
        <v/>
      </c>
      <c r="BA96" s="55" t="str" cm="1">
        <f t="array" ref="BA96">IF($AC96="","",IF((IFERROR(_xlfn.IFS(TRIM(SUBSTITUTE($AU96,CHAR(160),""))="Devis 1", IFERROR(VALUE(TRIM(SUBSTITUTE(AM96,CHAR(160),""))),0),TRIM(SUBSTITUTE($AU96,CHAR(160),""))="Devis 2", IFERROR(VALUE(TRIM(SUBSTITUTE(AP96,CHAR(160),""))),0),TRIM(SUBSTITUTE($AU96,CHAR(160),""))="Devis 3", IFERROR(VALUE(TRIM(SUBSTITUTE(AS96,CHAR(160),""))),0)),0) * IFERROR(VALUE(TRIM(SUBSTITUTE($AC96,CHAR(160),""))),0)) = 0,IF(AZ96&lt;&gt;"",0,""),(IFERROR(_xlfn.IFS(TRIM(SUBSTITUTE($AU96,CHAR(160),""))="Devis 1", IFERROR(VALUE(TRIM(SUBSTITUTE(AM96,CHAR(160),""))),0),TRIM(SUBSTITUTE($AU96,CHAR(160),""))="Devis 2", IFERROR(VALUE(TRIM(SUBSTITUTE(AP96,CHAR(160),""))),0),TRIM(SUBSTITUTE($AU96,CHAR(160),""))="Devis 3", IFERROR(VALUE(TRIM(SUBSTITUTE(AS96,CHAR(160),""))),0)),0) * IFERROR(VALUE(TRIM(SUBSTITUTE($AC96,CHAR(160),""))),0))))</f>
        <v/>
      </c>
      <c r="BB96" s="55" t="str" cm="1">
        <f t="array" ref="BB96">IF($AC96="","",IF(IFERROR(_xlfn.IFS($AU96="Devis 1",IFERROR(VALUE(TRIM(SUBSTITUTE(AN96,CHAR(160),""))),0),$AU96="Devis 2",IFERROR(VALUE(TRIM(SUBSTITUTE(AQ96,CHAR(160),""))),0),$AU96="Devis 3",IFERROR(VALUE(TRIM(SUBSTITUTE(AT96,CHAR(160),""))),0)),0)*IFERROR(VALUE(TRIM(SUBSTITUTE($AC96,CHAR(160),""))),0)=0,"",IFERROR(_xlfn.IFS($AU96="Devis 1",IFERROR(VALUE(TRIM(SUBSTITUTE(AN96,CHAR(160),""))),0),$AU96="Devis 2",IFERROR(VALUE(TRIM(SUBSTITUTE(AQ96,CHAR(160),""))),0),$AU96="Devis 3",IFERROR(VALUE(TRIM(SUBSTITUTE(AT96,CHAR(160),""))),0)),0)*IFERROR(VALUE(TRIM(SUBSTITUTE($AC96,CHAR(160),""))),0)))</f>
        <v/>
      </c>
      <c r="BC96" s="34"/>
      <c r="BD96" s="8" t="str" cm="1">
        <f t="array" ref="BD96">IF(OR(BB96="",AY96="",AZ96="",AW96="",BA96="",AX96=""),"",_xlfn.IFS((IFERROR(VALUE(TRIM(SUBSTITUTE(BB96,CHAR(160),""))),0))&gt;(IFERROR(VALUE(TRIM(SUBSTITUTE(AY96,CHAR(160),""))),0)),"KO : Le montant retenu TTC est supérieur au montant raisonnable TTC. Merci de revoir la ligne de dépense ou plafonner son montant.",(IFERROR(VALUE(TRIM(SUBSTITUTE(AZ96,CHAR(160),""))),0))&gt;(IFERROR(VALUE(TRIM(SUBSTITUTE(AW96,CHAR(160),""))),0)),"Attention : Le montant retenu HT est supérieur au montant HT raisonnable. Merci de revoir la ligne de dépense, plafonner son montant, ou justifier la reventillation HT / TVA.",(IFERROR(VALUE(TRIM(SUBSTITUTE(BA96,CHAR(160),""))),0))&gt;(IFERROR(VALUE(TRIM(SUBSTITUTE(AX96,CHAR(160),""))),0)),"Attention : Le montant TVA retenu est supérieur au montant TVA raisonnable. Merci de revoir la ligne de dépense, plafonner son montant, ou justifier la reventillation HT / TVA.",(IFERROR(VALUE(TRIM(SUBSTITUTE(BB96,CHAR(160),""))),0))=0,"",(IFERROR(VALUE(TRIM(SUBSTITUTE(AY96,CHAR(160),""))),0))=(IFERROR(VALUE(TRIM(SUBSTITUTE(BB96,CHAR(160),""))),0)),"OK",(IFERROR(VALUE(TRIM(SUBSTITUTE(AY96,CHAR(160),""))),0))&gt;(IFERROR(VALUE(TRIM(SUBSTITUTE(BB96,CHAR(160),""))),0))," OK : Montant instruit inférieur au montant raisonnable.",TRUE,""))</f>
        <v/>
      </c>
      <c r="BE96" s="139" t="str" cm="1">
        <f t="array" ref="BE96">IF(OR(BB96="",Y96="",AZ96="",W96="",BA96="",X96=""),"",_xlfn.IFS((IFERROR(VALUE(TRIM(SUBSTITUTE(BB96,CHAR(160),""))),0))&gt;(IFERROR(VALUE(TRIM(SUBSTITUTE(Y96,CHAR(160),""))),0)),"KO : Le montant retenu TTC est supérieur au montant présenté TTC. Merci de revoir la ligne de dépense ou plafonner son montant.",(IFERROR(VALUE(TRIM(SUBSTITUTE(AZ96,CHAR(160),""))),0))&gt;(IFERROR(VALUE(TRIM(SUBSTITUTE(W96,CHAR(160),""))),0)),"Attention : Le montant retenu HT est supérieur au montant HT présenté. Merci de revoir la ligne de dépense,plafonner son montant,ou justifier la reventillation HT/TVA.",(IFERROR(VALUE(TRIM(SUBSTITUTE(BA96,CHAR(160),""))),0))&gt;(IFERROR(VALUE(TRIM(SUBSTITUTE(X96,CHAR(160),""))),0)),"Attention : Le montant TVA retenu est supérieur au montant TVA présenté. Merci de revoir la ligne de dépense,plafonner son montant,ou justifier la reventillation HT/TVA.",(IFERROR(VALUE(TRIM(SUBSTITUTE(Y96,CHAR(160),""))),0))=0,"",(IFERROR(VALUE(TRIM(SUBSTITUTE(BB96,CHAR(160),""))),0))=(IFERROR(VALUE(TRIM(SUBSTITUTE(Y96,CHAR(160),""))),0)),"OK",
OR((IFERROR(VALUE(TRIM(SUBSTITUTE(BB96,CHAR(160),""))),0))=0,(IFERROR(VALUE(TRIM(SUBSTITUTE(AZ96,CHAR(160),""))),0))=0),"Attention : montant présenté entièrement écarté",(IFERROR(VALUE(TRIM(SUBSTITUTE(BB96,CHAR(160),""))),0))&lt;(IFERROR(VALUE(TRIM(SUBSTITUTE(Y96,CHAR(160),""))),0)),"Attention : montant présenté partiellement écarté",TRUE,""))</f>
        <v/>
      </c>
      <c r="BF96" s="33" t="str">
        <f t="shared" si="87"/>
        <v/>
      </c>
      <c r="BG96" s="33" t="str">
        <f t="shared" si="88"/>
        <v/>
      </c>
      <c r="BH96" s="10" t="str">
        <f t="shared" si="89"/>
        <v/>
      </c>
    </row>
    <row r="97" spans="1:60" ht="15" customHeight="1">
      <c r="A97" s="52">
        <v>86</v>
      </c>
      <c r="B97" s="539"/>
      <c r="C97" s="117"/>
      <c r="D97" s="118"/>
      <c r="E97" s="117"/>
      <c r="F97" s="117"/>
      <c r="G97" s="117"/>
      <c r="H97" s="117"/>
      <c r="I97" s="117"/>
      <c r="J97" s="117"/>
      <c r="K97" s="117"/>
      <c r="L97" s="117"/>
      <c r="M97" s="100"/>
      <c r="N97" s="4"/>
      <c r="O97" s="27" t="str">
        <f t="shared" si="60"/>
        <v/>
      </c>
      <c r="P97" s="5"/>
      <c r="Q97" s="4"/>
      <c r="R97" s="27" t="str">
        <f t="shared" si="61"/>
        <v/>
      </c>
      <c r="S97" s="6"/>
      <c r="T97" s="4"/>
      <c r="U97" s="101" t="str">
        <f t="shared" si="62"/>
        <v/>
      </c>
      <c r="V97" s="110"/>
      <c r="W97" s="109" t="str" cm="1">
        <f t="array" ref="W97">IF((_xlfn.IFS(TRIM(SUBSTITUTE(V97,CHAR(160),""))="Devis 1",IFERROR(VALUE(TRIM(SUBSTITUTE(M97,CHAR(160),""))),0),TRIM(SUBSTITUTE(V97,CHAR(160),""))="Devis 2",IFERROR(VALUE(TRIM(SUBSTITUTE(P97,CHAR(160),""))),0),TRIM(SUBSTITUTE(V97,CHAR(160),""))="Devis 3",IFERROR(VALUE(TRIM(SUBSTITUTE(S97,CHAR(160),""))),0),TRUE,0)*IFERROR(VALUE(TRIM(SUBSTITUTE(D97,CHAR(160),""))),0))=0,"",_xlfn.IFS(TRIM(SUBSTITUTE(V97,CHAR(160),""))="Devis 1",IFERROR(VALUE(TRIM(SUBSTITUTE(M97,CHAR(160),""))),0),TRIM(SUBSTITUTE(V97,CHAR(160),""))="Devis 2",IFERROR(VALUE(TRIM(SUBSTITUTE(P97,CHAR(160),""))),0),TRIM(SUBSTITUTE(V97,CHAR(160),""))="Devis 3",IFERROR(VALUE(TRIM(SUBSTITUTE(S97,CHAR(160),""))),0),TRUE,0)*IFERROR(VALUE(TRIM(SUBSTITUTE(D97,CHAR(160),""))),0))</f>
        <v/>
      </c>
      <c r="X97" s="54" t="str" cm="1">
        <f t="array" ref="X97">IF(_xlfn.IFS(TRIM(SUBSTITUTE(V97,CHAR(160),""))="Devis 1",IFERROR(VALUE(TRIM(SUBSTITUTE(N97,CHAR(160),""))),0),TRIM(SUBSTITUTE(V97,CHAR(160),""))="Devis 2",IFERROR(VALUE(TRIM(SUBSTITUTE(Q97,CHAR(160),""))),0),TRIM(SUBSTITUTE(V97,CHAR(160),""))="Devis 3",IFERROR(VALUE(TRIM(SUBSTITUTE(T97,CHAR(160),""))),0),TRUE,0)*IFERROR(VALUE(TRIM(SUBSTITUTE(D97,CHAR(160),""))),0)=0,IF(W97&lt;&gt;"",0,""),_xlfn.IFS(TRIM(SUBSTITUTE(V97,CHAR(160),""))="Devis 1",IFERROR(VALUE(TRIM(SUBSTITUTE(N97,CHAR(160),""))),0),TRIM(SUBSTITUTE(V97,CHAR(160),""))="Devis 2",IFERROR(VALUE(TRIM(SUBSTITUTE(Q97,CHAR(160),""))),0),TRIM(SUBSTITUTE(V97,CHAR(160),""))="Devis 3",IFERROR(VALUE(TRIM(SUBSTITUTE(T97,CHAR(160),""))),0),TRUE,0)*IFERROR(VALUE(TRIM(SUBSTITUTE(D97,CHAR(160),""))),0))</f>
        <v/>
      </c>
      <c r="Y97" s="112" t="str">
        <f t="shared" si="63"/>
        <v/>
      </c>
      <c r="Z97" s="113"/>
      <c r="AA97" s="130" t="str">
        <f t="shared" si="64"/>
        <v/>
      </c>
      <c r="AB97" s="130" t="str">
        <f t="shared" si="65"/>
        <v/>
      </c>
      <c r="AC97" s="130" t="str">
        <f t="shared" si="66"/>
        <v/>
      </c>
      <c r="AD97" s="130" t="str">
        <f t="shared" si="67"/>
        <v/>
      </c>
      <c r="AE97" s="130" t="str">
        <f t="shared" si="68"/>
        <v/>
      </c>
      <c r="AF97" s="130" t="str">
        <f t="shared" si="69"/>
        <v/>
      </c>
      <c r="AG97" s="130" t="str">
        <f t="shared" si="70"/>
        <v/>
      </c>
      <c r="AH97" s="130" t="str">
        <f t="shared" si="71"/>
        <v/>
      </c>
      <c r="AI97" s="130"/>
      <c r="AJ97" s="130" t="str">
        <f t="shared" si="72"/>
        <v/>
      </c>
      <c r="AK97" s="130" t="str">
        <f t="shared" si="73"/>
        <v/>
      </c>
      <c r="AL97" s="29" t="str">
        <f t="shared" si="74"/>
        <v/>
      </c>
      <c r="AM97" s="9" t="str">
        <f t="shared" si="75"/>
        <v/>
      </c>
      <c r="AN97" s="27" t="str">
        <f t="shared" si="76"/>
        <v/>
      </c>
      <c r="AO97" s="30" t="str">
        <f t="shared" si="77"/>
        <v/>
      </c>
      <c r="AP97" s="9" t="str">
        <f t="shared" si="78"/>
        <v/>
      </c>
      <c r="AQ97" s="27" t="str">
        <f t="shared" si="79"/>
        <v/>
      </c>
      <c r="AR97" s="31" t="str">
        <f t="shared" si="80"/>
        <v/>
      </c>
      <c r="AS97" s="9" t="str">
        <f t="shared" si="81"/>
        <v/>
      </c>
      <c r="AT97" s="32" t="str">
        <f t="shared" si="82"/>
        <v/>
      </c>
      <c r="AU97" s="28" t="str">
        <f t="shared" si="83"/>
        <v/>
      </c>
      <c r="AV97" s="136"/>
      <c r="AW97" s="33" t="str">
        <f t="shared" si="84"/>
        <v/>
      </c>
      <c r="AX97" s="33" t="str">
        <f t="shared" si="85"/>
        <v/>
      </c>
      <c r="AY97" s="33" t="str">
        <f t="shared" si="86"/>
        <v/>
      </c>
      <c r="AZ97" s="55" t="str" cm="1">
        <f t="array" ref="AZ97">IF($AC97="","",IF((IFERROR(_xlfn.IFS($AU97="Devis 1",(IFERROR(VALUE(TRIM(SUBSTITUTE(AL97,CHAR(160),""))),0)),$AU97="Devis 2",(IFERROR(VALUE(TRIM(SUBSTITUTE(AO97,CHAR(160),""))),0)),$AU97="Devis 3",(IFERROR(VALUE(TRIM(SUBSTITUTE(AR97,CHAR(160),""))),0))),0))*(IFERROR(VALUE(TRIM(SUBSTITUTE($AC97,CHAR(160),""))),0))=0,"",(IFERROR(_xlfn.IFS($AU97="Devis 1",(IFERROR(VALUE(TRIM(SUBSTITUTE(AL97,CHAR(160),""))),0)),$AU97="Devis 2",(IFERROR(VALUE(TRIM(SUBSTITUTE(AO97,CHAR(160),""))),0)),$AU97="Devis 3",(IFERROR(VALUE(TRIM(SUBSTITUTE(AR97,CHAR(160),""))),0))),0))*(IFERROR(VALUE(TRIM(SUBSTITUTE($AC97,CHAR(160),""))),0))))</f>
        <v/>
      </c>
      <c r="BA97" s="55" t="str" cm="1">
        <f t="array" ref="BA97">IF($AC97="","",IF((IFERROR(_xlfn.IFS(TRIM(SUBSTITUTE($AU97,CHAR(160),""))="Devis 1", IFERROR(VALUE(TRIM(SUBSTITUTE(AM97,CHAR(160),""))),0),TRIM(SUBSTITUTE($AU97,CHAR(160),""))="Devis 2", IFERROR(VALUE(TRIM(SUBSTITUTE(AP97,CHAR(160),""))),0),TRIM(SUBSTITUTE($AU97,CHAR(160),""))="Devis 3", IFERROR(VALUE(TRIM(SUBSTITUTE(AS97,CHAR(160),""))),0)),0) * IFERROR(VALUE(TRIM(SUBSTITUTE($AC97,CHAR(160),""))),0)) = 0,IF(AZ97&lt;&gt;"",0,""),(IFERROR(_xlfn.IFS(TRIM(SUBSTITUTE($AU97,CHAR(160),""))="Devis 1", IFERROR(VALUE(TRIM(SUBSTITUTE(AM97,CHAR(160),""))),0),TRIM(SUBSTITUTE($AU97,CHAR(160),""))="Devis 2", IFERROR(VALUE(TRIM(SUBSTITUTE(AP97,CHAR(160),""))),0),TRIM(SUBSTITUTE($AU97,CHAR(160),""))="Devis 3", IFERROR(VALUE(TRIM(SUBSTITUTE(AS97,CHAR(160),""))),0)),0) * IFERROR(VALUE(TRIM(SUBSTITUTE($AC97,CHAR(160),""))),0))))</f>
        <v/>
      </c>
      <c r="BB97" s="55" t="str" cm="1">
        <f t="array" ref="BB97">IF($AC97="","",IF(IFERROR(_xlfn.IFS($AU97="Devis 1",IFERROR(VALUE(TRIM(SUBSTITUTE(AN97,CHAR(160),""))),0),$AU97="Devis 2",IFERROR(VALUE(TRIM(SUBSTITUTE(AQ97,CHAR(160),""))),0),$AU97="Devis 3",IFERROR(VALUE(TRIM(SUBSTITUTE(AT97,CHAR(160),""))),0)),0)*IFERROR(VALUE(TRIM(SUBSTITUTE($AC97,CHAR(160),""))),0)=0,"",IFERROR(_xlfn.IFS($AU97="Devis 1",IFERROR(VALUE(TRIM(SUBSTITUTE(AN97,CHAR(160),""))),0),$AU97="Devis 2",IFERROR(VALUE(TRIM(SUBSTITUTE(AQ97,CHAR(160),""))),0),$AU97="Devis 3",IFERROR(VALUE(TRIM(SUBSTITUTE(AT97,CHAR(160),""))),0)),0)*IFERROR(VALUE(TRIM(SUBSTITUTE($AC97,CHAR(160),""))),0)))</f>
        <v/>
      </c>
      <c r="BC97" s="34"/>
      <c r="BD97" s="8" t="str" cm="1">
        <f t="array" ref="BD97">IF(OR(BB97="",AY97="",AZ97="",AW97="",BA97="",AX97=""),"",_xlfn.IFS((IFERROR(VALUE(TRIM(SUBSTITUTE(BB97,CHAR(160),""))),0))&gt;(IFERROR(VALUE(TRIM(SUBSTITUTE(AY97,CHAR(160),""))),0)),"KO : Le montant retenu TTC est supérieur au montant raisonnable TTC. Merci de revoir la ligne de dépense ou plafonner son montant.",(IFERROR(VALUE(TRIM(SUBSTITUTE(AZ97,CHAR(160),""))),0))&gt;(IFERROR(VALUE(TRIM(SUBSTITUTE(AW97,CHAR(160),""))),0)),"Attention : Le montant retenu HT est supérieur au montant HT raisonnable. Merci de revoir la ligne de dépense, plafonner son montant, ou justifier la reventillation HT / TVA.",(IFERROR(VALUE(TRIM(SUBSTITUTE(BA97,CHAR(160),""))),0))&gt;(IFERROR(VALUE(TRIM(SUBSTITUTE(AX97,CHAR(160),""))),0)),"Attention : Le montant TVA retenu est supérieur au montant TVA raisonnable. Merci de revoir la ligne de dépense, plafonner son montant, ou justifier la reventillation HT / TVA.",(IFERROR(VALUE(TRIM(SUBSTITUTE(BB97,CHAR(160),""))),0))=0,"",(IFERROR(VALUE(TRIM(SUBSTITUTE(AY97,CHAR(160),""))),0))=(IFERROR(VALUE(TRIM(SUBSTITUTE(BB97,CHAR(160),""))),0)),"OK",(IFERROR(VALUE(TRIM(SUBSTITUTE(AY97,CHAR(160),""))),0))&gt;(IFERROR(VALUE(TRIM(SUBSTITUTE(BB97,CHAR(160),""))),0))," OK : Montant instruit inférieur au montant raisonnable.",TRUE,""))</f>
        <v/>
      </c>
      <c r="BE97" s="139" t="str" cm="1">
        <f t="array" ref="BE97">IF(OR(BB97="",Y97="",AZ97="",W97="",BA97="",X97=""),"",_xlfn.IFS((IFERROR(VALUE(TRIM(SUBSTITUTE(BB97,CHAR(160),""))),0))&gt;(IFERROR(VALUE(TRIM(SUBSTITUTE(Y97,CHAR(160),""))),0)),"KO : Le montant retenu TTC est supérieur au montant présenté TTC. Merci de revoir la ligne de dépense ou plafonner son montant.",(IFERROR(VALUE(TRIM(SUBSTITUTE(AZ97,CHAR(160),""))),0))&gt;(IFERROR(VALUE(TRIM(SUBSTITUTE(W97,CHAR(160),""))),0)),"Attention : Le montant retenu HT est supérieur au montant HT présenté. Merci de revoir la ligne de dépense,plafonner son montant,ou justifier la reventillation HT/TVA.",(IFERROR(VALUE(TRIM(SUBSTITUTE(BA97,CHAR(160),""))),0))&gt;(IFERROR(VALUE(TRIM(SUBSTITUTE(X97,CHAR(160),""))),0)),"Attention : Le montant TVA retenu est supérieur au montant TVA présenté. Merci de revoir la ligne de dépense,plafonner son montant,ou justifier la reventillation HT/TVA.",(IFERROR(VALUE(TRIM(SUBSTITUTE(Y97,CHAR(160),""))),0))=0,"",(IFERROR(VALUE(TRIM(SUBSTITUTE(BB97,CHAR(160),""))),0))=(IFERROR(VALUE(TRIM(SUBSTITUTE(Y97,CHAR(160),""))),0)),"OK",
OR((IFERROR(VALUE(TRIM(SUBSTITUTE(BB97,CHAR(160),""))),0))=0,(IFERROR(VALUE(TRIM(SUBSTITUTE(AZ97,CHAR(160),""))),0))=0),"Attention : montant présenté entièrement écarté",(IFERROR(VALUE(TRIM(SUBSTITUTE(BB97,CHAR(160),""))),0))&lt;(IFERROR(VALUE(TRIM(SUBSTITUTE(Y97,CHAR(160),""))),0)),"Attention : montant présenté partiellement écarté",TRUE,""))</f>
        <v/>
      </c>
      <c r="BF97" s="33" t="str">
        <f t="shared" si="87"/>
        <v/>
      </c>
      <c r="BG97" s="33" t="str">
        <f t="shared" si="88"/>
        <v/>
      </c>
      <c r="BH97" s="10" t="str">
        <f t="shared" si="89"/>
        <v/>
      </c>
    </row>
    <row r="98" spans="1:60" ht="15" customHeight="1">
      <c r="A98" s="52">
        <v>87</v>
      </c>
      <c r="B98" s="539"/>
      <c r="C98" s="117"/>
      <c r="D98" s="118"/>
      <c r="E98" s="117"/>
      <c r="F98" s="117"/>
      <c r="G98" s="117"/>
      <c r="H98" s="117"/>
      <c r="I98" s="117"/>
      <c r="J98" s="117"/>
      <c r="K98" s="117"/>
      <c r="L98" s="117"/>
      <c r="M98" s="100"/>
      <c r="N98" s="4"/>
      <c r="O98" s="27" t="str">
        <f t="shared" si="60"/>
        <v/>
      </c>
      <c r="P98" s="5"/>
      <c r="Q98" s="4"/>
      <c r="R98" s="27" t="str">
        <f t="shared" si="61"/>
        <v/>
      </c>
      <c r="S98" s="6"/>
      <c r="T98" s="4"/>
      <c r="U98" s="101" t="str">
        <f t="shared" si="62"/>
        <v/>
      </c>
      <c r="V98" s="110"/>
      <c r="W98" s="109" t="str" cm="1">
        <f t="array" ref="W98">IF((_xlfn.IFS(TRIM(SUBSTITUTE(V98,CHAR(160),""))="Devis 1",IFERROR(VALUE(TRIM(SUBSTITUTE(M98,CHAR(160),""))),0),TRIM(SUBSTITUTE(V98,CHAR(160),""))="Devis 2",IFERROR(VALUE(TRIM(SUBSTITUTE(P98,CHAR(160),""))),0),TRIM(SUBSTITUTE(V98,CHAR(160),""))="Devis 3",IFERROR(VALUE(TRIM(SUBSTITUTE(S98,CHAR(160),""))),0),TRUE,0)*IFERROR(VALUE(TRIM(SUBSTITUTE(D98,CHAR(160),""))),0))=0,"",_xlfn.IFS(TRIM(SUBSTITUTE(V98,CHAR(160),""))="Devis 1",IFERROR(VALUE(TRIM(SUBSTITUTE(M98,CHAR(160),""))),0),TRIM(SUBSTITUTE(V98,CHAR(160),""))="Devis 2",IFERROR(VALUE(TRIM(SUBSTITUTE(P98,CHAR(160),""))),0),TRIM(SUBSTITUTE(V98,CHAR(160),""))="Devis 3",IFERROR(VALUE(TRIM(SUBSTITUTE(S98,CHAR(160),""))),0),TRUE,0)*IFERROR(VALUE(TRIM(SUBSTITUTE(D98,CHAR(160),""))),0))</f>
        <v/>
      </c>
      <c r="X98" s="54" t="str" cm="1">
        <f t="array" ref="X98">IF(_xlfn.IFS(TRIM(SUBSTITUTE(V98,CHAR(160),""))="Devis 1",IFERROR(VALUE(TRIM(SUBSTITUTE(N98,CHAR(160),""))),0),TRIM(SUBSTITUTE(V98,CHAR(160),""))="Devis 2",IFERROR(VALUE(TRIM(SUBSTITUTE(Q98,CHAR(160),""))),0),TRIM(SUBSTITUTE(V98,CHAR(160),""))="Devis 3",IFERROR(VALUE(TRIM(SUBSTITUTE(T98,CHAR(160),""))),0),TRUE,0)*IFERROR(VALUE(TRIM(SUBSTITUTE(D98,CHAR(160),""))),0)=0,IF(W98&lt;&gt;"",0,""),_xlfn.IFS(TRIM(SUBSTITUTE(V98,CHAR(160),""))="Devis 1",IFERROR(VALUE(TRIM(SUBSTITUTE(N98,CHAR(160),""))),0),TRIM(SUBSTITUTE(V98,CHAR(160),""))="Devis 2",IFERROR(VALUE(TRIM(SUBSTITUTE(Q98,CHAR(160),""))),0),TRIM(SUBSTITUTE(V98,CHAR(160),""))="Devis 3",IFERROR(VALUE(TRIM(SUBSTITUTE(T98,CHAR(160),""))),0),TRUE,0)*IFERROR(VALUE(TRIM(SUBSTITUTE(D98,CHAR(160),""))),0))</f>
        <v/>
      </c>
      <c r="Y98" s="112" t="str">
        <f t="shared" si="63"/>
        <v/>
      </c>
      <c r="Z98" s="113"/>
      <c r="AA98" s="130" t="str">
        <f t="shared" si="64"/>
        <v/>
      </c>
      <c r="AB98" s="130" t="str">
        <f t="shared" si="65"/>
        <v/>
      </c>
      <c r="AC98" s="130" t="str">
        <f t="shared" si="66"/>
        <v/>
      </c>
      <c r="AD98" s="130" t="str">
        <f t="shared" si="67"/>
        <v/>
      </c>
      <c r="AE98" s="130" t="str">
        <f t="shared" si="68"/>
        <v/>
      </c>
      <c r="AF98" s="130" t="str">
        <f t="shared" si="69"/>
        <v/>
      </c>
      <c r="AG98" s="130" t="str">
        <f t="shared" si="70"/>
        <v/>
      </c>
      <c r="AH98" s="130" t="str">
        <f t="shared" si="71"/>
        <v/>
      </c>
      <c r="AI98" s="130"/>
      <c r="AJ98" s="130" t="str">
        <f t="shared" si="72"/>
        <v/>
      </c>
      <c r="AK98" s="130" t="str">
        <f t="shared" si="73"/>
        <v/>
      </c>
      <c r="AL98" s="29" t="str">
        <f t="shared" si="74"/>
        <v/>
      </c>
      <c r="AM98" s="9" t="str">
        <f t="shared" si="75"/>
        <v/>
      </c>
      <c r="AN98" s="27" t="str">
        <f t="shared" si="76"/>
        <v/>
      </c>
      <c r="AO98" s="30" t="str">
        <f t="shared" si="77"/>
        <v/>
      </c>
      <c r="AP98" s="9" t="str">
        <f t="shared" si="78"/>
        <v/>
      </c>
      <c r="AQ98" s="27" t="str">
        <f t="shared" si="79"/>
        <v/>
      </c>
      <c r="AR98" s="31" t="str">
        <f t="shared" si="80"/>
        <v/>
      </c>
      <c r="AS98" s="9" t="str">
        <f t="shared" si="81"/>
        <v/>
      </c>
      <c r="AT98" s="32" t="str">
        <f t="shared" si="82"/>
        <v/>
      </c>
      <c r="AU98" s="28" t="str">
        <f t="shared" si="83"/>
        <v/>
      </c>
      <c r="AV98" s="136"/>
      <c r="AW98" s="33" t="str">
        <f t="shared" si="84"/>
        <v/>
      </c>
      <c r="AX98" s="33" t="str">
        <f t="shared" si="85"/>
        <v/>
      </c>
      <c r="AY98" s="33" t="str">
        <f t="shared" si="86"/>
        <v/>
      </c>
      <c r="AZ98" s="55" t="str" cm="1">
        <f t="array" ref="AZ98">IF($AC98="","",IF((IFERROR(_xlfn.IFS($AU98="Devis 1",(IFERROR(VALUE(TRIM(SUBSTITUTE(AL98,CHAR(160),""))),0)),$AU98="Devis 2",(IFERROR(VALUE(TRIM(SUBSTITUTE(AO98,CHAR(160),""))),0)),$AU98="Devis 3",(IFERROR(VALUE(TRIM(SUBSTITUTE(AR98,CHAR(160),""))),0))),0))*(IFERROR(VALUE(TRIM(SUBSTITUTE($AC98,CHAR(160),""))),0))=0,"",(IFERROR(_xlfn.IFS($AU98="Devis 1",(IFERROR(VALUE(TRIM(SUBSTITUTE(AL98,CHAR(160),""))),0)),$AU98="Devis 2",(IFERROR(VALUE(TRIM(SUBSTITUTE(AO98,CHAR(160),""))),0)),$AU98="Devis 3",(IFERROR(VALUE(TRIM(SUBSTITUTE(AR98,CHAR(160),""))),0))),0))*(IFERROR(VALUE(TRIM(SUBSTITUTE($AC98,CHAR(160),""))),0))))</f>
        <v/>
      </c>
      <c r="BA98" s="55" t="str" cm="1">
        <f t="array" ref="BA98">IF($AC98="","",IF((IFERROR(_xlfn.IFS(TRIM(SUBSTITUTE($AU98,CHAR(160),""))="Devis 1", IFERROR(VALUE(TRIM(SUBSTITUTE(AM98,CHAR(160),""))),0),TRIM(SUBSTITUTE($AU98,CHAR(160),""))="Devis 2", IFERROR(VALUE(TRIM(SUBSTITUTE(AP98,CHAR(160),""))),0),TRIM(SUBSTITUTE($AU98,CHAR(160),""))="Devis 3", IFERROR(VALUE(TRIM(SUBSTITUTE(AS98,CHAR(160),""))),0)),0) * IFERROR(VALUE(TRIM(SUBSTITUTE($AC98,CHAR(160),""))),0)) = 0,IF(AZ98&lt;&gt;"",0,""),(IFERROR(_xlfn.IFS(TRIM(SUBSTITUTE($AU98,CHAR(160),""))="Devis 1", IFERROR(VALUE(TRIM(SUBSTITUTE(AM98,CHAR(160),""))),0),TRIM(SUBSTITUTE($AU98,CHAR(160),""))="Devis 2", IFERROR(VALUE(TRIM(SUBSTITUTE(AP98,CHAR(160),""))),0),TRIM(SUBSTITUTE($AU98,CHAR(160),""))="Devis 3", IFERROR(VALUE(TRIM(SUBSTITUTE(AS98,CHAR(160),""))),0)),0) * IFERROR(VALUE(TRIM(SUBSTITUTE($AC98,CHAR(160),""))),0))))</f>
        <v/>
      </c>
      <c r="BB98" s="55" t="str" cm="1">
        <f t="array" ref="BB98">IF($AC98="","",IF(IFERROR(_xlfn.IFS($AU98="Devis 1",IFERROR(VALUE(TRIM(SUBSTITUTE(AN98,CHAR(160),""))),0),$AU98="Devis 2",IFERROR(VALUE(TRIM(SUBSTITUTE(AQ98,CHAR(160),""))),0),$AU98="Devis 3",IFERROR(VALUE(TRIM(SUBSTITUTE(AT98,CHAR(160),""))),0)),0)*IFERROR(VALUE(TRIM(SUBSTITUTE($AC98,CHAR(160),""))),0)=0,"",IFERROR(_xlfn.IFS($AU98="Devis 1",IFERROR(VALUE(TRIM(SUBSTITUTE(AN98,CHAR(160),""))),0),$AU98="Devis 2",IFERROR(VALUE(TRIM(SUBSTITUTE(AQ98,CHAR(160),""))),0),$AU98="Devis 3",IFERROR(VALUE(TRIM(SUBSTITUTE(AT98,CHAR(160),""))),0)),0)*IFERROR(VALUE(TRIM(SUBSTITUTE($AC98,CHAR(160),""))),0)))</f>
        <v/>
      </c>
      <c r="BC98" s="34"/>
      <c r="BD98" s="8" t="str" cm="1">
        <f t="array" ref="BD98">IF(OR(BB98="",AY98="",AZ98="",AW98="",BA98="",AX98=""),"",_xlfn.IFS((IFERROR(VALUE(TRIM(SUBSTITUTE(BB98,CHAR(160),""))),0))&gt;(IFERROR(VALUE(TRIM(SUBSTITUTE(AY98,CHAR(160),""))),0)),"KO : Le montant retenu TTC est supérieur au montant raisonnable TTC. Merci de revoir la ligne de dépense ou plafonner son montant.",(IFERROR(VALUE(TRIM(SUBSTITUTE(AZ98,CHAR(160),""))),0))&gt;(IFERROR(VALUE(TRIM(SUBSTITUTE(AW98,CHAR(160),""))),0)),"Attention : Le montant retenu HT est supérieur au montant HT raisonnable. Merci de revoir la ligne de dépense, plafonner son montant, ou justifier la reventillation HT / TVA.",(IFERROR(VALUE(TRIM(SUBSTITUTE(BA98,CHAR(160),""))),0))&gt;(IFERROR(VALUE(TRIM(SUBSTITUTE(AX98,CHAR(160),""))),0)),"Attention : Le montant TVA retenu est supérieur au montant TVA raisonnable. Merci de revoir la ligne de dépense, plafonner son montant, ou justifier la reventillation HT / TVA.",(IFERROR(VALUE(TRIM(SUBSTITUTE(BB98,CHAR(160),""))),0))=0,"",(IFERROR(VALUE(TRIM(SUBSTITUTE(AY98,CHAR(160),""))),0))=(IFERROR(VALUE(TRIM(SUBSTITUTE(BB98,CHAR(160),""))),0)),"OK",(IFERROR(VALUE(TRIM(SUBSTITUTE(AY98,CHAR(160),""))),0))&gt;(IFERROR(VALUE(TRIM(SUBSTITUTE(BB98,CHAR(160),""))),0))," OK : Montant instruit inférieur au montant raisonnable.",TRUE,""))</f>
        <v/>
      </c>
      <c r="BE98" s="139" t="str" cm="1">
        <f t="array" ref="BE98">IF(OR(BB98="",Y98="",AZ98="",W98="",BA98="",X98=""),"",_xlfn.IFS((IFERROR(VALUE(TRIM(SUBSTITUTE(BB98,CHAR(160),""))),0))&gt;(IFERROR(VALUE(TRIM(SUBSTITUTE(Y98,CHAR(160),""))),0)),"KO : Le montant retenu TTC est supérieur au montant présenté TTC. Merci de revoir la ligne de dépense ou plafonner son montant.",(IFERROR(VALUE(TRIM(SUBSTITUTE(AZ98,CHAR(160),""))),0))&gt;(IFERROR(VALUE(TRIM(SUBSTITUTE(W98,CHAR(160),""))),0)),"Attention : Le montant retenu HT est supérieur au montant HT présenté. Merci de revoir la ligne de dépense,plafonner son montant,ou justifier la reventillation HT/TVA.",(IFERROR(VALUE(TRIM(SUBSTITUTE(BA98,CHAR(160),""))),0))&gt;(IFERROR(VALUE(TRIM(SUBSTITUTE(X98,CHAR(160),""))),0)),"Attention : Le montant TVA retenu est supérieur au montant TVA présenté. Merci de revoir la ligne de dépense,plafonner son montant,ou justifier la reventillation HT/TVA.",(IFERROR(VALUE(TRIM(SUBSTITUTE(Y98,CHAR(160),""))),0))=0,"",(IFERROR(VALUE(TRIM(SUBSTITUTE(BB98,CHAR(160),""))),0))=(IFERROR(VALUE(TRIM(SUBSTITUTE(Y98,CHAR(160),""))),0)),"OK",
OR((IFERROR(VALUE(TRIM(SUBSTITUTE(BB98,CHAR(160),""))),0))=0,(IFERROR(VALUE(TRIM(SUBSTITUTE(AZ98,CHAR(160),""))),0))=0),"Attention : montant présenté entièrement écarté",(IFERROR(VALUE(TRIM(SUBSTITUTE(BB98,CHAR(160),""))),0))&lt;(IFERROR(VALUE(TRIM(SUBSTITUTE(Y98,CHAR(160),""))),0)),"Attention : montant présenté partiellement écarté",TRUE,""))</f>
        <v/>
      </c>
      <c r="BF98" s="33" t="str">
        <f t="shared" si="87"/>
        <v/>
      </c>
      <c r="BG98" s="33" t="str">
        <f t="shared" si="88"/>
        <v/>
      </c>
      <c r="BH98" s="10" t="str">
        <f t="shared" si="89"/>
        <v/>
      </c>
    </row>
    <row r="99" spans="1:60" ht="15" customHeight="1">
      <c r="A99" s="52">
        <v>88</v>
      </c>
      <c r="B99" s="539"/>
      <c r="C99" s="117"/>
      <c r="D99" s="118"/>
      <c r="E99" s="117"/>
      <c r="F99" s="117"/>
      <c r="G99" s="117"/>
      <c r="H99" s="117"/>
      <c r="I99" s="117"/>
      <c r="J99" s="117"/>
      <c r="K99" s="117"/>
      <c r="L99" s="117"/>
      <c r="M99" s="100"/>
      <c r="N99" s="4"/>
      <c r="O99" s="27" t="str">
        <f t="shared" si="60"/>
        <v/>
      </c>
      <c r="P99" s="5"/>
      <c r="Q99" s="4"/>
      <c r="R99" s="27" t="str">
        <f t="shared" si="61"/>
        <v/>
      </c>
      <c r="S99" s="6"/>
      <c r="T99" s="4"/>
      <c r="U99" s="101" t="str">
        <f t="shared" si="62"/>
        <v/>
      </c>
      <c r="V99" s="110"/>
      <c r="W99" s="109" t="str" cm="1">
        <f t="array" ref="W99">IF((_xlfn.IFS(TRIM(SUBSTITUTE(V99,CHAR(160),""))="Devis 1",IFERROR(VALUE(TRIM(SUBSTITUTE(M99,CHAR(160),""))),0),TRIM(SUBSTITUTE(V99,CHAR(160),""))="Devis 2",IFERROR(VALUE(TRIM(SUBSTITUTE(P99,CHAR(160),""))),0),TRIM(SUBSTITUTE(V99,CHAR(160),""))="Devis 3",IFERROR(VALUE(TRIM(SUBSTITUTE(S99,CHAR(160),""))),0),TRUE,0)*IFERROR(VALUE(TRIM(SUBSTITUTE(D99,CHAR(160),""))),0))=0,"",_xlfn.IFS(TRIM(SUBSTITUTE(V99,CHAR(160),""))="Devis 1",IFERROR(VALUE(TRIM(SUBSTITUTE(M99,CHAR(160),""))),0),TRIM(SUBSTITUTE(V99,CHAR(160),""))="Devis 2",IFERROR(VALUE(TRIM(SUBSTITUTE(P99,CHAR(160),""))),0),TRIM(SUBSTITUTE(V99,CHAR(160),""))="Devis 3",IFERROR(VALUE(TRIM(SUBSTITUTE(S99,CHAR(160),""))),0),TRUE,0)*IFERROR(VALUE(TRIM(SUBSTITUTE(D99,CHAR(160),""))),0))</f>
        <v/>
      </c>
      <c r="X99" s="54" t="str" cm="1">
        <f t="array" ref="X99">IF(_xlfn.IFS(TRIM(SUBSTITUTE(V99,CHAR(160),""))="Devis 1",IFERROR(VALUE(TRIM(SUBSTITUTE(N99,CHAR(160),""))),0),TRIM(SUBSTITUTE(V99,CHAR(160),""))="Devis 2",IFERROR(VALUE(TRIM(SUBSTITUTE(Q99,CHAR(160),""))),0),TRIM(SUBSTITUTE(V99,CHAR(160),""))="Devis 3",IFERROR(VALUE(TRIM(SUBSTITUTE(T99,CHAR(160),""))),0),TRUE,0)*IFERROR(VALUE(TRIM(SUBSTITUTE(D99,CHAR(160),""))),0)=0,IF(W99&lt;&gt;"",0,""),_xlfn.IFS(TRIM(SUBSTITUTE(V99,CHAR(160),""))="Devis 1",IFERROR(VALUE(TRIM(SUBSTITUTE(N99,CHAR(160),""))),0),TRIM(SUBSTITUTE(V99,CHAR(160),""))="Devis 2",IFERROR(VALUE(TRIM(SUBSTITUTE(Q99,CHAR(160),""))),0),TRIM(SUBSTITUTE(V99,CHAR(160),""))="Devis 3",IFERROR(VALUE(TRIM(SUBSTITUTE(T99,CHAR(160),""))),0),TRUE,0)*IFERROR(VALUE(TRIM(SUBSTITUTE(D99,CHAR(160),""))),0))</f>
        <v/>
      </c>
      <c r="Y99" s="112" t="str">
        <f t="shared" si="63"/>
        <v/>
      </c>
      <c r="Z99" s="113"/>
      <c r="AA99" s="130" t="str">
        <f t="shared" si="64"/>
        <v/>
      </c>
      <c r="AB99" s="130" t="str">
        <f t="shared" si="65"/>
        <v/>
      </c>
      <c r="AC99" s="130" t="str">
        <f t="shared" si="66"/>
        <v/>
      </c>
      <c r="AD99" s="130" t="str">
        <f t="shared" si="67"/>
        <v/>
      </c>
      <c r="AE99" s="130" t="str">
        <f t="shared" si="68"/>
        <v/>
      </c>
      <c r="AF99" s="130" t="str">
        <f t="shared" si="69"/>
        <v/>
      </c>
      <c r="AG99" s="130" t="str">
        <f t="shared" si="70"/>
        <v/>
      </c>
      <c r="AH99" s="130" t="str">
        <f t="shared" si="71"/>
        <v/>
      </c>
      <c r="AI99" s="130"/>
      <c r="AJ99" s="130" t="str">
        <f t="shared" si="72"/>
        <v/>
      </c>
      <c r="AK99" s="130" t="str">
        <f t="shared" si="73"/>
        <v/>
      </c>
      <c r="AL99" s="29" t="str">
        <f t="shared" si="74"/>
        <v/>
      </c>
      <c r="AM99" s="9" t="str">
        <f t="shared" si="75"/>
        <v/>
      </c>
      <c r="AN99" s="27" t="str">
        <f t="shared" si="76"/>
        <v/>
      </c>
      <c r="AO99" s="30" t="str">
        <f t="shared" si="77"/>
        <v/>
      </c>
      <c r="AP99" s="9" t="str">
        <f t="shared" si="78"/>
        <v/>
      </c>
      <c r="AQ99" s="27" t="str">
        <f t="shared" si="79"/>
        <v/>
      </c>
      <c r="AR99" s="31" t="str">
        <f t="shared" si="80"/>
        <v/>
      </c>
      <c r="AS99" s="9" t="str">
        <f t="shared" si="81"/>
        <v/>
      </c>
      <c r="AT99" s="32" t="str">
        <f t="shared" si="82"/>
        <v/>
      </c>
      <c r="AU99" s="28" t="str">
        <f t="shared" si="83"/>
        <v/>
      </c>
      <c r="AV99" s="136"/>
      <c r="AW99" s="33" t="str">
        <f t="shared" si="84"/>
        <v/>
      </c>
      <c r="AX99" s="33" t="str">
        <f t="shared" si="85"/>
        <v/>
      </c>
      <c r="AY99" s="33" t="str">
        <f t="shared" si="86"/>
        <v/>
      </c>
      <c r="AZ99" s="55" t="str" cm="1">
        <f t="array" ref="AZ99">IF($AC99="","",IF((IFERROR(_xlfn.IFS($AU99="Devis 1",(IFERROR(VALUE(TRIM(SUBSTITUTE(AL99,CHAR(160),""))),0)),$AU99="Devis 2",(IFERROR(VALUE(TRIM(SUBSTITUTE(AO99,CHAR(160),""))),0)),$AU99="Devis 3",(IFERROR(VALUE(TRIM(SUBSTITUTE(AR99,CHAR(160),""))),0))),0))*(IFERROR(VALUE(TRIM(SUBSTITUTE($AC99,CHAR(160),""))),0))=0,"",(IFERROR(_xlfn.IFS($AU99="Devis 1",(IFERROR(VALUE(TRIM(SUBSTITUTE(AL99,CHAR(160),""))),0)),$AU99="Devis 2",(IFERROR(VALUE(TRIM(SUBSTITUTE(AO99,CHAR(160),""))),0)),$AU99="Devis 3",(IFERROR(VALUE(TRIM(SUBSTITUTE(AR99,CHAR(160),""))),0))),0))*(IFERROR(VALUE(TRIM(SUBSTITUTE($AC99,CHAR(160),""))),0))))</f>
        <v/>
      </c>
      <c r="BA99" s="55" t="str" cm="1">
        <f t="array" ref="BA99">IF($AC99="","",IF((IFERROR(_xlfn.IFS(TRIM(SUBSTITUTE($AU99,CHAR(160),""))="Devis 1", IFERROR(VALUE(TRIM(SUBSTITUTE(AM99,CHAR(160),""))),0),TRIM(SUBSTITUTE($AU99,CHAR(160),""))="Devis 2", IFERROR(VALUE(TRIM(SUBSTITUTE(AP99,CHAR(160),""))),0),TRIM(SUBSTITUTE($AU99,CHAR(160),""))="Devis 3", IFERROR(VALUE(TRIM(SUBSTITUTE(AS99,CHAR(160),""))),0)),0) * IFERROR(VALUE(TRIM(SUBSTITUTE($AC99,CHAR(160),""))),0)) = 0,IF(AZ99&lt;&gt;"",0,""),(IFERROR(_xlfn.IFS(TRIM(SUBSTITUTE($AU99,CHAR(160),""))="Devis 1", IFERROR(VALUE(TRIM(SUBSTITUTE(AM99,CHAR(160),""))),0),TRIM(SUBSTITUTE($AU99,CHAR(160),""))="Devis 2", IFERROR(VALUE(TRIM(SUBSTITUTE(AP99,CHAR(160),""))),0),TRIM(SUBSTITUTE($AU99,CHAR(160),""))="Devis 3", IFERROR(VALUE(TRIM(SUBSTITUTE(AS99,CHAR(160),""))),0)),0) * IFERROR(VALUE(TRIM(SUBSTITUTE($AC99,CHAR(160),""))),0))))</f>
        <v/>
      </c>
      <c r="BB99" s="55" t="str" cm="1">
        <f t="array" ref="BB99">IF($AC99="","",IF(IFERROR(_xlfn.IFS($AU99="Devis 1",IFERROR(VALUE(TRIM(SUBSTITUTE(AN99,CHAR(160),""))),0),$AU99="Devis 2",IFERROR(VALUE(TRIM(SUBSTITUTE(AQ99,CHAR(160),""))),0),$AU99="Devis 3",IFERROR(VALUE(TRIM(SUBSTITUTE(AT99,CHAR(160),""))),0)),0)*IFERROR(VALUE(TRIM(SUBSTITUTE($AC99,CHAR(160),""))),0)=0,"",IFERROR(_xlfn.IFS($AU99="Devis 1",IFERROR(VALUE(TRIM(SUBSTITUTE(AN99,CHAR(160),""))),0),$AU99="Devis 2",IFERROR(VALUE(TRIM(SUBSTITUTE(AQ99,CHAR(160),""))),0),$AU99="Devis 3",IFERROR(VALUE(TRIM(SUBSTITUTE(AT99,CHAR(160),""))),0)),0)*IFERROR(VALUE(TRIM(SUBSTITUTE($AC99,CHAR(160),""))),0)))</f>
        <v/>
      </c>
      <c r="BC99" s="34"/>
      <c r="BD99" s="8" t="str" cm="1">
        <f t="array" ref="BD99">IF(OR(BB99="",AY99="",AZ99="",AW99="",BA99="",AX99=""),"",_xlfn.IFS((IFERROR(VALUE(TRIM(SUBSTITUTE(BB99,CHAR(160),""))),0))&gt;(IFERROR(VALUE(TRIM(SUBSTITUTE(AY99,CHAR(160),""))),0)),"KO : Le montant retenu TTC est supérieur au montant raisonnable TTC. Merci de revoir la ligne de dépense ou plafonner son montant.",(IFERROR(VALUE(TRIM(SUBSTITUTE(AZ99,CHAR(160),""))),0))&gt;(IFERROR(VALUE(TRIM(SUBSTITUTE(AW99,CHAR(160),""))),0)),"Attention : Le montant retenu HT est supérieur au montant HT raisonnable. Merci de revoir la ligne de dépense, plafonner son montant, ou justifier la reventillation HT / TVA.",(IFERROR(VALUE(TRIM(SUBSTITUTE(BA99,CHAR(160),""))),0))&gt;(IFERROR(VALUE(TRIM(SUBSTITUTE(AX99,CHAR(160),""))),0)),"Attention : Le montant TVA retenu est supérieur au montant TVA raisonnable. Merci de revoir la ligne de dépense, plafonner son montant, ou justifier la reventillation HT / TVA.",(IFERROR(VALUE(TRIM(SUBSTITUTE(BB99,CHAR(160),""))),0))=0,"",(IFERROR(VALUE(TRIM(SUBSTITUTE(AY99,CHAR(160),""))),0))=(IFERROR(VALUE(TRIM(SUBSTITUTE(BB99,CHAR(160),""))),0)),"OK",(IFERROR(VALUE(TRIM(SUBSTITUTE(AY99,CHAR(160),""))),0))&gt;(IFERROR(VALUE(TRIM(SUBSTITUTE(BB99,CHAR(160),""))),0))," OK : Montant instruit inférieur au montant raisonnable.",TRUE,""))</f>
        <v/>
      </c>
      <c r="BE99" s="139" t="str" cm="1">
        <f t="array" ref="BE99">IF(OR(BB99="",Y99="",AZ99="",W99="",BA99="",X99=""),"",_xlfn.IFS((IFERROR(VALUE(TRIM(SUBSTITUTE(BB99,CHAR(160),""))),0))&gt;(IFERROR(VALUE(TRIM(SUBSTITUTE(Y99,CHAR(160),""))),0)),"KO : Le montant retenu TTC est supérieur au montant présenté TTC. Merci de revoir la ligne de dépense ou plafonner son montant.",(IFERROR(VALUE(TRIM(SUBSTITUTE(AZ99,CHAR(160),""))),0))&gt;(IFERROR(VALUE(TRIM(SUBSTITUTE(W99,CHAR(160),""))),0)),"Attention : Le montant retenu HT est supérieur au montant HT présenté. Merci de revoir la ligne de dépense,plafonner son montant,ou justifier la reventillation HT/TVA.",(IFERROR(VALUE(TRIM(SUBSTITUTE(BA99,CHAR(160),""))),0))&gt;(IFERROR(VALUE(TRIM(SUBSTITUTE(X99,CHAR(160),""))),0)),"Attention : Le montant TVA retenu est supérieur au montant TVA présenté. Merci de revoir la ligne de dépense,plafonner son montant,ou justifier la reventillation HT/TVA.",(IFERROR(VALUE(TRIM(SUBSTITUTE(Y99,CHAR(160),""))),0))=0,"",(IFERROR(VALUE(TRIM(SUBSTITUTE(BB99,CHAR(160),""))),0))=(IFERROR(VALUE(TRIM(SUBSTITUTE(Y99,CHAR(160),""))),0)),"OK",
OR((IFERROR(VALUE(TRIM(SUBSTITUTE(BB99,CHAR(160),""))),0))=0,(IFERROR(VALUE(TRIM(SUBSTITUTE(AZ99,CHAR(160),""))),0))=0),"Attention : montant présenté entièrement écarté",(IFERROR(VALUE(TRIM(SUBSTITUTE(BB99,CHAR(160),""))),0))&lt;(IFERROR(VALUE(TRIM(SUBSTITUTE(Y99,CHAR(160),""))),0)),"Attention : montant présenté partiellement écarté",TRUE,""))</f>
        <v/>
      </c>
      <c r="BF99" s="33" t="str">
        <f t="shared" si="87"/>
        <v/>
      </c>
      <c r="BG99" s="33" t="str">
        <f t="shared" si="88"/>
        <v/>
      </c>
      <c r="BH99" s="10" t="str">
        <f t="shared" si="89"/>
        <v/>
      </c>
    </row>
    <row r="100" spans="1:60" ht="15" customHeight="1">
      <c r="A100" s="52">
        <v>89</v>
      </c>
      <c r="B100" s="539"/>
      <c r="C100" s="117"/>
      <c r="D100" s="118"/>
      <c r="E100" s="117"/>
      <c r="F100" s="117"/>
      <c r="G100" s="117"/>
      <c r="H100" s="117"/>
      <c r="I100" s="117"/>
      <c r="J100" s="117"/>
      <c r="K100" s="117"/>
      <c r="L100" s="117"/>
      <c r="M100" s="100"/>
      <c r="N100" s="4"/>
      <c r="O100" s="27" t="str">
        <f t="shared" si="60"/>
        <v/>
      </c>
      <c r="P100" s="5"/>
      <c r="Q100" s="4"/>
      <c r="R100" s="27" t="str">
        <f t="shared" si="61"/>
        <v/>
      </c>
      <c r="S100" s="6"/>
      <c r="T100" s="4"/>
      <c r="U100" s="101" t="str">
        <f t="shared" si="62"/>
        <v/>
      </c>
      <c r="V100" s="110"/>
      <c r="W100" s="109" t="str" cm="1">
        <f t="array" ref="W100">IF((_xlfn.IFS(TRIM(SUBSTITUTE(V100,CHAR(160),""))="Devis 1",IFERROR(VALUE(TRIM(SUBSTITUTE(M100,CHAR(160),""))),0),TRIM(SUBSTITUTE(V100,CHAR(160),""))="Devis 2",IFERROR(VALUE(TRIM(SUBSTITUTE(P100,CHAR(160),""))),0),TRIM(SUBSTITUTE(V100,CHAR(160),""))="Devis 3",IFERROR(VALUE(TRIM(SUBSTITUTE(S100,CHAR(160),""))),0),TRUE,0)*IFERROR(VALUE(TRIM(SUBSTITUTE(D100,CHAR(160),""))),0))=0,"",_xlfn.IFS(TRIM(SUBSTITUTE(V100,CHAR(160),""))="Devis 1",IFERROR(VALUE(TRIM(SUBSTITUTE(M100,CHAR(160),""))),0),TRIM(SUBSTITUTE(V100,CHAR(160),""))="Devis 2",IFERROR(VALUE(TRIM(SUBSTITUTE(P100,CHAR(160),""))),0),TRIM(SUBSTITUTE(V100,CHAR(160),""))="Devis 3",IFERROR(VALUE(TRIM(SUBSTITUTE(S100,CHAR(160),""))),0),TRUE,0)*IFERROR(VALUE(TRIM(SUBSTITUTE(D100,CHAR(160),""))),0))</f>
        <v/>
      </c>
      <c r="X100" s="54" t="str" cm="1">
        <f t="array" ref="X100">IF(_xlfn.IFS(TRIM(SUBSTITUTE(V100,CHAR(160),""))="Devis 1",IFERROR(VALUE(TRIM(SUBSTITUTE(N100,CHAR(160),""))),0),TRIM(SUBSTITUTE(V100,CHAR(160),""))="Devis 2",IFERROR(VALUE(TRIM(SUBSTITUTE(Q100,CHAR(160),""))),0),TRIM(SUBSTITUTE(V100,CHAR(160),""))="Devis 3",IFERROR(VALUE(TRIM(SUBSTITUTE(T100,CHAR(160),""))),0),TRUE,0)*IFERROR(VALUE(TRIM(SUBSTITUTE(D100,CHAR(160),""))),0)=0,IF(W100&lt;&gt;"",0,""),_xlfn.IFS(TRIM(SUBSTITUTE(V100,CHAR(160),""))="Devis 1",IFERROR(VALUE(TRIM(SUBSTITUTE(N100,CHAR(160),""))),0),TRIM(SUBSTITUTE(V100,CHAR(160),""))="Devis 2",IFERROR(VALUE(TRIM(SUBSTITUTE(Q100,CHAR(160),""))),0),TRIM(SUBSTITUTE(V100,CHAR(160),""))="Devis 3",IFERROR(VALUE(TRIM(SUBSTITUTE(T100,CHAR(160),""))),0),TRUE,0)*IFERROR(VALUE(TRIM(SUBSTITUTE(D100,CHAR(160),""))),0))</f>
        <v/>
      </c>
      <c r="Y100" s="112" t="str">
        <f t="shared" si="63"/>
        <v/>
      </c>
      <c r="Z100" s="113"/>
      <c r="AA100" s="130" t="str">
        <f t="shared" si="64"/>
        <v/>
      </c>
      <c r="AB100" s="130" t="str">
        <f t="shared" si="65"/>
        <v/>
      </c>
      <c r="AC100" s="130" t="str">
        <f t="shared" si="66"/>
        <v/>
      </c>
      <c r="AD100" s="130" t="str">
        <f t="shared" si="67"/>
        <v/>
      </c>
      <c r="AE100" s="130" t="str">
        <f t="shared" si="68"/>
        <v/>
      </c>
      <c r="AF100" s="130" t="str">
        <f t="shared" si="69"/>
        <v/>
      </c>
      <c r="AG100" s="130" t="str">
        <f t="shared" si="70"/>
        <v/>
      </c>
      <c r="AH100" s="130" t="str">
        <f t="shared" si="71"/>
        <v/>
      </c>
      <c r="AI100" s="130"/>
      <c r="AJ100" s="130" t="str">
        <f t="shared" si="72"/>
        <v/>
      </c>
      <c r="AK100" s="130" t="str">
        <f t="shared" si="73"/>
        <v/>
      </c>
      <c r="AL100" s="29" t="str">
        <f t="shared" si="74"/>
        <v/>
      </c>
      <c r="AM100" s="9" t="str">
        <f t="shared" si="75"/>
        <v/>
      </c>
      <c r="AN100" s="27" t="str">
        <f t="shared" si="76"/>
        <v/>
      </c>
      <c r="AO100" s="30" t="str">
        <f t="shared" si="77"/>
        <v/>
      </c>
      <c r="AP100" s="9" t="str">
        <f t="shared" si="78"/>
        <v/>
      </c>
      <c r="AQ100" s="27" t="str">
        <f t="shared" si="79"/>
        <v/>
      </c>
      <c r="AR100" s="31" t="str">
        <f t="shared" si="80"/>
        <v/>
      </c>
      <c r="AS100" s="9" t="str">
        <f t="shared" si="81"/>
        <v/>
      </c>
      <c r="AT100" s="32" t="str">
        <f t="shared" si="82"/>
        <v/>
      </c>
      <c r="AU100" s="28" t="str">
        <f t="shared" si="83"/>
        <v/>
      </c>
      <c r="AV100" s="136"/>
      <c r="AW100" s="33" t="str">
        <f t="shared" si="84"/>
        <v/>
      </c>
      <c r="AX100" s="33" t="str">
        <f t="shared" si="85"/>
        <v/>
      </c>
      <c r="AY100" s="33" t="str">
        <f t="shared" si="86"/>
        <v/>
      </c>
      <c r="AZ100" s="55" t="str" cm="1">
        <f t="array" ref="AZ100">IF($AC100="","",IF((IFERROR(_xlfn.IFS($AU100="Devis 1",(IFERROR(VALUE(TRIM(SUBSTITUTE(AL100,CHAR(160),""))),0)),$AU100="Devis 2",(IFERROR(VALUE(TRIM(SUBSTITUTE(AO100,CHAR(160),""))),0)),$AU100="Devis 3",(IFERROR(VALUE(TRIM(SUBSTITUTE(AR100,CHAR(160),""))),0))),0))*(IFERROR(VALUE(TRIM(SUBSTITUTE($AC100,CHAR(160),""))),0))=0,"",(IFERROR(_xlfn.IFS($AU100="Devis 1",(IFERROR(VALUE(TRIM(SUBSTITUTE(AL100,CHAR(160),""))),0)),$AU100="Devis 2",(IFERROR(VALUE(TRIM(SUBSTITUTE(AO100,CHAR(160),""))),0)),$AU100="Devis 3",(IFERROR(VALUE(TRIM(SUBSTITUTE(AR100,CHAR(160),""))),0))),0))*(IFERROR(VALUE(TRIM(SUBSTITUTE($AC100,CHAR(160),""))),0))))</f>
        <v/>
      </c>
      <c r="BA100" s="55" t="str" cm="1">
        <f t="array" ref="BA100">IF($AC100="","",IF((IFERROR(_xlfn.IFS(TRIM(SUBSTITUTE($AU100,CHAR(160),""))="Devis 1", IFERROR(VALUE(TRIM(SUBSTITUTE(AM100,CHAR(160),""))),0),TRIM(SUBSTITUTE($AU100,CHAR(160),""))="Devis 2", IFERROR(VALUE(TRIM(SUBSTITUTE(AP100,CHAR(160),""))),0),TRIM(SUBSTITUTE($AU100,CHAR(160),""))="Devis 3", IFERROR(VALUE(TRIM(SUBSTITUTE(AS100,CHAR(160),""))),0)),0) * IFERROR(VALUE(TRIM(SUBSTITUTE($AC100,CHAR(160),""))),0)) = 0,IF(AZ100&lt;&gt;"",0,""),(IFERROR(_xlfn.IFS(TRIM(SUBSTITUTE($AU100,CHAR(160),""))="Devis 1", IFERROR(VALUE(TRIM(SUBSTITUTE(AM100,CHAR(160),""))),0),TRIM(SUBSTITUTE($AU100,CHAR(160),""))="Devis 2", IFERROR(VALUE(TRIM(SUBSTITUTE(AP100,CHAR(160),""))),0),TRIM(SUBSTITUTE($AU100,CHAR(160),""))="Devis 3", IFERROR(VALUE(TRIM(SUBSTITUTE(AS100,CHAR(160),""))),0)),0) * IFERROR(VALUE(TRIM(SUBSTITUTE($AC100,CHAR(160),""))),0))))</f>
        <v/>
      </c>
      <c r="BB100" s="55" t="str" cm="1">
        <f t="array" ref="BB100">IF($AC100="","",IF(IFERROR(_xlfn.IFS($AU100="Devis 1",IFERROR(VALUE(TRIM(SUBSTITUTE(AN100,CHAR(160),""))),0),$AU100="Devis 2",IFERROR(VALUE(TRIM(SUBSTITUTE(AQ100,CHAR(160),""))),0),$AU100="Devis 3",IFERROR(VALUE(TRIM(SUBSTITUTE(AT100,CHAR(160),""))),0)),0)*IFERROR(VALUE(TRIM(SUBSTITUTE($AC100,CHAR(160),""))),0)=0,"",IFERROR(_xlfn.IFS($AU100="Devis 1",IFERROR(VALUE(TRIM(SUBSTITUTE(AN100,CHAR(160),""))),0),$AU100="Devis 2",IFERROR(VALUE(TRIM(SUBSTITUTE(AQ100,CHAR(160),""))),0),$AU100="Devis 3",IFERROR(VALUE(TRIM(SUBSTITUTE(AT100,CHAR(160),""))),0)),0)*IFERROR(VALUE(TRIM(SUBSTITUTE($AC100,CHAR(160),""))),0)))</f>
        <v/>
      </c>
      <c r="BC100" s="34"/>
      <c r="BD100" s="8" t="str" cm="1">
        <f t="array" ref="BD100">IF(OR(BB100="",AY100="",AZ100="",AW100="",BA100="",AX100=""),"",_xlfn.IFS((IFERROR(VALUE(TRIM(SUBSTITUTE(BB100,CHAR(160),""))),0))&gt;(IFERROR(VALUE(TRIM(SUBSTITUTE(AY100,CHAR(160),""))),0)),"KO : Le montant retenu TTC est supérieur au montant raisonnable TTC. Merci de revoir la ligne de dépense ou plafonner son montant.",(IFERROR(VALUE(TRIM(SUBSTITUTE(AZ100,CHAR(160),""))),0))&gt;(IFERROR(VALUE(TRIM(SUBSTITUTE(AW100,CHAR(160),""))),0)),"Attention : Le montant retenu HT est supérieur au montant HT raisonnable. Merci de revoir la ligne de dépense, plafonner son montant, ou justifier la reventillation HT / TVA.",(IFERROR(VALUE(TRIM(SUBSTITUTE(BA100,CHAR(160),""))),0))&gt;(IFERROR(VALUE(TRIM(SUBSTITUTE(AX100,CHAR(160),""))),0)),"Attention : Le montant TVA retenu est supérieur au montant TVA raisonnable. Merci de revoir la ligne de dépense, plafonner son montant, ou justifier la reventillation HT / TVA.",(IFERROR(VALUE(TRIM(SUBSTITUTE(BB100,CHAR(160),""))),0))=0,"",(IFERROR(VALUE(TRIM(SUBSTITUTE(AY100,CHAR(160),""))),0))=(IFERROR(VALUE(TRIM(SUBSTITUTE(BB100,CHAR(160),""))),0)),"OK",(IFERROR(VALUE(TRIM(SUBSTITUTE(AY100,CHAR(160),""))),0))&gt;(IFERROR(VALUE(TRIM(SUBSTITUTE(BB100,CHAR(160),""))),0))," OK : Montant instruit inférieur au montant raisonnable.",TRUE,""))</f>
        <v/>
      </c>
      <c r="BE100" s="139" t="str" cm="1">
        <f t="array" ref="BE100">IF(OR(BB100="",Y100="",AZ100="",W100="",BA100="",X100=""),"",_xlfn.IFS((IFERROR(VALUE(TRIM(SUBSTITUTE(BB100,CHAR(160),""))),0))&gt;(IFERROR(VALUE(TRIM(SUBSTITUTE(Y100,CHAR(160),""))),0)),"KO : Le montant retenu TTC est supérieur au montant présenté TTC. Merci de revoir la ligne de dépense ou plafonner son montant.",(IFERROR(VALUE(TRIM(SUBSTITUTE(AZ100,CHAR(160),""))),0))&gt;(IFERROR(VALUE(TRIM(SUBSTITUTE(W100,CHAR(160),""))),0)),"Attention : Le montant retenu HT est supérieur au montant HT présenté. Merci de revoir la ligne de dépense,plafonner son montant,ou justifier la reventillation HT/TVA.",(IFERROR(VALUE(TRIM(SUBSTITUTE(BA100,CHAR(160),""))),0))&gt;(IFERROR(VALUE(TRIM(SUBSTITUTE(X100,CHAR(160),""))),0)),"Attention : Le montant TVA retenu est supérieur au montant TVA présenté. Merci de revoir la ligne de dépense,plafonner son montant,ou justifier la reventillation HT/TVA.",(IFERROR(VALUE(TRIM(SUBSTITUTE(Y100,CHAR(160),""))),0))=0,"",(IFERROR(VALUE(TRIM(SUBSTITUTE(BB100,CHAR(160),""))),0))=(IFERROR(VALUE(TRIM(SUBSTITUTE(Y100,CHAR(160),""))),0)),"OK",
OR((IFERROR(VALUE(TRIM(SUBSTITUTE(BB100,CHAR(160),""))),0))=0,(IFERROR(VALUE(TRIM(SUBSTITUTE(AZ100,CHAR(160),""))),0))=0),"Attention : montant présenté entièrement écarté",(IFERROR(VALUE(TRIM(SUBSTITUTE(BB100,CHAR(160),""))),0))&lt;(IFERROR(VALUE(TRIM(SUBSTITUTE(Y100,CHAR(160),""))),0)),"Attention : montant présenté partiellement écarté",TRUE,""))</f>
        <v/>
      </c>
      <c r="BF100" s="33" t="str">
        <f t="shared" si="87"/>
        <v/>
      </c>
      <c r="BG100" s="33" t="str">
        <f t="shared" si="88"/>
        <v/>
      </c>
      <c r="BH100" s="10" t="str">
        <f t="shared" si="89"/>
        <v/>
      </c>
    </row>
    <row r="101" spans="1:60" ht="15" customHeight="1">
      <c r="A101" s="52">
        <v>90</v>
      </c>
      <c r="B101" s="539"/>
      <c r="C101" s="117"/>
      <c r="D101" s="118"/>
      <c r="E101" s="117"/>
      <c r="F101" s="117"/>
      <c r="G101" s="117"/>
      <c r="H101" s="117"/>
      <c r="I101" s="117"/>
      <c r="J101" s="117"/>
      <c r="K101" s="117"/>
      <c r="L101" s="117"/>
      <c r="M101" s="100"/>
      <c r="N101" s="4"/>
      <c r="O101" s="27" t="str">
        <f t="shared" si="60"/>
        <v/>
      </c>
      <c r="P101" s="5"/>
      <c r="Q101" s="4"/>
      <c r="R101" s="27" t="str">
        <f t="shared" si="61"/>
        <v/>
      </c>
      <c r="S101" s="6"/>
      <c r="T101" s="4"/>
      <c r="U101" s="101" t="str">
        <f t="shared" si="62"/>
        <v/>
      </c>
      <c r="V101" s="110"/>
      <c r="W101" s="109" t="str" cm="1">
        <f t="array" ref="W101">IF((_xlfn.IFS(TRIM(SUBSTITUTE(V101,CHAR(160),""))="Devis 1",IFERROR(VALUE(TRIM(SUBSTITUTE(M101,CHAR(160),""))),0),TRIM(SUBSTITUTE(V101,CHAR(160),""))="Devis 2",IFERROR(VALUE(TRIM(SUBSTITUTE(P101,CHAR(160),""))),0),TRIM(SUBSTITUTE(V101,CHAR(160),""))="Devis 3",IFERROR(VALUE(TRIM(SUBSTITUTE(S101,CHAR(160),""))),0),TRUE,0)*IFERROR(VALUE(TRIM(SUBSTITUTE(D101,CHAR(160),""))),0))=0,"",_xlfn.IFS(TRIM(SUBSTITUTE(V101,CHAR(160),""))="Devis 1",IFERROR(VALUE(TRIM(SUBSTITUTE(M101,CHAR(160),""))),0),TRIM(SUBSTITUTE(V101,CHAR(160),""))="Devis 2",IFERROR(VALUE(TRIM(SUBSTITUTE(P101,CHAR(160),""))),0),TRIM(SUBSTITUTE(V101,CHAR(160),""))="Devis 3",IFERROR(VALUE(TRIM(SUBSTITUTE(S101,CHAR(160),""))),0),TRUE,0)*IFERROR(VALUE(TRIM(SUBSTITUTE(D101,CHAR(160),""))),0))</f>
        <v/>
      </c>
      <c r="X101" s="54" t="str" cm="1">
        <f t="array" ref="X101">IF(_xlfn.IFS(TRIM(SUBSTITUTE(V101,CHAR(160),""))="Devis 1",IFERROR(VALUE(TRIM(SUBSTITUTE(N101,CHAR(160),""))),0),TRIM(SUBSTITUTE(V101,CHAR(160),""))="Devis 2",IFERROR(VALUE(TRIM(SUBSTITUTE(Q101,CHAR(160),""))),0),TRIM(SUBSTITUTE(V101,CHAR(160),""))="Devis 3",IFERROR(VALUE(TRIM(SUBSTITUTE(T101,CHAR(160),""))),0),TRUE,0)*IFERROR(VALUE(TRIM(SUBSTITUTE(D101,CHAR(160),""))),0)=0,IF(W101&lt;&gt;"",0,""),_xlfn.IFS(TRIM(SUBSTITUTE(V101,CHAR(160),""))="Devis 1",IFERROR(VALUE(TRIM(SUBSTITUTE(N101,CHAR(160),""))),0),TRIM(SUBSTITUTE(V101,CHAR(160),""))="Devis 2",IFERROR(VALUE(TRIM(SUBSTITUTE(Q101,CHAR(160),""))),0),TRIM(SUBSTITUTE(V101,CHAR(160),""))="Devis 3",IFERROR(VALUE(TRIM(SUBSTITUTE(T101,CHAR(160),""))),0),TRUE,0)*IFERROR(VALUE(TRIM(SUBSTITUTE(D101,CHAR(160),""))),0))</f>
        <v/>
      </c>
      <c r="Y101" s="112" t="str">
        <f t="shared" si="63"/>
        <v/>
      </c>
      <c r="Z101" s="113"/>
      <c r="AA101" s="130" t="str">
        <f t="shared" si="64"/>
        <v/>
      </c>
      <c r="AB101" s="130" t="str">
        <f t="shared" si="65"/>
        <v/>
      </c>
      <c r="AC101" s="130" t="str">
        <f t="shared" si="66"/>
        <v/>
      </c>
      <c r="AD101" s="130" t="str">
        <f t="shared" si="67"/>
        <v/>
      </c>
      <c r="AE101" s="130" t="str">
        <f t="shared" si="68"/>
        <v/>
      </c>
      <c r="AF101" s="130" t="str">
        <f t="shared" si="69"/>
        <v/>
      </c>
      <c r="AG101" s="130" t="str">
        <f t="shared" si="70"/>
        <v/>
      </c>
      <c r="AH101" s="130" t="str">
        <f t="shared" si="71"/>
        <v/>
      </c>
      <c r="AI101" s="130"/>
      <c r="AJ101" s="130" t="str">
        <f t="shared" si="72"/>
        <v/>
      </c>
      <c r="AK101" s="130" t="str">
        <f t="shared" si="73"/>
        <v/>
      </c>
      <c r="AL101" s="29" t="str">
        <f t="shared" si="74"/>
        <v/>
      </c>
      <c r="AM101" s="9" t="str">
        <f t="shared" si="75"/>
        <v/>
      </c>
      <c r="AN101" s="27" t="str">
        <f t="shared" si="76"/>
        <v/>
      </c>
      <c r="AO101" s="30" t="str">
        <f t="shared" si="77"/>
        <v/>
      </c>
      <c r="AP101" s="9" t="str">
        <f t="shared" si="78"/>
        <v/>
      </c>
      <c r="AQ101" s="27" t="str">
        <f t="shared" si="79"/>
        <v/>
      </c>
      <c r="AR101" s="31" t="str">
        <f t="shared" si="80"/>
        <v/>
      </c>
      <c r="AS101" s="9" t="str">
        <f t="shared" si="81"/>
        <v/>
      </c>
      <c r="AT101" s="32" t="str">
        <f t="shared" si="82"/>
        <v/>
      </c>
      <c r="AU101" s="28" t="str">
        <f t="shared" si="83"/>
        <v/>
      </c>
      <c r="AV101" s="136"/>
      <c r="AW101" s="33" t="str">
        <f t="shared" si="84"/>
        <v/>
      </c>
      <c r="AX101" s="33" t="str">
        <f t="shared" si="85"/>
        <v/>
      </c>
      <c r="AY101" s="33" t="str">
        <f t="shared" si="86"/>
        <v/>
      </c>
      <c r="AZ101" s="55" t="str" cm="1">
        <f t="array" ref="AZ101">IF($AC101="","",IF((IFERROR(_xlfn.IFS($AU101="Devis 1",(IFERROR(VALUE(TRIM(SUBSTITUTE(AL101,CHAR(160),""))),0)),$AU101="Devis 2",(IFERROR(VALUE(TRIM(SUBSTITUTE(AO101,CHAR(160),""))),0)),$AU101="Devis 3",(IFERROR(VALUE(TRIM(SUBSTITUTE(AR101,CHAR(160),""))),0))),0))*(IFERROR(VALUE(TRIM(SUBSTITUTE($AC101,CHAR(160),""))),0))=0,"",(IFERROR(_xlfn.IFS($AU101="Devis 1",(IFERROR(VALUE(TRIM(SUBSTITUTE(AL101,CHAR(160),""))),0)),$AU101="Devis 2",(IFERROR(VALUE(TRIM(SUBSTITUTE(AO101,CHAR(160),""))),0)),$AU101="Devis 3",(IFERROR(VALUE(TRIM(SUBSTITUTE(AR101,CHAR(160),""))),0))),0))*(IFERROR(VALUE(TRIM(SUBSTITUTE($AC101,CHAR(160),""))),0))))</f>
        <v/>
      </c>
      <c r="BA101" s="55" t="str" cm="1">
        <f t="array" ref="BA101">IF($AC101="","",IF((IFERROR(_xlfn.IFS(TRIM(SUBSTITUTE($AU101,CHAR(160),""))="Devis 1", IFERROR(VALUE(TRIM(SUBSTITUTE(AM101,CHAR(160),""))),0),TRIM(SUBSTITUTE($AU101,CHAR(160),""))="Devis 2", IFERROR(VALUE(TRIM(SUBSTITUTE(AP101,CHAR(160),""))),0),TRIM(SUBSTITUTE($AU101,CHAR(160),""))="Devis 3", IFERROR(VALUE(TRIM(SUBSTITUTE(AS101,CHAR(160),""))),0)),0) * IFERROR(VALUE(TRIM(SUBSTITUTE($AC101,CHAR(160),""))),0)) = 0,IF(AZ101&lt;&gt;"",0,""),(IFERROR(_xlfn.IFS(TRIM(SUBSTITUTE($AU101,CHAR(160),""))="Devis 1", IFERROR(VALUE(TRIM(SUBSTITUTE(AM101,CHAR(160),""))),0),TRIM(SUBSTITUTE($AU101,CHAR(160),""))="Devis 2", IFERROR(VALUE(TRIM(SUBSTITUTE(AP101,CHAR(160),""))),0),TRIM(SUBSTITUTE($AU101,CHAR(160),""))="Devis 3", IFERROR(VALUE(TRIM(SUBSTITUTE(AS101,CHAR(160),""))),0)),0) * IFERROR(VALUE(TRIM(SUBSTITUTE($AC101,CHAR(160),""))),0))))</f>
        <v/>
      </c>
      <c r="BB101" s="55" t="str" cm="1">
        <f t="array" ref="BB101">IF($AC101="","",IF(IFERROR(_xlfn.IFS($AU101="Devis 1",IFERROR(VALUE(TRIM(SUBSTITUTE(AN101,CHAR(160),""))),0),$AU101="Devis 2",IFERROR(VALUE(TRIM(SUBSTITUTE(AQ101,CHAR(160),""))),0),$AU101="Devis 3",IFERROR(VALUE(TRIM(SUBSTITUTE(AT101,CHAR(160),""))),0)),0)*IFERROR(VALUE(TRIM(SUBSTITUTE($AC101,CHAR(160),""))),0)=0,"",IFERROR(_xlfn.IFS($AU101="Devis 1",IFERROR(VALUE(TRIM(SUBSTITUTE(AN101,CHAR(160),""))),0),$AU101="Devis 2",IFERROR(VALUE(TRIM(SUBSTITUTE(AQ101,CHAR(160),""))),0),$AU101="Devis 3",IFERROR(VALUE(TRIM(SUBSTITUTE(AT101,CHAR(160),""))),0)),0)*IFERROR(VALUE(TRIM(SUBSTITUTE($AC101,CHAR(160),""))),0)))</f>
        <v/>
      </c>
      <c r="BC101" s="34"/>
      <c r="BD101" s="8" t="str" cm="1">
        <f t="array" ref="BD101">IF(OR(BB101="",AY101="",AZ101="",AW101="",BA101="",AX101=""),"",_xlfn.IFS((IFERROR(VALUE(TRIM(SUBSTITUTE(BB101,CHAR(160),""))),0))&gt;(IFERROR(VALUE(TRIM(SUBSTITUTE(AY101,CHAR(160),""))),0)),"KO : Le montant retenu TTC est supérieur au montant raisonnable TTC. Merci de revoir la ligne de dépense ou plafonner son montant.",(IFERROR(VALUE(TRIM(SUBSTITUTE(AZ101,CHAR(160),""))),0))&gt;(IFERROR(VALUE(TRIM(SUBSTITUTE(AW101,CHAR(160),""))),0)),"Attention : Le montant retenu HT est supérieur au montant HT raisonnable. Merci de revoir la ligne de dépense, plafonner son montant, ou justifier la reventillation HT / TVA.",(IFERROR(VALUE(TRIM(SUBSTITUTE(BA101,CHAR(160),""))),0))&gt;(IFERROR(VALUE(TRIM(SUBSTITUTE(AX101,CHAR(160),""))),0)),"Attention : Le montant TVA retenu est supérieur au montant TVA raisonnable. Merci de revoir la ligne de dépense, plafonner son montant, ou justifier la reventillation HT / TVA.",(IFERROR(VALUE(TRIM(SUBSTITUTE(BB101,CHAR(160),""))),0))=0,"",(IFERROR(VALUE(TRIM(SUBSTITUTE(AY101,CHAR(160),""))),0))=(IFERROR(VALUE(TRIM(SUBSTITUTE(BB101,CHAR(160),""))),0)),"OK",(IFERROR(VALUE(TRIM(SUBSTITUTE(AY101,CHAR(160),""))),0))&gt;(IFERROR(VALUE(TRIM(SUBSTITUTE(BB101,CHAR(160),""))),0))," OK : Montant instruit inférieur au montant raisonnable.",TRUE,""))</f>
        <v/>
      </c>
      <c r="BE101" s="139" t="str" cm="1">
        <f t="array" ref="BE101">IF(OR(BB101="",Y101="",AZ101="",W101="",BA101="",X101=""),"",_xlfn.IFS((IFERROR(VALUE(TRIM(SUBSTITUTE(BB101,CHAR(160),""))),0))&gt;(IFERROR(VALUE(TRIM(SUBSTITUTE(Y101,CHAR(160),""))),0)),"KO : Le montant retenu TTC est supérieur au montant présenté TTC. Merci de revoir la ligne de dépense ou plafonner son montant.",(IFERROR(VALUE(TRIM(SUBSTITUTE(AZ101,CHAR(160),""))),0))&gt;(IFERROR(VALUE(TRIM(SUBSTITUTE(W101,CHAR(160),""))),0)),"Attention : Le montant retenu HT est supérieur au montant HT présenté. Merci de revoir la ligne de dépense,plafonner son montant,ou justifier la reventillation HT/TVA.",(IFERROR(VALUE(TRIM(SUBSTITUTE(BA101,CHAR(160),""))),0))&gt;(IFERROR(VALUE(TRIM(SUBSTITUTE(X101,CHAR(160),""))),0)),"Attention : Le montant TVA retenu est supérieur au montant TVA présenté. Merci de revoir la ligne de dépense,plafonner son montant,ou justifier la reventillation HT/TVA.",(IFERROR(VALUE(TRIM(SUBSTITUTE(Y101,CHAR(160),""))),0))=0,"",(IFERROR(VALUE(TRIM(SUBSTITUTE(BB101,CHAR(160),""))),0))=(IFERROR(VALUE(TRIM(SUBSTITUTE(Y101,CHAR(160),""))),0)),"OK",
OR((IFERROR(VALUE(TRIM(SUBSTITUTE(BB101,CHAR(160),""))),0))=0,(IFERROR(VALUE(TRIM(SUBSTITUTE(AZ101,CHAR(160),""))),0))=0),"Attention : montant présenté entièrement écarté",(IFERROR(VALUE(TRIM(SUBSTITUTE(BB101,CHAR(160),""))),0))&lt;(IFERROR(VALUE(TRIM(SUBSTITUTE(Y101,CHAR(160),""))),0)),"Attention : montant présenté partiellement écarté",TRUE,""))</f>
        <v/>
      </c>
      <c r="BF101" s="33" t="str">
        <f t="shared" si="87"/>
        <v/>
      </c>
      <c r="BG101" s="33" t="str">
        <f t="shared" si="88"/>
        <v/>
      </c>
      <c r="BH101" s="10" t="str">
        <f t="shared" si="89"/>
        <v/>
      </c>
    </row>
    <row r="102" spans="1:60" ht="15" customHeight="1">
      <c r="A102" s="52">
        <v>91</v>
      </c>
      <c r="B102" s="539"/>
      <c r="C102" s="117"/>
      <c r="D102" s="118"/>
      <c r="E102" s="117"/>
      <c r="F102" s="117"/>
      <c r="G102" s="117"/>
      <c r="H102" s="117"/>
      <c r="I102" s="117"/>
      <c r="J102" s="117"/>
      <c r="K102" s="117"/>
      <c r="L102" s="117"/>
      <c r="M102" s="100"/>
      <c r="N102" s="4"/>
      <c r="O102" s="27" t="str">
        <f t="shared" si="60"/>
        <v/>
      </c>
      <c r="P102" s="5"/>
      <c r="Q102" s="4"/>
      <c r="R102" s="27" t="str">
        <f t="shared" si="61"/>
        <v/>
      </c>
      <c r="S102" s="6"/>
      <c r="T102" s="4"/>
      <c r="U102" s="101" t="str">
        <f t="shared" si="62"/>
        <v/>
      </c>
      <c r="V102" s="110"/>
      <c r="W102" s="109" t="str" cm="1">
        <f t="array" ref="W102">IF((_xlfn.IFS(TRIM(SUBSTITUTE(V102,CHAR(160),""))="Devis 1",IFERROR(VALUE(TRIM(SUBSTITUTE(M102,CHAR(160),""))),0),TRIM(SUBSTITUTE(V102,CHAR(160),""))="Devis 2",IFERROR(VALUE(TRIM(SUBSTITUTE(P102,CHAR(160),""))),0),TRIM(SUBSTITUTE(V102,CHAR(160),""))="Devis 3",IFERROR(VALUE(TRIM(SUBSTITUTE(S102,CHAR(160),""))),0),TRUE,0)*IFERROR(VALUE(TRIM(SUBSTITUTE(D102,CHAR(160),""))),0))=0,"",_xlfn.IFS(TRIM(SUBSTITUTE(V102,CHAR(160),""))="Devis 1",IFERROR(VALUE(TRIM(SUBSTITUTE(M102,CHAR(160),""))),0),TRIM(SUBSTITUTE(V102,CHAR(160),""))="Devis 2",IFERROR(VALUE(TRIM(SUBSTITUTE(P102,CHAR(160),""))),0),TRIM(SUBSTITUTE(V102,CHAR(160),""))="Devis 3",IFERROR(VALUE(TRIM(SUBSTITUTE(S102,CHAR(160),""))),0),TRUE,0)*IFERROR(VALUE(TRIM(SUBSTITUTE(D102,CHAR(160),""))),0))</f>
        <v/>
      </c>
      <c r="X102" s="54" t="str" cm="1">
        <f t="array" ref="X102">IF(_xlfn.IFS(TRIM(SUBSTITUTE(V102,CHAR(160),""))="Devis 1",IFERROR(VALUE(TRIM(SUBSTITUTE(N102,CHAR(160),""))),0),TRIM(SUBSTITUTE(V102,CHAR(160),""))="Devis 2",IFERROR(VALUE(TRIM(SUBSTITUTE(Q102,CHAR(160),""))),0),TRIM(SUBSTITUTE(V102,CHAR(160),""))="Devis 3",IFERROR(VALUE(TRIM(SUBSTITUTE(T102,CHAR(160),""))),0),TRUE,0)*IFERROR(VALUE(TRIM(SUBSTITUTE(D102,CHAR(160),""))),0)=0,IF(W102&lt;&gt;"",0,""),_xlfn.IFS(TRIM(SUBSTITUTE(V102,CHAR(160),""))="Devis 1",IFERROR(VALUE(TRIM(SUBSTITUTE(N102,CHAR(160),""))),0),TRIM(SUBSTITUTE(V102,CHAR(160),""))="Devis 2",IFERROR(VALUE(TRIM(SUBSTITUTE(Q102,CHAR(160),""))),0),TRIM(SUBSTITUTE(V102,CHAR(160),""))="Devis 3",IFERROR(VALUE(TRIM(SUBSTITUTE(T102,CHAR(160),""))),0),TRUE,0)*IFERROR(VALUE(TRIM(SUBSTITUTE(D102,CHAR(160),""))),0))</f>
        <v/>
      </c>
      <c r="Y102" s="112" t="str">
        <f t="shared" si="63"/>
        <v/>
      </c>
      <c r="Z102" s="113"/>
      <c r="AA102" s="130" t="str">
        <f t="shared" si="64"/>
        <v/>
      </c>
      <c r="AB102" s="130" t="str">
        <f t="shared" si="65"/>
        <v/>
      </c>
      <c r="AC102" s="130" t="str">
        <f t="shared" si="66"/>
        <v/>
      </c>
      <c r="AD102" s="130" t="str">
        <f t="shared" si="67"/>
        <v/>
      </c>
      <c r="AE102" s="130" t="str">
        <f t="shared" si="68"/>
        <v/>
      </c>
      <c r="AF102" s="130" t="str">
        <f t="shared" si="69"/>
        <v/>
      </c>
      <c r="AG102" s="130" t="str">
        <f t="shared" si="70"/>
        <v/>
      </c>
      <c r="AH102" s="130" t="str">
        <f t="shared" si="71"/>
        <v/>
      </c>
      <c r="AI102" s="130"/>
      <c r="AJ102" s="130" t="str">
        <f t="shared" si="72"/>
        <v/>
      </c>
      <c r="AK102" s="130" t="str">
        <f t="shared" si="73"/>
        <v/>
      </c>
      <c r="AL102" s="29" t="str">
        <f t="shared" si="74"/>
        <v/>
      </c>
      <c r="AM102" s="9" t="str">
        <f t="shared" si="75"/>
        <v/>
      </c>
      <c r="AN102" s="27" t="str">
        <f t="shared" si="76"/>
        <v/>
      </c>
      <c r="AO102" s="30" t="str">
        <f t="shared" si="77"/>
        <v/>
      </c>
      <c r="AP102" s="9" t="str">
        <f t="shared" si="78"/>
        <v/>
      </c>
      <c r="AQ102" s="27" t="str">
        <f t="shared" si="79"/>
        <v/>
      </c>
      <c r="AR102" s="31" t="str">
        <f t="shared" si="80"/>
        <v/>
      </c>
      <c r="AS102" s="9" t="str">
        <f t="shared" si="81"/>
        <v/>
      </c>
      <c r="AT102" s="32" t="str">
        <f t="shared" si="82"/>
        <v/>
      </c>
      <c r="AU102" s="28" t="str">
        <f t="shared" si="83"/>
        <v/>
      </c>
      <c r="AV102" s="136"/>
      <c r="AW102" s="33" t="str">
        <f t="shared" si="84"/>
        <v/>
      </c>
      <c r="AX102" s="33" t="str">
        <f t="shared" si="85"/>
        <v/>
      </c>
      <c r="AY102" s="33" t="str">
        <f t="shared" si="86"/>
        <v/>
      </c>
      <c r="AZ102" s="55" t="str" cm="1">
        <f t="array" ref="AZ102">IF($AC102="","",IF((IFERROR(_xlfn.IFS($AU102="Devis 1",(IFERROR(VALUE(TRIM(SUBSTITUTE(AL102,CHAR(160),""))),0)),$AU102="Devis 2",(IFERROR(VALUE(TRIM(SUBSTITUTE(AO102,CHAR(160),""))),0)),$AU102="Devis 3",(IFERROR(VALUE(TRIM(SUBSTITUTE(AR102,CHAR(160),""))),0))),0))*(IFERROR(VALUE(TRIM(SUBSTITUTE($AC102,CHAR(160),""))),0))=0,"",(IFERROR(_xlfn.IFS($AU102="Devis 1",(IFERROR(VALUE(TRIM(SUBSTITUTE(AL102,CHAR(160),""))),0)),$AU102="Devis 2",(IFERROR(VALUE(TRIM(SUBSTITUTE(AO102,CHAR(160),""))),0)),$AU102="Devis 3",(IFERROR(VALUE(TRIM(SUBSTITUTE(AR102,CHAR(160),""))),0))),0))*(IFERROR(VALUE(TRIM(SUBSTITUTE($AC102,CHAR(160),""))),0))))</f>
        <v/>
      </c>
      <c r="BA102" s="55" t="str" cm="1">
        <f t="array" ref="BA102">IF($AC102="","",IF((IFERROR(_xlfn.IFS(TRIM(SUBSTITUTE($AU102,CHAR(160),""))="Devis 1", IFERROR(VALUE(TRIM(SUBSTITUTE(AM102,CHAR(160),""))),0),TRIM(SUBSTITUTE($AU102,CHAR(160),""))="Devis 2", IFERROR(VALUE(TRIM(SUBSTITUTE(AP102,CHAR(160),""))),0),TRIM(SUBSTITUTE($AU102,CHAR(160),""))="Devis 3", IFERROR(VALUE(TRIM(SUBSTITUTE(AS102,CHAR(160),""))),0)),0) * IFERROR(VALUE(TRIM(SUBSTITUTE($AC102,CHAR(160),""))),0)) = 0,IF(AZ102&lt;&gt;"",0,""),(IFERROR(_xlfn.IFS(TRIM(SUBSTITUTE($AU102,CHAR(160),""))="Devis 1", IFERROR(VALUE(TRIM(SUBSTITUTE(AM102,CHAR(160),""))),0),TRIM(SUBSTITUTE($AU102,CHAR(160),""))="Devis 2", IFERROR(VALUE(TRIM(SUBSTITUTE(AP102,CHAR(160),""))),0),TRIM(SUBSTITUTE($AU102,CHAR(160),""))="Devis 3", IFERROR(VALUE(TRIM(SUBSTITUTE(AS102,CHAR(160),""))),0)),0) * IFERROR(VALUE(TRIM(SUBSTITUTE($AC102,CHAR(160),""))),0))))</f>
        <v/>
      </c>
      <c r="BB102" s="55" t="str" cm="1">
        <f t="array" ref="BB102">IF($AC102="","",IF(IFERROR(_xlfn.IFS($AU102="Devis 1",IFERROR(VALUE(TRIM(SUBSTITUTE(AN102,CHAR(160),""))),0),$AU102="Devis 2",IFERROR(VALUE(TRIM(SUBSTITUTE(AQ102,CHAR(160),""))),0),$AU102="Devis 3",IFERROR(VALUE(TRIM(SUBSTITUTE(AT102,CHAR(160),""))),0)),0)*IFERROR(VALUE(TRIM(SUBSTITUTE($AC102,CHAR(160),""))),0)=0,"",IFERROR(_xlfn.IFS($AU102="Devis 1",IFERROR(VALUE(TRIM(SUBSTITUTE(AN102,CHAR(160),""))),0),$AU102="Devis 2",IFERROR(VALUE(TRIM(SUBSTITUTE(AQ102,CHAR(160),""))),0),$AU102="Devis 3",IFERROR(VALUE(TRIM(SUBSTITUTE(AT102,CHAR(160),""))),0)),0)*IFERROR(VALUE(TRIM(SUBSTITUTE($AC102,CHAR(160),""))),0)))</f>
        <v/>
      </c>
      <c r="BC102" s="34"/>
      <c r="BD102" s="8" t="str" cm="1">
        <f t="array" ref="BD102">IF(OR(BB102="",AY102="",AZ102="",AW102="",BA102="",AX102=""),"",_xlfn.IFS((IFERROR(VALUE(TRIM(SUBSTITUTE(BB102,CHAR(160),""))),0))&gt;(IFERROR(VALUE(TRIM(SUBSTITUTE(AY102,CHAR(160),""))),0)),"KO : Le montant retenu TTC est supérieur au montant raisonnable TTC. Merci de revoir la ligne de dépense ou plafonner son montant.",(IFERROR(VALUE(TRIM(SUBSTITUTE(AZ102,CHAR(160),""))),0))&gt;(IFERROR(VALUE(TRIM(SUBSTITUTE(AW102,CHAR(160),""))),0)),"Attention : Le montant retenu HT est supérieur au montant HT raisonnable. Merci de revoir la ligne de dépense, plafonner son montant, ou justifier la reventillation HT / TVA.",(IFERROR(VALUE(TRIM(SUBSTITUTE(BA102,CHAR(160),""))),0))&gt;(IFERROR(VALUE(TRIM(SUBSTITUTE(AX102,CHAR(160),""))),0)),"Attention : Le montant TVA retenu est supérieur au montant TVA raisonnable. Merci de revoir la ligne de dépense, plafonner son montant, ou justifier la reventillation HT / TVA.",(IFERROR(VALUE(TRIM(SUBSTITUTE(BB102,CHAR(160),""))),0))=0,"",(IFERROR(VALUE(TRIM(SUBSTITUTE(AY102,CHAR(160),""))),0))=(IFERROR(VALUE(TRIM(SUBSTITUTE(BB102,CHAR(160),""))),0)),"OK",(IFERROR(VALUE(TRIM(SUBSTITUTE(AY102,CHAR(160),""))),0))&gt;(IFERROR(VALUE(TRIM(SUBSTITUTE(BB102,CHAR(160),""))),0))," OK : Montant instruit inférieur au montant raisonnable.",TRUE,""))</f>
        <v/>
      </c>
      <c r="BE102" s="139" t="str" cm="1">
        <f t="array" ref="BE102">IF(OR(BB102="",Y102="",AZ102="",W102="",BA102="",X102=""),"",_xlfn.IFS((IFERROR(VALUE(TRIM(SUBSTITUTE(BB102,CHAR(160),""))),0))&gt;(IFERROR(VALUE(TRIM(SUBSTITUTE(Y102,CHAR(160),""))),0)),"KO : Le montant retenu TTC est supérieur au montant présenté TTC. Merci de revoir la ligne de dépense ou plafonner son montant.",(IFERROR(VALUE(TRIM(SUBSTITUTE(AZ102,CHAR(160),""))),0))&gt;(IFERROR(VALUE(TRIM(SUBSTITUTE(W102,CHAR(160),""))),0)),"Attention : Le montant retenu HT est supérieur au montant HT présenté. Merci de revoir la ligne de dépense,plafonner son montant,ou justifier la reventillation HT/TVA.",(IFERROR(VALUE(TRIM(SUBSTITUTE(BA102,CHAR(160),""))),0))&gt;(IFERROR(VALUE(TRIM(SUBSTITUTE(X102,CHAR(160),""))),0)),"Attention : Le montant TVA retenu est supérieur au montant TVA présenté. Merci de revoir la ligne de dépense,plafonner son montant,ou justifier la reventillation HT/TVA.",(IFERROR(VALUE(TRIM(SUBSTITUTE(Y102,CHAR(160),""))),0))=0,"",(IFERROR(VALUE(TRIM(SUBSTITUTE(BB102,CHAR(160),""))),0))=(IFERROR(VALUE(TRIM(SUBSTITUTE(Y102,CHAR(160),""))),0)),"OK",
OR((IFERROR(VALUE(TRIM(SUBSTITUTE(BB102,CHAR(160),""))),0))=0,(IFERROR(VALUE(TRIM(SUBSTITUTE(AZ102,CHAR(160),""))),0))=0),"Attention : montant présenté entièrement écarté",(IFERROR(VALUE(TRIM(SUBSTITUTE(BB102,CHAR(160),""))),0))&lt;(IFERROR(VALUE(TRIM(SUBSTITUTE(Y102,CHAR(160),""))),0)),"Attention : montant présenté partiellement écarté",TRUE,""))</f>
        <v/>
      </c>
      <c r="BF102" s="33" t="str">
        <f t="shared" si="87"/>
        <v/>
      </c>
      <c r="BG102" s="33" t="str">
        <f t="shared" si="88"/>
        <v/>
      </c>
      <c r="BH102" s="10" t="str">
        <f t="shared" si="89"/>
        <v/>
      </c>
    </row>
    <row r="103" spans="1:60" ht="15" customHeight="1">
      <c r="A103" s="52">
        <v>92</v>
      </c>
      <c r="B103" s="539"/>
      <c r="C103" s="117"/>
      <c r="D103" s="118"/>
      <c r="E103" s="117"/>
      <c r="F103" s="117"/>
      <c r="G103" s="117"/>
      <c r="H103" s="117"/>
      <c r="I103" s="117"/>
      <c r="J103" s="117"/>
      <c r="K103" s="117"/>
      <c r="L103" s="117"/>
      <c r="M103" s="100"/>
      <c r="N103" s="4"/>
      <c r="O103" s="27" t="str">
        <f t="shared" si="60"/>
        <v/>
      </c>
      <c r="P103" s="5"/>
      <c r="Q103" s="4"/>
      <c r="R103" s="27" t="str">
        <f t="shared" si="61"/>
        <v/>
      </c>
      <c r="S103" s="6"/>
      <c r="T103" s="4"/>
      <c r="U103" s="101" t="str">
        <f t="shared" si="62"/>
        <v/>
      </c>
      <c r="V103" s="110"/>
      <c r="W103" s="109" t="str" cm="1">
        <f t="array" ref="W103">IF((_xlfn.IFS(TRIM(SUBSTITUTE(V103,CHAR(160),""))="Devis 1",IFERROR(VALUE(TRIM(SUBSTITUTE(M103,CHAR(160),""))),0),TRIM(SUBSTITUTE(V103,CHAR(160),""))="Devis 2",IFERROR(VALUE(TRIM(SUBSTITUTE(P103,CHAR(160),""))),0),TRIM(SUBSTITUTE(V103,CHAR(160),""))="Devis 3",IFERROR(VALUE(TRIM(SUBSTITUTE(S103,CHAR(160),""))),0),TRUE,0)*IFERROR(VALUE(TRIM(SUBSTITUTE(D103,CHAR(160),""))),0))=0,"",_xlfn.IFS(TRIM(SUBSTITUTE(V103,CHAR(160),""))="Devis 1",IFERROR(VALUE(TRIM(SUBSTITUTE(M103,CHAR(160),""))),0),TRIM(SUBSTITUTE(V103,CHAR(160),""))="Devis 2",IFERROR(VALUE(TRIM(SUBSTITUTE(P103,CHAR(160),""))),0),TRIM(SUBSTITUTE(V103,CHAR(160),""))="Devis 3",IFERROR(VALUE(TRIM(SUBSTITUTE(S103,CHAR(160),""))),0),TRUE,0)*IFERROR(VALUE(TRIM(SUBSTITUTE(D103,CHAR(160),""))),0))</f>
        <v/>
      </c>
      <c r="X103" s="54" t="str" cm="1">
        <f t="array" ref="X103">IF(_xlfn.IFS(TRIM(SUBSTITUTE(V103,CHAR(160),""))="Devis 1",IFERROR(VALUE(TRIM(SUBSTITUTE(N103,CHAR(160),""))),0),TRIM(SUBSTITUTE(V103,CHAR(160),""))="Devis 2",IFERROR(VALUE(TRIM(SUBSTITUTE(Q103,CHAR(160),""))),0),TRIM(SUBSTITUTE(V103,CHAR(160),""))="Devis 3",IFERROR(VALUE(TRIM(SUBSTITUTE(T103,CHAR(160),""))),0),TRUE,0)*IFERROR(VALUE(TRIM(SUBSTITUTE(D103,CHAR(160),""))),0)=0,IF(W103&lt;&gt;"",0,""),_xlfn.IFS(TRIM(SUBSTITUTE(V103,CHAR(160),""))="Devis 1",IFERROR(VALUE(TRIM(SUBSTITUTE(N103,CHAR(160),""))),0),TRIM(SUBSTITUTE(V103,CHAR(160),""))="Devis 2",IFERROR(VALUE(TRIM(SUBSTITUTE(Q103,CHAR(160),""))),0),TRIM(SUBSTITUTE(V103,CHAR(160),""))="Devis 3",IFERROR(VALUE(TRIM(SUBSTITUTE(T103,CHAR(160),""))),0),TRUE,0)*IFERROR(VALUE(TRIM(SUBSTITUTE(D103,CHAR(160),""))),0))</f>
        <v/>
      </c>
      <c r="Y103" s="112" t="str">
        <f t="shared" si="63"/>
        <v/>
      </c>
      <c r="Z103" s="113"/>
      <c r="AA103" s="130" t="str">
        <f t="shared" si="64"/>
        <v/>
      </c>
      <c r="AB103" s="130" t="str">
        <f t="shared" si="65"/>
        <v/>
      </c>
      <c r="AC103" s="130" t="str">
        <f t="shared" si="66"/>
        <v/>
      </c>
      <c r="AD103" s="130" t="str">
        <f t="shared" si="67"/>
        <v/>
      </c>
      <c r="AE103" s="130" t="str">
        <f t="shared" si="68"/>
        <v/>
      </c>
      <c r="AF103" s="130" t="str">
        <f t="shared" si="69"/>
        <v/>
      </c>
      <c r="AG103" s="130" t="str">
        <f t="shared" si="70"/>
        <v/>
      </c>
      <c r="AH103" s="130" t="str">
        <f t="shared" si="71"/>
        <v/>
      </c>
      <c r="AI103" s="130"/>
      <c r="AJ103" s="130" t="str">
        <f t="shared" si="72"/>
        <v/>
      </c>
      <c r="AK103" s="130" t="str">
        <f t="shared" si="73"/>
        <v/>
      </c>
      <c r="AL103" s="29" t="str">
        <f t="shared" si="74"/>
        <v/>
      </c>
      <c r="AM103" s="9" t="str">
        <f t="shared" si="75"/>
        <v/>
      </c>
      <c r="AN103" s="27" t="str">
        <f t="shared" si="76"/>
        <v/>
      </c>
      <c r="AO103" s="30" t="str">
        <f t="shared" si="77"/>
        <v/>
      </c>
      <c r="AP103" s="9" t="str">
        <f t="shared" si="78"/>
        <v/>
      </c>
      <c r="AQ103" s="27" t="str">
        <f t="shared" si="79"/>
        <v/>
      </c>
      <c r="AR103" s="31" t="str">
        <f t="shared" si="80"/>
        <v/>
      </c>
      <c r="AS103" s="9" t="str">
        <f t="shared" si="81"/>
        <v/>
      </c>
      <c r="AT103" s="32" t="str">
        <f t="shared" si="82"/>
        <v/>
      </c>
      <c r="AU103" s="28" t="str">
        <f t="shared" si="83"/>
        <v/>
      </c>
      <c r="AV103" s="136"/>
      <c r="AW103" s="33" t="str">
        <f t="shared" si="84"/>
        <v/>
      </c>
      <c r="AX103" s="33" t="str">
        <f t="shared" si="85"/>
        <v/>
      </c>
      <c r="AY103" s="33" t="str">
        <f t="shared" si="86"/>
        <v/>
      </c>
      <c r="AZ103" s="55" t="str" cm="1">
        <f t="array" ref="AZ103">IF($AC103="","",IF((IFERROR(_xlfn.IFS($AU103="Devis 1",(IFERROR(VALUE(TRIM(SUBSTITUTE(AL103,CHAR(160),""))),0)),$AU103="Devis 2",(IFERROR(VALUE(TRIM(SUBSTITUTE(AO103,CHAR(160),""))),0)),$AU103="Devis 3",(IFERROR(VALUE(TRIM(SUBSTITUTE(AR103,CHAR(160),""))),0))),0))*(IFERROR(VALUE(TRIM(SUBSTITUTE($AC103,CHAR(160),""))),0))=0,"",(IFERROR(_xlfn.IFS($AU103="Devis 1",(IFERROR(VALUE(TRIM(SUBSTITUTE(AL103,CHAR(160),""))),0)),$AU103="Devis 2",(IFERROR(VALUE(TRIM(SUBSTITUTE(AO103,CHAR(160),""))),0)),$AU103="Devis 3",(IFERROR(VALUE(TRIM(SUBSTITUTE(AR103,CHAR(160),""))),0))),0))*(IFERROR(VALUE(TRIM(SUBSTITUTE($AC103,CHAR(160),""))),0))))</f>
        <v/>
      </c>
      <c r="BA103" s="55" t="str" cm="1">
        <f t="array" ref="BA103">IF($AC103="","",IF((IFERROR(_xlfn.IFS(TRIM(SUBSTITUTE($AU103,CHAR(160),""))="Devis 1", IFERROR(VALUE(TRIM(SUBSTITUTE(AM103,CHAR(160),""))),0),TRIM(SUBSTITUTE($AU103,CHAR(160),""))="Devis 2", IFERROR(VALUE(TRIM(SUBSTITUTE(AP103,CHAR(160),""))),0),TRIM(SUBSTITUTE($AU103,CHAR(160),""))="Devis 3", IFERROR(VALUE(TRIM(SUBSTITUTE(AS103,CHAR(160),""))),0)),0) * IFERROR(VALUE(TRIM(SUBSTITUTE($AC103,CHAR(160),""))),0)) = 0,IF(AZ103&lt;&gt;"",0,""),(IFERROR(_xlfn.IFS(TRIM(SUBSTITUTE($AU103,CHAR(160),""))="Devis 1", IFERROR(VALUE(TRIM(SUBSTITUTE(AM103,CHAR(160),""))),0),TRIM(SUBSTITUTE($AU103,CHAR(160),""))="Devis 2", IFERROR(VALUE(TRIM(SUBSTITUTE(AP103,CHAR(160),""))),0),TRIM(SUBSTITUTE($AU103,CHAR(160),""))="Devis 3", IFERROR(VALUE(TRIM(SUBSTITUTE(AS103,CHAR(160),""))),0)),0) * IFERROR(VALUE(TRIM(SUBSTITUTE($AC103,CHAR(160),""))),0))))</f>
        <v/>
      </c>
      <c r="BB103" s="55" t="str" cm="1">
        <f t="array" ref="BB103">IF($AC103="","",IF(IFERROR(_xlfn.IFS($AU103="Devis 1",IFERROR(VALUE(TRIM(SUBSTITUTE(AN103,CHAR(160),""))),0),$AU103="Devis 2",IFERROR(VALUE(TRIM(SUBSTITUTE(AQ103,CHAR(160),""))),0),$AU103="Devis 3",IFERROR(VALUE(TRIM(SUBSTITUTE(AT103,CHAR(160),""))),0)),0)*IFERROR(VALUE(TRIM(SUBSTITUTE($AC103,CHAR(160),""))),0)=0,"",IFERROR(_xlfn.IFS($AU103="Devis 1",IFERROR(VALUE(TRIM(SUBSTITUTE(AN103,CHAR(160),""))),0),$AU103="Devis 2",IFERROR(VALUE(TRIM(SUBSTITUTE(AQ103,CHAR(160),""))),0),$AU103="Devis 3",IFERROR(VALUE(TRIM(SUBSTITUTE(AT103,CHAR(160),""))),0)),0)*IFERROR(VALUE(TRIM(SUBSTITUTE($AC103,CHAR(160),""))),0)))</f>
        <v/>
      </c>
      <c r="BC103" s="34"/>
      <c r="BD103" s="8" t="str" cm="1">
        <f t="array" ref="BD103">IF(OR(BB103="",AY103="",AZ103="",AW103="",BA103="",AX103=""),"",_xlfn.IFS((IFERROR(VALUE(TRIM(SUBSTITUTE(BB103,CHAR(160),""))),0))&gt;(IFERROR(VALUE(TRIM(SUBSTITUTE(AY103,CHAR(160),""))),0)),"KO : Le montant retenu TTC est supérieur au montant raisonnable TTC. Merci de revoir la ligne de dépense ou plafonner son montant.",(IFERROR(VALUE(TRIM(SUBSTITUTE(AZ103,CHAR(160),""))),0))&gt;(IFERROR(VALUE(TRIM(SUBSTITUTE(AW103,CHAR(160),""))),0)),"Attention : Le montant retenu HT est supérieur au montant HT raisonnable. Merci de revoir la ligne de dépense, plafonner son montant, ou justifier la reventillation HT / TVA.",(IFERROR(VALUE(TRIM(SUBSTITUTE(BA103,CHAR(160),""))),0))&gt;(IFERROR(VALUE(TRIM(SUBSTITUTE(AX103,CHAR(160),""))),0)),"Attention : Le montant TVA retenu est supérieur au montant TVA raisonnable. Merci de revoir la ligne de dépense, plafonner son montant, ou justifier la reventillation HT / TVA.",(IFERROR(VALUE(TRIM(SUBSTITUTE(BB103,CHAR(160),""))),0))=0,"",(IFERROR(VALUE(TRIM(SUBSTITUTE(AY103,CHAR(160),""))),0))=(IFERROR(VALUE(TRIM(SUBSTITUTE(BB103,CHAR(160),""))),0)),"OK",(IFERROR(VALUE(TRIM(SUBSTITUTE(AY103,CHAR(160),""))),0))&gt;(IFERROR(VALUE(TRIM(SUBSTITUTE(BB103,CHAR(160),""))),0))," OK : Montant instruit inférieur au montant raisonnable.",TRUE,""))</f>
        <v/>
      </c>
      <c r="BE103" s="139" t="str" cm="1">
        <f t="array" ref="BE103">IF(OR(BB103="",Y103="",AZ103="",W103="",BA103="",X103=""),"",_xlfn.IFS((IFERROR(VALUE(TRIM(SUBSTITUTE(BB103,CHAR(160),""))),0))&gt;(IFERROR(VALUE(TRIM(SUBSTITUTE(Y103,CHAR(160),""))),0)),"KO : Le montant retenu TTC est supérieur au montant présenté TTC. Merci de revoir la ligne de dépense ou plafonner son montant.",(IFERROR(VALUE(TRIM(SUBSTITUTE(AZ103,CHAR(160),""))),0))&gt;(IFERROR(VALUE(TRIM(SUBSTITUTE(W103,CHAR(160),""))),0)),"Attention : Le montant retenu HT est supérieur au montant HT présenté. Merci de revoir la ligne de dépense,plafonner son montant,ou justifier la reventillation HT/TVA.",(IFERROR(VALUE(TRIM(SUBSTITUTE(BA103,CHAR(160),""))),0))&gt;(IFERROR(VALUE(TRIM(SUBSTITUTE(X103,CHAR(160),""))),0)),"Attention : Le montant TVA retenu est supérieur au montant TVA présenté. Merci de revoir la ligne de dépense,plafonner son montant,ou justifier la reventillation HT/TVA.",(IFERROR(VALUE(TRIM(SUBSTITUTE(Y103,CHAR(160),""))),0))=0,"",(IFERROR(VALUE(TRIM(SUBSTITUTE(BB103,CHAR(160),""))),0))=(IFERROR(VALUE(TRIM(SUBSTITUTE(Y103,CHAR(160),""))),0)),"OK",
OR((IFERROR(VALUE(TRIM(SUBSTITUTE(BB103,CHAR(160),""))),0))=0,(IFERROR(VALUE(TRIM(SUBSTITUTE(AZ103,CHAR(160),""))),0))=0),"Attention : montant présenté entièrement écarté",(IFERROR(VALUE(TRIM(SUBSTITUTE(BB103,CHAR(160),""))),0))&lt;(IFERROR(VALUE(TRIM(SUBSTITUTE(Y103,CHAR(160),""))),0)),"Attention : montant présenté partiellement écarté",TRUE,""))</f>
        <v/>
      </c>
      <c r="BF103" s="33" t="str">
        <f t="shared" si="87"/>
        <v/>
      </c>
      <c r="BG103" s="33" t="str">
        <f t="shared" si="88"/>
        <v/>
      </c>
      <c r="BH103" s="10" t="str">
        <f t="shared" si="89"/>
        <v/>
      </c>
    </row>
    <row r="104" spans="1:60" ht="15" customHeight="1">
      <c r="A104" s="52">
        <v>93</v>
      </c>
      <c r="B104" s="539"/>
      <c r="C104" s="117"/>
      <c r="D104" s="118"/>
      <c r="E104" s="117"/>
      <c r="F104" s="117"/>
      <c r="G104" s="117"/>
      <c r="H104" s="117"/>
      <c r="I104" s="117"/>
      <c r="J104" s="117"/>
      <c r="K104" s="117"/>
      <c r="L104" s="117"/>
      <c r="M104" s="100"/>
      <c r="N104" s="4"/>
      <c r="O104" s="27" t="str">
        <f t="shared" si="60"/>
        <v/>
      </c>
      <c r="P104" s="5"/>
      <c r="Q104" s="4"/>
      <c r="R104" s="27" t="str">
        <f t="shared" si="61"/>
        <v/>
      </c>
      <c r="S104" s="6"/>
      <c r="T104" s="4"/>
      <c r="U104" s="101" t="str">
        <f t="shared" si="62"/>
        <v/>
      </c>
      <c r="V104" s="110"/>
      <c r="W104" s="109" t="str" cm="1">
        <f t="array" ref="W104">IF((_xlfn.IFS(TRIM(SUBSTITUTE(V104,CHAR(160),""))="Devis 1",IFERROR(VALUE(TRIM(SUBSTITUTE(M104,CHAR(160),""))),0),TRIM(SUBSTITUTE(V104,CHAR(160),""))="Devis 2",IFERROR(VALUE(TRIM(SUBSTITUTE(P104,CHAR(160),""))),0),TRIM(SUBSTITUTE(V104,CHAR(160),""))="Devis 3",IFERROR(VALUE(TRIM(SUBSTITUTE(S104,CHAR(160),""))),0),TRUE,0)*IFERROR(VALUE(TRIM(SUBSTITUTE(D104,CHAR(160),""))),0))=0,"",_xlfn.IFS(TRIM(SUBSTITUTE(V104,CHAR(160),""))="Devis 1",IFERROR(VALUE(TRIM(SUBSTITUTE(M104,CHAR(160),""))),0),TRIM(SUBSTITUTE(V104,CHAR(160),""))="Devis 2",IFERROR(VALUE(TRIM(SUBSTITUTE(P104,CHAR(160),""))),0),TRIM(SUBSTITUTE(V104,CHAR(160),""))="Devis 3",IFERROR(VALUE(TRIM(SUBSTITUTE(S104,CHAR(160),""))),0),TRUE,0)*IFERROR(VALUE(TRIM(SUBSTITUTE(D104,CHAR(160),""))),0))</f>
        <v/>
      </c>
      <c r="X104" s="54" t="str" cm="1">
        <f t="array" ref="X104">IF(_xlfn.IFS(TRIM(SUBSTITUTE(V104,CHAR(160),""))="Devis 1",IFERROR(VALUE(TRIM(SUBSTITUTE(N104,CHAR(160),""))),0),TRIM(SUBSTITUTE(V104,CHAR(160),""))="Devis 2",IFERROR(VALUE(TRIM(SUBSTITUTE(Q104,CHAR(160),""))),0),TRIM(SUBSTITUTE(V104,CHAR(160),""))="Devis 3",IFERROR(VALUE(TRIM(SUBSTITUTE(T104,CHAR(160),""))),0),TRUE,0)*IFERROR(VALUE(TRIM(SUBSTITUTE(D104,CHAR(160),""))),0)=0,IF(W104&lt;&gt;"",0,""),_xlfn.IFS(TRIM(SUBSTITUTE(V104,CHAR(160),""))="Devis 1",IFERROR(VALUE(TRIM(SUBSTITUTE(N104,CHAR(160),""))),0),TRIM(SUBSTITUTE(V104,CHAR(160),""))="Devis 2",IFERROR(VALUE(TRIM(SUBSTITUTE(Q104,CHAR(160),""))),0),TRIM(SUBSTITUTE(V104,CHAR(160),""))="Devis 3",IFERROR(VALUE(TRIM(SUBSTITUTE(T104,CHAR(160),""))),0),TRUE,0)*IFERROR(VALUE(TRIM(SUBSTITUTE(D104,CHAR(160),""))),0))</f>
        <v/>
      </c>
      <c r="Y104" s="112" t="str">
        <f t="shared" si="63"/>
        <v/>
      </c>
      <c r="Z104" s="113"/>
      <c r="AA104" s="130" t="str">
        <f t="shared" si="64"/>
        <v/>
      </c>
      <c r="AB104" s="130" t="str">
        <f t="shared" si="65"/>
        <v/>
      </c>
      <c r="AC104" s="130" t="str">
        <f t="shared" si="66"/>
        <v/>
      </c>
      <c r="AD104" s="130" t="str">
        <f t="shared" si="67"/>
        <v/>
      </c>
      <c r="AE104" s="130" t="str">
        <f t="shared" si="68"/>
        <v/>
      </c>
      <c r="AF104" s="130" t="str">
        <f t="shared" si="69"/>
        <v/>
      </c>
      <c r="AG104" s="130" t="str">
        <f t="shared" si="70"/>
        <v/>
      </c>
      <c r="AH104" s="130" t="str">
        <f t="shared" si="71"/>
        <v/>
      </c>
      <c r="AI104" s="130"/>
      <c r="AJ104" s="130" t="str">
        <f t="shared" si="72"/>
        <v/>
      </c>
      <c r="AK104" s="130" t="str">
        <f t="shared" si="73"/>
        <v/>
      </c>
      <c r="AL104" s="29" t="str">
        <f t="shared" si="74"/>
        <v/>
      </c>
      <c r="AM104" s="9" t="str">
        <f t="shared" si="75"/>
        <v/>
      </c>
      <c r="AN104" s="27" t="str">
        <f t="shared" si="76"/>
        <v/>
      </c>
      <c r="AO104" s="30" t="str">
        <f t="shared" si="77"/>
        <v/>
      </c>
      <c r="AP104" s="9" t="str">
        <f t="shared" si="78"/>
        <v/>
      </c>
      <c r="AQ104" s="27" t="str">
        <f t="shared" si="79"/>
        <v/>
      </c>
      <c r="AR104" s="31" t="str">
        <f t="shared" si="80"/>
        <v/>
      </c>
      <c r="AS104" s="9" t="str">
        <f t="shared" si="81"/>
        <v/>
      </c>
      <c r="AT104" s="32" t="str">
        <f t="shared" si="82"/>
        <v/>
      </c>
      <c r="AU104" s="28" t="str">
        <f t="shared" si="83"/>
        <v/>
      </c>
      <c r="AV104" s="136"/>
      <c r="AW104" s="33" t="str">
        <f t="shared" si="84"/>
        <v/>
      </c>
      <c r="AX104" s="33" t="str">
        <f t="shared" si="85"/>
        <v/>
      </c>
      <c r="AY104" s="33" t="str">
        <f t="shared" si="86"/>
        <v/>
      </c>
      <c r="AZ104" s="55" t="str" cm="1">
        <f t="array" ref="AZ104">IF($AC104="","",IF((IFERROR(_xlfn.IFS($AU104="Devis 1",(IFERROR(VALUE(TRIM(SUBSTITUTE(AL104,CHAR(160),""))),0)),$AU104="Devis 2",(IFERROR(VALUE(TRIM(SUBSTITUTE(AO104,CHAR(160),""))),0)),$AU104="Devis 3",(IFERROR(VALUE(TRIM(SUBSTITUTE(AR104,CHAR(160),""))),0))),0))*(IFERROR(VALUE(TRIM(SUBSTITUTE($AC104,CHAR(160),""))),0))=0,"",(IFERROR(_xlfn.IFS($AU104="Devis 1",(IFERROR(VALUE(TRIM(SUBSTITUTE(AL104,CHAR(160),""))),0)),$AU104="Devis 2",(IFERROR(VALUE(TRIM(SUBSTITUTE(AO104,CHAR(160),""))),0)),$AU104="Devis 3",(IFERROR(VALUE(TRIM(SUBSTITUTE(AR104,CHAR(160),""))),0))),0))*(IFERROR(VALUE(TRIM(SUBSTITUTE($AC104,CHAR(160),""))),0))))</f>
        <v/>
      </c>
      <c r="BA104" s="55" t="str" cm="1">
        <f t="array" ref="BA104">IF($AC104="","",IF((IFERROR(_xlfn.IFS(TRIM(SUBSTITUTE($AU104,CHAR(160),""))="Devis 1", IFERROR(VALUE(TRIM(SUBSTITUTE(AM104,CHAR(160),""))),0),TRIM(SUBSTITUTE($AU104,CHAR(160),""))="Devis 2", IFERROR(VALUE(TRIM(SUBSTITUTE(AP104,CHAR(160),""))),0),TRIM(SUBSTITUTE($AU104,CHAR(160),""))="Devis 3", IFERROR(VALUE(TRIM(SUBSTITUTE(AS104,CHAR(160),""))),0)),0) * IFERROR(VALUE(TRIM(SUBSTITUTE($AC104,CHAR(160),""))),0)) = 0,IF(AZ104&lt;&gt;"",0,""),(IFERROR(_xlfn.IFS(TRIM(SUBSTITUTE($AU104,CHAR(160),""))="Devis 1", IFERROR(VALUE(TRIM(SUBSTITUTE(AM104,CHAR(160),""))),0),TRIM(SUBSTITUTE($AU104,CHAR(160),""))="Devis 2", IFERROR(VALUE(TRIM(SUBSTITUTE(AP104,CHAR(160),""))),0),TRIM(SUBSTITUTE($AU104,CHAR(160),""))="Devis 3", IFERROR(VALUE(TRIM(SUBSTITUTE(AS104,CHAR(160),""))),0)),0) * IFERROR(VALUE(TRIM(SUBSTITUTE($AC104,CHAR(160),""))),0))))</f>
        <v/>
      </c>
      <c r="BB104" s="55" t="str" cm="1">
        <f t="array" ref="BB104">IF($AC104="","",IF(IFERROR(_xlfn.IFS($AU104="Devis 1",IFERROR(VALUE(TRIM(SUBSTITUTE(AN104,CHAR(160),""))),0),$AU104="Devis 2",IFERROR(VALUE(TRIM(SUBSTITUTE(AQ104,CHAR(160),""))),0),$AU104="Devis 3",IFERROR(VALUE(TRIM(SUBSTITUTE(AT104,CHAR(160),""))),0)),0)*IFERROR(VALUE(TRIM(SUBSTITUTE($AC104,CHAR(160),""))),0)=0,"",IFERROR(_xlfn.IFS($AU104="Devis 1",IFERROR(VALUE(TRIM(SUBSTITUTE(AN104,CHAR(160),""))),0),$AU104="Devis 2",IFERROR(VALUE(TRIM(SUBSTITUTE(AQ104,CHAR(160),""))),0),$AU104="Devis 3",IFERROR(VALUE(TRIM(SUBSTITUTE(AT104,CHAR(160),""))),0)),0)*IFERROR(VALUE(TRIM(SUBSTITUTE($AC104,CHAR(160),""))),0)))</f>
        <v/>
      </c>
      <c r="BC104" s="34"/>
      <c r="BD104" s="8" t="str" cm="1">
        <f t="array" ref="BD104">IF(OR(BB104="",AY104="",AZ104="",AW104="",BA104="",AX104=""),"",_xlfn.IFS((IFERROR(VALUE(TRIM(SUBSTITUTE(BB104,CHAR(160),""))),0))&gt;(IFERROR(VALUE(TRIM(SUBSTITUTE(AY104,CHAR(160),""))),0)),"KO : Le montant retenu TTC est supérieur au montant raisonnable TTC. Merci de revoir la ligne de dépense ou plafonner son montant.",(IFERROR(VALUE(TRIM(SUBSTITUTE(AZ104,CHAR(160),""))),0))&gt;(IFERROR(VALUE(TRIM(SUBSTITUTE(AW104,CHAR(160),""))),0)),"Attention : Le montant retenu HT est supérieur au montant HT raisonnable. Merci de revoir la ligne de dépense, plafonner son montant, ou justifier la reventillation HT / TVA.",(IFERROR(VALUE(TRIM(SUBSTITUTE(BA104,CHAR(160),""))),0))&gt;(IFERROR(VALUE(TRIM(SUBSTITUTE(AX104,CHAR(160),""))),0)),"Attention : Le montant TVA retenu est supérieur au montant TVA raisonnable. Merci de revoir la ligne de dépense, plafonner son montant, ou justifier la reventillation HT / TVA.",(IFERROR(VALUE(TRIM(SUBSTITUTE(BB104,CHAR(160),""))),0))=0,"",(IFERROR(VALUE(TRIM(SUBSTITUTE(AY104,CHAR(160),""))),0))=(IFERROR(VALUE(TRIM(SUBSTITUTE(BB104,CHAR(160),""))),0)),"OK",(IFERROR(VALUE(TRIM(SUBSTITUTE(AY104,CHAR(160),""))),0))&gt;(IFERROR(VALUE(TRIM(SUBSTITUTE(BB104,CHAR(160),""))),0))," OK : Montant instruit inférieur au montant raisonnable.",TRUE,""))</f>
        <v/>
      </c>
      <c r="BE104" s="139" t="str" cm="1">
        <f t="array" ref="BE104">IF(OR(BB104="",Y104="",AZ104="",W104="",BA104="",X104=""),"",_xlfn.IFS((IFERROR(VALUE(TRIM(SUBSTITUTE(BB104,CHAR(160),""))),0))&gt;(IFERROR(VALUE(TRIM(SUBSTITUTE(Y104,CHAR(160),""))),0)),"KO : Le montant retenu TTC est supérieur au montant présenté TTC. Merci de revoir la ligne de dépense ou plafonner son montant.",(IFERROR(VALUE(TRIM(SUBSTITUTE(AZ104,CHAR(160),""))),0))&gt;(IFERROR(VALUE(TRIM(SUBSTITUTE(W104,CHAR(160),""))),0)),"Attention : Le montant retenu HT est supérieur au montant HT présenté. Merci de revoir la ligne de dépense,plafonner son montant,ou justifier la reventillation HT/TVA.",(IFERROR(VALUE(TRIM(SUBSTITUTE(BA104,CHAR(160),""))),0))&gt;(IFERROR(VALUE(TRIM(SUBSTITUTE(X104,CHAR(160),""))),0)),"Attention : Le montant TVA retenu est supérieur au montant TVA présenté. Merci de revoir la ligne de dépense,plafonner son montant,ou justifier la reventillation HT/TVA.",(IFERROR(VALUE(TRIM(SUBSTITUTE(Y104,CHAR(160),""))),0))=0,"",(IFERROR(VALUE(TRIM(SUBSTITUTE(BB104,CHAR(160),""))),0))=(IFERROR(VALUE(TRIM(SUBSTITUTE(Y104,CHAR(160),""))),0)),"OK",
OR((IFERROR(VALUE(TRIM(SUBSTITUTE(BB104,CHAR(160),""))),0))=0,(IFERROR(VALUE(TRIM(SUBSTITUTE(AZ104,CHAR(160),""))),0))=0),"Attention : montant présenté entièrement écarté",(IFERROR(VALUE(TRIM(SUBSTITUTE(BB104,CHAR(160),""))),0))&lt;(IFERROR(VALUE(TRIM(SUBSTITUTE(Y104,CHAR(160),""))),0)),"Attention : montant présenté partiellement écarté",TRUE,""))</f>
        <v/>
      </c>
      <c r="BF104" s="33" t="str">
        <f t="shared" si="87"/>
        <v/>
      </c>
      <c r="BG104" s="33" t="str">
        <f t="shared" si="88"/>
        <v/>
      </c>
      <c r="BH104" s="10" t="str">
        <f t="shared" si="89"/>
        <v/>
      </c>
    </row>
    <row r="105" spans="1:60" ht="15" customHeight="1">
      <c r="A105" s="52">
        <v>94</v>
      </c>
      <c r="B105" s="539"/>
      <c r="C105" s="117"/>
      <c r="D105" s="118"/>
      <c r="E105" s="117"/>
      <c r="F105" s="117"/>
      <c r="G105" s="117"/>
      <c r="H105" s="117"/>
      <c r="I105" s="117"/>
      <c r="J105" s="117"/>
      <c r="K105" s="117"/>
      <c r="L105" s="117"/>
      <c r="M105" s="100"/>
      <c r="N105" s="4"/>
      <c r="O105" s="27" t="str">
        <f t="shared" si="60"/>
        <v/>
      </c>
      <c r="P105" s="5"/>
      <c r="Q105" s="4"/>
      <c r="R105" s="27" t="str">
        <f t="shared" si="61"/>
        <v/>
      </c>
      <c r="S105" s="6"/>
      <c r="T105" s="4"/>
      <c r="U105" s="101" t="str">
        <f t="shared" si="62"/>
        <v/>
      </c>
      <c r="V105" s="110"/>
      <c r="W105" s="109" t="str" cm="1">
        <f t="array" ref="W105">IF((_xlfn.IFS(TRIM(SUBSTITUTE(V105,CHAR(160),""))="Devis 1",IFERROR(VALUE(TRIM(SUBSTITUTE(M105,CHAR(160),""))),0),TRIM(SUBSTITUTE(V105,CHAR(160),""))="Devis 2",IFERROR(VALUE(TRIM(SUBSTITUTE(P105,CHAR(160),""))),0),TRIM(SUBSTITUTE(V105,CHAR(160),""))="Devis 3",IFERROR(VALUE(TRIM(SUBSTITUTE(S105,CHAR(160),""))),0),TRUE,0)*IFERROR(VALUE(TRIM(SUBSTITUTE(D105,CHAR(160),""))),0))=0,"",_xlfn.IFS(TRIM(SUBSTITUTE(V105,CHAR(160),""))="Devis 1",IFERROR(VALUE(TRIM(SUBSTITUTE(M105,CHAR(160),""))),0),TRIM(SUBSTITUTE(V105,CHAR(160),""))="Devis 2",IFERROR(VALUE(TRIM(SUBSTITUTE(P105,CHAR(160),""))),0),TRIM(SUBSTITUTE(V105,CHAR(160),""))="Devis 3",IFERROR(VALUE(TRIM(SUBSTITUTE(S105,CHAR(160),""))),0),TRUE,0)*IFERROR(VALUE(TRIM(SUBSTITUTE(D105,CHAR(160),""))),0))</f>
        <v/>
      </c>
      <c r="X105" s="54" t="str" cm="1">
        <f t="array" ref="X105">IF(_xlfn.IFS(TRIM(SUBSTITUTE(V105,CHAR(160),""))="Devis 1",IFERROR(VALUE(TRIM(SUBSTITUTE(N105,CHAR(160),""))),0),TRIM(SUBSTITUTE(V105,CHAR(160),""))="Devis 2",IFERROR(VALUE(TRIM(SUBSTITUTE(Q105,CHAR(160),""))),0),TRIM(SUBSTITUTE(V105,CHAR(160),""))="Devis 3",IFERROR(VALUE(TRIM(SUBSTITUTE(T105,CHAR(160),""))),0),TRUE,0)*IFERROR(VALUE(TRIM(SUBSTITUTE(D105,CHAR(160),""))),0)=0,IF(W105&lt;&gt;"",0,""),_xlfn.IFS(TRIM(SUBSTITUTE(V105,CHAR(160),""))="Devis 1",IFERROR(VALUE(TRIM(SUBSTITUTE(N105,CHAR(160),""))),0),TRIM(SUBSTITUTE(V105,CHAR(160),""))="Devis 2",IFERROR(VALUE(TRIM(SUBSTITUTE(Q105,CHAR(160),""))),0),TRIM(SUBSTITUTE(V105,CHAR(160),""))="Devis 3",IFERROR(VALUE(TRIM(SUBSTITUTE(T105,CHAR(160),""))),0),TRUE,0)*IFERROR(VALUE(TRIM(SUBSTITUTE(D105,CHAR(160),""))),0))</f>
        <v/>
      </c>
      <c r="Y105" s="112" t="str">
        <f t="shared" si="63"/>
        <v/>
      </c>
      <c r="Z105" s="113"/>
      <c r="AA105" s="130" t="str">
        <f t="shared" si="64"/>
        <v/>
      </c>
      <c r="AB105" s="130" t="str">
        <f t="shared" si="65"/>
        <v/>
      </c>
      <c r="AC105" s="130" t="str">
        <f t="shared" si="66"/>
        <v/>
      </c>
      <c r="AD105" s="130" t="str">
        <f t="shared" si="67"/>
        <v/>
      </c>
      <c r="AE105" s="130" t="str">
        <f t="shared" si="68"/>
        <v/>
      </c>
      <c r="AF105" s="130" t="str">
        <f t="shared" si="69"/>
        <v/>
      </c>
      <c r="AG105" s="130" t="str">
        <f t="shared" si="70"/>
        <v/>
      </c>
      <c r="AH105" s="130" t="str">
        <f t="shared" si="71"/>
        <v/>
      </c>
      <c r="AI105" s="130"/>
      <c r="AJ105" s="130" t="str">
        <f t="shared" si="72"/>
        <v/>
      </c>
      <c r="AK105" s="130" t="str">
        <f t="shared" si="73"/>
        <v/>
      </c>
      <c r="AL105" s="29" t="str">
        <f t="shared" si="74"/>
        <v/>
      </c>
      <c r="AM105" s="9" t="str">
        <f t="shared" si="75"/>
        <v/>
      </c>
      <c r="AN105" s="27" t="str">
        <f t="shared" si="76"/>
        <v/>
      </c>
      <c r="AO105" s="30" t="str">
        <f t="shared" si="77"/>
        <v/>
      </c>
      <c r="AP105" s="9" t="str">
        <f t="shared" si="78"/>
        <v/>
      </c>
      <c r="AQ105" s="27" t="str">
        <f t="shared" si="79"/>
        <v/>
      </c>
      <c r="AR105" s="31" t="str">
        <f t="shared" si="80"/>
        <v/>
      </c>
      <c r="AS105" s="9" t="str">
        <f t="shared" si="81"/>
        <v/>
      </c>
      <c r="AT105" s="32" t="str">
        <f t="shared" si="82"/>
        <v/>
      </c>
      <c r="AU105" s="28" t="str">
        <f t="shared" si="83"/>
        <v/>
      </c>
      <c r="AV105" s="136"/>
      <c r="AW105" s="33" t="str">
        <f t="shared" si="84"/>
        <v/>
      </c>
      <c r="AX105" s="33" t="str">
        <f t="shared" si="85"/>
        <v/>
      </c>
      <c r="AY105" s="33" t="str">
        <f t="shared" si="86"/>
        <v/>
      </c>
      <c r="AZ105" s="55" t="str" cm="1">
        <f t="array" ref="AZ105">IF($AC105="","",IF((IFERROR(_xlfn.IFS($AU105="Devis 1",(IFERROR(VALUE(TRIM(SUBSTITUTE(AL105,CHAR(160),""))),0)),$AU105="Devis 2",(IFERROR(VALUE(TRIM(SUBSTITUTE(AO105,CHAR(160),""))),0)),$AU105="Devis 3",(IFERROR(VALUE(TRIM(SUBSTITUTE(AR105,CHAR(160),""))),0))),0))*(IFERROR(VALUE(TRIM(SUBSTITUTE($AC105,CHAR(160),""))),0))=0,"",(IFERROR(_xlfn.IFS($AU105="Devis 1",(IFERROR(VALUE(TRIM(SUBSTITUTE(AL105,CHAR(160),""))),0)),$AU105="Devis 2",(IFERROR(VALUE(TRIM(SUBSTITUTE(AO105,CHAR(160),""))),0)),$AU105="Devis 3",(IFERROR(VALUE(TRIM(SUBSTITUTE(AR105,CHAR(160),""))),0))),0))*(IFERROR(VALUE(TRIM(SUBSTITUTE($AC105,CHAR(160),""))),0))))</f>
        <v/>
      </c>
      <c r="BA105" s="55" t="str" cm="1">
        <f t="array" ref="BA105">IF($AC105="","",IF((IFERROR(_xlfn.IFS(TRIM(SUBSTITUTE($AU105,CHAR(160),""))="Devis 1", IFERROR(VALUE(TRIM(SUBSTITUTE(AM105,CHAR(160),""))),0),TRIM(SUBSTITUTE($AU105,CHAR(160),""))="Devis 2", IFERROR(VALUE(TRIM(SUBSTITUTE(AP105,CHAR(160),""))),0),TRIM(SUBSTITUTE($AU105,CHAR(160),""))="Devis 3", IFERROR(VALUE(TRIM(SUBSTITUTE(AS105,CHAR(160),""))),0)),0) * IFERROR(VALUE(TRIM(SUBSTITUTE($AC105,CHAR(160),""))),0)) = 0,IF(AZ105&lt;&gt;"",0,""),(IFERROR(_xlfn.IFS(TRIM(SUBSTITUTE($AU105,CHAR(160),""))="Devis 1", IFERROR(VALUE(TRIM(SUBSTITUTE(AM105,CHAR(160),""))),0),TRIM(SUBSTITUTE($AU105,CHAR(160),""))="Devis 2", IFERROR(VALUE(TRIM(SUBSTITUTE(AP105,CHAR(160),""))),0),TRIM(SUBSTITUTE($AU105,CHAR(160),""))="Devis 3", IFERROR(VALUE(TRIM(SUBSTITUTE(AS105,CHAR(160),""))),0)),0) * IFERROR(VALUE(TRIM(SUBSTITUTE($AC105,CHAR(160),""))),0))))</f>
        <v/>
      </c>
      <c r="BB105" s="55" t="str" cm="1">
        <f t="array" ref="BB105">IF($AC105="","",IF(IFERROR(_xlfn.IFS($AU105="Devis 1",IFERROR(VALUE(TRIM(SUBSTITUTE(AN105,CHAR(160),""))),0),$AU105="Devis 2",IFERROR(VALUE(TRIM(SUBSTITUTE(AQ105,CHAR(160),""))),0),$AU105="Devis 3",IFERROR(VALUE(TRIM(SUBSTITUTE(AT105,CHAR(160),""))),0)),0)*IFERROR(VALUE(TRIM(SUBSTITUTE($AC105,CHAR(160),""))),0)=0,"",IFERROR(_xlfn.IFS($AU105="Devis 1",IFERROR(VALUE(TRIM(SUBSTITUTE(AN105,CHAR(160),""))),0),$AU105="Devis 2",IFERROR(VALUE(TRIM(SUBSTITUTE(AQ105,CHAR(160),""))),0),$AU105="Devis 3",IFERROR(VALUE(TRIM(SUBSTITUTE(AT105,CHAR(160),""))),0)),0)*IFERROR(VALUE(TRIM(SUBSTITUTE($AC105,CHAR(160),""))),0)))</f>
        <v/>
      </c>
      <c r="BC105" s="34"/>
      <c r="BD105" s="8" t="str" cm="1">
        <f t="array" ref="BD105">IF(OR(BB105="",AY105="",AZ105="",AW105="",BA105="",AX105=""),"",_xlfn.IFS((IFERROR(VALUE(TRIM(SUBSTITUTE(BB105,CHAR(160),""))),0))&gt;(IFERROR(VALUE(TRIM(SUBSTITUTE(AY105,CHAR(160),""))),0)),"KO : Le montant retenu TTC est supérieur au montant raisonnable TTC. Merci de revoir la ligne de dépense ou plafonner son montant.",(IFERROR(VALUE(TRIM(SUBSTITUTE(AZ105,CHAR(160),""))),0))&gt;(IFERROR(VALUE(TRIM(SUBSTITUTE(AW105,CHAR(160),""))),0)),"Attention : Le montant retenu HT est supérieur au montant HT raisonnable. Merci de revoir la ligne de dépense, plafonner son montant, ou justifier la reventillation HT / TVA.",(IFERROR(VALUE(TRIM(SUBSTITUTE(BA105,CHAR(160),""))),0))&gt;(IFERROR(VALUE(TRIM(SUBSTITUTE(AX105,CHAR(160),""))),0)),"Attention : Le montant TVA retenu est supérieur au montant TVA raisonnable. Merci de revoir la ligne de dépense, plafonner son montant, ou justifier la reventillation HT / TVA.",(IFERROR(VALUE(TRIM(SUBSTITUTE(BB105,CHAR(160),""))),0))=0,"",(IFERROR(VALUE(TRIM(SUBSTITUTE(AY105,CHAR(160),""))),0))=(IFERROR(VALUE(TRIM(SUBSTITUTE(BB105,CHAR(160),""))),0)),"OK",(IFERROR(VALUE(TRIM(SUBSTITUTE(AY105,CHAR(160),""))),0))&gt;(IFERROR(VALUE(TRIM(SUBSTITUTE(BB105,CHAR(160),""))),0))," OK : Montant instruit inférieur au montant raisonnable.",TRUE,""))</f>
        <v/>
      </c>
      <c r="BE105" s="139" t="str" cm="1">
        <f t="array" ref="BE105">IF(OR(BB105="",Y105="",AZ105="",W105="",BA105="",X105=""),"",_xlfn.IFS((IFERROR(VALUE(TRIM(SUBSTITUTE(BB105,CHAR(160),""))),0))&gt;(IFERROR(VALUE(TRIM(SUBSTITUTE(Y105,CHAR(160),""))),0)),"KO : Le montant retenu TTC est supérieur au montant présenté TTC. Merci de revoir la ligne de dépense ou plafonner son montant.",(IFERROR(VALUE(TRIM(SUBSTITUTE(AZ105,CHAR(160),""))),0))&gt;(IFERROR(VALUE(TRIM(SUBSTITUTE(W105,CHAR(160),""))),0)),"Attention : Le montant retenu HT est supérieur au montant HT présenté. Merci de revoir la ligne de dépense,plafonner son montant,ou justifier la reventillation HT/TVA.",(IFERROR(VALUE(TRIM(SUBSTITUTE(BA105,CHAR(160),""))),0))&gt;(IFERROR(VALUE(TRIM(SUBSTITUTE(X105,CHAR(160),""))),0)),"Attention : Le montant TVA retenu est supérieur au montant TVA présenté. Merci de revoir la ligne de dépense,plafonner son montant,ou justifier la reventillation HT/TVA.",(IFERROR(VALUE(TRIM(SUBSTITUTE(Y105,CHAR(160),""))),0))=0,"",(IFERROR(VALUE(TRIM(SUBSTITUTE(BB105,CHAR(160),""))),0))=(IFERROR(VALUE(TRIM(SUBSTITUTE(Y105,CHAR(160),""))),0)),"OK",
OR((IFERROR(VALUE(TRIM(SUBSTITUTE(BB105,CHAR(160),""))),0))=0,(IFERROR(VALUE(TRIM(SUBSTITUTE(AZ105,CHAR(160),""))),0))=0),"Attention : montant présenté entièrement écarté",(IFERROR(VALUE(TRIM(SUBSTITUTE(BB105,CHAR(160),""))),0))&lt;(IFERROR(VALUE(TRIM(SUBSTITUTE(Y105,CHAR(160),""))),0)),"Attention : montant présenté partiellement écarté",TRUE,""))</f>
        <v/>
      </c>
      <c r="BF105" s="33" t="str">
        <f t="shared" si="87"/>
        <v/>
      </c>
      <c r="BG105" s="33" t="str">
        <f t="shared" si="88"/>
        <v/>
      </c>
      <c r="BH105" s="10" t="str">
        <f t="shared" si="89"/>
        <v/>
      </c>
    </row>
    <row r="106" spans="1:60" ht="15" customHeight="1">
      <c r="A106" s="52">
        <v>95</v>
      </c>
      <c r="B106" s="539"/>
      <c r="C106" s="117"/>
      <c r="D106" s="118"/>
      <c r="E106" s="117"/>
      <c r="F106" s="117"/>
      <c r="G106" s="117"/>
      <c r="H106" s="117"/>
      <c r="I106" s="117"/>
      <c r="J106" s="117"/>
      <c r="K106" s="117"/>
      <c r="L106" s="117"/>
      <c r="M106" s="100"/>
      <c r="N106" s="4"/>
      <c r="O106" s="27" t="str">
        <f t="shared" si="60"/>
        <v/>
      </c>
      <c r="P106" s="5"/>
      <c r="Q106" s="4"/>
      <c r="R106" s="27" t="str">
        <f t="shared" si="61"/>
        <v/>
      </c>
      <c r="S106" s="6"/>
      <c r="T106" s="4"/>
      <c r="U106" s="101" t="str">
        <f t="shared" si="62"/>
        <v/>
      </c>
      <c r="V106" s="110"/>
      <c r="W106" s="109" t="str" cm="1">
        <f t="array" ref="W106">IF((_xlfn.IFS(TRIM(SUBSTITUTE(V106,CHAR(160),""))="Devis 1",IFERROR(VALUE(TRIM(SUBSTITUTE(M106,CHAR(160),""))),0),TRIM(SUBSTITUTE(V106,CHAR(160),""))="Devis 2",IFERROR(VALUE(TRIM(SUBSTITUTE(P106,CHAR(160),""))),0),TRIM(SUBSTITUTE(V106,CHAR(160),""))="Devis 3",IFERROR(VALUE(TRIM(SUBSTITUTE(S106,CHAR(160),""))),0),TRUE,0)*IFERROR(VALUE(TRIM(SUBSTITUTE(D106,CHAR(160),""))),0))=0,"",_xlfn.IFS(TRIM(SUBSTITUTE(V106,CHAR(160),""))="Devis 1",IFERROR(VALUE(TRIM(SUBSTITUTE(M106,CHAR(160),""))),0),TRIM(SUBSTITUTE(V106,CHAR(160),""))="Devis 2",IFERROR(VALUE(TRIM(SUBSTITUTE(P106,CHAR(160),""))),0),TRIM(SUBSTITUTE(V106,CHAR(160),""))="Devis 3",IFERROR(VALUE(TRIM(SUBSTITUTE(S106,CHAR(160),""))),0),TRUE,0)*IFERROR(VALUE(TRIM(SUBSTITUTE(D106,CHAR(160),""))),0))</f>
        <v/>
      </c>
      <c r="X106" s="54" t="str" cm="1">
        <f t="array" ref="X106">IF(_xlfn.IFS(TRIM(SUBSTITUTE(V106,CHAR(160),""))="Devis 1",IFERROR(VALUE(TRIM(SUBSTITUTE(N106,CHAR(160),""))),0),TRIM(SUBSTITUTE(V106,CHAR(160),""))="Devis 2",IFERROR(VALUE(TRIM(SUBSTITUTE(Q106,CHAR(160),""))),0),TRIM(SUBSTITUTE(V106,CHAR(160),""))="Devis 3",IFERROR(VALUE(TRIM(SUBSTITUTE(T106,CHAR(160),""))),0),TRUE,0)*IFERROR(VALUE(TRIM(SUBSTITUTE(D106,CHAR(160),""))),0)=0,IF(W106&lt;&gt;"",0,""),_xlfn.IFS(TRIM(SUBSTITUTE(V106,CHAR(160),""))="Devis 1",IFERROR(VALUE(TRIM(SUBSTITUTE(N106,CHAR(160),""))),0),TRIM(SUBSTITUTE(V106,CHAR(160),""))="Devis 2",IFERROR(VALUE(TRIM(SUBSTITUTE(Q106,CHAR(160),""))),0),TRIM(SUBSTITUTE(V106,CHAR(160),""))="Devis 3",IFERROR(VALUE(TRIM(SUBSTITUTE(T106,CHAR(160),""))),0),TRUE,0)*IFERROR(VALUE(TRIM(SUBSTITUTE(D106,CHAR(160),""))),0))</f>
        <v/>
      </c>
      <c r="Y106" s="112" t="str">
        <f t="shared" si="63"/>
        <v/>
      </c>
      <c r="Z106" s="113"/>
      <c r="AA106" s="130" t="str">
        <f t="shared" si="64"/>
        <v/>
      </c>
      <c r="AB106" s="130" t="str">
        <f t="shared" si="65"/>
        <v/>
      </c>
      <c r="AC106" s="130" t="str">
        <f t="shared" si="66"/>
        <v/>
      </c>
      <c r="AD106" s="130" t="str">
        <f t="shared" si="67"/>
        <v/>
      </c>
      <c r="AE106" s="130" t="str">
        <f t="shared" si="68"/>
        <v/>
      </c>
      <c r="AF106" s="130" t="str">
        <f t="shared" si="69"/>
        <v/>
      </c>
      <c r="AG106" s="130" t="str">
        <f t="shared" si="70"/>
        <v/>
      </c>
      <c r="AH106" s="130" t="str">
        <f t="shared" si="71"/>
        <v/>
      </c>
      <c r="AI106" s="130"/>
      <c r="AJ106" s="130" t="str">
        <f t="shared" si="72"/>
        <v/>
      </c>
      <c r="AK106" s="130" t="str">
        <f t="shared" si="73"/>
        <v/>
      </c>
      <c r="AL106" s="29" t="str">
        <f t="shared" si="74"/>
        <v/>
      </c>
      <c r="AM106" s="9" t="str">
        <f t="shared" si="75"/>
        <v/>
      </c>
      <c r="AN106" s="27" t="str">
        <f t="shared" si="76"/>
        <v/>
      </c>
      <c r="AO106" s="30" t="str">
        <f t="shared" si="77"/>
        <v/>
      </c>
      <c r="AP106" s="9" t="str">
        <f t="shared" si="78"/>
        <v/>
      </c>
      <c r="AQ106" s="27" t="str">
        <f t="shared" si="79"/>
        <v/>
      </c>
      <c r="AR106" s="31" t="str">
        <f t="shared" si="80"/>
        <v/>
      </c>
      <c r="AS106" s="9" t="str">
        <f t="shared" si="81"/>
        <v/>
      </c>
      <c r="AT106" s="32" t="str">
        <f t="shared" si="82"/>
        <v/>
      </c>
      <c r="AU106" s="28" t="str">
        <f t="shared" si="83"/>
        <v/>
      </c>
      <c r="AV106" s="136"/>
      <c r="AW106" s="33" t="str">
        <f t="shared" si="84"/>
        <v/>
      </c>
      <c r="AX106" s="33" t="str">
        <f t="shared" si="85"/>
        <v/>
      </c>
      <c r="AY106" s="33" t="str">
        <f t="shared" si="86"/>
        <v/>
      </c>
      <c r="AZ106" s="55" t="str" cm="1">
        <f t="array" ref="AZ106">IF($AC106="","",IF((IFERROR(_xlfn.IFS($AU106="Devis 1",(IFERROR(VALUE(TRIM(SUBSTITUTE(AL106,CHAR(160),""))),0)),$AU106="Devis 2",(IFERROR(VALUE(TRIM(SUBSTITUTE(AO106,CHAR(160),""))),0)),$AU106="Devis 3",(IFERROR(VALUE(TRIM(SUBSTITUTE(AR106,CHAR(160),""))),0))),0))*(IFERROR(VALUE(TRIM(SUBSTITUTE($AC106,CHAR(160),""))),0))=0,"",(IFERROR(_xlfn.IFS($AU106="Devis 1",(IFERROR(VALUE(TRIM(SUBSTITUTE(AL106,CHAR(160),""))),0)),$AU106="Devis 2",(IFERROR(VALUE(TRIM(SUBSTITUTE(AO106,CHAR(160),""))),0)),$AU106="Devis 3",(IFERROR(VALUE(TRIM(SUBSTITUTE(AR106,CHAR(160),""))),0))),0))*(IFERROR(VALUE(TRIM(SUBSTITUTE($AC106,CHAR(160),""))),0))))</f>
        <v/>
      </c>
      <c r="BA106" s="55" t="str" cm="1">
        <f t="array" ref="BA106">IF($AC106="","",IF((IFERROR(_xlfn.IFS(TRIM(SUBSTITUTE($AU106,CHAR(160),""))="Devis 1", IFERROR(VALUE(TRIM(SUBSTITUTE(AM106,CHAR(160),""))),0),TRIM(SUBSTITUTE($AU106,CHAR(160),""))="Devis 2", IFERROR(VALUE(TRIM(SUBSTITUTE(AP106,CHAR(160),""))),0),TRIM(SUBSTITUTE($AU106,CHAR(160),""))="Devis 3", IFERROR(VALUE(TRIM(SUBSTITUTE(AS106,CHAR(160),""))),0)),0) * IFERROR(VALUE(TRIM(SUBSTITUTE($AC106,CHAR(160),""))),0)) = 0,IF(AZ106&lt;&gt;"",0,""),(IFERROR(_xlfn.IFS(TRIM(SUBSTITUTE($AU106,CHAR(160),""))="Devis 1", IFERROR(VALUE(TRIM(SUBSTITUTE(AM106,CHAR(160),""))),0),TRIM(SUBSTITUTE($AU106,CHAR(160),""))="Devis 2", IFERROR(VALUE(TRIM(SUBSTITUTE(AP106,CHAR(160),""))),0),TRIM(SUBSTITUTE($AU106,CHAR(160),""))="Devis 3", IFERROR(VALUE(TRIM(SUBSTITUTE(AS106,CHAR(160),""))),0)),0) * IFERROR(VALUE(TRIM(SUBSTITUTE($AC106,CHAR(160),""))),0))))</f>
        <v/>
      </c>
      <c r="BB106" s="55" t="str" cm="1">
        <f t="array" ref="BB106">IF($AC106="","",IF(IFERROR(_xlfn.IFS($AU106="Devis 1",IFERROR(VALUE(TRIM(SUBSTITUTE(AN106,CHAR(160),""))),0),$AU106="Devis 2",IFERROR(VALUE(TRIM(SUBSTITUTE(AQ106,CHAR(160),""))),0),$AU106="Devis 3",IFERROR(VALUE(TRIM(SUBSTITUTE(AT106,CHAR(160),""))),0)),0)*IFERROR(VALUE(TRIM(SUBSTITUTE($AC106,CHAR(160),""))),0)=0,"",IFERROR(_xlfn.IFS($AU106="Devis 1",IFERROR(VALUE(TRIM(SUBSTITUTE(AN106,CHAR(160),""))),0),$AU106="Devis 2",IFERROR(VALUE(TRIM(SUBSTITUTE(AQ106,CHAR(160),""))),0),$AU106="Devis 3",IFERROR(VALUE(TRIM(SUBSTITUTE(AT106,CHAR(160),""))),0)),0)*IFERROR(VALUE(TRIM(SUBSTITUTE($AC106,CHAR(160),""))),0)))</f>
        <v/>
      </c>
      <c r="BC106" s="34"/>
      <c r="BD106" s="8" t="str" cm="1">
        <f t="array" ref="BD106">IF(OR(BB106="",AY106="",AZ106="",AW106="",BA106="",AX106=""),"",_xlfn.IFS((IFERROR(VALUE(TRIM(SUBSTITUTE(BB106,CHAR(160),""))),0))&gt;(IFERROR(VALUE(TRIM(SUBSTITUTE(AY106,CHAR(160),""))),0)),"KO : Le montant retenu TTC est supérieur au montant raisonnable TTC. Merci de revoir la ligne de dépense ou plafonner son montant.",(IFERROR(VALUE(TRIM(SUBSTITUTE(AZ106,CHAR(160),""))),0))&gt;(IFERROR(VALUE(TRIM(SUBSTITUTE(AW106,CHAR(160),""))),0)),"Attention : Le montant retenu HT est supérieur au montant HT raisonnable. Merci de revoir la ligne de dépense, plafonner son montant, ou justifier la reventillation HT / TVA.",(IFERROR(VALUE(TRIM(SUBSTITUTE(BA106,CHAR(160),""))),0))&gt;(IFERROR(VALUE(TRIM(SUBSTITUTE(AX106,CHAR(160),""))),0)),"Attention : Le montant TVA retenu est supérieur au montant TVA raisonnable. Merci de revoir la ligne de dépense, plafonner son montant, ou justifier la reventillation HT / TVA.",(IFERROR(VALUE(TRIM(SUBSTITUTE(BB106,CHAR(160),""))),0))=0,"",(IFERROR(VALUE(TRIM(SUBSTITUTE(AY106,CHAR(160),""))),0))=(IFERROR(VALUE(TRIM(SUBSTITUTE(BB106,CHAR(160),""))),0)),"OK",(IFERROR(VALUE(TRIM(SUBSTITUTE(AY106,CHAR(160),""))),0))&gt;(IFERROR(VALUE(TRIM(SUBSTITUTE(BB106,CHAR(160),""))),0))," OK : Montant instruit inférieur au montant raisonnable.",TRUE,""))</f>
        <v/>
      </c>
      <c r="BE106" s="139" t="str" cm="1">
        <f t="array" ref="BE106">IF(OR(BB106="",Y106="",AZ106="",W106="",BA106="",X106=""),"",_xlfn.IFS((IFERROR(VALUE(TRIM(SUBSTITUTE(BB106,CHAR(160),""))),0))&gt;(IFERROR(VALUE(TRIM(SUBSTITUTE(Y106,CHAR(160),""))),0)),"KO : Le montant retenu TTC est supérieur au montant présenté TTC. Merci de revoir la ligne de dépense ou plafonner son montant.",(IFERROR(VALUE(TRIM(SUBSTITUTE(AZ106,CHAR(160),""))),0))&gt;(IFERROR(VALUE(TRIM(SUBSTITUTE(W106,CHAR(160),""))),0)),"Attention : Le montant retenu HT est supérieur au montant HT présenté. Merci de revoir la ligne de dépense,plafonner son montant,ou justifier la reventillation HT/TVA.",(IFERROR(VALUE(TRIM(SUBSTITUTE(BA106,CHAR(160),""))),0))&gt;(IFERROR(VALUE(TRIM(SUBSTITUTE(X106,CHAR(160),""))),0)),"Attention : Le montant TVA retenu est supérieur au montant TVA présenté. Merci de revoir la ligne de dépense,plafonner son montant,ou justifier la reventillation HT/TVA.",(IFERROR(VALUE(TRIM(SUBSTITUTE(Y106,CHAR(160),""))),0))=0,"",(IFERROR(VALUE(TRIM(SUBSTITUTE(BB106,CHAR(160),""))),0))=(IFERROR(VALUE(TRIM(SUBSTITUTE(Y106,CHAR(160),""))),0)),"OK",
OR((IFERROR(VALUE(TRIM(SUBSTITUTE(BB106,CHAR(160),""))),0))=0,(IFERROR(VALUE(TRIM(SUBSTITUTE(AZ106,CHAR(160),""))),0))=0),"Attention : montant présenté entièrement écarté",(IFERROR(VALUE(TRIM(SUBSTITUTE(BB106,CHAR(160),""))),0))&lt;(IFERROR(VALUE(TRIM(SUBSTITUTE(Y106,CHAR(160),""))),0)),"Attention : montant présenté partiellement écarté",TRUE,""))</f>
        <v/>
      </c>
      <c r="BF106" s="33" t="str">
        <f t="shared" si="87"/>
        <v/>
      </c>
      <c r="BG106" s="33" t="str">
        <f t="shared" si="88"/>
        <v/>
      </c>
      <c r="BH106" s="10" t="str">
        <f t="shared" si="89"/>
        <v/>
      </c>
    </row>
    <row r="107" spans="1:60" ht="15" customHeight="1">
      <c r="A107" s="52">
        <v>96</v>
      </c>
      <c r="B107" s="539"/>
      <c r="C107" s="117"/>
      <c r="D107" s="118"/>
      <c r="E107" s="117"/>
      <c r="F107" s="117"/>
      <c r="G107" s="117"/>
      <c r="H107" s="117"/>
      <c r="I107" s="117"/>
      <c r="J107" s="117"/>
      <c r="K107" s="117"/>
      <c r="L107" s="117"/>
      <c r="M107" s="100"/>
      <c r="N107" s="4"/>
      <c r="O107" s="27" t="str">
        <f t="shared" ref="O107:O111" si="90">IF(OR(M107="", N107=""), "", IFERROR(VALUE(TRIM(SUBSTITUTE(M107,CHAR(160),""))),0) + IFERROR(VALUE(TRIM(SUBSTITUTE(N107,CHAR(160),""))),0))</f>
        <v/>
      </c>
      <c r="P107" s="5"/>
      <c r="Q107" s="4"/>
      <c r="R107" s="27" t="str">
        <f t="shared" ref="R107:R111" si="91">IF(OR(P107="", Q107=""), "", IFERROR(VALUE(TRIM(SUBSTITUTE(P107,CHAR(160),""))),0) + IFERROR(VALUE(TRIM(SUBSTITUTE(Q107,CHAR(160),""))),0))</f>
        <v/>
      </c>
      <c r="S107" s="6"/>
      <c r="T107" s="4"/>
      <c r="U107" s="101" t="str">
        <f t="shared" ref="U107:U111" si="92">IF(OR(S107="", T107=""), "", IFERROR(VALUE(TRIM(SUBSTITUTE(S107,CHAR(160),""))),0) + IFERROR(VALUE(TRIM(SUBSTITUTE(T107,CHAR(160),""))),0))</f>
        <v/>
      </c>
      <c r="V107" s="110"/>
      <c r="W107" s="109" t="str" cm="1">
        <f t="array" ref="W107">IF((_xlfn.IFS(TRIM(SUBSTITUTE(V107,CHAR(160),""))="Devis 1",IFERROR(VALUE(TRIM(SUBSTITUTE(M107,CHAR(160),""))),0),TRIM(SUBSTITUTE(V107,CHAR(160),""))="Devis 2",IFERROR(VALUE(TRIM(SUBSTITUTE(P107,CHAR(160),""))),0),TRIM(SUBSTITUTE(V107,CHAR(160),""))="Devis 3",IFERROR(VALUE(TRIM(SUBSTITUTE(S107,CHAR(160),""))),0),TRUE,0)*IFERROR(VALUE(TRIM(SUBSTITUTE(D107,CHAR(160),""))),0))=0,"",_xlfn.IFS(TRIM(SUBSTITUTE(V107,CHAR(160),""))="Devis 1",IFERROR(VALUE(TRIM(SUBSTITUTE(M107,CHAR(160),""))),0),TRIM(SUBSTITUTE(V107,CHAR(160),""))="Devis 2",IFERROR(VALUE(TRIM(SUBSTITUTE(P107,CHAR(160),""))),0),TRIM(SUBSTITUTE(V107,CHAR(160),""))="Devis 3",IFERROR(VALUE(TRIM(SUBSTITUTE(S107,CHAR(160),""))),0),TRUE,0)*IFERROR(VALUE(TRIM(SUBSTITUTE(D107,CHAR(160),""))),0))</f>
        <v/>
      </c>
      <c r="X107" s="54" t="str" cm="1">
        <f t="array" ref="X107">IF(_xlfn.IFS(TRIM(SUBSTITUTE(V107,CHAR(160),""))="Devis 1",IFERROR(VALUE(TRIM(SUBSTITUTE(N107,CHAR(160),""))),0),TRIM(SUBSTITUTE(V107,CHAR(160),""))="Devis 2",IFERROR(VALUE(TRIM(SUBSTITUTE(Q107,CHAR(160),""))),0),TRIM(SUBSTITUTE(V107,CHAR(160),""))="Devis 3",IFERROR(VALUE(TRIM(SUBSTITUTE(T107,CHAR(160),""))),0),TRUE,0)*IFERROR(VALUE(TRIM(SUBSTITUTE(D107,CHAR(160),""))),0)=0,IF(W107&lt;&gt;"",0,""),_xlfn.IFS(TRIM(SUBSTITUTE(V107,CHAR(160),""))="Devis 1",IFERROR(VALUE(TRIM(SUBSTITUTE(N107,CHAR(160),""))),0),TRIM(SUBSTITUTE(V107,CHAR(160),""))="Devis 2",IFERROR(VALUE(TRIM(SUBSTITUTE(Q107,CHAR(160),""))),0),TRIM(SUBSTITUTE(V107,CHAR(160),""))="Devis 3",IFERROR(VALUE(TRIM(SUBSTITUTE(T107,CHAR(160),""))),0),TRUE,0)*IFERROR(VALUE(TRIM(SUBSTITUTE(D107,CHAR(160),""))),0))</f>
        <v/>
      </c>
      <c r="Y107" s="112" t="str">
        <f t="shared" ref="Y107:Y111" si="93">IF(OR(W107="", X107=""), "", IFERROR(VALUE(TRIM(SUBSTITUTE(W107,CHAR(160),""))),0) + IFERROR(VALUE(TRIM(SUBSTITUTE(X107,CHAR(160),""))),0))</f>
        <v/>
      </c>
      <c r="Z107" s="113"/>
      <c r="AA107" s="130" t="str">
        <f t="shared" si="64"/>
        <v/>
      </c>
      <c r="AB107" s="130" t="str">
        <f t="shared" si="65"/>
        <v/>
      </c>
      <c r="AC107" s="130" t="str">
        <f t="shared" si="66"/>
        <v/>
      </c>
      <c r="AD107" s="130" t="str">
        <f t="shared" si="67"/>
        <v/>
      </c>
      <c r="AE107" s="130" t="str">
        <f t="shared" si="68"/>
        <v/>
      </c>
      <c r="AF107" s="130" t="str">
        <f t="shared" si="69"/>
        <v/>
      </c>
      <c r="AG107" s="130" t="str">
        <f t="shared" si="70"/>
        <v/>
      </c>
      <c r="AH107" s="130" t="str">
        <f t="shared" si="71"/>
        <v/>
      </c>
      <c r="AI107" s="130"/>
      <c r="AJ107" s="130" t="str">
        <f t="shared" si="72"/>
        <v/>
      </c>
      <c r="AK107" s="130" t="str">
        <f t="shared" si="73"/>
        <v/>
      </c>
      <c r="AL107" s="29" t="str">
        <f t="shared" si="74"/>
        <v/>
      </c>
      <c r="AM107" s="9" t="str">
        <f t="shared" si="75"/>
        <v/>
      </c>
      <c r="AN107" s="27" t="str">
        <f t="shared" ref="AN107:AN111" si="94">IF(OR(AL107="", AM107=""), "", IFERROR(VALUE(TRIM(SUBSTITUTE(AL107,CHAR(160),""))),0) + IFERROR(VALUE(TRIM(SUBSTITUTE(AM107,CHAR(160),""))),0))</f>
        <v/>
      </c>
      <c r="AO107" s="30" t="str">
        <f t="shared" si="77"/>
        <v/>
      </c>
      <c r="AP107" s="9" t="str">
        <f t="shared" si="78"/>
        <v/>
      </c>
      <c r="AQ107" s="27" t="str">
        <f t="shared" ref="AQ107:AQ111" si="95">IF(OR(AO107="",AP107=""),"",IFERROR(VALUE(TRIM(SUBSTITUTE(AO107,CHAR(160),""))),0)+IFERROR(VALUE(TRIM(SUBSTITUTE(AP107,CHAR(160),""))),0))</f>
        <v/>
      </c>
      <c r="AR107" s="31" t="str">
        <f t="shared" si="80"/>
        <v/>
      </c>
      <c r="AS107" s="9" t="str">
        <f t="shared" si="81"/>
        <v/>
      </c>
      <c r="AT107" s="32" t="str">
        <f t="shared" ref="AT107:AT111" si="96">IF(OR(AR107="",AS107=""),"",IFERROR(VALUE(TRIM(SUBSTITUTE(AR107,CHAR(160),""))),0)+IFERROR(VALUE(TRIM(SUBSTITUTE(AS107,CHAR(160),""))),0))</f>
        <v/>
      </c>
      <c r="AU107" s="28" t="str">
        <f t="shared" si="83"/>
        <v/>
      </c>
      <c r="AV107" s="136"/>
      <c r="AW107" s="33" t="str">
        <f t="shared" si="84"/>
        <v/>
      </c>
      <c r="AX107" s="33" t="str">
        <f t="shared" ref="AX107:AX138" si="97">IF(AW107="","",IF( AND(IFERROR(VALUE(TRIM(SUBSTITUTE(AM107,CHAR(160),""))),0)=0,IFERROR(VALUE(TRIM(SUBSTITUTE(AP107,CHAR(160),""))),0)=0,IFERROR(VALUE(TRIM(SUBSTITUTE(AS107,CHAR(160),""))),0)=0),0,1.15*MIN(IF(IFERROR(VALUE(TRIM(SUBSTITUTE(AM107,CHAR(160),""))),0)=0, 1E+30, IFERROR(VALUE(TRIM(SUBSTITUTE(AM107,CHAR(160),""))),0)),IF(IFERROR(VALUE(TRIM(SUBSTITUTE(AP107,CHAR(160),""))),0)=0, 1E+30, IFERROR(VALUE(TRIM(SUBSTITUTE(AP107,CHAR(160),""))),0)),IF(IFERROR(VALUE(TRIM(SUBSTITUTE(AS107,CHAR(160),""))),0)=0, 1E+30, IFERROR(VALUE(TRIM(SUBSTITUTE(AS107,CHAR(160),""))),0))) *IFERROR(VALUE(TRIM(SUBSTITUTE(AC107,CHAR(160),""))),0)))</f>
        <v/>
      </c>
      <c r="AY107" s="33" t="str">
        <f t="shared" ref="AY107:AY111" si="98">IF(AW107="","",AW107+AX107)</f>
        <v/>
      </c>
      <c r="AZ107" s="55" t="str" cm="1">
        <f t="array" ref="AZ107">IF($AC107="","",IF((IFERROR(_xlfn.IFS($AU107="Devis 1",(IFERROR(VALUE(TRIM(SUBSTITUTE(AL107,CHAR(160),""))),0)),$AU107="Devis 2",(IFERROR(VALUE(TRIM(SUBSTITUTE(AO107,CHAR(160),""))),0)),$AU107="Devis 3",(IFERROR(VALUE(TRIM(SUBSTITUTE(AR107,CHAR(160),""))),0))),0))*(IFERROR(VALUE(TRIM(SUBSTITUTE($AC107,CHAR(160),""))),0))=0,"",(IFERROR(_xlfn.IFS($AU107="Devis 1",(IFERROR(VALUE(TRIM(SUBSTITUTE(AL107,CHAR(160),""))),0)),$AU107="Devis 2",(IFERROR(VALUE(TRIM(SUBSTITUTE(AO107,CHAR(160),""))),0)),$AU107="Devis 3",(IFERROR(VALUE(TRIM(SUBSTITUTE(AR107,CHAR(160),""))),0))),0))*(IFERROR(VALUE(TRIM(SUBSTITUTE($AC107,CHAR(160),""))),0))))</f>
        <v/>
      </c>
      <c r="BA107" s="55" t="str" cm="1">
        <f t="array" ref="BA107">IF($AC107="","",IF((IFERROR(_xlfn.IFS(TRIM(SUBSTITUTE($AU107,CHAR(160),""))="Devis 1", IFERROR(VALUE(TRIM(SUBSTITUTE(AM107,CHAR(160),""))),0),TRIM(SUBSTITUTE($AU107,CHAR(160),""))="Devis 2", IFERROR(VALUE(TRIM(SUBSTITUTE(AP107,CHAR(160),""))),0),TRIM(SUBSTITUTE($AU107,CHAR(160),""))="Devis 3", IFERROR(VALUE(TRIM(SUBSTITUTE(AS107,CHAR(160),""))),0)),0) * IFERROR(VALUE(TRIM(SUBSTITUTE($AC107,CHAR(160),""))),0)) = 0,IF(AZ107&lt;&gt;"",0,""),(IFERROR(_xlfn.IFS(TRIM(SUBSTITUTE($AU107,CHAR(160),""))="Devis 1", IFERROR(VALUE(TRIM(SUBSTITUTE(AM107,CHAR(160),""))),0),TRIM(SUBSTITUTE($AU107,CHAR(160),""))="Devis 2", IFERROR(VALUE(TRIM(SUBSTITUTE(AP107,CHAR(160),""))),0),TRIM(SUBSTITUTE($AU107,CHAR(160),""))="Devis 3", IFERROR(VALUE(TRIM(SUBSTITUTE(AS107,CHAR(160),""))),0)),0) * IFERROR(VALUE(TRIM(SUBSTITUTE($AC107,CHAR(160),""))),0))))</f>
        <v/>
      </c>
      <c r="BB107" s="55" t="str" cm="1">
        <f t="array" ref="BB107">IF($AC107="","",IF(IFERROR(_xlfn.IFS($AU107="Devis 1",IFERROR(VALUE(TRIM(SUBSTITUTE(AN107,CHAR(160),""))),0),$AU107="Devis 2",IFERROR(VALUE(TRIM(SUBSTITUTE(AQ107,CHAR(160),""))),0),$AU107="Devis 3",IFERROR(VALUE(TRIM(SUBSTITUTE(AT107,CHAR(160),""))),0)),0)*IFERROR(VALUE(TRIM(SUBSTITUTE($AC107,CHAR(160),""))),0)=0,"",IFERROR(_xlfn.IFS($AU107="Devis 1",IFERROR(VALUE(TRIM(SUBSTITUTE(AN107,CHAR(160),""))),0),$AU107="Devis 2",IFERROR(VALUE(TRIM(SUBSTITUTE(AQ107,CHAR(160),""))),0),$AU107="Devis 3",IFERROR(VALUE(TRIM(SUBSTITUTE(AT107,CHAR(160),""))),0)),0)*IFERROR(VALUE(TRIM(SUBSTITUTE($AC107,CHAR(160),""))),0)))</f>
        <v/>
      </c>
      <c r="BC107" s="34"/>
      <c r="BD107" s="8" t="str" cm="1">
        <f t="array" ref="BD107">IF(OR(BB107="",AY107="",AZ107="",AW107="",BA107="",AX107=""),"",_xlfn.IFS((IFERROR(VALUE(TRIM(SUBSTITUTE(BB107,CHAR(160),""))),0))&gt;(IFERROR(VALUE(TRIM(SUBSTITUTE(AY107,CHAR(160),""))),0)),"KO : Le montant retenu TTC est supérieur au montant raisonnable TTC. Merci de revoir la ligne de dépense ou plafonner son montant.",(IFERROR(VALUE(TRIM(SUBSTITUTE(AZ107,CHAR(160),""))),0))&gt;(IFERROR(VALUE(TRIM(SUBSTITUTE(AW107,CHAR(160),""))),0)),"Attention : Le montant retenu HT est supérieur au montant HT raisonnable. Merci de revoir la ligne de dépense, plafonner son montant, ou justifier la reventillation HT / TVA.",(IFERROR(VALUE(TRIM(SUBSTITUTE(BA107,CHAR(160),""))),0))&gt;(IFERROR(VALUE(TRIM(SUBSTITUTE(AX107,CHAR(160),""))),0)),"Attention : Le montant TVA retenu est supérieur au montant TVA raisonnable. Merci de revoir la ligne de dépense, plafonner son montant, ou justifier la reventillation HT / TVA.",(IFERROR(VALUE(TRIM(SUBSTITUTE(BB107,CHAR(160),""))),0))=0,"",(IFERROR(VALUE(TRIM(SUBSTITUTE(AY107,CHAR(160),""))),0))=(IFERROR(VALUE(TRIM(SUBSTITUTE(BB107,CHAR(160),""))),0)),"OK",(IFERROR(VALUE(TRIM(SUBSTITUTE(AY107,CHAR(160),""))),0))&gt;(IFERROR(VALUE(TRIM(SUBSTITUTE(BB107,CHAR(160),""))),0))," OK : Montant instruit inférieur au montant raisonnable.",TRUE,""))</f>
        <v/>
      </c>
      <c r="BE107" s="139" t="str" cm="1">
        <f t="array" ref="BE107">IF(OR(BB107="",Y107="",AZ107="",W107="",BA107="",X107=""),"",_xlfn.IFS((IFERROR(VALUE(TRIM(SUBSTITUTE(BB107,CHAR(160),""))),0))&gt;(IFERROR(VALUE(TRIM(SUBSTITUTE(Y107,CHAR(160),""))),0)),"KO : Le montant retenu TTC est supérieur au montant présenté TTC. Merci de revoir la ligne de dépense ou plafonner son montant.",(IFERROR(VALUE(TRIM(SUBSTITUTE(AZ107,CHAR(160),""))),0))&gt;(IFERROR(VALUE(TRIM(SUBSTITUTE(W107,CHAR(160),""))),0)),"Attention : Le montant retenu HT est supérieur au montant HT présenté. Merci de revoir la ligne de dépense,plafonner son montant,ou justifier la reventillation HT/TVA.",(IFERROR(VALUE(TRIM(SUBSTITUTE(BA107,CHAR(160),""))),0))&gt;(IFERROR(VALUE(TRIM(SUBSTITUTE(X107,CHAR(160),""))),0)),"Attention : Le montant TVA retenu est supérieur au montant TVA présenté. Merci de revoir la ligne de dépense,plafonner son montant,ou justifier la reventillation HT/TVA.",(IFERROR(VALUE(TRIM(SUBSTITUTE(Y107,CHAR(160),""))),0))=0,"",(IFERROR(VALUE(TRIM(SUBSTITUTE(BB107,CHAR(160),""))),0))=(IFERROR(VALUE(TRIM(SUBSTITUTE(Y107,CHAR(160),""))),0)),"OK",
OR((IFERROR(VALUE(TRIM(SUBSTITUTE(BB107,CHAR(160),""))),0))=0,(IFERROR(VALUE(TRIM(SUBSTITUTE(AZ107,CHAR(160),""))),0))=0),"Attention : montant présenté entièrement écarté",(IFERROR(VALUE(TRIM(SUBSTITUTE(BB107,CHAR(160),""))),0))&lt;(IFERROR(VALUE(TRIM(SUBSTITUTE(Y107,CHAR(160),""))),0)),"Attention : montant présenté partiellement écarté",TRUE,""))</f>
        <v/>
      </c>
      <c r="BF107" s="33" t="str">
        <f t="shared" si="87"/>
        <v/>
      </c>
      <c r="BG107" s="33" t="str">
        <f t="shared" si="88"/>
        <v/>
      </c>
      <c r="BH107" s="10" t="str">
        <f t="shared" si="89"/>
        <v/>
      </c>
    </row>
    <row r="108" spans="1:60" ht="15" customHeight="1">
      <c r="A108" s="52">
        <v>97</v>
      </c>
      <c r="B108" s="539"/>
      <c r="C108" s="117"/>
      <c r="D108" s="118"/>
      <c r="E108" s="117"/>
      <c r="F108" s="117"/>
      <c r="G108" s="117"/>
      <c r="H108" s="117"/>
      <c r="I108" s="117"/>
      <c r="J108" s="117"/>
      <c r="K108" s="117"/>
      <c r="L108" s="117"/>
      <c r="M108" s="100"/>
      <c r="N108" s="4"/>
      <c r="O108" s="27" t="str">
        <f t="shared" si="90"/>
        <v/>
      </c>
      <c r="P108" s="5"/>
      <c r="Q108" s="4"/>
      <c r="R108" s="27" t="str">
        <f t="shared" si="91"/>
        <v/>
      </c>
      <c r="S108" s="6"/>
      <c r="T108" s="4"/>
      <c r="U108" s="101" t="str">
        <f t="shared" si="92"/>
        <v/>
      </c>
      <c r="V108" s="110"/>
      <c r="W108" s="109" t="str" cm="1">
        <f t="array" ref="W108">IF((_xlfn.IFS(TRIM(SUBSTITUTE(V108,CHAR(160),""))="Devis 1",IFERROR(VALUE(TRIM(SUBSTITUTE(M108,CHAR(160),""))),0),TRIM(SUBSTITUTE(V108,CHAR(160),""))="Devis 2",IFERROR(VALUE(TRIM(SUBSTITUTE(P108,CHAR(160),""))),0),TRIM(SUBSTITUTE(V108,CHAR(160),""))="Devis 3",IFERROR(VALUE(TRIM(SUBSTITUTE(S108,CHAR(160),""))),0),TRUE,0)*IFERROR(VALUE(TRIM(SUBSTITUTE(D108,CHAR(160),""))),0))=0,"",_xlfn.IFS(TRIM(SUBSTITUTE(V108,CHAR(160),""))="Devis 1",IFERROR(VALUE(TRIM(SUBSTITUTE(M108,CHAR(160),""))),0),TRIM(SUBSTITUTE(V108,CHAR(160),""))="Devis 2",IFERROR(VALUE(TRIM(SUBSTITUTE(P108,CHAR(160),""))),0),TRIM(SUBSTITUTE(V108,CHAR(160),""))="Devis 3",IFERROR(VALUE(TRIM(SUBSTITUTE(S108,CHAR(160),""))),0),TRUE,0)*IFERROR(VALUE(TRIM(SUBSTITUTE(D108,CHAR(160),""))),0))</f>
        <v/>
      </c>
      <c r="X108" s="54" t="str" cm="1">
        <f t="array" ref="X108">IF(_xlfn.IFS(TRIM(SUBSTITUTE(V108,CHAR(160),""))="Devis 1",IFERROR(VALUE(TRIM(SUBSTITUTE(N108,CHAR(160),""))),0),TRIM(SUBSTITUTE(V108,CHAR(160),""))="Devis 2",IFERROR(VALUE(TRIM(SUBSTITUTE(Q108,CHAR(160),""))),0),TRIM(SUBSTITUTE(V108,CHAR(160),""))="Devis 3",IFERROR(VALUE(TRIM(SUBSTITUTE(T108,CHAR(160),""))),0),TRUE,0)*IFERROR(VALUE(TRIM(SUBSTITUTE(D108,CHAR(160),""))),0)=0,IF(W108&lt;&gt;"",0,""),_xlfn.IFS(TRIM(SUBSTITUTE(V108,CHAR(160),""))="Devis 1",IFERROR(VALUE(TRIM(SUBSTITUTE(N108,CHAR(160),""))),0),TRIM(SUBSTITUTE(V108,CHAR(160),""))="Devis 2",IFERROR(VALUE(TRIM(SUBSTITUTE(Q108,CHAR(160),""))),0),TRIM(SUBSTITUTE(V108,CHAR(160),""))="Devis 3",IFERROR(VALUE(TRIM(SUBSTITUTE(T108,CHAR(160),""))),0),TRUE,0)*IFERROR(VALUE(TRIM(SUBSTITUTE(D108,CHAR(160),""))),0))</f>
        <v/>
      </c>
      <c r="Y108" s="112" t="str">
        <f t="shared" si="93"/>
        <v/>
      </c>
      <c r="Z108" s="113"/>
      <c r="AA108" s="130" t="str">
        <f t="shared" si="64"/>
        <v/>
      </c>
      <c r="AB108" s="130" t="str">
        <f t="shared" si="65"/>
        <v/>
      </c>
      <c r="AC108" s="130" t="str">
        <f t="shared" si="66"/>
        <v/>
      </c>
      <c r="AD108" s="130" t="str">
        <f t="shared" si="67"/>
        <v/>
      </c>
      <c r="AE108" s="130" t="str">
        <f t="shared" si="68"/>
        <v/>
      </c>
      <c r="AF108" s="130" t="str">
        <f t="shared" si="69"/>
        <v/>
      </c>
      <c r="AG108" s="130" t="str">
        <f t="shared" si="70"/>
        <v/>
      </c>
      <c r="AH108" s="130" t="str">
        <f t="shared" si="71"/>
        <v/>
      </c>
      <c r="AI108" s="130"/>
      <c r="AJ108" s="130" t="str">
        <f t="shared" si="72"/>
        <v/>
      </c>
      <c r="AK108" s="130" t="str">
        <f t="shared" si="73"/>
        <v/>
      </c>
      <c r="AL108" s="29" t="str">
        <f t="shared" si="74"/>
        <v/>
      </c>
      <c r="AM108" s="9" t="str">
        <f t="shared" si="75"/>
        <v/>
      </c>
      <c r="AN108" s="27" t="str">
        <f t="shared" si="94"/>
        <v/>
      </c>
      <c r="AO108" s="30" t="str">
        <f t="shared" si="77"/>
        <v/>
      </c>
      <c r="AP108" s="9" t="str">
        <f t="shared" si="78"/>
        <v/>
      </c>
      <c r="AQ108" s="27" t="str">
        <f t="shared" si="95"/>
        <v/>
      </c>
      <c r="AR108" s="31" t="str">
        <f t="shared" si="80"/>
        <v/>
      </c>
      <c r="AS108" s="9" t="str">
        <f t="shared" si="81"/>
        <v/>
      </c>
      <c r="AT108" s="32" t="str">
        <f t="shared" si="96"/>
        <v/>
      </c>
      <c r="AU108" s="28" t="str">
        <f t="shared" si="83"/>
        <v/>
      </c>
      <c r="AV108" s="136"/>
      <c r="AW108" s="33" t="str">
        <f t="shared" si="84"/>
        <v/>
      </c>
      <c r="AX108" s="33" t="str">
        <f t="shared" si="97"/>
        <v/>
      </c>
      <c r="AY108" s="33" t="str">
        <f t="shared" si="98"/>
        <v/>
      </c>
      <c r="AZ108" s="55" t="str" cm="1">
        <f t="array" ref="AZ108">IF($AC108="","",IF((IFERROR(_xlfn.IFS($AU108="Devis 1",(IFERROR(VALUE(TRIM(SUBSTITUTE(AL108,CHAR(160),""))),0)),$AU108="Devis 2",(IFERROR(VALUE(TRIM(SUBSTITUTE(AO108,CHAR(160),""))),0)),$AU108="Devis 3",(IFERROR(VALUE(TRIM(SUBSTITUTE(AR108,CHAR(160),""))),0))),0))*(IFERROR(VALUE(TRIM(SUBSTITUTE($AC108,CHAR(160),""))),0))=0,"",(IFERROR(_xlfn.IFS($AU108="Devis 1",(IFERROR(VALUE(TRIM(SUBSTITUTE(AL108,CHAR(160),""))),0)),$AU108="Devis 2",(IFERROR(VALUE(TRIM(SUBSTITUTE(AO108,CHAR(160),""))),0)),$AU108="Devis 3",(IFERROR(VALUE(TRIM(SUBSTITUTE(AR108,CHAR(160),""))),0))),0))*(IFERROR(VALUE(TRIM(SUBSTITUTE($AC108,CHAR(160),""))),0))))</f>
        <v/>
      </c>
      <c r="BA108" s="55" t="str" cm="1">
        <f t="array" ref="BA108">IF($AC108="","",IF((IFERROR(_xlfn.IFS(TRIM(SUBSTITUTE($AU108,CHAR(160),""))="Devis 1", IFERROR(VALUE(TRIM(SUBSTITUTE(AM108,CHAR(160),""))),0),TRIM(SUBSTITUTE($AU108,CHAR(160),""))="Devis 2", IFERROR(VALUE(TRIM(SUBSTITUTE(AP108,CHAR(160),""))),0),TRIM(SUBSTITUTE($AU108,CHAR(160),""))="Devis 3", IFERROR(VALUE(TRIM(SUBSTITUTE(AS108,CHAR(160),""))),0)),0) * IFERROR(VALUE(TRIM(SUBSTITUTE($AC108,CHAR(160),""))),0)) = 0,IF(AZ108&lt;&gt;"",0,""),(IFERROR(_xlfn.IFS(TRIM(SUBSTITUTE($AU108,CHAR(160),""))="Devis 1", IFERROR(VALUE(TRIM(SUBSTITUTE(AM108,CHAR(160),""))),0),TRIM(SUBSTITUTE($AU108,CHAR(160),""))="Devis 2", IFERROR(VALUE(TRIM(SUBSTITUTE(AP108,CHAR(160),""))),0),TRIM(SUBSTITUTE($AU108,CHAR(160),""))="Devis 3", IFERROR(VALUE(TRIM(SUBSTITUTE(AS108,CHAR(160),""))),0)),0) * IFERROR(VALUE(TRIM(SUBSTITUTE($AC108,CHAR(160),""))),0))))</f>
        <v/>
      </c>
      <c r="BB108" s="55" t="str" cm="1">
        <f t="array" ref="BB108">IF($AC108="","",IF(IFERROR(_xlfn.IFS($AU108="Devis 1",IFERROR(VALUE(TRIM(SUBSTITUTE(AN108,CHAR(160),""))),0),$AU108="Devis 2",IFERROR(VALUE(TRIM(SUBSTITUTE(AQ108,CHAR(160),""))),0),$AU108="Devis 3",IFERROR(VALUE(TRIM(SUBSTITUTE(AT108,CHAR(160),""))),0)),0)*IFERROR(VALUE(TRIM(SUBSTITUTE($AC108,CHAR(160),""))),0)=0,"",IFERROR(_xlfn.IFS($AU108="Devis 1",IFERROR(VALUE(TRIM(SUBSTITUTE(AN108,CHAR(160),""))),0),$AU108="Devis 2",IFERROR(VALUE(TRIM(SUBSTITUTE(AQ108,CHAR(160),""))),0),$AU108="Devis 3",IFERROR(VALUE(TRIM(SUBSTITUTE(AT108,CHAR(160),""))),0)),0)*IFERROR(VALUE(TRIM(SUBSTITUTE($AC108,CHAR(160),""))),0)))</f>
        <v/>
      </c>
      <c r="BC108" s="34"/>
      <c r="BD108" s="8" t="str" cm="1">
        <f t="array" ref="BD108">IF(OR(BB108="",AY108="",AZ108="",AW108="",BA108="",AX108=""),"",_xlfn.IFS((IFERROR(VALUE(TRIM(SUBSTITUTE(BB108,CHAR(160),""))),0))&gt;(IFERROR(VALUE(TRIM(SUBSTITUTE(AY108,CHAR(160),""))),0)),"KO : Le montant retenu TTC est supérieur au montant raisonnable TTC. Merci de revoir la ligne de dépense ou plafonner son montant.",(IFERROR(VALUE(TRIM(SUBSTITUTE(AZ108,CHAR(160),""))),0))&gt;(IFERROR(VALUE(TRIM(SUBSTITUTE(AW108,CHAR(160),""))),0)),"Attention : Le montant retenu HT est supérieur au montant HT raisonnable. Merci de revoir la ligne de dépense, plafonner son montant, ou justifier la reventillation HT / TVA.",(IFERROR(VALUE(TRIM(SUBSTITUTE(BA108,CHAR(160),""))),0))&gt;(IFERROR(VALUE(TRIM(SUBSTITUTE(AX108,CHAR(160),""))),0)),"Attention : Le montant TVA retenu est supérieur au montant TVA raisonnable. Merci de revoir la ligne de dépense, plafonner son montant, ou justifier la reventillation HT / TVA.",(IFERROR(VALUE(TRIM(SUBSTITUTE(BB108,CHAR(160),""))),0))=0,"",(IFERROR(VALUE(TRIM(SUBSTITUTE(AY108,CHAR(160),""))),0))=(IFERROR(VALUE(TRIM(SUBSTITUTE(BB108,CHAR(160),""))),0)),"OK",(IFERROR(VALUE(TRIM(SUBSTITUTE(AY108,CHAR(160),""))),0))&gt;(IFERROR(VALUE(TRIM(SUBSTITUTE(BB108,CHAR(160),""))),0))," OK : Montant instruit inférieur au montant raisonnable.",TRUE,""))</f>
        <v/>
      </c>
      <c r="BE108" s="139" t="str" cm="1">
        <f t="array" ref="BE108">IF(OR(BB108="",Y108="",AZ108="",W108="",BA108="",X108=""),"",_xlfn.IFS((IFERROR(VALUE(TRIM(SUBSTITUTE(BB108,CHAR(160),""))),0))&gt;(IFERROR(VALUE(TRIM(SUBSTITUTE(Y108,CHAR(160),""))),0)),"KO : Le montant retenu TTC est supérieur au montant présenté TTC. Merci de revoir la ligne de dépense ou plafonner son montant.",(IFERROR(VALUE(TRIM(SUBSTITUTE(AZ108,CHAR(160),""))),0))&gt;(IFERROR(VALUE(TRIM(SUBSTITUTE(W108,CHAR(160),""))),0)),"Attention : Le montant retenu HT est supérieur au montant HT présenté. Merci de revoir la ligne de dépense,plafonner son montant,ou justifier la reventillation HT/TVA.",(IFERROR(VALUE(TRIM(SUBSTITUTE(BA108,CHAR(160),""))),0))&gt;(IFERROR(VALUE(TRIM(SUBSTITUTE(X108,CHAR(160),""))),0)),"Attention : Le montant TVA retenu est supérieur au montant TVA présenté. Merci de revoir la ligne de dépense,plafonner son montant,ou justifier la reventillation HT/TVA.",(IFERROR(VALUE(TRIM(SUBSTITUTE(Y108,CHAR(160),""))),0))=0,"",(IFERROR(VALUE(TRIM(SUBSTITUTE(BB108,CHAR(160),""))),0))=(IFERROR(VALUE(TRIM(SUBSTITUTE(Y108,CHAR(160),""))),0)),"OK",
OR((IFERROR(VALUE(TRIM(SUBSTITUTE(BB108,CHAR(160),""))),0))=0,(IFERROR(VALUE(TRIM(SUBSTITUTE(AZ108,CHAR(160),""))),0))=0),"Attention : montant présenté entièrement écarté",(IFERROR(VALUE(TRIM(SUBSTITUTE(BB108,CHAR(160),""))),0))&lt;(IFERROR(VALUE(TRIM(SUBSTITUTE(Y108,CHAR(160),""))),0)),"Attention : montant présenté partiellement écarté",TRUE,""))</f>
        <v/>
      </c>
      <c r="BF108" s="33" t="str">
        <f t="shared" si="87"/>
        <v/>
      </c>
      <c r="BG108" s="33" t="str">
        <f t="shared" si="88"/>
        <v/>
      </c>
      <c r="BH108" s="10" t="str">
        <f t="shared" si="89"/>
        <v/>
      </c>
    </row>
    <row r="109" spans="1:60" ht="15" customHeight="1">
      <c r="A109" s="52">
        <v>98</v>
      </c>
      <c r="B109" s="539"/>
      <c r="C109" s="117"/>
      <c r="D109" s="118"/>
      <c r="E109" s="117"/>
      <c r="F109" s="117"/>
      <c r="G109" s="117"/>
      <c r="H109" s="117"/>
      <c r="I109" s="117"/>
      <c r="J109" s="117"/>
      <c r="K109" s="117"/>
      <c r="L109" s="117"/>
      <c r="M109" s="100"/>
      <c r="N109" s="4"/>
      <c r="O109" s="27" t="str">
        <f t="shared" si="90"/>
        <v/>
      </c>
      <c r="P109" s="5"/>
      <c r="Q109" s="4"/>
      <c r="R109" s="27" t="str">
        <f t="shared" si="91"/>
        <v/>
      </c>
      <c r="S109" s="6"/>
      <c r="T109" s="4"/>
      <c r="U109" s="101" t="str">
        <f t="shared" si="92"/>
        <v/>
      </c>
      <c r="V109" s="110"/>
      <c r="W109" s="109" t="str" cm="1">
        <f t="array" ref="W109">IF((_xlfn.IFS(TRIM(SUBSTITUTE(V109,CHAR(160),""))="Devis 1",IFERROR(VALUE(TRIM(SUBSTITUTE(M109,CHAR(160),""))),0),TRIM(SUBSTITUTE(V109,CHAR(160),""))="Devis 2",IFERROR(VALUE(TRIM(SUBSTITUTE(P109,CHAR(160),""))),0),TRIM(SUBSTITUTE(V109,CHAR(160),""))="Devis 3",IFERROR(VALUE(TRIM(SUBSTITUTE(S109,CHAR(160),""))),0),TRUE,0)*IFERROR(VALUE(TRIM(SUBSTITUTE(D109,CHAR(160),""))),0))=0,"",_xlfn.IFS(TRIM(SUBSTITUTE(V109,CHAR(160),""))="Devis 1",IFERROR(VALUE(TRIM(SUBSTITUTE(M109,CHAR(160),""))),0),TRIM(SUBSTITUTE(V109,CHAR(160),""))="Devis 2",IFERROR(VALUE(TRIM(SUBSTITUTE(P109,CHAR(160),""))),0),TRIM(SUBSTITUTE(V109,CHAR(160),""))="Devis 3",IFERROR(VALUE(TRIM(SUBSTITUTE(S109,CHAR(160),""))),0),TRUE,0)*IFERROR(VALUE(TRIM(SUBSTITUTE(D109,CHAR(160),""))),0))</f>
        <v/>
      </c>
      <c r="X109" s="54" t="str" cm="1">
        <f t="array" ref="X109">IF(_xlfn.IFS(TRIM(SUBSTITUTE(V109,CHAR(160),""))="Devis 1",IFERROR(VALUE(TRIM(SUBSTITUTE(N109,CHAR(160),""))),0),TRIM(SUBSTITUTE(V109,CHAR(160),""))="Devis 2",IFERROR(VALUE(TRIM(SUBSTITUTE(Q109,CHAR(160),""))),0),TRIM(SUBSTITUTE(V109,CHAR(160),""))="Devis 3",IFERROR(VALUE(TRIM(SUBSTITUTE(T109,CHAR(160),""))),0),TRUE,0)*IFERROR(VALUE(TRIM(SUBSTITUTE(D109,CHAR(160),""))),0)=0,IF(W109&lt;&gt;"",0,""),_xlfn.IFS(TRIM(SUBSTITUTE(V109,CHAR(160),""))="Devis 1",IFERROR(VALUE(TRIM(SUBSTITUTE(N109,CHAR(160),""))),0),TRIM(SUBSTITUTE(V109,CHAR(160),""))="Devis 2",IFERROR(VALUE(TRIM(SUBSTITUTE(Q109,CHAR(160),""))),0),TRIM(SUBSTITUTE(V109,CHAR(160),""))="Devis 3",IFERROR(VALUE(TRIM(SUBSTITUTE(T109,CHAR(160),""))),0),TRUE,0)*IFERROR(VALUE(TRIM(SUBSTITUTE(D109,CHAR(160),""))),0))</f>
        <v/>
      </c>
      <c r="Y109" s="112" t="str">
        <f t="shared" si="93"/>
        <v/>
      </c>
      <c r="Z109" s="113"/>
      <c r="AA109" s="130" t="str">
        <f t="shared" si="64"/>
        <v/>
      </c>
      <c r="AB109" s="130" t="str">
        <f t="shared" si="65"/>
        <v/>
      </c>
      <c r="AC109" s="130" t="str">
        <f t="shared" si="66"/>
        <v/>
      </c>
      <c r="AD109" s="130" t="str">
        <f t="shared" si="67"/>
        <v/>
      </c>
      <c r="AE109" s="130" t="str">
        <f t="shared" si="68"/>
        <v/>
      </c>
      <c r="AF109" s="130" t="str">
        <f t="shared" si="69"/>
        <v/>
      </c>
      <c r="AG109" s="130" t="str">
        <f t="shared" si="70"/>
        <v/>
      </c>
      <c r="AH109" s="130" t="str">
        <f t="shared" si="71"/>
        <v/>
      </c>
      <c r="AI109" s="130"/>
      <c r="AJ109" s="130" t="str">
        <f t="shared" si="72"/>
        <v/>
      </c>
      <c r="AK109" s="130" t="str">
        <f t="shared" si="73"/>
        <v/>
      </c>
      <c r="AL109" s="29" t="str">
        <f t="shared" si="74"/>
        <v/>
      </c>
      <c r="AM109" s="9" t="str">
        <f t="shared" si="75"/>
        <v/>
      </c>
      <c r="AN109" s="27" t="str">
        <f t="shared" si="94"/>
        <v/>
      </c>
      <c r="AO109" s="30" t="str">
        <f t="shared" si="77"/>
        <v/>
      </c>
      <c r="AP109" s="9" t="str">
        <f t="shared" si="78"/>
        <v/>
      </c>
      <c r="AQ109" s="27" t="str">
        <f t="shared" si="95"/>
        <v/>
      </c>
      <c r="AR109" s="31" t="str">
        <f t="shared" si="80"/>
        <v/>
      </c>
      <c r="AS109" s="9" t="str">
        <f t="shared" si="81"/>
        <v/>
      </c>
      <c r="AT109" s="32" t="str">
        <f t="shared" si="96"/>
        <v/>
      </c>
      <c r="AU109" s="28" t="str">
        <f t="shared" si="83"/>
        <v/>
      </c>
      <c r="AV109" s="136"/>
      <c r="AW109" s="33" t="str">
        <f t="shared" si="84"/>
        <v/>
      </c>
      <c r="AX109" s="33" t="str">
        <f t="shared" si="97"/>
        <v/>
      </c>
      <c r="AY109" s="33" t="str">
        <f t="shared" si="98"/>
        <v/>
      </c>
      <c r="AZ109" s="55" t="str" cm="1">
        <f t="array" ref="AZ109">IF($AC109="","",IF((IFERROR(_xlfn.IFS($AU109="Devis 1",(IFERROR(VALUE(TRIM(SUBSTITUTE(AL109,CHAR(160),""))),0)),$AU109="Devis 2",(IFERROR(VALUE(TRIM(SUBSTITUTE(AO109,CHAR(160),""))),0)),$AU109="Devis 3",(IFERROR(VALUE(TRIM(SUBSTITUTE(AR109,CHAR(160),""))),0))),0))*(IFERROR(VALUE(TRIM(SUBSTITUTE($AC109,CHAR(160),""))),0))=0,"",(IFERROR(_xlfn.IFS($AU109="Devis 1",(IFERROR(VALUE(TRIM(SUBSTITUTE(AL109,CHAR(160),""))),0)),$AU109="Devis 2",(IFERROR(VALUE(TRIM(SUBSTITUTE(AO109,CHAR(160),""))),0)),$AU109="Devis 3",(IFERROR(VALUE(TRIM(SUBSTITUTE(AR109,CHAR(160),""))),0))),0))*(IFERROR(VALUE(TRIM(SUBSTITUTE($AC109,CHAR(160),""))),0))))</f>
        <v/>
      </c>
      <c r="BA109" s="55" t="str" cm="1">
        <f t="array" ref="BA109">IF($AC109="","",IF((IFERROR(_xlfn.IFS(TRIM(SUBSTITUTE($AU109,CHAR(160),""))="Devis 1", IFERROR(VALUE(TRIM(SUBSTITUTE(AM109,CHAR(160),""))),0),TRIM(SUBSTITUTE($AU109,CHAR(160),""))="Devis 2", IFERROR(VALUE(TRIM(SUBSTITUTE(AP109,CHAR(160),""))),0),TRIM(SUBSTITUTE($AU109,CHAR(160),""))="Devis 3", IFERROR(VALUE(TRIM(SUBSTITUTE(AS109,CHAR(160),""))),0)),0) * IFERROR(VALUE(TRIM(SUBSTITUTE($AC109,CHAR(160),""))),0)) = 0,IF(AZ109&lt;&gt;"",0,""),(IFERROR(_xlfn.IFS(TRIM(SUBSTITUTE($AU109,CHAR(160),""))="Devis 1", IFERROR(VALUE(TRIM(SUBSTITUTE(AM109,CHAR(160),""))),0),TRIM(SUBSTITUTE($AU109,CHAR(160),""))="Devis 2", IFERROR(VALUE(TRIM(SUBSTITUTE(AP109,CHAR(160),""))),0),TRIM(SUBSTITUTE($AU109,CHAR(160),""))="Devis 3", IFERROR(VALUE(TRIM(SUBSTITUTE(AS109,CHAR(160),""))),0)),0) * IFERROR(VALUE(TRIM(SUBSTITUTE($AC109,CHAR(160),""))),0))))</f>
        <v/>
      </c>
      <c r="BB109" s="55" t="str" cm="1">
        <f t="array" ref="BB109">IF($AC109="","",IF(IFERROR(_xlfn.IFS($AU109="Devis 1",IFERROR(VALUE(TRIM(SUBSTITUTE(AN109,CHAR(160),""))),0),$AU109="Devis 2",IFERROR(VALUE(TRIM(SUBSTITUTE(AQ109,CHAR(160),""))),0),$AU109="Devis 3",IFERROR(VALUE(TRIM(SUBSTITUTE(AT109,CHAR(160),""))),0)),0)*IFERROR(VALUE(TRIM(SUBSTITUTE($AC109,CHAR(160),""))),0)=0,"",IFERROR(_xlfn.IFS($AU109="Devis 1",IFERROR(VALUE(TRIM(SUBSTITUTE(AN109,CHAR(160),""))),0),$AU109="Devis 2",IFERROR(VALUE(TRIM(SUBSTITUTE(AQ109,CHAR(160),""))),0),$AU109="Devis 3",IFERROR(VALUE(TRIM(SUBSTITUTE(AT109,CHAR(160),""))),0)),0)*IFERROR(VALUE(TRIM(SUBSTITUTE($AC109,CHAR(160),""))),0)))</f>
        <v/>
      </c>
      <c r="BC109" s="34"/>
      <c r="BD109" s="8" t="str" cm="1">
        <f t="array" ref="BD109">IF(OR(BB109="",AY109="",AZ109="",AW109="",BA109="",AX109=""),"",_xlfn.IFS((IFERROR(VALUE(TRIM(SUBSTITUTE(BB109,CHAR(160),""))),0))&gt;(IFERROR(VALUE(TRIM(SUBSTITUTE(AY109,CHAR(160),""))),0)),"KO : Le montant retenu TTC est supérieur au montant raisonnable TTC. Merci de revoir la ligne de dépense ou plafonner son montant.",(IFERROR(VALUE(TRIM(SUBSTITUTE(AZ109,CHAR(160),""))),0))&gt;(IFERROR(VALUE(TRIM(SUBSTITUTE(AW109,CHAR(160),""))),0)),"Attention : Le montant retenu HT est supérieur au montant HT raisonnable. Merci de revoir la ligne de dépense, plafonner son montant, ou justifier la reventillation HT / TVA.",(IFERROR(VALUE(TRIM(SUBSTITUTE(BA109,CHAR(160),""))),0))&gt;(IFERROR(VALUE(TRIM(SUBSTITUTE(AX109,CHAR(160),""))),0)),"Attention : Le montant TVA retenu est supérieur au montant TVA raisonnable. Merci de revoir la ligne de dépense, plafonner son montant, ou justifier la reventillation HT / TVA.",(IFERROR(VALUE(TRIM(SUBSTITUTE(BB109,CHAR(160),""))),0))=0,"",(IFERROR(VALUE(TRIM(SUBSTITUTE(AY109,CHAR(160),""))),0))=(IFERROR(VALUE(TRIM(SUBSTITUTE(BB109,CHAR(160),""))),0)),"OK",(IFERROR(VALUE(TRIM(SUBSTITUTE(AY109,CHAR(160),""))),0))&gt;(IFERROR(VALUE(TRIM(SUBSTITUTE(BB109,CHAR(160),""))),0))," OK : Montant instruit inférieur au montant raisonnable.",TRUE,""))</f>
        <v/>
      </c>
      <c r="BE109" s="139" t="str" cm="1">
        <f t="array" ref="BE109">IF(OR(BB109="",Y109="",AZ109="",W109="",BA109="",X109=""),"",_xlfn.IFS((IFERROR(VALUE(TRIM(SUBSTITUTE(BB109,CHAR(160),""))),0))&gt;(IFERROR(VALUE(TRIM(SUBSTITUTE(Y109,CHAR(160),""))),0)),"KO : Le montant retenu TTC est supérieur au montant présenté TTC. Merci de revoir la ligne de dépense ou plafonner son montant.",(IFERROR(VALUE(TRIM(SUBSTITUTE(AZ109,CHAR(160),""))),0))&gt;(IFERROR(VALUE(TRIM(SUBSTITUTE(W109,CHAR(160),""))),0)),"Attention : Le montant retenu HT est supérieur au montant HT présenté. Merci de revoir la ligne de dépense,plafonner son montant,ou justifier la reventillation HT/TVA.",(IFERROR(VALUE(TRIM(SUBSTITUTE(BA109,CHAR(160),""))),0))&gt;(IFERROR(VALUE(TRIM(SUBSTITUTE(X109,CHAR(160),""))),0)),"Attention : Le montant TVA retenu est supérieur au montant TVA présenté. Merci de revoir la ligne de dépense,plafonner son montant,ou justifier la reventillation HT/TVA.",(IFERROR(VALUE(TRIM(SUBSTITUTE(Y109,CHAR(160),""))),0))=0,"",(IFERROR(VALUE(TRIM(SUBSTITUTE(BB109,CHAR(160),""))),0))=(IFERROR(VALUE(TRIM(SUBSTITUTE(Y109,CHAR(160),""))),0)),"OK",
OR((IFERROR(VALUE(TRIM(SUBSTITUTE(BB109,CHAR(160),""))),0))=0,(IFERROR(VALUE(TRIM(SUBSTITUTE(AZ109,CHAR(160),""))),0))=0),"Attention : montant présenté entièrement écarté",(IFERROR(VALUE(TRIM(SUBSTITUTE(BB109,CHAR(160),""))),0))&lt;(IFERROR(VALUE(TRIM(SUBSTITUTE(Y109,CHAR(160),""))),0)),"Attention : montant présenté partiellement écarté",TRUE,""))</f>
        <v/>
      </c>
      <c r="BF109" s="33" t="str">
        <f t="shared" si="87"/>
        <v/>
      </c>
      <c r="BG109" s="33" t="str">
        <f t="shared" si="88"/>
        <v/>
      </c>
      <c r="BH109" s="10" t="str">
        <f t="shared" si="89"/>
        <v/>
      </c>
    </row>
    <row r="110" spans="1:60" ht="15" customHeight="1">
      <c r="A110" s="52">
        <v>99</v>
      </c>
      <c r="B110" s="539"/>
      <c r="C110" s="117"/>
      <c r="D110" s="118"/>
      <c r="E110" s="117"/>
      <c r="F110" s="117"/>
      <c r="G110" s="117"/>
      <c r="H110" s="117"/>
      <c r="I110" s="117"/>
      <c r="J110" s="117"/>
      <c r="K110" s="117"/>
      <c r="L110" s="117"/>
      <c r="M110" s="100"/>
      <c r="N110" s="4"/>
      <c r="O110" s="27" t="str">
        <f t="shared" si="90"/>
        <v/>
      </c>
      <c r="P110" s="5"/>
      <c r="Q110" s="4"/>
      <c r="R110" s="27" t="str">
        <f t="shared" si="91"/>
        <v/>
      </c>
      <c r="S110" s="6"/>
      <c r="T110" s="4"/>
      <c r="U110" s="101" t="str">
        <f t="shared" si="92"/>
        <v/>
      </c>
      <c r="V110" s="110"/>
      <c r="W110" s="109" t="str" cm="1">
        <f t="array" ref="W110">IF((_xlfn.IFS(TRIM(SUBSTITUTE(V110,CHAR(160),""))="Devis 1",IFERROR(VALUE(TRIM(SUBSTITUTE(M110,CHAR(160),""))),0),TRIM(SUBSTITUTE(V110,CHAR(160),""))="Devis 2",IFERROR(VALUE(TRIM(SUBSTITUTE(P110,CHAR(160),""))),0),TRIM(SUBSTITUTE(V110,CHAR(160),""))="Devis 3",IFERROR(VALUE(TRIM(SUBSTITUTE(S110,CHAR(160),""))),0),TRUE,0)*IFERROR(VALUE(TRIM(SUBSTITUTE(D110,CHAR(160),""))),0))=0,"",_xlfn.IFS(TRIM(SUBSTITUTE(V110,CHAR(160),""))="Devis 1",IFERROR(VALUE(TRIM(SUBSTITUTE(M110,CHAR(160),""))),0),TRIM(SUBSTITUTE(V110,CHAR(160),""))="Devis 2",IFERROR(VALUE(TRIM(SUBSTITUTE(P110,CHAR(160),""))),0),TRIM(SUBSTITUTE(V110,CHAR(160),""))="Devis 3",IFERROR(VALUE(TRIM(SUBSTITUTE(S110,CHAR(160),""))),0),TRUE,0)*IFERROR(VALUE(TRIM(SUBSTITUTE(D110,CHAR(160),""))),0))</f>
        <v/>
      </c>
      <c r="X110" s="54" t="str" cm="1">
        <f t="array" ref="X110">IF(_xlfn.IFS(TRIM(SUBSTITUTE(V110,CHAR(160),""))="Devis 1",IFERROR(VALUE(TRIM(SUBSTITUTE(N110,CHAR(160),""))),0),TRIM(SUBSTITUTE(V110,CHAR(160),""))="Devis 2",IFERROR(VALUE(TRIM(SUBSTITUTE(Q110,CHAR(160),""))),0),TRIM(SUBSTITUTE(V110,CHAR(160),""))="Devis 3",IFERROR(VALUE(TRIM(SUBSTITUTE(T110,CHAR(160),""))),0),TRUE,0)*IFERROR(VALUE(TRIM(SUBSTITUTE(D110,CHAR(160),""))),0)=0,IF(W110&lt;&gt;"",0,""),_xlfn.IFS(TRIM(SUBSTITUTE(V110,CHAR(160),""))="Devis 1",IFERROR(VALUE(TRIM(SUBSTITUTE(N110,CHAR(160),""))),0),TRIM(SUBSTITUTE(V110,CHAR(160),""))="Devis 2",IFERROR(VALUE(TRIM(SUBSTITUTE(Q110,CHAR(160),""))),0),TRIM(SUBSTITUTE(V110,CHAR(160),""))="Devis 3",IFERROR(VALUE(TRIM(SUBSTITUTE(T110,CHAR(160),""))),0),TRUE,0)*IFERROR(VALUE(TRIM(SUBSTITUTE(D110,CHAR(160),""))),0))</f>
        <v/>
      </c>
      <c r="Y110" s="112" t="str">
        <f t="shared" si="93"/>
        <v/>
      </c>
      <c r="Z110" s="113"/>
      <c r="AA110" s="130" t="str">
        <f t="shared" si="64"/>
        <v/>
      </c>
      <c r="AB110" s="130" t="str">
        <f t="shared" si="65"/>
        <v/>
      </c>
      <c r="AC110" s="130" t="str">
        <f t="shared" si="66"/>
        <v/>
      </c>
      <c r="AD110" s="130" t="str">
        <f t="shared" si="67"/>
        <v/>
      </c>
      <c r="AE110" s="130" t="str">
        <f t="shared" si="68"/>
        <v/>
      </c>
      <c r="AF110" s="130" t="str">
        <f t="shared" si="69"/>
        <v/>
      </c>
      <c r="AG110" s="130" t="str">
        <f t="shared" si="70"/>
        <v/>
      </c>
      <c r="AH110" s="130" t="str">
        <f t="shared" si="71"/>
        <v/>
      </c>
      <c r="AI110" s="130"/>
      <c r="AJ110" s="130" t="str">
        <f t="shared" si="72"/>
        <v/>
      </c>
      <c r="AK110" s="130" t="str">
        <f t="shared" si="73"/>
        <v/>
      </c>
      <c r="AL110" s="29" t="str">
        <f t="shared" si="74"/>
        <v/>
      </c>
      <c r="AM110" s="9" t="str">
        <f t="shared" si="75"/>
        <v/>
      </c>
      <c r="AN110" s="27" t="str">
        <f t="shared" si="94"/>
        <v/>
      </c>
      <c r="AO110" s="30" t="str">
        <f t="shared" si="77"/>
        <v/>
      </c>
      <c r="AP110" s="9" t="str">
        <f t="shared" si="78"/>
        <v/>
      </c>
      <c r="AQ110" s="27" t="str">
        <f t="shared" si="95"/>
        <v/>
      </c>
      <c r="AR110" s="31" t="str">
        <f t="shared" si="80"/>
        <v/>
      </c>
      <c r="AS110" s="9" t="str">
        <f t="shared" si="81"/>
        <v/>
      </c>
      <c r="AT110" s="32" t="str">
        <f t="shared" si="96"/>
        <v/>
      </c>
      <c r="AU110" s="28" t="str">
        <f t="shared" si="83"/>
        <v/>
      </c>
      <c r="AV110" s="136"/>
      <c r="AW110" s="33" t="str">
        <f t="shared" si="84"/>
        <v/>
      </c>
      <c r="AX110" s="33" t="str">
        <f t="shared" si="97"/>
        <v/>
      </c>
      <c r="AY110" s="33" t="str">
        <f t="shared" si="98"/>
        <v/>
      </c>
      <c r="AZ110" s="55" t="str" cm="1">
        <f t="array" ref="AZ110">IF($AC110="","",IF((IFERROR(_xlfn.IFS($AU110="Devis 1",(IFERROR(VALUE(TRIM(SUBSTITUTE(AL110,CHAR(160),""))),0)),$AU110="Devis 2",(IFERROR(VALUE(TRIM(SUBSTITUTE(AO110,CHAR(160),""))),0)),$AU110="Devis 3",(IFERROR(VALUE(TRIM(SUBSTITUTE(AR110,CHAR(160),""))),0))),0))*(IFERROR(VALUE(TRIM(SUBSTITUTE($AC110,CHAR(160),""))),0))=0,"",(IFERROR(_xlfn.IFS($AU110="Devis 1",(IFERROR(VALUE(TRIM(SUBSTITUTE(AL110,CHAR(160),""))),0)),$AU110="Devis 2",(IFERROR(VALUE(TRIM(SUBSTITUTE(AO110,CHAR(160),""))),0)),$AU110="Devis 3",(IFERROR(VALUE(TRIM(SUBSTITUTE(AR110,CHAR(160),""))),0))),0))*(IFERROR(VALUE(TRIM(SUBSTITUTE($AC110,CHAR(160),""))),0))))</f>
        <v/>
      </c>
      <c r="BA110" s="55" t="str" cm="1">
        <f t="array" ref="BA110">IF($AC110="","",IF((IFERROR(_xlfn.IFS(TRIM(SUBSTITUTE($AU110,CHAR(160),""))="Devis 1", IFERROR(VALUE(TRIM(SUBSTITUTE(AM110,CHAR(160),""))),0),TRIM(SUBSTITUTE($AU110,CHAR(160),""))="Devis 2", IFERROR(VALUE(TRIM(SUBSTITUTE(AP110,CHAR(160),""))),0),TRIM(SUBSTITUTE($AU110,CHAR(160),""))="Devis 3", IFERROR(VALUE(TRIM(SUBSTITUTE(AS110,CHAR(160),""))),0)),0) * IFERROR(VALUE(TRIM(SUBSTITUTE($AC110,CHAR(160),""))),0)) = 0,IF(AZ110&lt;&gt;"",0,""),(IFERROR(_xlfn.IFS(TRIM(SUBSTITUTE($AU110,CHAR(160),""))="Devis 1", IFERROR(VALUE(TRIM(SUBSTITUTE(AM110,CHAR(160),""))),0),TRIM(SUBSTITUTE($AU110,CHAR(160),""))="Devis 2", IFERROR(VALUE(TRIM(SUBSTITUTE(AP110,CHAR(160),""))),0),TRIM(SUBSTITUTE($AU110,CHAR(160),""))="Devis 3", IFERROR(VALUE(TRIM(SUBSTITUTE(AS110,CHAR(160),""))),0)),0) * IFERROR(VALUE(TRIM(SUBSTITUTE($AC110,CHAR(160),""))),0))))</f>
        <v/>
      </c>
      <c r="BB110" s="55" t="str" cm="1">
        <f t="array" ref="BB110">IF($AC110="","",IF(IFERROR(_xlfn.IFS($AU110="Devis 1",IFERROR(VALUE(TRIM(SUBSTITUTE(AN110,CHAR(160),""))),0),$AU110="Devis 2",IFERROR(VALUE(TRIM(SUBSTITUTE(AQ110,CHAR(160),""))),0),$AU110="Devis 3",IFERROR(VALUE(TRIM(SUBSTITUTE(AT110,CHAR(160),""))),0)),0)*IFERROR(VALUE(TRIM(SUBSTITUTE($AC110,CHAR(160),""))),0)=0,"",IFERROR(_xlfn.IFS($AU110="Devis 1",IFERROR(VALUE(TRIM(SUBSTITUTE(AN110,CHAR(160),""))),0),$AU110="Devis 2",IFERROR(VALUE(TRIM(SUBSTITUTE(AQ110,CHAR(160),""))),0),$AU110="Devis 3",IFERROR(VALUE(TRIM(SUBSTITUTE(AT110,CHAR(160),""))),0)),0)*IFERROR(VALUE(TRIM(SUBSTITUTE($AC110,CHAR(160),""))),0)))</f>
        <v/>
      </c>
      <c r="BC110" s="34"/>
      <c r="BD110" s="8" t="str" cm="1">
        <f t="array" ref="BD110">IF(OR(BB110="",AY110="",AZ110="",AW110="",BA110="",AX110=""),"",_xlfn.IFS((IFERROR(VALUE(TRIM(SUBSTITUTE(BB110,CHAR(160),""))),0))&gt;(IFERROR(VALUE(TRIM(SUBSTITUTE(AY110,CHAR(160),""))),0)),"KO : Le montant retenu TTC est supérieur au montant raisonnable TTC. Merci de revoir la ligne de dépense ou plafonner son montant.",(IFERROR(VALUE(TRIM(SUBSTITUTE(AZ110,CHAR(160),""))),0))&gt;(IFERROR(VALUE(TRIM(SUBSTITUTE(AW110,CHAR(160),""))),0)),"Attention : Le montant retenu HT est supérieur au montant HT raisonnable. Merci de revoir la ligne de dépense, plafonner son montant, ou justifier la reventillation HT / TVA.",(IFERROR(VALUE(TRIM(SUBSTITUTE(BA110,CHAR(160),""))),0))&gt;(IFERROR(VALUE(TRIM(SUBSTITUTE(AX110,CHAR(160),""))),0)),"Attention : Le montant TVA retenu est supérieur au montant TVA raisonnable. Merci de revoir la ligne de dépense, plafonner son montant, ou justifier la reventillation HT / TVA.",(IFERROR(VALUE(TRIM(SUBSTITUTE(BB110,CHAR(160),""))),0))=0,"",(IFERROR(VALUE(TRIM(SUBSTITUTE(AY110,CHAR(160),""))),0))=(IFERROR(VALUE(TRIM(SUBSTITUTE(BB110,CHAR(160),""))),0)),"OK",(IFERROR(VALUE(TRIM(SUBSTITUTE(AY110,CHAR(160),""))),0))&gt;(IFERROR(VALUE(TRIM(SUBSTITUTE(BB110,CHAR(160),""))),0))," OK : Montant instruit inférieur au montant raisonnable.",TRUE,""))</f>
        <v/>
      </c>
      <c r="BE110" s="139" t="str" cm="1">
        <f t="array" ref="BE110">IF(OR(BB110="",Y110="",AZ110="",W110="",BA110="",X110=""),"",_xlfn.IFS((IFERROR(VALUE(TRIM(SUBSTITUTE(BB110,CHAR(160),""))),0))&gt;(IFERROR(VALUE(TRIM(SUBSTITUTE(Y110,CHAR(160),""))),0)),"KO : Le montant retenu TTC est supérieur au montant présenté TTC. Merci de revoir la ligne de dépense ou plafonner son montant.",(IFERROR(VALUE(TRIM(SUBSTITUTE(AZ110,CHAR(160),""))),0))&gt;(IFERROR(VALUE(TRIM(SUBSTITUTE(W110,CHAR(160),""))),0)),"Attention : Le montant retenu HT est supérieur au montant HT présenté. Merci de revoir la ligne de dépense,plafonner son montant,ou justifier la reventillation HT/TVA.",(IFERROR(VALUE(TRIM(SUBSTITUTE(BA110,CHAR(160),""))),0))&gt;(IFERROR(VALUE(TRIM(SUBSTITUTE(X110,CHAR(160),""))),0)),"Attention : Le montant TVA retenu est supérieur au montant TVA présenté. Merci de revoir la ligne de dépense,plafonner son montant,ou justifier la reventillation HT/TVA.",(IFERROR(VALUE(TRIM(SUBSTITUTE(Y110,CHAR(160),""))),0))=0,"",(IFERROR(VALUE(TRIM(SUBSTITUTE(BB110,CHAR(160),""))),0))=(IFERROR(VALUE(TRIM(SUBSTITUTE(Y110,CHAR(160),""))),0)),"OK",
OR((IFERROR(VALUE(TRIM(SUBSTITUTE(BB110,CHAR(160),""))),0))=0,(IFERROR(VALUE(TRIM(SUBSTITUTE(AZ110,CHAR(160),""))),0))=0),"Attention : montant présenté entièrement écarté",(IFERROR(VALUE(TRIM(SUBSTITUTE(BB110,CHAR(160),""))),0))&lt;(IFERROR(VALUE(TRIM(SUBSTITUTE(Y110,CHAR(160),""))),0)),"Attention : montant présenté partiellement écarté",TRUE,""))</f>
        <v/>
      </c>
      <c r="BF110" s="33" t="str">
        <f t="shared" si="87"/>
        <v/>
      </c>
      <c r="BG110" s="33" t="str">
        <f t="shared" si="88"/>
        <v/>
      </c>
      <c r="BH110" s="10" t="str">
        <f t="shared" si="89"/>
        <v/>
      </c>
    </row>
    <row r="111" spans="1:60" ht="15" customHeight="1" thickBot="1">
      <c r="A111" s="99">
        <v>100</v>
      </c>
      <c r="B111" s="540"/>
      <c r="C111" s="215"/>
      <c r="D111" s="216"/>
      <c r="E111" s="215"/>
      <c r="F111" s="215"/>
      <c r="G111" s="215"/>
      <c r="H111" s="215"/>
      <c r="I111" s="215"/>
      <c r="J111" s="215"/>
      <c r="K111" s="215"/>
      <c r="L111" s="215"/>
      <c r="M111" s="102"/>
      <c r="N111" s="103"/>
      <c r="O111" s="104" t="str">
        <f t="shared" si="90"/>
        <v/>
      </c>
      <c r="P111" s="105"/>
      <c r="Q111" s="103"/>
      <c r="R111" s="106" t="str">
        <f t="shared" si="91"/>
        <v/>
      </c>
      <c r="S111" s="107"/>
      <c r="T111" s="103"/>
      <c r="U111" s="108" t="str">
        <f t="shared" si="92"/>
        <v/>
      </c>
      <c r="V111" s="111"/>
      <c r="W111" s="217" t="str" cm="1">
        <f t="array" ref="W111">IF((_xlfn.IFS(TRIM(SUBSTITUTE(V111,CHAR(160),""))="Devis 1",IFERROR(VALUE(TRIM(SUBSTITUTE(M111,CHAR(160),""))),0),TRIM(SUBSTITUTE(V111,CHAR(160),""))="Devis 2",IFERROR(VALUE(TRIM(SUBSTITUTE(P111,CHAR(160),""))),0),TRIM(SUBSTITUTE(V111,CHAR(160),""))="Devis 3",IFERROR(VALUE(TRIM(SUBSTITUTE(S111,CHAR(160),""))),0),TRUE,0)*IFERROR(VALUE(TRIM(SUBSTITUTE(D111,CHAR(160),""))),0))=0,"",_xlfn.IFS(TRIM(SUBSTITUTE(V111,CHAR(160),""))="Devis 1",IFERROR(VALUE(TRIM(SUBSTITUTE(M111,CHAR(160),""))),0),TRIM(SUBSTITUTE(V111,CHAR(160),""))="Devis 2",IFERROR(VALUE(TRIM(SUBSTITUTE(P111,CHAR(160),""))),0),TRIM(SUBSTITUTE(V111,CHAR(160),""))="Devis 3",IFERROR(VALUE(TRIM(SUBSTITUTE(S111,CHAR(160),""))),0),TRUE,0)*IFERROR(VALUE(TRIM(SUBSTITUTE(D111,CHAR(160),""))),0))</f>
        <v/>
      </c>
      <c r="X111" s="218" t="str" cm="1">
        <f t="array" ref="X111">IF(_xlfn.IFS(TRIM(SUBSTITUTE(V111,CHAR(160),""))="Devis 1",IFERROR(VALUE(TRIM(SUBSTITUTE(N111,CHAR(160),""))),0),TRIM(SUBSTITUTE(V111,CHAR(160),""))="Devis 2",IFERROR(VALUE(TRIM(SUBSTITUTE(Q111,CHAR(160),""))),0),TRIM(SUBSTITUTE(V111,CHAR(160),""))="Devis 3",IFERROR(VALUE(TRIM(SUBSTITUTE(T111,CHAR(160),""))),0),TRUE,0)*IFERROR(VALUE(TRIM(SUBSTITUTE(D111,CHAR(160),""))),0)=0,IF(W111&lt;&gt;"",0,""),_xlfn.IFS(TRIM(SUBSTITUTE(V111,CHAR(160),""))="Devis 1",IFERROR(VALUE(TRIM(SUBSTITUTE(N111,CHAR(160),""))),0),TRIM(SUBSTITUTE(V111,CHAR(160),""))="Devis 2",IFERROR(VALUE(TRIM(SUBSTITUTE(Q111,CHAR(160),""))),0),TRIM(SUBSTITUTE(V111,CHAR(160),""))="Devis 3",IFERROR(VALUE(TRIM(SUBSTITUTE(T111,CHAR(160),""))),0),TRUE,0)*IFERROR(VALUE(TRIM(SUBSTITUTE(D111,CHAR(160),""))),0))</f>
        <v/>
      </c>
      <c r="Y111" s="219" t="str">
        <f t="shared" si="93"/>
        <v/>
      </c>
      <c r="Z111" s="114"/>
      <c r="AA111" s="130" t="str">
        <f t="shared" si="64"/>
        <v/>
      </c>
      <c r="AB111" s="130" t="str">
        <f t="shared" si="65"/>
        <v/>
      </c>
      <c r="AC111" s="130" t="str">
        <f t="shared" si="66"/>
        <v/>
      </c>
      <c r="AD111" s="130" t="str">
        <f t="shared" si="67"/>
        <v/>
      </c>
      <c r="AE111" s="130" t="str">
        <f t="shared" si="68"/>
        <v/>
      </c>
      <c r="AF111" s="130" t="str">
        <f t="shared" si="69"/>
        <v/>
      </c>
      <c r="AG111" s="130" t="str">
        <f t="shared" si="70"/>
        <v/>
      </c>
      <c r="AH111" s="130" t="str">
        <f t="shared" si="71"/>
        <v/>
      </c>
      <c r="AI111" s="130"/>
      <c r="AJ111" s="130" t="str">
        <f t="shared" si="72"/>
        <v/>
      </c>
      <c r="AK111" s="130" t="str">
        <f t="shared" si="73"/>
        <v/>
      </c>
      <c r="AL111" s="39" t="str">
        <f t="shared" si="74"/>
        <v/>
      </c>
      <c r="AM111" s="40" t="str">
        <f t="shared" si="75"/>
        <v/>
      </c>
      <c r="AN111" s="41" t="str">
        <f t="shared" si="94"/>
        <v/>
      </c>
      <c r="AO111" s="42" t="str">
        <f t="shared" si="77"/>
        <v/>
      </c>
      <c r="AP111" s="37" t="str">
        <f t="shared" si="78"/>
        <v/>
      </c>
      <c r="AQ111" s="43" t="str">
        <f t="shared" si="95"/>
        <v/>
      </c>
      <c r="AR111" s="44" t="str">
        <f t="shared" si="80"/>
        <v/>
      </c>
      <c r="AS111" s="38" t="str">
        <f t="shared" si="81"/>
        <v/>
      </c>
      <c r="AT111" s="32" t="str">
        <f t="shared" si="96"/>
        <v/>
      </c>
      <c r="AU111" s="28" t="str">
        <f t="shared" si="83"/>
        <v/>
      </c>
      <c r="AV111" s="136"/>
      <c r="AW111" s="33" t="str">
        <f t="shared" si="84"/>
        <v/>
      </c>
      <c r="AX111" s="33" t="str">
        <f t="shared" si="97"/>
        <v/>
      </c>
      <c r="AY111" s="33" t="str">
        <f t="shared" si="98"/>
        <v/>
      </c>
      <c r="AZ111" s="55" t="str" cm="1">
        <f t="array" ref="AZ111">IF($AC111="","",IF((IFERROR(_xlfn.IFS($AU111="Devis 1",(IFERROR(VALUE(TRIM(SUBSTITUTE(AL111,CHAR(160),""))),0)),$AU111="Devis 2",(IFERROR(VALUE(TRIM(SUBSTITUTE(AO111,CHAR(160),""))),0)),$AU111="Devis 3",(IFERROR(VALUE(TRIM(SUBSTITUTE(AR111,CHAR(160),""))),0))),0))*(IFERROR(VALUE(TRIM(SUBSTITUTE($AC111,CHAR(160),""))),0))=0,"",(IFERROR(_xlfn.IFS($AU111="Devis 1",(IFERROR(VALUE(TRIM(SUBSTITUTE(AL111,CHAR(160),""))),0)),$AU111="Devis 2",(IFERROR(VALUE(TRIM(SUBSTITUTE(AO111,CHAR(160),""))),0)),$AU111="Devis 3",(IFERROR(VALUE(TRIM(SUBSTITUTE(AR111,CHAR(160),""))),0))),0))*(IFERROR(VALUE(TRIM(SUBSTITUTE($AC111,CHAR(160),""))),0))))</f>
        <v/>
      </c>
      <c r="BA111" s="55" t="str" cm="1">
        <f t="array" ref="BA111">IF($AC111="","",IF((IFERROR(_xlfn.IFS(TRIM(SUBSTITUTE($AU111,CHAR(160),""))="Devis 1", IFERROR(VALUE(TRIM(SUBSTITUTE(AM111,CHAR(160),""))),0),TRIM(SUBSTITUTE($AU111,CHAR(160),""))="Devis 2", IFERROR(VALUE(TRIM(SUBSTITUTE(AP111,CHAR(160),""))),0),TRIM(SUBSTITUTE($AU111,CHAR(160),""))="Devis 3", IFERROR(VALUE(TRIM(SUBSTITUTE(AS111,CHAR(160),""))),0)),0) * IFERROR(VALUE(TRIM(SUBSTITUTE($AC111,CHAR(160),""))),0)) = 0,IF(AZ111&lt;&gt;"",0,""),(IFERROR(_xlfn.IFS(TRIM(SUBSTITUTE($AU111,CHAR(160),""))="Devis 1", IFERROR(VALUE(TRIM(SUBSTITUTE(AM111,CHAR(160),""))),0),TRIM(SUBSTITUTE($AU111,CHAR(160),""))="Devis 2", IFERROR(VALUE(TRIM(SUBSTITUTE(AP111,CHAR(160),""))),0),TRIM(SUBSTITUTE($AU111,CHAR(160),""))="Devis 3", IFERROR(VALUE(TRIM(SUBSTITUTE(AS111,CHAR(160),""))),0)),0) * IFERROR(VALUE(TRIM(SUBSTITUTE($AC111,CHAR(160),""))),0))))</f>
        <v/>
      </c>
      <c r="BB111" s="55" t="str" cm="1">
        <f t="array" ref="BB111">IF($AC111="","",IF(IFERROR(_xlfn.IFS($AU111="Devis 1",IFERROR(VALUE(TRIM(SUBSTITUTE(AN111,CHAR(160),""))),0),$AU111="Devis 2",IFERROR(VALUE(TRIM(SUBSTITUTE(AQ111,CHAR(160),""))),0),$AU111="Devis 3",IFERROR(VALUE(TRIM(SUBSTITUTE(AT111,CHAR(160),""))),0)),0)*IFERROR(VALUE(TRIM(SUBSTITUTE($AC111,CHAR(160),""))),0)=0,"",IFERROR(_xlfn.IFS($AU111="Devis 1",IFERROR(VALUE(TRIM(SUBSTITUTE(AN111,CHAR(160),""))),0),$AU111="Devis 2",IFERROR(VALUE(TRIM(SUBSTITUTE(AQ111,CHAR(160),""))),0),$AU111="Devis 3",IFERROR(VALUE(TRIM(SUBSTITUTE(AT111,CHAR(160),""))),0)),0)*IFERROR(VALUE(TRIM(SUBSTITUTE($AC111,CHAR(160),""))),0)))</f>
        <v/>
      </c>
      <c r="BC111" s="34"/>
      <c r="BD111" s="8" t="str" cm="1">
        <f t="array" ref="BD111">IF(OR(BB111="",AY111="",AZ111="",AW111="",BA111="",AX111=""),"",_xlfn.IFS((IFERROR(VALUE(TRIM(SUBSTITUTE(BB111,CHAR(160),""))),0))&gt;(IFERROR(VALUE(TRIM(SUBSTITUTE(AY111,CHAR(160),""))),0)),"KO : Le montant retenu TTC est supérieur au montant raisonnable TTC. Merci de revoir la ligne de dépense ou plafonner son montant.",(IFERROR(VALUE(TRIM(SUBSTITUTE(AZ111,CHAR(160),""))),0))&gt;(IFERROR(VALUE(TRIM(SUBSTITUTE(AW111,CHAR(160),""))),0)),"Attention : Le montant retenu HT est supérieur au montant HT raisonnable. Merci de revoir la ligne de dépense, plafonner son montant, ou justifier la reventillation HT / TVA.",(IFERROR(VALUE(TRIM(SUBSTITUTE(BA111,CHAR(160),""))),0))&gt;(IFERROR(VALUE(TRIM(SUBSTITUTE(AX111,CHAR(160),""))),0)),"Attention : Le montant TVA retenu est supérieur au montant TVA raisonnable. Merci de revoir la ligne de dépense, plafonner son montant, ou justifier la reventillation HT / TVA.",(IFERROR(VALUE(TRIM(SUBSTITUTE(BB111,CHAR(160),""))),0))=0,"",(IFERROR(VALUE(TRIM(SUBSTITUTE(AY111,CHAR(160),""))),0))=(IFERROR(VALUE(TRIM(SUBSTITUTE(BB111,CHAR(160),""))),0)),"OK",(IFERROR(VALUE(TRIM(SUBSTITUTE(AY111,CHAR(160),""))),0))&gt;(IFERROR(VALUE(TRIM(SUBSTITUTE(BB111,CHAR(160),""))),0))," OK : Montant instruit inférieur au montant raisonnable.",TRUE,""))</f>
        <v/>
      </c>
      <c r="BE111" s="139" t="str" cm="1">
        <f t="array" ref="BE111">IF(OR(BB111="",Y111="",AZ111="",W111="",BA111="",X111=""),"",_xlfn.IFS((IFERROR(VALUE(TRIM(SUBSTITUTE(BB111,CHAR(160),""))),0))&gt;(IFERROR(VALUE(TRIM(SUBSTITUTE(Y111,CHAR(160),""))),0)),"KO : Le montant retenu TTC est supérieur au montant présenté TTC. Merci de revoir la ligne de dépense ou plafonner son montant.",(IFERROR(VALUE(TRIM(SUBSTITUTE(AZ111,CHAR(160),""))),0))&gt;(IFERROR(VALUE(TRIM(SUBSTITUTE(W111,CHAR(160),""))),0)),"Attention : Le montant retenu HT est supérieur au montant HT présenté. Merci de revoir la ligne de dépense,plafonner son montant,ou justifier la reventillation HT/TVA.",(IFERROR(VALUE(TRIM(SUBSTITUTE(BA111,CHAR(160),""))),0))&gt;(IFERROR(VALUE(TRIM(SUBSTITUTE(X111,CHAR(160),""))),0)),"Attention : Le montant TVA retenu est supérieur au montant TVA présenté. Merci de revoir la ligne de dépense,plafonner son montant,ou justifier la reventillation HT/TVA.",(IFERROR(VALUE(TRIM(SUBSTITUTE(Y111,CHAR(160),""))),0))=0,"",(IFERROR(VALUE(TRIM(SUBSTITUTE(BB111,CHAR(160),""))),0))=(IFERROR(VALUE(TRIM(SUBSTITUTE(Y111,CHAR(160),""))),0)),"OK",
OR((IFERROR(VALUE(TRIM(SUBSTITUTE(BB111,CHAR(160),""))),0))=0,(IFERROR(VALUE(TRIM(SUBSTITUTE(AZ111,CHAR(160),""))),0))=0),"Attention : montant présenté entièrement écarté",(IFERROR(VALUE(TRIM(SUBSTITUTE(BB111,CHAR(160),""))),0))&lt;(IFERROR(VALUE(TRIM(SUBSTITUTE(Y111,CHAR(160),""))),0)),"Attention : montant présenté partiellement écarté",TRUE,""))</f>
        <v/>
      </c>
      <c r="BF111" s="33" t="str">
        <f t="shared" si="87"/>
        <v/>
      </c>
      <c r="BG111" s="33" t="str">
        <f t="shared" si="88"/>
        <v/>
      </c>
      <c r="BH111" s="10" t="str">
        <f t="shared" si="89"/>
        <v/>
      </c>
    </row>
    <row r="112" spans="1:60" ht="15.95" thickBot="1">
      <c r="A112" s="675" t="s">
        <v>135</v>
      </c>
      <c r="B112" s="676"/>
      <c r="C112" s="676"/>
      <c r="D112" s="676"/>
      <c r="E112" s="676"/>
      <c r="F112" s="676"/>
      <c r="G112" s="676"/>
      <c r="H112" s="676"/>
      <c r="I112" s="676"/>
      <c r="J112" s="676"/>
      <c r="K112" s="676"/>
      <c r="L112" s="676"/>
      <c r="M112" s="676"/>
      <c r="N112" s="676"/>
      <c r="O112" s="676"/>
      <c r="P112" s="676"/>
      <c r="Q112" s="676"/>
      <c r="R112" s="676"/>
      <c r="S112" s="676"/>
      <c r="T112" s="676"/>
      <c r="U112" s="676"/>
      <c r="V112" s="677"/>
      <c r="W112" s="53">
        <f>SUM(W12:W111)</f>
        <v>0</v>
      </c>
      <c r="X112" s="53">
        <f>SUM(X12:X111)</f>
        <v>0</v>
      </c>
      <c r="Y112" s="53">
        <f>SUM(Y12:Y111)</f>
        <v>0</v>
      </c>
      <c r="Z112" s="222"/>
      <c r="AA112" s="220" t="str">
        <f>IF(B112="","",B112)</f>
        <v/>
      </c>
      <c r="AB112" s="220"/>
      <c r="AC112" s="220"/>
      <c r="AD112" s="220"/>
      <c r="AE112" s="220"/>
      <c r="AF112" s="220"/>
      <c r="AG112" s="220"/>
      <c r="AH112" s="220"/>
      <c r="AI112" s="220"/>
      <c r="AJ112" s="220"/>
      <c r="AK112" s="220"/>
      <c r="AL112" s="220"/>
      <c r="AM112" s="220"/>
      <c r="AN112" s="220"/>
      <c r="AO112" s="220"/>
      <c r="AP112" s="220"/>
      <c r="AQ112" s="220"/>
      <c r="AR112" s="220"/>
      <c r="AS112" s="220"/>
      <c r="AT112" s="220"/>
      <c r="AU112" s="220"/>
      <c r="AV112" s="220"/>
      <c r="AW112" s="220"/>
      <c r="AX112" s="221"/>
      <c r="AY112" s="210" t="s">
        <v>136</v>
      </c>
      <c r="AZ112" s="53">
        <f>SUM(AZ12:AZ111)</f>
        <v>0</v>
      </c>
      <c r="BA112" s="53">
        <f>SUM(BA12:BA111)</f>
        <v>0</v>
      </c>
      <c r="BB112" s="53">
        <f>SUM(BB12:BB111)</f>
        <v>0</v>
      </c>
      <c r="BC112" s="211"/>
      <c r="BD112" s="212"/>
      <c r="BE112" s="210" t="s">
        <v>137</v>
      </c>
      <c r="BF112" s="53">
        <f>SUM(BF12:BF111)</f>
        <v>0</v>
      </c>
      <c r="BG112" s="53">
        <f>SUM(BG12:BG111)</f>
        <v>0</v>
      </c>
      <c r="BH112" s="213">
        <f>SUM(BH12:BH111)</f>
        <v>0</v>
      </c>
    </row>
    <row r="114" spans="54:54">
      <c r="BB114" s="171"/>
    </row>
    <row r="116" spans="54:54">
      <c r="BB116" s="171"/>
    </row>
  </sheetData>
  <sheetProtection algorithmName="SHA-512" hashValue="Mhr3yU4+dzPFogYeLAO0j8fE3DpnRVgqhllq2RbznLKaH2Ddk5f6J5dl9xcQm5Kx6Nq6vCmMii4excAjnNEU/Q==" saltValue="FO/wfeT/Z0X0Kjb+15G8mQ==" spinCount="100000" sheet="1" objects="1" scenarios="1" formatCells="0" formatColumns="0" formatRows="0"/>
  <mergeCells count="23">
    <mergeCell ref="A112:V112"/>
    <mergeCell ref="M7:U7"/>
    <mergeCell ref="A5:Z5"/>
    <mergeCell ref="AB5:BH5"/>
    <mergeCell ref="A9:A10"/>
    <mergeCell ref="A7:L8"/>
    <mergeCell ref="M8:O8"/>
    <mergeCell ref="P8:R8"/>
    <mergeCell ref="S8:U8"/>
    <mergeCell ref="V7:V8"/>
    <mergeCell ref="Z7:Z8"/>
    <mergeCell ref="W7:Y8"/>
    <mergeCell ref="AV7:AV8"/>
    <mergeCell ref="AL7:AU8"/>
    <mergeCell ref="AB7:AK8"/>
    <mergeCell ref="A2:F2"/>
    <mergeCell ref="A3:F3"/>
    <mergeCell ref="BC7:BC8"/>
    <mergeCell ref="BF7:BH8"/>
    <mergeCell ref="BD7:BE8"/>
    <mergeCell ref="AW8:AY8"/>
    <mergeCell ref="AZ8:BB8"/>
    <mergeCell ref="AW7:BB7"/>
  </mergeCells>
  <phoneticPr fontId="11" type="noConversion"/>
  <conditionalFormatting sqref="AA12:AU111">
    <cfRule type="expression" dxfId="13" priority="1">
      <formula>AA12&lt;&gt;B12</formula>
    </cfRule>
  </conditionalFormatting>
  <conditionalFormatting sqref="AV12:AV111">
    <cfRule type="containsText" dxfId="12" priority="4" stopIfTrue="1" operator="containsText" text="NON">
      <formula>NOT(ISERROR(SEARCH("NON",AV12)))</formula>
    </cfRule>
  </conditionalFormatting>
  <conditionalFormatting sqref="BD11:BE111">
    <cfRule type="containsText" dxfId="11" priority="6" operator="containsText" text="OK">
      <formula>NOT(ISERROR(SEARCH("OK",BD11)))</formula>
    </cfRule>
    <cfRule type="containsText" dxfId="10" priority="7" stopIfTrue="1" operator="containsText" text="KO">
      <formula>NOT(ISERROR(SEARCH("KO",BD11)))</formula>
    </cfRule>
    <cfRule type="containsText" dxfId="9" priority="8" stopIfTrue="1" operator="containsText" text="Attention">
      <formula>NOT(ISERROR(SEARCH("Attention",BD11)))</formula>
    </cfRule>
  </conditionalFormatting>
  <dataValidations count="6">
    <dataValidation type="list" allowBlank="1" showInputMessage="1" showErrorMessage="1" sqref="AG11:AI11 H11:H111" xr:uid="{25833405-3747-4587-8C50-8FFCAF027227}">
      <formula1>"Pas de marché public , Marché à procédure adaptée (MAPA) , Marché innovant , Marché à procédure formalisée"</formula1>
    </dataValidation>
    <dataValidation type="list" allowBlank="1" showInputMessage="1" showErrorMessage="1" sqref="AV11" xr:uid="{F5C749B0-F8C0-4843-9284-FD76A1CBDD83}">
      <formula1>"OUI,NON,SO"</formula1>
    </dataValidation>
    <dataValidation type="list" allowBlank="1" showInputMessage="1" showErrorMessage="1" sqref="V11 AU11:AU111" xr:uid="{F035D3B8-8A14-4EB8-9877-E1FC394EFD7F}">
      <formula1>"Devis 1,Devis 2,Devis 3"</formula1>
    </dataValidation>
    <dataValidation type="list" allowBlank="1" showInputMessage="1" showErrorMessage="1" sqref="V12:V111" xr:uid="{833F0F20-2B2C-4D70-B336-716FD9C41032}">
      <formula1>"Devis 1,,Devis 2,Devis 3"</formula1>
    </dataValidation>
    <dataValidation type="list" allowBlank="1" showInputMessage="1" showErrorMessage="1" sqref="I12:J111" xr:uid="{90970AF6-8FBB-6144-A214-2D4729ED6328}">
      <formula1>"Oui,Non,Non concerné"</formula1>
    </dataValidation>
    <dataValidation type="list" allowBlank="1" showInputMessage="1" showErrorMessage="1" sqref="AV12:AV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C8C80939-AD34-DD4A-8443-CC7CE90FDC6B}">
          <x14:formula1>
            <xm:f>'0-Présentation typeaction'!$B$7:$B$7</xm:f>
          </x14:formula1>
          <xm:sqref>G11:G111</xm:sqref>
        </x14:dataValidation>
        <x14:dataValidation type="list" allowBlank="1" showInputMessage="1" showErrorMessage="1" xr:uid="{33141C1D-3822-4B1D-9C68-BC114D24887B}">
          <x14:formula1>
            <xm:f>'0-Présentation typeaction'!$G$14:$G$15</xm:f>
          </x14:formula1>
          <xm:sqref>B12:B111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S14"/>
  <sheetViews>
    <sheetView showGridLines="0" zoomScale="70" zoomScaleNormal="70" workbookViewId="0">
      <selection activeCell="D25" sqref="D25"/>
    </sheetView>
  </sheetViews>
  <sheetFormatPr defaultColWidth="11.42578125" defaultRowHeight="15" outlineLevelCol="1"/>
  <cols>
    <col min="1" max="1" width="27.42578125" style="35" bestFit="1" customWidth="1"/>
    <col min="2" max="2" width="27.42578125" style="35" customWidth="1"/>
    <col min="3" max="3" width="59.140625" style="35" customWidth="1"/>
    <col min="4" max="4" width="35.42578125" style="207" customWidth="1"/>
    <col min="5" max="5" width="56.42578125" style="35" customWidth="1"/>
    <col min="6" max="6" width="48.140625" style="35" customWidth="1"/>
    <col min="7" max="7" width="56.42578125" style="35" customWidth="1"/>
    <col min="8" max="8" width="55.140625" style="35" customWidth="1"/>
    <col min="9" max="9" width="55.140625" style="35" hidden="1" customWidth="1" outlineLevel="1"/>
    <col min="10" max="10" width="51.42578125" style="35" hidden="1" customWidth="1" outlineLevel="1"/>
    <col min="11" max="11" width="38.140625" style="35" hidden="1" customWidth="1" outlineLevel="1"/>
    <col min="12" max="12" width="29.85546875" style="35" hidden="1" customWidth="1" outlineLevel="1"/>
    <col min="13" max="13" width="31.42578125" style="35" hidden="1" customWidth="1" outlineLevel="1"/>
    <col min="14" max="14" width="24.42578125" style="35" hidden="1" customWidth="1" outlineLevel="1"/>
    <col min="15" max="15" width="70" style="35" hidden="1" customWidth="1" outlineLevel="1"/>
    <col min="16" max="16" width="47.42578125" style="35" hidden="1" customWidth="1" outlineLevel="1"/>
    <col min="17" max="17" width="29.85546875" style="35" hidden="1" customWidth="1" outlineLevel="1"/>
    <col min="18" max="18" width="11.42578125" style="35" hidden="1" customWidth="1" outlineLevel="1"/>
    <col min="19" max="19" width="11.42578125" style="35" collapsed="1"/>
    <col min="20" max="16384" width="11.42578125" style="35"/>
  </cols>
  <sheetData>
    <row r="1" spans="1:17" ht="54" customHeight="1">
      <c r="A1" s="711" t="s">
        <v>138</v>
      </c>
      <c r="B1" s="711"/>
      <c r="C1" s="711"/>
      <c r="D1" s="711"/>
      <c r="E1" s="711"/>
      <c r="F1" s="711"/>
      <c r="G1" s="711"/>
      <c r="H1" s="711"/>
      <c r="I1" s="665" t="s">
        <v>139</v>
      </c>
      <c r="J1" s="665"/>
      <c r="K1" s="665"/>
      <c r="L1" s="665"/>
      <c r="M1" s="665"/>
      <c r="N1" s="665"/>
      <c r="O1" s="665"/>
      <c r="P1" s="665"/>
      <c r="Q1" s="665"/>
    </row>
    <row r="2" spans="1:17" ht="45.95" customHeight="1" thickBot="1">
      <c r="A2" s="712"/>
      <c r="B2" s="712"/>
      <c r="C2" s="712"/>
      <c r="D2" s="712"/>
      <c r="E2" s="712"/>
      <c r="F2" s="712"/>
      <c r="G2" s="712"/>
      <c r="H2" s="712"/>
      <c r="I2" s="189"/>
      <c r="J2" s="713"/>
      <c r="K2" s="713"/>
      <c r="L2" s="713"/>
      <c r="M2" s="713"/>
      <c r="N2" s="713"/>
      <c r="O2" s="713"/>
      <c r="P2" s="713"/>
      <c r="Q2" s="713"/>
    </row>
    <row r="3" spans="1:17" ht="45.95" customHeight="1">
      <c r="A3" s="715" t="s">
        <v>140</v>
      </c>
      <c r="B3" s="716"/>
      <c r="C3" s="717"/>
      <c r="D3" s="717"/>
      <c r="E3" s="717"/>
      <c r="F3" s="721" t="s">
        <v>141</v>
      </c>
      <c r="G3" s="723" t="s">
        <v>49</v>
      </c>
      <c r="H3" s="725" t="s">
        <v>142</v>
      </c>
      <c r="I3" s="733" t="s">
        <v>143</v>
      </c>
      <c r="J3" s="734"/>
      <c r="K3" s="734"/>
      <c r="L3" s="734"/>
      <c r="M3" s="735"/>
      <c r="N3" s="727" t="s">
        <v>144</v>
      </c>
      <c r="O3" s="729" t="s">
        <v>145</v>
      </c>
      <c r="P3" s="729" t="s">
        <v>56</v>
      </c>
      <c r="Q3" s="731" t="s">
        <v>146</v>
      </c>
    </row>
    <row r="4" spans="1:17" ht="45.95" customHeight="1" thickBot="1">
      <c r="A4" s="718" t="s">
        <v>147</v>
      </c>
      <c r="B4" s="719"/>
      <c r="C4" s="720"/>
      <c r="D4" s="720"/>
      <c r="E4" s="720"/>
      <c r="F4" s="722"/>
      <c r="G4" s="724"/>
      <c r="H4" s="726"/>
      <c r="I4" s="736"/>
      <c r="J4" s="737"/>
      <c r="K4" s="737"/>
      <c r="L4" s="737"/>
      <c r="M4" s="738"/>
      <c r="N4" s="728"/>
      <c r="O4" s="730"/>
      <c r="P4" s="730"/>
      <c r="Q4" s="732"/>
    </row>
    <row r="5" spans="1:17" s="2" customFormat="1" ht="63.95">
      <c r="A5" s="714" t="s">
        <v>63</v>
      </c>
      <c r="B5" s="412" t="s">
        <v>64</v>
      </c>
      <c r="C5" s="45" t="s">
        <v>69</v>
      </c>
      <c r="D5" s="45" t="s">
        <v>148</v>
      </c>
      <c r="E5" s="45" t="s">
        <v>149</v>
      </c>
      <c r="F5" s="45" t="s">
        <v>150</v>
      </c>
      <c r="G5" s="45" t="s">
        <v>151</v>
      </c>
      <c r="H5" s="204" t="s">
        <v>152</v>
      </c>
      <c r="I5" s="477" t="s">
        <v>64</v>
      </c>
      <c r="J5" s="46" t="s">
        <v>69</v>
      </c>
      <c r="K5" s="46" t="s">
        <v>153</v>
      </c>
      <c r="L5" s="46" t="s">
        <v>154</v>
      </c>
      <c r="M5" s="231" t="s">
        <v>155</v>
      </c>
      <c r="N5" s="467" t="s">
        <v>156</v>
      </c>
      <c r="O5" s="46" t="s">
        <v>98</v>
      </c>
      <c r="P5" s="46" t="s">
        <v>100</v>
      </c>
      <c r="Q5" s="231" t="s">
        <v>157</v>
      </c>
    </row>
    <row r="6" spans="1:17" s="2" customFormat="1" ht="121.5" customHeight="1">
      <c r="A6" s="714"/>
      <c r="B6" s="413" t="s">
        <v>104</v>
      </c>
      <c r="C6" s="7" t="s">
        <v>158</v>
      </c>
      <c r="D6" s="7" t="s">
        <v>159</v>
      </c>
      <c r="E6" s="7" t="s">
        <v>160</v>
      </c>
      <c r="F6" s="7" t="s">
        <v>161</v>
      </c>
      <c r="G6" s="7" t="s">
        <v>162</v>
      </c>
      <c r="H6" s="205" t="s">
        <v>163</v>
      </c>
      <c r="I6" s="478" t="s">
        <v>104</v>
      </c>
      <c r="J6" s="3" t="s">
        <v>109</v>
      </c>
      <c r="K6" s="3" t="s">
        <v>121</v>
      </c>
      <c r="L6" s="3" t="s">
        <v>121</v>
      </c>
      <c r="M6" s="232" t="s">
        <v>164</v>
      </c>
      <c r="N6" s="20" t="s">
        <v>121</v>
      </c>
      <c r="O6" s="3" t="s">
        <v>165</v>
      </c>
      <c r="P6" s="3" t="s">
        <v>128</v>
      </c>
      <c r="Q6" s="232" t="s">
        <v>121</v>
      </c>
    </row>
    <row r="7" spans="1:17" s="2" customFormat="1" ht="51" customHeight="1">
      <c r="A7" s="404" t="s">
        <v>33</v>
      </c>
      <c r="B7" s="405" t="s">
        <v>41</v>
      </c>
      <c r="C7" s="406" t="s">
        <v>29</v>
      </c>
      <c r="D7" s="407">
        <v>30000</v>
      </c>
      <c r="E7" s="407">
        <v>6000</v>
      </c>
      <c r="F7" s="47" t="s">
        <v>166</v>
      </c>
      <c r="G7" s="408">
        <f>IF(AND(E7&lt;&gt;"",F7="Oui"),E7,"")</f>
        <v>6000</v>
      </c>
      <c r="H7" s="409"/>
      <c r="I7" s="471" t="str">
        <f t="shared" ref="I7:N7" si="0">B7</f>
        <v>Cédant</v>
      </c>
      <c r="J7" s="406" t="str">
        <f t="shared" si="0"/>
        <v>Cession de tout ou partie de l'exploitation</v>
      </c>
      <c r="K7" s="410">
        <f t="shared" si="0"/>
        <v>30000</v>
      </c>
      <c r="L7" s="407">
        <f t="shared" si="0"/>
        <v>6000</v>
      </c>
      <c r="M7" s="472" t="str">
        <f t="shared" si="0"/>
        <v>Oui</v>
      </c>
      <c r="N7" s="468">
        <f t="shared" si="0"/>
        <v>6000</v>
      </c>
      <c r="O7" s="47"/>
      <c r="P7" s="8" t="str" cm="1">
        <f t="array" ref="P7">IF(OR(K7="",D7=""),"",_xlfn.IFS(IFERROR(VALUE(TRIM(SUBSTITUTE(K7,CHAR(160),""))),0)&gt;IFERROR(VALUE(TRIM(SUBSTITUTE(D7,CHAR(160),""))),0),"KO : Le montant retenu est supérieur au montant présenté.",IFERROR(VALUE(TRIM(SUBSTITUTE(K7,CHAR(160),""))),0)=0,"",IFERROR(VALUE(TRIM(SUBSTITUTE(K7,CHAR(160),""))),0)=IFERROR(VALUE(TRIM(SUBSTITUTE(D7,CHAR(160),""))),0),"OK",IFERROR(VALUE(TRIM(SUBSTITUTE(K7,CHAR(160),""))),0)&lt;IFERROR(VALUE(TRIM(SUBSTITUTE(D7,CHAR(160),""))),0),"Montant instruit inférieur au montant présenté.",TRUE,""))</f>
        <v>OK</v>
      </c>
      <c r="Q7" s="411">
        <f t="shared" ref="Q7" si="1">IF(OR(E7="",L7=""),"",E7-L7)</f>
        <v>0</v>
      </c>
    </row>
    <row r="8" spans="1:17" s="2" customFormat="1" ht="65.099999999999994" customHeight="1">
      <c r="A8" s="394">
        <v>1</v>
      </c>
      <c r="B8" s="130" t="s">
        <v>39</v>
      </c>
      <c r="C8" s="395" t="s">
        <v>29</v>
      </c>
      <c r="D8" s="396">
        <f>SUMIFS('1-Investissements immatériels'!$Y$12:$Y$111,'1-Investissements immatériels'!$B$12:$B$111,B8,'1-Investissements immatériels'!$I$12:$I$111,"&lt;&gt;Oui")</f>
        <v>0</v>
      </c>
      <c r="E8" s="397">
        <f>IFERROR(D8*0.2,"")</f>
        <v>0</v>
      </c>
      <c r="F8" s="398"/>
      <c r="G8" s="399" t="str">
        <f>IF(AND(E8&lt;&gt;"",$F$8="Oui"),E8,"")</f>
        <v/>
      </c>
      <c r="H8" s="400"/>
      <c r="I8" s="473" t="str">
        <f>B8</f>
        <v>Structure accompagnatrice</v>
      </c>
      <c r="J8" s="479" t="str">
        <f t="shared" ref="J8:J9" si="2">IF(C8="","",C8)</f>
        <v>Cession de tout ou partie de l'exploitation</v>
      </c>
      <c r="K8" s="401">
        <f>SUMIF('1-Investissements immatériels'!$AA$12:$AA$111,B8,'1-Investissements immatériels'!$BB$12:$BB$111)</f>
        <v>0</v>
      </c>
      <c r="L8" s="401">
        <f>IFERROR(0.2*K8,"")</f>
        <v>0</v>
      </c>
      <c r="M8" s="474" t="str">
        <f>IF(F8="","",F8)</f>
        <v/>
      </c>
      <c r="N8" s="469" t="str">
        <f>IF(AND(L8&lt;&gt;"",M8="Oui"),L8,"")</f>
        <v/>
      </c>
      <c r="O8" s="254"/>
      <c r="P8" s="139" t="str" cm="1">
        <f t="array" ref="P8">IF(OR(K8="",D8=""),"",_xlfn.IFS(IFERROR(VALUE(TRIM(SUBSTITUTE(K8,CHAR(160),""))),0)&gt;IFERROR(VALUE(TRIM(SUBSTITUTE(D8,CHAR(160),""))),0),"KO : Le montant retenu est supérieur au montant présenté.",IFERROR(VALUE(TRIM(SUBSTITUTE(K8,CHAR(160),""))),0)=0,"",IFERROR(VALUE(TRIM(SUBSTITUTE(K8,CHAR(160),""))),0)=IFERROR(VALUE(TRIM(SUBSTITUTE(D8,CHAR(160),""))),0),"OK",IFERROR(VALUE(TRIM(SUBSTITUTE(K8,CHAR(160),""))),0)&lt;IFERROR(VALUE(TRIM(SUBSTITUTE(D8,CHAR(160),""))),0),"Montant instruit inférieur au montant présenté.",TRUE,""))</f>
        <v/>
      </c>
      <c r="Q8" s="402">
        <f>IF(OR(E8="",L8=""),"",E8-L8)</f>
        <v>0</v>
      </c>
    </row>
    <row r="9" spans="1:17" s="2" customFormat="1" ht="65.099999999999994" customHeight="1">
      <c r="A9" s="394">
        <v>2</v>
      </c>
      <c r="B9" s="130" t="s">
        <v>41</v>
      </c>
      <c r="C9" s="395" t="s">
        <v>29</v>
      </c>
      <c r="D9" s="396">
        <f>SUMIFS('1-Investissements immatériels'!$Y$12:$Y$111,'1-Investissements immatériels'!$B$12:$B$111,B9,'1-Investissements immatériels'!$I$12:$I$111,"&lt;&gt;Oui")</f>
        <v>0</v>
      </c>
      <c r="E9" s="397">
        <f>IFERROR(D9*0.2,"")</f>
        <v>0</v>
      </c>
      <c r="F9" s="398"/>
      <c r="G9" s="399" t="str">
        <f>IF(AND(E9&lt;&gt;"",$F$9="Oui"),E9,"")</f>
        <v/>
      </c>
      <c r="H9" s="400"/>
      <c r="I9" s="473" t="str">
        <f>B9</f>
        <v>Cédant</v>
      </c>
      <c r="J9" s="479" t="str">
        <f t="shared" si="2"/>
        <v>Cession de tout ou partie de l'exploitation</v>
      </c>
      <c r="K9" s="401">
        <f>SUMIF('1-Investissements immatériels'!$AA$12:$AA$111,B9,'1-Investissements immatériels'!$BB$12:$BB$111)</f>
        <v>0</v>
      </c>
      <c r="L9" s="401">
        <f>IFERROR(0.2*K9,"")</f>
        <v>0</v>
      </c>
      <c r="M9" s="474" t="str">
        <f>IF(F9="","",F9)</f>
        <v/>
      </c>
      <c r="N9" s="469" t="str">
        <f>IF(AND(L9&lt;&gt;"",M9="Oui"),L9,"")</f>
        <v/>
      </c>
      <c r="O9" s="254"/>
      <c r="P9" s="139" t="str" cm="1">
        <f t="array" ref="P9">IF(OR(K9="",D9=""),"",_xlfn.IFS(IFERROR(VALUE(TRIM(SUBSTITUTE(K9,CHAR(160),""))),0)&gt;IFERROR(VALUE(TRIM(SUBSTITUTE(D9,CHAR(160),""))),0),"KO : Le montant retenu est supérieur au montant présenté.",IFERROR(VALUE(TRIM(SUBSTITUTE(K9,CHAR(160),""))),0)=0,"",IFERROR(VALUE(TRIM(SUBSTITUTE(K9,CHAR(160),""))),0)=IFERROR(VALUE(TRIM(SUBSTITUTE(D9,CHAR(160),""))),0),"OK",IFERROR(VALUE(TRIM(SUBSTITUTE(K9,CHAR(160),""))),0)&lt;IFERROR(VALUE(TRIM(SUBSTITUTE(D9,CHAR(160),""))),0),"Montant instruit inférieur au montant présenté.",TRUE,""))</f>
        <v/>
      </c>
      <c r="Q9" s="402">
        <f>IF(OR(E9="",L9=""),"",E9-L9)</f>
        <v>0</v>
      </c>
    </row>
    <row r="10" spans="1:17" ht="17.100000000000001" thickBot="1">
      <c r="A10" s="226"/>
      <c r="B10" s="403"/>
      <c r="C10" s="227" t="s">
        <v>167</v>
      </c>
      <c r="D10" s="228">
        <f>SUM(D9:D9)</f>
        <v>0</v>
      </c>
      <c r="E10" s="224"/>
      <c r="F10" s="229" t="s">
        <v>168</v>
      </c>
      <c r="G10" s="228">
        <f>SUM(G8:G9)</f>
        <v>0</v>
      </c>
      <c r="H10" s="230"/>
      <c r="I10" s="475"/>
      <c r="J10" s="233" t="str">
        <f>IF(C10="","",C10)</f>
        <v>Base de calcul</v>
      </c>
      <c r="K10" s="228">
        <f>SUM(K9:K9)</f>
        <v>0</v>
      </c>
      <c r="L10" s="224"/>
      <c r="M10" s="476" t="s">
        <v>169</v>
      </c>
      <c r="N10" s="470">
        <f>SUM(N8:N9)</f>
        <v>0</v>
      </c>
      <c r="O10" s="234"/>
      <c r="P10" s="227" t="s">
        <v>170</v>
      </c>
      <c r="Q10" s="225">
        <f>SUM(Q9:Q9)</f>
        <v>0</v>
      </c>
    </row>
    <row r="14" spans="1:17">
      <c r="G14" s="322"/>
    </row>
  </sheetData>
  <sheetProtection algorithmName="SHA-512" hashValue="KSlYH6/XoX9ZLSD7wFdihilBVn86NKSADvYyg7GXbS/737UPz+NVdfKSu0/BNI22hRNgjYDZxWewTGfeJwRjTg==" saltValue="4SiqAcSX3W6LrZdXN7vBKA==" spinCount="100000" sheet="1" objects="1" scenarios="1" formatCells="0" formatColumns="0" formatRows="0"/>
  <mergeCells count="15">
    <mergeCell ref="I1:Q1"/>
    <mergeCell ref="A1:H1"/>
    <mergeCell ref="A2:H2"/>
    <mergeCell ref="J2:Q2"/>
    <mergeCell ref="A5:A6"/>
    <mergeCell ref="A3:E3"/>
    <mergeCell ref="A4:E4"/>
    <mergeCell ref="F3:F4"/>
    <mergeCell ref="G3:G4"/>
    <mergeCell ref="H3:H4"/>
    <mergeCell ref="N3:N4"/>
    <mergeCell ref="O3:O4"/>
    <mergeCell ref="P3:P4"/>
    <mergeCell ref="Q3:Q4"/>
    <mergeCell ref="I3:M4"/>
  </mergeCells>
  <conditionalFormatting sqref="I8:N9">
    <cfRule type="expression" dxfId="8" priority="1">
      <formula>I8&lt;&gt;B8</formula>
    </cfRule>
  </conditionalFormatting>
  <conditionalFormatting sqref="P7:P9">
    <cfRule type="containsText" dxfId="7" priority="3" operator="containsText" text="OK">
      <formula>NOT(ISERROR(SEARCH("OK",P7)))</formula>
    </cfRule>
    <cfRule type="containsText" dxfId="6" priority="4" operator="containsText" text="KO">
      <formula>NOT(ISERROR(SEARCH("KO",P7)))</formula>
    </cfRule>
    <cfRule type="containsText" dxfId="5" priority="5" operator="containsText" text="Attention">
      <formula>NOT(ISERROR(SEARCH("Attention",P7)))</formula>
    </cfRule>
  </conditionalFormatting>
  <dataValidations count="2">
    <dataValidation type="list" allowBlank="1" showErrorMessage="1" promptTitle="Sélectionnez un type d'action" sqref="F7:F9 M7:M9" xr:uid="{9E49629C-F1E3-0342-84A8-457307587BA6}">
      <formula1>"Oui,Non"</formula1>
    </dataValidation>
    <dataValidation allowBlank="1" showErrorMessage="1" promptTitle="Sélectionnez un type d'action" sqref="E7 L7 N7 J7" xr:uid="{05C6BA38-B947-5040-84A4-19C6FF2C6D37}"/>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585766-6E64-344A-8F9C-C5BA1A31ED7B}">
          <x14:formula1>
            <xm:f>'0-Présentation typeaction'!$G$7</xm:f>
          </x14:formula1>
          <xm:sqref>C7:C9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D39"/>
  <sheetViews>
    <sheetView showGridLines="0" tabSelected="1" topLeftCell="A10" zoomScale="55" zoomScaleNormal="55" workbookViewId="0">
      <selection activeCell="E12" sqref="E12"/>
    </sheetView>
  </sheetViews>
  <sheetFormatPr defaultColWidth="11.42578125" defaultRowHeight="15"/>
  <cols>
    <col min="1" max="1" width="36.85546875" bestFit="1" customWidth="1"/>
    <col min="2" max="2" width="42.85546875" style="171" customWidth="1"/>
    <col min="3" max="3" width="53.28515625" customWidth="1"/>
    <col min="4" max="4" width="36.28515625" customWidth="1"/>
    <col min="5" max="5" width="41.28515625" customWidth="1"/>
    <col min="6" max="6" width="44.42578125" customWidth="1"/>
    <col min="7" max="7" width="43.140625" customWidth="1"/>
    <col min="8" max="8" width="36.28515625" customWidth="1"/>
    <col min="9" max="10" width="37.42578125" customWidth="1"/>
    <col min="11" max="11" width="30" customWidth="1"/>
    <col min="12" max="12" width="91.85546875" style="13" customWidth="1"/>
    <col min="13" max="13" width="64.85546875" style="13" customWidth="1"/>
    <col min="14" max="14" width="46.85546875" style="13" customWidth="1"/>
    <col min="15" max="15" width="55.85546875" style="13" customWidth="1"/>
    <col min="16" max="16" width="32.42578125" style="13" customWidth="1"/>
    <col min="17" max="18" width="43.7109375" style="13" customWidth="1"/>
    <col min="19" max="19" width="48.85546875" style="13" customWidth="1"/>
    <col min="20" max="20" width="43.7109375" customWidth="1"/>
    <col min="21" max="21" width="40.140625" customWidth="1"/>
    <col min="22" max="22" width="27.710937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 min="30" max="30" width="24.42578125" bestFit="1" customWidth="1"/>
  </cols>
  <sheetData>
    <row r="1" spans="1:30" ht="15.95" thickBot="1"/>
    <row r="2" spans="1:30" ht="107.45" customHeight="1" thickBot="1">
      <c r="A2" s="562" t="s">
        <v>171</v>
      </c>
      <c r="B2" s="563"/>
      <c r="C2" s="563"/>
      <c r="D2" s="563"/>
      <c r="E2" s="563"/>
      <c r="F2" s="563"/>
      <c r="G2" s="563"/>
      <c r="H2" s="563"/>
      <c r="I2" s="563"/>
      <c r="J2" s="563"/>
      <c r="K2" s="563"/>
      <c r="L2" s="563"/>
      <c r="M2" s="563"/>
      <c r="N2" s="563"/>
      <c r="O2" s="563"/>
      <c r="P2" s="563"/>
      <c r="Q2" s="563"/>
      <c r="R2" s="563"/>
      <c r="S2" s="563"/>
      <c r="T2" s="563"/>
      <c r="U2" s="563"/>
      <c r="V2" s="563"/>
      <c r="W2" s="564"/>
    </row>
    <row r="3" spans="1:30" s="48" customFormat="1" ht="42" customHeight="1" thickBot="1">
      <c r="B3" s="172"/>
      <c r="C3" s="168"/>
      <c r="D3" s="167"/>
      <c r="E3" s="235"/>
      <c r="F3" s="235"/>
      <c r="G3" s="235"/>
      <c r="H3" s="235"/>
      <c r="I3" s="235"/>
      <c r="J3" s="235"/>
      <c r="K3" s="235"/>
      <c r="L3" s="169"/>
      <c r="M3" s="169"/>
      <c r="N3" s="164"/>
      <c r="O3" s="36"/>
      <c r="P3" s="36"/>
      <c r="Q3" s="180"/>
      <c r="R3" s="180"/>
      <c r="S3" s="180"/>
      <c r="T3" s="180"/>
      <c r="U3" s="36"/>
    </row>
    <row r="4" spans="1:30" s="48" customFormat="1" ht="186" customHeight="1" thickBot="1">
      <c r="B4" s="575" t="s">
        <v>172</v>
      </c>
      <c r="C4" s="576"/>
      <c r="D4" s="576"/>
      <c r="E4" s="576"/>
      <c r="F4" s="576"/>
      <c r="G4" s="577"/>
      <c r="J4" s="560" t="s">
        <v>173</v>
      </c>
      <c r="K4" s="561"/>
      <c r="L4" s="561"/>
      <c r="N4" s="565" t="s">
        <v>174</v>
      </c>
      <c r="O4" s="566"/>
      <c r="P4" s="566"/>
      <c r="Q4" s="566"/>
      <c r="R4" s="566"/>
      <c r="S4" s="566"/>
      <c r="T4" s="566"/>
      <c r="U4" s="566"/>
      <c r="V4" s="567"/>
      <c r="W4" s="291"/>
      <c r="X4" s="291"/>
      <c r="Y4" s="291"/>
      <c r="Z4" s="291"/>
      <c r="AA4" s="291"/>
      <c r="AB4" s="291"/>
      <c r="AC4" s="291"/>
      <c r="AD4" s="291"/>
    </row>
    <row r="5" spans="1:30" s="48" customFormat="1" ht="84" customHeight="1" thickBot="1">
      <c r="B5" s="572" t="s">
        <v>175</v>
      </c>
      <c r="C5" s="573"/>
      <c r="D5" s="573"/>
      <c r="E5" s="573"/>
      <c r="F5" s="573"/>
      <c r="G5" s="574"/>
      <c r="J5" s="302" t="s">
        <v>176</v>
      </c>
      <c r="K5" s="416" t="s">
        <v>177</v>
      </c>
      <c r="L5" s="417" t="s">
        <v>178</v>
      </c>
      <c r="N5" s="568" t="s">
        <v>179</v>
      </c>
      <c r="O5" s="569"/>
      <c r="P5" s="569"/>
      <c r="Q5" s="570"/>
      <c r="R5" s="568" t="s">
        <v>180</v>
      </c>
      <c r="S5" s="569"/>
      <c r="T5" s="569"/>
      <c r="U5" s="569"/>
      <c r="V5" s="571"/>
      <c r="W5" s="291"/>
      <c r="X5" s="291"/>
      <c r="Y5" s="291"/>
      <c r="Z5" s="291"/>
      <c r="AA5" s="556"/>
      <c r="AB5" s="556"/>
      <c r="AC5" s="556"/>
      <c r="AD5" s="556"/>
    </row>
    <row r="6" spans="1:30" s="48" customFormat="1" ht="117" customHeight="1" thickBot="1">
      <c r="B6" s="557" t="s">
        <v>181</v>
      </c>
      <c r="C6" s="558"/>
      <c r="D6" s="559"/>
      <c r="E6" s="557" t="s">
        <v>182</v>
      </c>
      <c r="F6" s="559"/>
      <c r="G6" s="415" t="s">
        <v>183</v>
      </c>
      <c r="J6" s="292"/>
      <c r="K6" s="293"/>
      <c r="L6" s="200"/>
      <c r="N6" s="303" t="s">
        <v>184</v>
      </c>
      <c r="O6" s="304" t="str">
        <f>IF(C17="","",C17)</f>
        <v/>
      </c>
      <c r="P6" s="305" t="s">
        <v>185</v>
      </c>
      <c r="Q6" s="306">
        <f>IF(B8=0,0,G17+K17+N17+O17+J9)</f>
        <v>0</v>
      </c>
      <c r="R6" s="307" t="s">
        <v>186</v>
      </c>
      <c r="S6" s="308" t="s">
        <v>187</v>
      </c>
      <c r="T6" s="309" t="s">
        <v>188</v>
      </c>
      <c r="U6" s="309" t="s">
        <v>189</v>
      </c>
      <c r="V6" s="310" t="s">
        <v>190</v>
      </c>
      <c r="W6" s="291"/>
      <c r="X6" s="291"/>
      <c r="Y6" s="291"/>
      <c r="Z6" s="291"/>
      <c r="AA6" s="76"/>
      <c r="AB6" s="313"/>
      <c r="AC6" s="314"/>
      <c r="AD6" s="315"/>
    </row>
    <row r="7" spans="1:30" s="48" customFormat="1" ht="78.95" customHeight="1" thickBot="1">
      <c r="B7" s="480" t="s">
        <v>191</v>
      </c>
      <c r="C7" s="481" t="s">
        <v>192</v>
      </c>
      <c r="D7" s="482" t="s">
        <v>193</v>
      </c>
      <c r="E7" s="480" t="s">
        <v>194</v>
      </c>
      <c r="F7" s="236" t="s">
        <v>195</v>
      </c>
      <c r="G7" s="438" t="s">
        <v>29</v>
      </c>
      <c r="J7" s="292"/>
      <c r="K7" s="293"/>
      <c r="L7" s="200"/>
      <c r="N7" s="291"/>
      <c r="O7" s="291"/>
      <c r="P7" s="291"/>
      <c r="Q7" s="291"/>
      <c r="R7" s="436" t="str">
        <f>IF(G17="","",G17)</f>
        <v/>
      </c>
      <c r="S7" s="311" t="str">
        <f>IF(M17="","",M17)</f>
        <v/>
      </c>
      <c r="T7" s="311">
        <f>IF(J6="",0,J6)</f>
        <v>0</v>
      </c>
      <c r="U7" s="311">
        <f>IF(J7="",0,J7)</f>
        <v>0</v>
      </c>
      <c r="V7" s="312">
        <f>IF(J8="",0,J8)</f>
        <v>0</v>
      </c>
      <c r="W7" s="291"/>
      <c r="X7" s="291"/>
      <c r="Y7" s="291"/>
      <c r="Z7" s="291"/>
      <c r="AA7" s="76"/>
      <c r="AB7" s="313"/>
      <c r="AC7" s="314"/>
      <c r="AD7" s="316"/>
    </row>
    <row r="8" spans="1:30" s="48" customFormat="1" ht="108" customHeight="1" thickBot="1">
      <c r="B8" s="483">
        <f>IF('1-Investissements immatériels'!W112+'2-Taux forfaitaire'!G10="","",'1-Investissements immatériels'!W112+'2-Taux forfaitaire'!G10)</f>
        <v>0</v>
      </c>
      <c r="C8" s="425">
        <f>IF('1-Investissements immatériels'!X112="","",'1-Investissements immatériels'!X112)</f>
        <v>0</v>
      </c>
      <c r="D8" s="484">
        <f>B8+C8</f>
        <v>0</v>
      </c>
      <c r="E8" s="483">
        <f>IF(D8="","",'1-Investissements immatériels'!Y112)</f>
        <v>0</v>
      </c>
      <c r="F8" s="426">
        <f>IF(D8="","",'2-Taux forfaitaire'!G10)</f>
        <v>0</v>
      </c>
      <c r="G8" s="418">
        <f>IF(D8="","",D8)</f>
        <v>0</v>
      </c>
      <c r="J8" s="292"/>
      <c r="K8" s="293"/>
      <c r="L8" s="200"/>
      <c r="S8" s="317"/>
      <c r="T8" s="315"/>
      <c r="U8" s="314"/>
      <c r="V8" s="316"/>
      <c r="W8" s="291"/>
      <c r="X8" s="291"/>
      <c r="Y8" s="291"/>
      <c r="Z8" s="291"/>
      <c r="AA8" s="70"/>
      <c r="AB8" s="70"/>
      <c r="AC8" s="314"/>
      <c r="AD8" s="316"/>
    </row>
    <row r="9" spans="1:30" s="48" customFormat="1" ht="167.1" customHeight="1" thickBot="1">
      <c r="C9"/>
      <c r="D9"/>
      <c r="E9"/>
      <c r="F9" s="83"/>
      <c r="G9" s="83"/>
      <c r="H9" s="83"/>
      <c r="I9" s="83"/>
      <c r="J9" s="290">
        <f>SUM(J6:J8)</f>
        <v>0</v>
      </c>
      <c r="M9" s="414"/>
      <c r="N9" s="300"/>
      <c r="O9" s="83"/>
      <c r="P9" s="291"/>
      <c r="Q9" s="419"/>
      <c r="S9" s="314"/>
      <c r="T9" s="315"/>
      <c r="U9" s="314"/>
      <c r="V9" s="316"/>
      <c r="W9" s="291"/>
      <c r="X9" s="291"/>
      <c r="Y9" s="291"/>
      <c r="Z9" s="291"/>
      <c r="AA9" s="317"/>
      <c r="AB9" s="315"/>
      <c r="AC9" s="318"/>
      <c r="AD9" s="318"/>
    </row>
    <row r="10" spans="1:30" s="48" customFormat="1" ht="80.099999999999994" customHeight="1">
      <c r="E10" s="300"/>
      <c r="F10" s="300"/>
      <c r="G10" s="300"/>
      <c r="H10" s="300"/>
      <c r="I10" s="300"/>
      <c r="J10" s="300"/>
      <c r="K10" s="167"/>
      <c r="L10" s="167"/>
      <c r="M10" s="420"/>
      <c r="N10" s="420"/>
      <c r="O10" s="83"/>
      <c r="P10" s="291"/>
      <c r="Q10" s="420"/>
      <c r="S10" s="314"/>
      <c r="T10" s="315"/>
      <c r="U10" s="314"/>
      <c r="V10" s="316"/>
      <c r="W10" s="291"/>
      <c r="X10" s="291"/>
      <c r="Y10" s="291"/>
      <c r="Z10" s="291"/>
      <c r="AA10" s="314"/>
      <c r="AB10" s="315"/>
      <c r="AC10" s="318"/>
      <c r="AD10" s="318"/>
    </row>
    <row r="11" spans="1:30" s="48" customFormat="1" ht="117" customHeight="1">
      <c r="B11" s="291"/>
      <c r="C11" s="291"/>
      <c r="D11" s="291"/>
      <c r="E11" s="291"/>
      <c r="I11"/>
      <c r="J11"/>
      <c r="K11" s="167"/>
      <c r="L11" s="167"/>
      <c r="M11" s="167"/>
      <c r="N11" s="167"/>
      <c r="O11"/>
      <c r="Q11" s="13"/>
      <c r="R11" s="13"/>
      <c r="S11" s="186"/>
      <c r="T11" s="186"/>
      <c r="U11" s="168"/>
      <c r="V11" s="168"/>
      <c r="W11" s="168"/>
    </row>
    <row r="12" spans="1:30" ht="77.25" customHeight="1">
      <c r="P12"/>
      <c r="Q12"/>
      <c r="S12" s="175"/>
      <c r="T12" s="175"/>
      <c r="U12" s="175"/>
    </row>
    <row r="13" spans="1:30" s="49" customFormat="1" ht="107.25" customHeight="1" thickBot="1">
      <c r="B13" s="596" t="s">
        <v>196</v>
      </c>
      <c r="C13" s="597"/>
      <c r="D13" s="597"/>
      <c r="E13" s="597"/>
      <c r="F13" s="597"/>
      <c r="G13" s="597"/>
      <c r="H13" s="597"/>
      <c r="I13" s="597"/>
      <c r="J13" s="597"/>
      <c r="K13" s="597"/>
      <c r="L13" s="597"/>
      <c r="M13" s="597"/>
      <c r="N13" s="597"/>
      <c r="O13" s="597"/>
      <c r="P13" s="597"/>
      <c r="Q13"/>
      <c r="R13" s="13"/>
      <c r="S13"/>
      <c r="T13"/>
      <c r="U13"/>
      <c r="V13"/>
      <c r="W13" s="170"/>
      <c r="X13" s="48"/>
      <c r="Y13" s="48"/>
      <c r="Z13" s="48"/>
      <c r="AA13" s="48"/>
      <c r="AB13" s="48"/>
      <c r="AC13" s="48"/>
    </row>
    <row r="14" spans="1:30" ht="176.1" customHeight="1">
      <c r="B14" s="598" t="s">
        <v>197</v>
      </c>
      <c r="C14" s="598" t="s">
        <v>198</v>
      </c>
      <c r="D14" s="599" t="s">
        <v>199</v>
      </c>
      <c r="E14" s="294" t="s">
        <v>200</v>
      </c>
      <c r="F14" s="295" t="s">
        <v>201</v>
      </c>
      <c r="G14" s="237" t="s">
        <v>202</v>
      </c>
      <c r="H14" s="237" t="s">
        <v>203</v>
      </c>
      <c r="I14" s="237" t="s">
        <v>204</v>
      </c>
      <c r="J14" s="238" t="s">
        <v>205</v>
      </c>
      <c r="K14" s="594" t="s">
        <v>206</v>
      </c>
      <c r="L14" s="237" t="s">
        <v>207</v>
      </c>
      <c r="M14" s="237" t="s">
        <v>208</v>
      </c>
      <c r="N14" s="594" t="s">
        <v>209</v>
      </c>
      <c r="O14" s="237" t="s">
        <v>210</v>
      </c>
      <c r="P14" s="594" t="s">
        <v>211</v>
      </c>
    </row>
    <row r="15" spans="1:30" ht="236.25" customHeight="1" thickBot="1">
      <c r="B15" s="598"/>
      <c r="C15" s="598"/>
      <c r="D15" s="599"/>
      <c r="E15" s="296" t="s">
        <v>212</v>
      </c>
      <c r="F15" s="297" t="s">
        <v>213</v>
      </c>
      <c r="G15" s="239" t="s">
        <v>214</v>
      </c>
      <c r="H15" s="240" t="s">
        <v>215</v>
      </c>
      <c r="I15" s="240" t="s">
        <v>215</v>
      </c>
      <c r="J15" s="238" t="s">
        <v>216</v>
      </c>
      <c r="K15" s="595"/>
      <c r="L15" s="240" t="s">
        <v>217</v>
      </c>
      <c r="M15" s="240" t="s">
        <v>218</v>
      </c>
      <c r="N15" s="595"/>
      <c r="O15" s="240" t="s">
        <v>219</v>
      </c>
      <c r="P15" s="595"/>
    </row>
    <row r="16" spans="1:30" ht="78.95" customHeight="1">
      <c r="B16" s="438" t="s">
        <v>29</v>
      </c>
      <c r="C16" s="542">
        <f>IF(D8="","",D8)</f>
        <v>0</v>
      </c>
      <c r="D16" s="543" t="str">
        <f>IF($C$16=0,"",IFERROR(VALUE($C$16)/VALUE($C$17),0))</f>
        <v/>
      </c>
      <c r="E16" s="544" t="str">
        <f>IF(C16=0,"",1)</f>
        <v/>
      </c>
      <c r="F16" s="545" t="str">
        <f>IF(C16=0,"",VALUE(C16)*VALUE(E16))</f>
        <v/>
      </c>
      <c r="G16" s="545" t="str">
        <f>IF(C16=0,"",IF($J$16="Oui",IFERROR(VALUE(F16)-VALUE($J$9)*VALUE(D16),0),IFERROR(VALUE(F16)*0.85,0)))</f>
        <v/>
      </c>
      <c r="H16" s="543" t="str">
        <f>IFERROR(G17/F17,"")</f>
        <v/>
      </c>
      <c r="I16" s="543" t="str">
        <f>IFERROR(K17/F17,"")</f>
        <v/>
      </c>
      <c r="J16" s="546" t="str">
        <f>_xlfn.IFS($J$9=0,"Non concerné",$J$9&lt;(0.15*$F$17),"Non",$J$9=(0.15*$F$17),"Oui",$J$9&gt;(0.15*$F$17),"Oui")</f>
        <v>Non concerné</v>
      </c>
      <c r="K16" s="547" t="str">
        <f>IF(G16="","",IF($J$16="Oui",0.15*F16,F16-G16))</f>
        <v/>
      </c>
      <c r="L16" s="542" t="str">
        <f>IF(D16="","",IF($J$16="Oui",K16,$J$9*D16))</f>
        <v/>
      </c>
      <c r="M16" s="548" t="str">
        <f>IF(K16="","",K16-L16)</f>
        <v/>
      </c>
      <c r="N16" s="548">
        <f>IF($J$9=0,0,IFERROR(VALUE(D16)*VALUE($J$9)-VALUE(L16),0))</f>
        <v>0</v>
      </c>
      <c r="O16" s="549" t="str">
        <f>IF(C16=0,"",C16-G16-K16-N16)</f>
        <v/>
      </c>
      <c r="P16" s="550" t="str">
        <f>IF(OR(O16="",C16=0),"",IFERROR(VALUE(O16)/VALUE(C16),0))</f>
        <v/>
      </c>
    </row>
    <row r="17" spans="2:20" ht="51.95" customHeight="1">
      <c r="B17" s="241" t="s">
        <v>220</v>
      </c>
      <c r="C17" s="551" t="str">
        <f>IF(C16=0,"",C16)</f>
        <v/>
      </c>
      <c r="D17" s="552" t="str">
        <f>IF(C16=0,"",SUM(D16:D16))</f>
        <v/>
      </c>
      <c r="E17" s="553"/>
      <c r="F17" s="554" t="str">
        <f>IF(C17="","",C17*E16)</f>
        <v/>
      </c>
      <c r="G17" s="554" t="str">
        <f>IF(C17="","",ROUNDDOWN(IF($J$16="Oui",IFERROR(VALUE(F17)-VALUE($J$9)*VALUE(D17),""),IFERROR(VALUE(F17)*0.85,"")),2))</f>
        <v/>
      </c>
      <c r="H17" s="553"/>
      <c r="I17" s="553"/>
      <c r="J17" s="555"/>
      <c r="K17" s="551" t="str">
        <f>IF(G17="","",IF($J$16="Oui",0.15*F17,F17-G17))</f>
        <v/>
      </c>
      <c r="L17" s="551" t="str">
        <f>IF(D17="","",IF($J$16="Oui",K17,$J$9*D17))</f>
        <v/>
      </c>
      <c r="M17" s="551" t="str">
        <f>IF(K17="","",K17-L17)</f>
        <v/>
      </c>
      <c r="N17" s="551">
        <f>IF($J$6=0,0,IFERROR(VALUE(D17)*VALUE($J$9)-VALUE(L17),0))</f>
        <v>0</v>
      </c>
      <c r="O17" s="551" t="str">
        <f>IF(C17="","",C17-G17-K17-N17)</f>
        <v/>
      </c>
      <c r="P17" s="552" t="str">
        <f>IF(C17="","",IFERROR(VALUE(O17)/VALUE(C17),0))</f>
        <v/>
      </c>
    </row>
    <row r="18" spans="2:20" ht="14.45" customHeight="1">
      <c r="B18"/>
      <c r="C18" s="171"/>
      <c r="T18" s="13"/>
    </row>
    <row r="19" spans="2:20" ht="20.45" customHeight="1"/>
    <row r="27" spans="2:20" ht="61.5" customHeight="1" thickBot="1">
      <c r="C27" s="581" t="s">
        <v>221</v>
      </c>
      <c r="D27" s="582"/>
      <c r="E27" s="582"/>
      <c r="F27" s="582"/>
      <c r="G27" s="582"/>
      <c r="H27" s="582"/>
      <c r="I27" s="582"/>
      <c r="J27" s="582"/>
      <c r="K27" s="582"/>
    </row>
    <row r="28" spans="2:20" ht="24">
      <c r="C28" s="591" t="s">
        <v>222</v>
      </c>
      <c r="D28" s="592"/>
      <c r="E28" s="592"/>
      <c r="F28" s="592"/>
      <c r="G28" s="592"/>
      <c r="H28" s="592"/>
      <c r="I28" s="592"/>
      <c r="J28" s="592"/>
      <c r="K28" s="593"/>
    </row>
    <row r="29" spans="2:20" ht="24">
      <c r="C29" s="583" t="s">
        <v>39</v>
      </c>
      <c r="D29" s="584"/>
      <c r="E29" s="584"/>
      <c r="F29" s="584"/>
      <c r="G29" s="584"/>
      <c r="H29" s="584"/>
      <c r="I29" s="584"/>
      <c r="J29" s="584"/>
      <c r="K29" s="585"/>
    </row>
    <row r="30" spans="2:20" ht="75">
      <c r="C30" s="449" t="s">
        <v>223</v>
      </c>
      <c r="D30" s="439" t="s">
        <v>224</v>
      </c>
      <c r="E30" s="439" t="s">
        <v>225</v>
      </c>
      <c r="F30" s="439" t="s">
        <v>226</v>
      </c>
      <c r="G30" s="439" t="s">
        <v>202</v>
      </c>
      <c r="H30" s="439" t="s">
        <v>227</v>
      </c>
      <c r="I30" s="439" t="s">
        <v>207</v>
      </c>
      <c r="J30" s="439" t="s">
        <v>208</v>
      </c>
      <c r="K30" s="450" t="s">
        <v>209</v>
      </c>
    </row>
    <row r="31" spans="2:20" ht="24.95">
      <c r="C31" s="451" t="s">
        <v>228</v>
      </c>
      <c r="D31" s="440">
        <f>SUMIFS('1-Investissements immatériels'!$Y$12:$Y$111,'1-Investissements immatériels'!$B$12:$B$111,"Structure accompagnatrice")</f>
        <v>0</v>
      </c>
      <c r="E31" s="441">
        <f>IF(D31=0,0,IFERROR(VALUE(D31)/VALUE($D$33+$D$38),0))</f>
        <v>0</v>
      </c>
      <c r="F31" s="586">
        <f>IF(D33=0,0,D33*E16)</f>
        <v>0</v>
      </c>
      <c r="G31" s="586">
        <f>ROUNDDOWN(IF(D33=0,0,IF($J$16="Oui",F31-$J$9*E33,F31*0.85)),2)</f>
        <v>0</v>
      </c>
      <c r="H31" s="586">
        <f>IF(D33=0,0,IF($J$16="Oui",0.15*F31*E33,F31-G31))</f>
        <v>0</v>
      </c>
      <c r="I31" s="586" t="str">
        <f>IF(D33=0,"0,00",IF($J$16="Oui",H31,$J$9*E33))</f>
        <v>0,00</v>
      </c>
      <c r="J31" s="586">
        <f>IF(H31="",0,H31-I31)</f>
        <v>0</v>
      </c>
      <c r="K31" s="578">
        <f>IF(D33=0,0,$J$9*E33-I31)</f>
        <v>0</v>
      </c>
    </row>
    <row r="32" spans="2:20" ht="26.1" thickBot="1">
      <c r="C32" s="452" t="s">
        <v>34</v>
      </c>
      <c r="D32" s="442">
        <f>IF('2-Taux forfaitaire'!G9="",0,'2-Taux forfaitaire'!G8)</f>
        <v>0</v>
      </c>
      <c r="E32" s="441">
        <f>IF(D32=0,0,IFERROR(VALUE(D32)/VALUE($D$33+$D$38),0))</f>
        <v>0</v>
      </c>
      <c r="F32" s="587"/>
      <c r="G32" s="587"/>
      <c r="H32" s="587"/>
      <c r="I32" s="587"/>
      <c r="J32" s="587"/>
      <c r="K32" s="579"/>
    </row>
    <row r="33" spans="3:11" ht="75">
      <c r="C33" s="446" t="s">
        <v>229</v>
      </c>
      <c r="D33" s="447">
        <f>SUM(D31:D32)</f>
        <v>0</v>
      </c>
      <c r="E33" s="448">
        <f>IF(D33=0,0,D33/($D$33+$D$38))</f>
        <v>0</v>
      </c>
      <c r="F33" s="588"/>
      <c r="G33" s="587"/>
      <c r="H33" s="587"/>
      <c r="I33" s="587"/>
      <c r="J33" s="587"/>
      <c r="K33" s="579"/>
    </row>
    <row r="34" spans="3:11" ht="24">
      <c r="C34" s="583" t="s">
        <v>41</v>
      </c>
      <c r="D34" s="584"/>
      <c r="E34" s="584"/>
      <c r="F34" s="584"/>
      <c r="G34" s="584"/>
      <c r="H34" s="584"/>
      <c r="I34" s="584"/>
      <c r="J34" s="584"/>
      <c r="K34" s="585"/>
    </row>
    <row r="35" spans="3:11" ht="75">
      <c r="C35" s="449" t="s">
        <v>223</v>
      </c>
      <c r="D35" s="439" t="s">
        <v>224</v>
      </c>
      <c r="E35" s="439" t="s">
        <v>225</v>
      </c>
      <c r="F35" s="439" t="s">
        <v>226</v>
      </c>
      <c r="G35" s="439" t="s">
        <v>202</v>
      </c>
      <c r="H35" s="439" t="s">
        <v>227</v>
      </c>
      <c r="I35" s="439" t="s">
        <v>207</v>
      </c>
      <c r="J35" s="439" t="s">
        <v>208</v>
      </c>
      <c r="K35" s="450" t="s">
        <v>209</v>
      </c>
    </row>
    <row r="36" spans="3:11" ht="24.95">
      <c r="C36" s="451" t="s">
        <v>228</v>
      </c>
      <c r="D36" s="440">
        <f>SUMIFS('1-Investissements immatériels'!$Y$12:$Y$111,'1-Investissements immatériels'!$B$12:$B$111,"Cédant")</f>
        <v>0</v>
      </c>
      <c r="E36" s="441">
        <f>IF(D36=0,0,IFERROR(VALUE(D36)/VALUE($D$33+$D$38),0))</f>
        <v>0</v>
      </c>
      <c r="F36" s="586">
        <f>IF(D38=0,0,D38*E16)</f>
        <v>0</v>
      </c>
      <c r="G36" s="586">
        <f>ROUNDDOWN(IF(D38=0,0,IF($J$16="Oui",F36-$J$9*E38,F36*0.85)),2)</f>
        <v>0</v>
      </c>
      <c r="H36" s="586">
        <f>IF(D38=0,0,IF($J$16="Oui",0.15*F36*E38,F36-G36))</f>
        <v>0</v>
      </c>
      <c r="I36" s="586" t="str">
        <f>IF(D38=0,"0,00",IF($J$16="Oui",H36,$J$9*E38))</f>
        <v>0,00</v>
      </c>
      <c r="J36" s="586">
        <f>IF(H36="",0,H36-I36)</f>
        <v>0</v>
      </c>
      <c r="K36" s="578">
        <f>IF(D38=0,0,$J$9*E38-I36)</f>
        <v>0</v>
      </c>
    </row>
    <row r="37" spans="3:11" ht="26.1" thickBot="1">
      <c r="C37" s="452" t="s">
        <v>34</v>
      </c>
      <c r="D37" s="442">
        <f>IF('2-Taux forfaitaire'!G9="",0,'2-Taux forfaitaire'!G9)</f>
        <v>0</v>
      </c>
      <c r="E37" s="441">
        <f>IF(D37=0,0,IFERROR(VALUE(D37)/VALUE($D$33+$D$38),0))</f>
        <v>0</v>
      </c>
      <c r="F37" s="587"/>
      <c r="G37" s="587"/>
      <c r="H37" s="587"/>
      <c r="I37" s="587"/>
      <c r="J37" s="587"/>
      <c r="K37" s="579"/>
    </row>
    <row r="38" spans="3:11" ht="51" thickBot="1">
      <c r="C38" s="443" t="s">
        <v>230</v>
      </c>
      <c r="D38" s="444">
        <f>SUM(D36:D37)</f>
        <v>0</v>
      </c>
      <c r="E38" s="445">
        <f>IF(D38=0,0,IFERROR(VALUE(D38)/VALUE($D$33+$D$38),0))</f>
        <v>0</v>
      </c>
      <c r="F38" s="589"/>
      <c r="G38" s="590"/>
      <c r="H38" s="590"/>
      <c r="I38" s="590"/>
      <c r="J38" s="590"/>
      <c r="K38" s="580"/>
    </row>
    <row r="39" spans="3:11" ht="76.5" customHeight="1" thickBot="1">
      <c r="C39" s="453" t="s">
        <v>231</v>
      </c>
      <c r="D39" s="454">
        <f>IF(D33+D38=0,0,D33+D38)</f>
        <v>0</v>
      </c>
      <c r="E39" s="455">
        <f>IF(D33=0,0,IFERROR(VALUE(E33+E38),0))</f>
        <v>0</v>
      </c>
      <c r="F39" s="456">
        <f t="shared" ref="F39:K39" si="0">F31+F36</f>
        <v>0</v>
      </c>
      <c r="G39" s="456">
        <f t="shared" si="0"/>
        <v>0</v>
      </c>
      <c r="H39" s="456">
        <f>IF(B8=0,0,H31+H36)</f>
        <v>0</v>
      </c>
      <c r="I39" s="456">
        <f t="shared" si="0"/>
        <v>0</v>
      </c>
      <c r="J39" s="456">
        <f t="shared" si="0"/>
        <v>0</v>
      </c>
      <c r="K39" s="456">
        <f t="shared" si="0"/>
        <v>0</v>
      </c>
    </row>
  </sheetData>
  <sheetProtection algorithmName="SHA-512" hashValue="Pb86ERUC/8KpNvN+mVsb5HWUW0e3RyItesox8oa2t5aojw4DtD9t0Q9gvMEEUZH7BfusaabT22S1dmc/yY8yog==" saltValue="bHXbgFwcQL3zta+privC7w==" spinCount="100000" sheet="1" objects="1" scenarios="1" formatCells="0" formatColumns="0" formatRows="0"/>
  <mergeCells count="33">
    <mergeCell ref="K14:K15"/>
    <mergeCell ref="N14:N15"/>
    <mergeCell ref="P14:P15"/>
    <mergeCell ref="B13:P13"/>
    <mergeCell ref="C14:C15"/>
    <mergeCell ref="D14:D15"/>
    <mergeCell ref="B14:B15"/>
    <mergeCell ref="K31:K33"/>
    <mergeCell ref="K36:K38"/>
    <mergeCell ref="C27:K27"/>
    <mergeCell ref="C34:K34"/>
    <mergeCell ref="F31:F33"/>
    <mergeCell ref="G31:G33"/>
    <mergeCell ref="H31:H33"/>
    <mergeCell ref="I31:I33"/>
    <mergeCell ref="J31:J33"/>
    <mergeCell ref="F36:F38"/>
    <mergeCell ref="G36:G38"/>
    <mergeCell ref="H36:H38"/>
    <mergeCell ref="I36:I38"/>
    <mergeCell ref="J36:J38"/>
    <mergeCell ref="C28:K28"/>
    <mergeCell ref="C29:K29"/>
    <mergeCell ref="AA5:AD5"/>
    <mergeCell ref="B6:D6"/>
    <mergeCell ref="J4:L4"/>
    <mergeCell ref="A2:W2"/>
    <mergeCell ref="N4:V4"/>
    <mergeCell ref="N5:Q5"/>
    <mergeCell ref="R5:V5"/>
    <mergeCell ref="E6:F6"/>
    <mergeCell ref="B5:G5"/>
    <mergeCell ref="B4:G4"/>
  </mergeCells>
  <phoneticPr fontId="11" type="noConversion"/>
  <conditionalFormatting sqref="B16">
    <cfRule type="expression" dxfId="4" priority="1">
      <formula>B16="Type d'action à renseigner dans l'onglet 0"</formula>
    </cfRule>
  </conditionalFormatting>
  <conditionalFormatting sqref="G7">
    <cfRule type="expression" dxfId="3" priority="2">
      <formula>G7="Type d'action à renseigner dans l'onglet 0"</formula>
    </cfRule>
  </conditionalFormatting>
  <dataValidations count="2">
    <dataValidation type="list" allowBlank="1" showInputMessage="1" showErrorMessage="1" sqref="L6:L8" xr:uid="{3A2E9B09-D1F7-3345-8477-D7EAB77F2CEA}">
      <formula1>"Oui,Non"</formula1>
    </dataValidation>
    <dataValidation allowBlank="1" showErrorMessage="1" promptTitle="Sélectionnez un type d'action" sqref="G7 B16" xr:uid="{39605DCC-F35D-475D-BDE0-FE1F7556A882}"/>
  </dataValidations>
  <pageMargins left="0.7" right="0.7" top="0.75" bottom="0.75" header="0.3" footer="0.3"/>
  <pageSetup paperSize="9" scale="11"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EA49-867C-4F1B-A674-74ABE7976B7D}">
  <sheetPr>
    <tabColor theme="9" tint="-0.249977111117893"/>
    <pageSetUpPr fitToPage="1"/>
  </sheetPr>
  <dimension ref="B2:AB46"/>
  <sheetViews>
    <sheetView showGridLines="0" topLeftCell="B19" zoomScale="40" zoomScaleNormal="40" workbookViewId="0">
      <selection activeCell="J30" sqref="J30"/>
    </sheetView>
  </sheetViews>
  <sheetFormatPr defaultColWidth="11.42578125" defaultRowHeight="15"/>
  <cols>
    <col min="2" max="2" width="50.85546875" customWidth="1"/>
    <col min="3" max="3" width="40.140625" style="171"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13" customWidth="1"/>
    <col min="12" max="12" width="40.7109375" style="13" customWidth="1"/>
    <col min="13" max="13" width="39.140625" style="13" customWidth="1"/>
    <col min="14" max="14" width="36.140625" style="13" customWidth="1"/>
    <col min="15" max="15" width="40.7109375" style="13" customWidth="1"/>
    <col min="16" max="16" width="37" style="13" customWidth="1"/>
    <col min="17" max="17" width="47.140625" style="13"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96" customHeight="1">
      <c r="B2" s="779" t="s">
        <v>232</v>
      </c>
      <c r="C2" s="779"/>
      <c r="D2" s="779"/>
      <c r="E2" s="779"/>
      <c r="F2" s="779"/>
      <c r="G2" s="779"/>
      <c r="H2" s="779"/>
      <c r="I2" s="779"/>
      <c r="J2" s="779"/>
      <c r="K2" s="779"/>
      <c r="L2" s="779"/>
      <c r="M2" s="779"/>
      <c r="N2" s="779"/>
      <c r="O2" s="779"/>
      <c r="P2" s="779"/>
      <c r="Q2" s="779"/>
      <c r="R2" s="779"/>
      <c r="S2" s="779"/>
      <c r="T2" s="779"/>
    </row>
    <row r="3" spans="2:28" s="48" customFormat="1" ht="51.95" customHeight="1">
      <c r="B3" s="779"/>
      <c r="C3" s="779"/>
      <c r="D3" s="779"/>
      <c r="E3" s="779"/>
      <c r="F3" s="779"/>
      <c r="G3" s="779"/>
      <c r="H3" s="779"/>
      <c r="I3" s="779"/>
      <c r="J3" s="779"/>
      <c r="K3" s="779"/>
      <c r="L3" s="779"/>
      <c r="M3" s="779"/>
      <c r="N3" s="780"/>
      <c r="O3" s="780"/>
      <c r="P3" s="780"/>
      <c r="Q3" s="779"/>
      <c r="R3" s="779"/>
      <c r="S3" s="779"/>
      <c r="T3" s="779"/>
      <c r="U3"/>
    </row>
    <row r="4" spans="2:28" s="48" customFormat="1" ht="186.6" customHeight="1">
      <c r="B4" s="781" t="s">
        <v>233</v>
      </c>
      <c r="C4" s="782"/>
      <c r="D4" s="782"/>
      <c r="E4" s="782"/>
      <c r="F4" s="782"/>
      <c r="G4" s="782"/>
      <c r="H4" s="782"/>
      <c r="I4" s="782"/>
      <c r="J4" s="782"/>
      <c r="K4" s="782"/>
      <c r="L4" s="782"/>
      <c r="M4" s="782"/>
      <c r="N4" s="783"/>
      <c r="O4" s="783"/>
      <c r="P4" s="783"/>
      <c r="Q4" s="782"/>
      <c r="R4" s="782"/>
      <c r="S4" s="782"/>
      <c r="T4" s="782"/>
      <c r="U4"/>
    </row>
    <row r="5" spans="2:28" s="48" customFormat="1" ht="81.95" customHeight="1" thickBot="1">
      <c r="B5" s="323"/>
      <c r="C5" s="324"/>
      <c r="D5" s="324"/>
      <c r="E5" s="324"/>
      <c r="F5" s="324"/>
      <c r="G5" s="324"/>
      <c r="H5" s="324"/>
      <c r="I5" s="324"/>
      <c r="J5" s="324"/>
      <c r="K5" s="324"/>
      <c r="L5" s="324"/>
      <c r="M5" s="324"/>
      <c r="N5" s="325"/>
      <c r="O5" s="325"/>
      <c r="P5" s="325"/>
      <c r="Q5" s="324"/>
      <c r="R5" s="324"/>
      <c r="S5" s="324"/>
      <c r="T5" s="324"/>
      <c r="U5"/>
    </row>
    <row r="6" spans="2:28" s="48" customFormat="1" ht="54" customHeight="1">
      <c r="B6" s="749" t="s">
        <v>234</v>
      </c>
      <c r="C6" s="750"/>
      <c r="D6" s="750"/>
      <c r="E6" s="750"/>
      <c r="F6" s="750"/>
      <c r="G6" s="750"/>
      <c r="H6" s="750"/>
      <c r="I6" s="750"/>
      <c r="J6" s="750"/>
      <c r="K6" s="750"/>
      <c r="L6" s="750"/>
      <c r="M6" s="750"/>
      <c r="N6" s="750"/>
      <c r="O6" s="750"/>
      <c r="P6" s="750"/>
      <c r="Q6" s="750"/>
      <c r="R6" s="750"/>
      <c r="S6" s="750"/>
      <c r="T6" s="751"/>
    </row>
    <row r="7" spans="2:28" s="48" customFormat="1" ht="33.950000000000003" thickBot="1">
      <c r="B7" s="485"/>
      <c r="E7" s="172"/>
      <c r="F7" s="168"/>
      <c r="G7" s="167"/>
      <c r="M7" s="164"/>
      <c r="N7" s="36"/>
      <c r="O7" s="36"/>
      <c r="P7" s="486"/>
      <c r="Q7" s="486"/>
      <c r="T7" s="487"/>
    </row>
    <row r="8" spans="2:28" s="48" customFormat="1" ht="60.95" customHeight="1" thickBot="1">
      <c r="B8" s="485"/>
      <c r="D8" s="784" t="s">
        <v>235</v>
      </c>
      <c r="E8" s="785"/>
      <c r="F8" s="785"/>
      <c r="G8" s="785"/>
      <c r="H8" s="785"/>
      <c r="I8" s="786"/>
      <c r="K8" s="414"/>
      <c r="L8" s="414"/>
      <c r="M8" s="789" t="s">
        <v>236</v>
      </c>
      <c r="N8" s="790"/>
      <c r="O8" s="790"/>
      <c r="P8" s="790"/>
      <c r="Q8" s="791"/>
      <c r="T8" s="487"/>
      <c r="U8" s="169"/>
      <c r="V8" s="169"/>
      <c r="W8" s="169"/>
      <c r="X8" s="169"/>
      <c r="Y8" s="169"/>
    </row>
    <row r="9" spans="2:28" s="48" customFormat="1" ht="104.1" customHeight="1">
      <c r="B9" s="485"/>
      <c r="D9" s="787" t="s">
        <v>237</v>
      </c>
      <c r="E9" s="788"/>
      <c r="F9" s="788"/>
      <c r="G9" s="326" t="s">
        <v>238</v>
      </c>
      <c r="H9" s="327" t="s">
        <v>239</v>
      </c>
      <c r="I9" s="328" t="s">
        <v>240</v>
      </c>
      <c r="K9" s="414"/>
      <c r="L9" s="414"/>
      <c r="M9" s="423" t="s">
        <v>241</v>
      </c>
      <c r="N9" s="329" t="s">
        <v>242</v>
      </c>
      <c r="O9" s="329" t="s">
        <v>206</v>
      </c>
      <c r="P9" s="329" t="s">
        <v>243</v>
      </c>
      <c r="Q9" s="424" t="s">
        <v>244</v>
      </c>
      <c r="T9" s="487"/>
      <c r="X9" s="169"/>
      <c r="Y9" s="169"/>
    </row>
    <row r="10" spans="2:28" s="48" customFormat="1" ht="115.5" customHeight="1">
      <c r="B10" s="485"/>
      <c r="D10" s="330" t="s">
        <v>191</v>
      </c>
      <c r="E10" s="331" t="s">
        <v>192</v>
      </c>
      <c r="F10" s="332" t="s">
        <v>193</v>
      </c>
      <c r="G10" s="333" t="s">
        <v>245</v>
      </c>
      <c r="H10" s="334" t="s">
        <v>246</v>
      </c>
      <c r="I10" s="335" t="s">
        <v>247</v>
      </c>
      <c r="K10" s="488"/>
      <c r="L10" s="414"/>
      <c r="M10" s="334" t="s">
        <v>248</v>
      </c>
      <c r="N10" s="332" t="s">
        <v>249</v>
      </c>
      <c r="O10" s="332" t="s">
        <v>250</v>
      </c>
      <c r="P10" s="332" t="s">
        <v>249</v>
      </c>
      <c r="Q10" s="333" t="s">
        <v>251</v>
      </c>
      <c r="T10" s="487"/>
    </row>
    <row r="11" spans="2:28" s="48" customFormat="1" ht="59.45" customHeight="1" thickBot="1">
      <c r="B11" s="485"/>
      <c r="D11" s="336">
        <f>IF('1-Investissements immatériels'!AZ112=0,0,'1-Investissements immatériels'!AZ112+'2-Taux forfaitaire'!N10)</f>
        <v>0</v>
      </c>
      <c r="E11" s="337">
        <f>IF('1-Investissements immatériels'!BA112=0,0,'1-Investissements immatériels'!BA112)</f>
        <v>0</v>
      </c>
      <c r="F11" s="338">
        <f>IFERROR(VALUE(D11)+VALUE(E11),"")</f>
        <v>0</v>
      </c>
      <c r="G11" s="339">
        <f>IF(F11="","",'Syn pf Bénéficiaire'!D8-'Syn pf Instructeur'!F11)</f>
        <v>0</v>
      </c>
      <c r="H11" s="340" t="str">
        <f>IF(D28="","",D28)</f>
        <v/>
      </c>
      <c r="I11" s="341" t="str">
        <f>IF('Syn pf Bénéficiaire'!G8=0,"",'Syn pf Bénéficiaire'!G8-'Syn pf Instructeur'!H11)</f>
        <v/>
      </c>
      <c r="K11" s="489"/>
      <c r="L11" s="490"/>
      <c r="M11" s="428" t="str">
        <f>IF(G28=0,"",G28)</f>
        <v/>
      </c>
      <c r="N11" s="425" t="str">
        <f>IF(H28=0,"",H28)</f>
        <v/>
      </c>
      <c r="O11" s="425" t="str">
        <f>IF(L28=0,"",L28)</f>
        <v/>
      </c>
      <c r="P11" s="425">
        <f>IF(O28=0,0,O28)</f>
        <v>0</v>
      </c>
      <c r="Q11" s="426" t="str">
        <f>IF(P28=0,0,P28)</f>
        <v/>
      </c>
      <c r="T11" s="487"/>
    </row>
    <row r="12" spans="2:28" s="48" customFormat="1" ht="59.45" customHeight="1" thickBot="1">
      <c r="B12" s="491"/>
      <c r="C12" s="342"/>
      <c r="D12" s="343"/>
      <c r="E12" s="343"/>
      <c r="F12" s="344"/>
      <c r="G12" s="345"/>
      <c r="H12" s="343"/>
      <c r="I12" s="345"/>
      <c r="J12" s="342"/>
      <c r="K12" s="343"/>
      <c r="L12" s="346"/>
      <c r="M12" s="347"/>
      <c r="N12" s="347"/>
      <c r="O12" s="347"/>
      <c r="P12" s="347"/>
      <c r="Q12" s="347"/>
      <c r="R12" s="342"/>
      <c r="S12" s="342"/>
      <c r="T12" s="492"/>
    </row>
    <row r="13" spans="2:28" s="48" customFormat="1" ht="64.5" customHeight="1">
      <c r="B13" s="752" t="s">
        <v>252</v>
      </c>
      <c r="C13" s="753"/>
      <c r="D13" s="753"/>
      <c r="E13" s="753"/>
      <c r="F13" s="753"/>
      <c r="G13" s="753"/>
      <c r="H13" s="753"/>
      <c r="I13" s="753"/>
      <c r="J13" s="753"/>
      <c r="K13" s="753"/>
      <c r="L13" s="753"/>
      <c r="M13" s="753"/>
      <c r="N13" s="753"/>
      <c r="O13" s="753"/>
      <c r="P13" s="753"/>
      <c r="Q13" s="753"/>
      <c r="R13" s="753"/>
      <c r="S13" s="753"/>
      <c r="T13" s="754"/>
    </row>
    <row r="14" spans="2:28" s="48" customFormat="1" ht="58.5" customHeight="1" thickBot="1">
      <c r="B14" s="485"/>
      <c r="T14" s="487"/>
    </row>
    <row r="15" spans="2:28" s="48" customFormat="1" ht="59.1" customHeight="1" thickBot="1">
      <c r="B15" s="485"/>
      <c r="D15" s="757" t="s">
        <v>253</v>
      </c>
      <c r="E15" s="758"/>
      <c r="F15" s="759"/>
      <c r="G15" s="493"/>
      <c r="I15" s="746" t="s">
        <v>254</v>
      </c>
      <c r="J15" s="747"/>
      <c r="K15" s="748"/>
      <c r="L15" s="494"/>
      <c r="M15" s="494"/>
      <c r="O15" s="755"/>
      <c r="P15" s="755"/>
      <c r="Q15" s="755"/>
      <c r="R15" s="755"/>
      <c r="S15" s="755"/>
      <c r="T15" s="756"/>
      <c r="U15"/>
      <c r="V15"/>
      <c r="AB15"/>
    </row>
    <row r="16" spans="2:28" s="48" customFormat="1" ht="288.60000000000002" customHeight="1">
      <c r="B16" s="485"/>
      <c r="D16" s="348" t="s">
        <v>255</v>
      </c>
      <c r="E16" s="766" t="s">
        <v>256</v>
      </c>
      <c r="F16" s="768" t="s">
        <v>257</v>
      </c>
      <c r="G16" s="493"/>
      <c r="I16" s="351" t="s">
        <v>258</v>
      </c>
      <c r="J16" s="352" t="s">
        <v>259</v>
      </c>
      <c r="K16" s="353" t="s">
        <v>260</v>
      </c>
      <c r="L16"/>
      <c r="M16" s="495"/>
      <c r="R16" s="496"/>
      <c r="S16" s="770"/>
      <c r="T16" s="497"/>
    </row>
    <row r="17" spans="2:25" s="48" customFormat="1" ht="162" customHeight="1">
      <c r="B17" s="485"/>
      <c r="D17" s="349" t="s">
        <v>261</v>
      </c>
      <c r="E17" s="767"/>
      <c r="F17" s="769"/>
      <c r="G17" s="498"/>
      <c r="I17" s="354" t="s">
        <v>262</v>
      </c>
      <c r="J17" s="301" t="str">
        <f>IF(D11=0,"",'1-Investissements immatériels'!BB112)</f>
        <v/>
      </c>
      <c r="K17" s="355" t="str">
        <f>IF(D11=0,"",'2-Taux forfaitaire'!N10)</f>
        <v/>
      </c>
      <c r="L17"/>
      <c r="M17" s="499"/>
      <c r="R17" s="500"/>
      <c r="S17" s="770"/>
      <c r="T17" s="497"/>
    </row>
    <row r="18" spans="2:25" s="48" customFormat="1" ht="104.1" customHeight="1" thickBot="1">
      <c r="B18" s="485"/>
      <c r="D18" s="421" t="str">
        <f>IF('Syn pf Bénéficiaire'!J6=0,"",'Syn pf Bénéficiaire'!J6)</f>
        <v/>
      </c>
      <c r="E18" s="422" t="str">
        <f>IF('Syn pf Bénéficiaire'!K6=0,"",'Syn pf Bénéficiaire'!K6)</f>
        <v/>
      </c>
      <c r="F18" s="427" t="str">
        <f>IF('Syn pf Bénéficiaire'!L6=0,"",'Syn pf Bénéficiaire'!L6)</f>
        <v/>
      </c>
      <c r="G18" s="501"/>
      <c r="I18" s="356" t="s">
        <v>263</v>
      </c>
      <c r="J18" s="298" t="str">
        <f>IF(D11=0,"",J17)</f>
        <v/>
      </c>
      <c r="K18" s="299" t="str">
        <f>IF(D11=0,"",K17)</f>
        <v/>
      </c>
      <c r="L18"/>
      <c r="M18" s="291"/>
      <c r="R18" s="502"/>
      <c r="S18" s="502"/>
      <c r="T18" s="503"/>
    </row>
    <row r="19" spans="2:25" s="48" customFormat="1" ht="198.6" customHeight="1">
      <c r="B19" s="485"/>
      <c r="D19" s="421" t="str">
        <f>IF('Syn pf Bénéficiaire'!J7=0,"",'Syn pf Bénéficiaire'!J7)</f>
        <v/>
      </c>
      <c r="E19" s="422" t="str">
        <f>IF('Syn pf Bénéficiaire'!K7=0,"",'Syn pf Bénéficiaire'!K7)</f>
        <v/>
      </c>
      <c r="F19" s="427" t="str">
        <f>IF('Syn pf Bénéficiaire'!L7=0,"",'Syn pf Bénéficiaire'!L7)</f>
        <v/>
      </c>
      <c r="L19"/>
      <c r="M19" s="504"/>
      <c r="R19" s="502"/>
      <c r="S19" s="502"/>
      <c r="T19" s="503"/>
    </row>
    <row r="20" spans="2:25" ht="108.95" customHeight="1">
      <c r="B20" s="505"/>
      <c r="D20" s="421" t="str">
        <f>IF('Syn pf Bénéficiaire'!J8=0,"",'Syn pf Bénéficiaire'!J8)</f>
        <v/>
      </c>
      <c r="E20" s="422" t="str">
        <f>IF('Syn pf Bénéficiaire'!K8=0,"",'Syn pf Bénéficiaire'!K8)</f>
        <v/>
      </c>
      <c r="F20" s="427" t="str">
        <f>IF('Syn pf Bénéficiaire'!L8=0,"",'Syn pf Bénéficiaire'!L8)</f>
        <v/>
      </c>
      <c r="I20" s="414"/>
      <c r="J20" s="300"/>
      <c r="K20" s="83"/>
      <c r="L20" s="291"/>
      <c r="M20" s="419"/>
      <c r="R20" s="502"/>
      <c r="S20" s="502"/>
      <c r="T20" s="503"/>
    </row>
    <row r="21" spans="2:25" ht="108.95" customHeight="1" thickBot="1">
      <c r="B21" s="505"/>
      <c r="D21" s="350">
        <f>IF(SUM(D18:D20)=0,0,SUM(D18:D20))</f>
        <v>0</v>
      </c>
      <c r="E21" s="506"/>
      <c r="F21" s="507"/>
      <c r="I21" s="420"/>
      <c r="J21" s="420"/>
      <c r="K21" s="83"/>
      <c r="L21" s="291"/>
      <c r="M21" s="420"/>
      <c r="R21" s="508"/>
      <c r="S21" s="509"/>
      <c r="T21" s="510"/>
    </row>
    <row r="22" spans="2:25" ht="108.95" customHeight="1">
      <c r="B22" s="505"/>
      <c r="K22"/>
      <c r="L22"/>
      <c r="O22" s="511"/>
      <c r="P22" s="506"/>
      <c r="Q22" s="507"/>
      <c r="R22" s="512"/>
      <c r="S22" s="509"/>
      <c r="T22" s="510"/>
    </row>
    <row r="23" spans="2:25" ht="108.95" customHeight="1">
      <c r="B23" s="505"/>
      <c r="K23"/>
      <c r="O23" s="511"/>
      <c r="T23" s="513"/>
    </row>
    <row r="24" spans="2:25" s="49" customFormat="1" ht="84.75" customHeight="1" thickBot="1">
      <c r="B24" s="793" t="s">
        <v>264</v>
      </c>
      <c r="C24" s="794"/>
      <c r="D24" s="794"/>
      <c r="E24" s="794"/>
      <c r="F24" s="794"/>
      <c r="G24" s="794"/>
      <c r="H24" s="794"/>
      <c r="I24" s="794"/>
      <c r="J24" s="794"/>
      <c r="K24" s="794"/>
      <c r="L24" s="794"/>
      <c r="M24" s="794"/>
      <c r="N24" s="794"/>
      <c r="O24" s="794"/>
      <c r="P24" s="794"/>
      <c r="Q24" s="794"/>
      <c r="R24" s="794"/>
      <c r="S24" s="794"/>
      <c r="T24" s="513"/>
      <c r="U24"/>
      <c r="V24"/>
      <c r="W24"/>
      <c r="X24" s="48"/>
      <c r="Y24" s="48"/>
    </row>
    <row r="25" spans="2:25" ht="108.95" customHeight="1">
      <c r="B25" s="795" t="s">
        <v>24</v>
      </c>
      <c r="C25" s="797" t="s">
        <v>265</v>
      </c>
      <c r="D25" s="534" t="s">
        <v>266</v>
      </c>
      <c r="E25" s="799" t="s">
        <v>267</v>
      </c>
      <c r="F25" s="358" t="s">
        <v>200</v>
      </c>
      <c r="G25" s="358" t="s">
        <v>248</v>
      </c>
      <c r="H25" s="357" t="s">
        <v>202</v>
      </c>
      <c r="I25" s="357" t="s">
        <v>203</v>
      </c>
      <c r="J25" s="357" t="s">
        <v>204</v>
      </c>
      <c r="K25" s="357" t="s">
        <v>268</v>
      </c>
      <c r="L25" s="777" t="s">
        <v>206</v>
      </c>
      <c r="M25" s="357" t="s">
        <v>207</v>
      </c>
      <c r="N25" s="357" t="s">
        <v>208</v>
      </c>
      <c r="O25" s="777" t="s">
        <v>209</v>
      </c>
      <c r="P25" s="357" t="s">
        <v>269</v>
      </c>
      <c r="Q25" s="764" t="s">
        <v>211</v>
      </c>
      <c r="R25" s="760" t="s">
        <v>270</v>
      </c>
      <c r="S25" s="761"/>
      <c r="T25" s="513"/>
    </row>
    <row r="26" spans="2:25" ht="225.95" thickBot="1">
      <c r="B26" s="796"/>
      <c r="C26" s="798"/>
      <c r="D26" s="535" t="s">
        <v>271</v>
      </c>
      <c r="E26" s="800"/>
      <c r="F26" s="360" t="s">
        <v>272</v>
      </c>
      <c r="G26" s="361" t="s">
        <v>213</v>
      </c>
      <c r="H26" s="359" t="s">
        <v>273</v>
      </c>
      <c r="I26" s="362" t="s">
        <v>274</v>
      </c>
      <c r="J26" s="363" t="s">
        <v>215</v>
      </c>
      <c r="K26" s="363" t="s">
        <v>275</v>
      </c>
      <c r="L26" s="778"/>
      <c r="M26" s="365" t="s">
        <v>276</v>
      </c>
      <c r="N26" s="364" t="s">
        <v>218</v>
      </c>
      <c r="O26" s="778"/>
      <c r="P26" s="364" t="s">
        <v>277</v>
      </c>
      <c r="Q26" s="765"/>
      <c r="R26" s="762"/>
      <c r="S26" s="763"/>
      <c r="T26" s="513"/>
    </row>
    <row r="27" spans="2:25" ht="86.45" customHeight="1" thickBot="1">
      <c r="B27" s="541" t="s">
        <v>29</v>
      </c>
      <c r="C27" s="376">
        <f>IFERROR(F11,0)</f>
        <v>0</v>
      </c>
      <c r="D27" s="377" t="str">
        <f>IF(D11=0,"",IFERROR(J18+K18,0))</f>
        <v/>
      </c>
      <c r="E27" s="378" t="str">
        <f>IF($D$27="","",IFERROR(VALUE(D27)/VALUE($D$28),0))</f>
        <v/>
      </c>
      <c r="F27" s="380" t="str">
        <f>IF(C27=0,"",1)</f>
        <v/>
      </c>
      <c r="G27" s="381" t="str">
        <f>IF(D27="","",D27*F27)</f>
        <v/>
      </c>
      <c r="H27" s="379" t="str">
        <f>IF(E27="","",IF($K$27="Oui",IFERROR(VALUE(G27)-VALUE(D21)*VALUE(E27),0),IFERROR(VALUE(G27)*0.85,0)))</f>
        <v/>
      </c>
      <c r="I27" s="378" t="str">
        <f>IF(D11=0,"",IFERROR(H28/G28,0))</f>
        <v/>
      </c>
      <c r="J27" s="378" t="str">
        <f>IF(D11=0,"",IFERROR(L28/G28,0))</f>
        <v/>
      </c>
      <c r="K27" s="382" t="str">
        <f>_xlfn.IFS($D$21=0,"Non concerné",$D$21&lt;(0.15*$G$28),"Non",$D$21=(0.15*$G$28),"Oui",$D$21&gt;(0.15*$G$28),"Oui")</f>
        <v>Non concerné</v>
      </c>
      <c r="L27" s="379" t="str">
        <f>IF(H27="","",IF($K$27="Oui",0.15*G27,G27-H27))</f>
        <v/>
      </c>
      <c r="M27" s="377" t="str">
        <f>IF(E27="","",IF($K$27="Oui",L27,$D$21*E27))</f>
        <v/>
      </c>
      <c r="N27" s="379" t="str">
        <f>IF(L27="","",L27-M27)</f>
        <v/>
      </c>
      <c r="O27" s="379">
        <f>IF($D$21=0,0,E27*$D$21-M27)</f>
        <v>0</v>
      </c>
      <c r="P27" s="379" t="str">
        <f>IF(C27=0,"",D27-H27-L27-O27)</f>
        <v/>
      </c>
      <c r="Q27" s="459" t="str">
        <f>IF(OR(P27="",D27=""),"",IFERROR(VALUE(P27)/VALUE(D27),0))</f>
        <v/>
      </c>
      <c r="R27" s="801"/>
      <c r="S27" s="801"/>
      <c r="T27" s="513"/>
    </row>
    <row r="28" spans="2:25" ht="35.25" customHeight="1" thickBot="1">
      <c r="B28" s="514" t="s">
        <v>220</v>
      </c>
      <c r="C28" s="366" t="str">
        <f>IF(D11=0,"",SUM(C27:C27))</f>
        <v/>
      </c>
      <c r="D28" s="366" t="str">
        <f>IF(D11=0,"",SUM(D27:D27))</f>
        <v/>
      </c>
      <c r="E28" s="367" t="str">
        <f>IF(D11=0,"",SUM(E27:E27))</f>
        <v/>
      </c>
      <c r="G28" s="369" t="str">
        <f>IF(D11=0,"",SUM(G27:G27))</f>
        <v/>
      </c>
      <c r="H28" s="370" t="str">
        <f>IF(D11=0,"",ROUNDDOWN(IF(E28=0,0,IF($K$27="Oui",G28-($D$21*E28),G28*0.85)),2))</f>
        <v/>
      </c>
      <c r="J28" s="515"/>
      <c r="K28" s="515"/>
      <c r="L28" s="371" t="str">
        <f>IF(H28="","",IF($K$27="Oui",0.15*$G$28,G28-H28))</f>
        <v/>
      </c>
      <c r="M28" s="368" t="str">
        <f>IF(E28="","",IF($K$27="Oui",L28,$D$21*E28))</f>
        <v/>
      </c>
      <c r="N28" s="368" t="str">
        <f>IF(L28="","",L28-M28)</f>
        <v/>
      </c>
      <c r="O28" s="368">
        <f>IF($D$21=0,0,E28*$D$21-M28)</f>
        <v>0</v>
      </c>
      <c r="P28" s="368" t="str">
        <f>IF(C28="","",D28-H28-L28-O28)</f>
        <v/>
      </c>
      <c r="Q28" s="458" t="str">
        <f>IF(C28="","",P28/D28)</f>
        <v/>
      </c>
      <c r="R28" s="802"/>
      <c r="S28" s="803"/>
      <c r="T28" s="513"/>
    </row>
    <row r="29" spans="2:25" ht="24">
      <c r="B29" s="516"/>
      <c r="C29" s="517"/>
      <c r="D29" s="515"/>
      <c r="E29" s="515"/>
      <c r="F29" s="517"/>
      <c r="G29" s="515"/>
      <c r="H29" s="518"/>
      <c r="I29" s="519"/>
      <c r="J29" s="519"/>
      <c r="K29" s="519"/>
      <c r="L29" s="518"/>
      <c r="M29" s="372"/>
      <c r="N29" s="372"/>
      <c r="O29" s="518"/>
      <c r="P29" s="373"/>
      <c r="Q29" s="518"/>
      <c r="R29" s="518"/>
      <c r="T29" s="520"/>
      <c r="V29" s="375"/>
    </row>
    <row r="30" spans="2:25" ht="209.45" customHeight="1">
      <c r="B30" s="505"/>
      <c r="E30" s="792"/>
      <c r="F30" s="170"/>
      <c r="T30" s="513"/>
    </row>
    <row r="31" spans="2:25">
      <c r="B31" s="505"/>
      <c r="E31" s="792"/>
      <c r="F31" s="521"/>
      <c r="M31" s="374"/>
      <c r="T31" s="513"/>
    </row>
    <row r="32" spans="2:25" ht="128.44999999999999" customHeight="1" thickBot="1">
      <c r="B32" s="505"/>
      <c r="S32" s="171"/>
      <c r="T32" s="513"/>
    </row>
    <row r="33" spans="2:20" ht="105.6" customHeight="1" thickBot="1">
      <c r="B33" s="771" t="s">
        <v>278</v>
      </c>
      <c r="C33" s="772"/>
      <c r="D33" s="772"/>
      <c r="E33" s="772"/>
      <c r="F33" s="772"/>
      <c r="G33" s="772"/>
      <c r="H33" s="772"/>
      <c r="I33" s="772"/>
      <c r="J33" s="772"/>
      <c r="K33" s="773"/>
      <c r="T33" s="513"/>
    </row>
    <row r="34" spans="2:20" ht="71.099999999999994" customHeight="1">
      <c r="B34" s="774" t="s">
        <v>39</v>
      </c>
      <c r="C34" s="775"/>
      <c r="D34" s="775"/>
      <c r="E34" s="775"/>
      <c r="F34" s="775"/>
      <c r="G34" s="775"/>
      <c r="H34" s="775"/>
      <c r="I34" s="775"/>
      <c r="J34" s="775"/>
      <c r="K34" s="776"/>
      <c r="T34" s="513"/>
    </row>
    <row r="35" spans="2:20" ht="153.94999999999999" customHeight="1">
      <c r="B35" s="522" t="s">
        <v>223</v>
      </c>
      <c r="C35" s="460" t="s">
        <v>224</v>
      </c>
      <c r="D35" s="460" t="s">
        <v>225</v>
      </c>
      <c r="E35" s="460" t="s">
        <v>226</v>
      </c>
      <c r="F35" s="460" t="s">
        <v>202</v>
      </c>
      <c r="G35" s="460" t="s">
        <v>227</v>
      </c>
      <c r="H35" s="460" t="s">
        <v>207</v>
      </c>
      <c r="I35" s="460" t="s">
        <v>208</v>
      </c>
      <c r="J35" s="460" t="s">
        <v>209</v>
      </c>
      <c r="K35" s="461" t="s">
        <v>279</v>
      </c>
      <c r="T35" s="513"/>
    </row>
    <row r="36" spans="2:20" ht="138.6" customHeight="1">
      <c r="B36" s="523" t="s">
        <v>228</v>
      </c>
      <c r="C36" s="435">
        <f>SUMIFS('1-Investissements immatériels'!$BB$12:$BB$111,'1-Investissements immatériels'!$AA$12:$AA$111,"Structure accompagnatrice")</f>
        <v>0</v>
      </c>
      <c r="D36" s="441">
        <f>IF(C36=0,0,C36/($C$38+$C$43))</f>
        <v>0</v>
      </c>
      <c r="E36" s="744">
        <f>IF(D11=0,0,C38*F27)</f>
        <v>0</v>
      </c>
      <c r="F36" s="586">
        <f>ROUNDDOWN(IF($D$11=0,0,IF($K$27="Oui",E36-$D$21*D38,E36*0.85)),2)</f>
        <v>0</v>
      </c>
      <c r="G36" s="586">
        <f>IF(C38=0,0,IF($K$27="Oui",0.15*E36*D38,E36-F36))</f>
        <v>0</v>
      </c>
      <c r="H36" s="586" t="str">
        <f>IF(C38=0,"0,00",IF($K$27="Oui",G36,$D$21*D38))</f>
        <v>0,00</v>
      </c>
      <c r="I36" s="586">
        <f>IF(G36="",0,G36-H36)</f>
        <v>0</v>
      </c>
      <c r="J36" s="586">
        <f>IF(C38="",0,$D$21*D38-H36)</f>
        <v>0</v>
      </c>
      <c r="K36" s="578">
        <f>IF(C38="","",C38-F36-G36-J36)</f>
        <v>0</v>
      </c>
      <c r="T36" s="513"/>
    </row>
    <row r="37" spans="2:20" ht="24.95" thickBot="1">
      <c r="B37" s="523" t="s">
        <v>34</v>
      </c>
      <c r="C37" s="435">
        <f>SUMIFS('2-Taux forfaitaire'!$N$8:$N$9,'2-Taux forfaitaire'!$B$8:$B$9,"Structure accompagnatrice")</f>
        <v>0</v>
      </c>
      <c r="D37" s="441">
        <f t="shared" ref="D37" si="0">IF(C37=0,0,C37/($C$38+$C$43))</f>
        <v>0</v>
      </c>
      <c r="E37" s="588"/>
      <c r="F37" s="587"/>
      <c r="G37" s="587"/>
      <c r="H37" s="587"/>
      <c r="I37" s="587"/>
      <c r="J37" s="587"/>
      <c r="K37" s="579"/>
      <c r="T37" s="513"/>
    </row>
    <row r="38" spans="2:20" ht="75.95" thickBot="1">
      <c r="B38" s="524" t="s">
        <v>229</v>
      </c>
      <c r="C38" s="437">
        <f>IF(D11=0,0,SUM(C36:C37))</f>
        <v>0</v>
      </c>
      <c r="D38" s="441">
        <f>IF(C38=0,0,C38/($C$38+$C$43))</f>
        <v>0</v>
      </c>
      <c r="E38" s="745"/>
      <c r="F38" s="739"/>
      <c r="G38" s="739"/>
      <c r="H38" s="739"/>
      <c r="I38" s="739"/>
      <c r="J38" s="739"/>
      <c r="K38" s="740"/>
      <c r="T38" s="513"/>
    </row>
    <row r="39" spans="2:20" ht="76.5" customHeight="1">
      <c r="B39" s="741" t="s">
        <v>41</v>
      </c>
      <c r="C39" s="742"/>
      <c r="D39" s="742"/>
      <c r="E39" s="742"/>
      <c r="F39" s="742"/>
      <c r="G39" s="742"/>
      <c r="H39" s="742"/>
      <c r="I39" s="742"/>
      <c r="J39" s="742"/>
      <c r="K39" s="743"/>
      <c r="T39" s="513"/>
    </row>
    <row r="40" spans="2:20" ht="176.45" customHeight="1">
      <c r="B40" s="525" t="s">
        <v>223</v>
      </c>
      <c r="C40" s="460" t="s">
        <v>224</v>
      </c>
      <c r="D40" s="460" t="s">
        <v>225</v>
      </c>
      <c r="E40" s="460" t="s">
        <v>226</v>
      </c>
      <c r="F40" s="460" t="s">
        <v>202</v>
      </c>
      <c r="G40" s="460" t="s">
        <v>227</v>
      </c>
      <c r="H40" s="460" t="s">
        <v>207</v>
      </c>
      <c r="I40" s="460" t="s">
        <v>208</v>
      </c>
      <c r="J40" s="460" t="s">
        <v>209</v>
      </c>
      <c r="K40" s="461" t="s">
        <v>280</v>
      </c>
      <c r="T40" s="513"/>
    </row>
    <row r="41" spans="2:20" ht="24">
      <c r="B41" s="523" t="s">
        <v>228</v>
      </c>
      <c r="C41" s="435">
        <f>SUMIFS('1-Investissements immatériels'!$BB$12:$BB$111,'1-Investissements immatériels'!$AA$12:$AA$111,"Cédant")</f>
        <v>0</v>
      </c>
      <c r="D41" s="441">
        <f>IF(C41=0,0,C41/($C$38+$C$43))</f>
        <v>0</v>
      </c>
      <c r="E41" s="744">
        <f>IF(D11=0,0,C43*F27)</f>
        <v>0</v>
      </c>
      <c r="F41" s="586">
        <f>ROUNDDOWN(IF($D$11=0,0,IF($K$27="Oui",E41-$D$21*D43,E41*0.85)),2)</f>
        <v>0</v>
      </c>
      <c r="G41" s="586">
        <f>IF(C43=0,,IF($K$27="Oui",0.15*E41*D43,E41-F41))</f>
        <v>0</v>
      </c>
      <c r="H41" s="586" t="str">
        <f>IF(C43=0,"0,00",IF($K$27="Oui",G41,$D$21*D43))</f>
        <v>0,00</v>
      </c>
      <c r="I41" s="586">
        <f>IF(G41="",0,G41-H41)</f>
        <v>0</v>
      </c>
      <c r="J41" s="586">
        <f>IF(C43="",0,$D$21*D43-H41)</f>
        <v>0</v>
      </c>
      <c r="K41" s="578">
        <f>IF(C43="","",C43-F41-G41-J41)</f>
        <v>0</v>
      </c>
      <c r="T41" s="513"/>
    </row>
    <row r="42" spans="2:20" ht="21.6" customHeight="1" thickBot="1">
      <c r="B42" s="523" t="s">
        <v>34</v>
      </c>
      <c r="C42" s="435">
        <f>SUMIFS('2-Taux forfaitaire'!$G$8:$G$9,'2-Taux forfaitaire'!$B$8:$B$9,"Cédant")</f>
        <v>0</v>
      </c>
      <c r="D42" s="441">
        <f t="shared" ref="D42" si="1">IF(C42=0,0,C42/($C$38+$C$43))</f>
        <v>0</v>
      </c>
      <c r="E42" s="588"/>
      <c r="F42" s="587"/>
      <c r="G42" s="587"/>
      <c r="H42" s="587"/>
      <c r="I42" s="587"/>
      <c r="J42" s="587"/>
      <c r="K42" s="579"/>
      <c r="T42" s="513"/>
    </row>
    <row r="43" spans="2:20" ht="81.599999999999994" customHeight="1" thickBot="1">
      <c r="B43" s="524" t="s">
        <v>230</v>
      </c>
      <c r="C43" s="437">
        <f>IF(D11=0,0,SUM(C41:C42))</f>
        <v>0</v>
      </c>
      <c r="D43" s="441">
        <f>IF(C43=0,0,C43/($C$38+$C$43))</f>
        <v>0</v>
      </c>
      <c r="E43" s="745"/>
      <c r="F43" s="739"/>
      <c r="G43" s="739"/>
      <c r="H43" s="739"/>
      <c r="I43" s="739"/>
      <c r="J43" s="739"/>
      <c r="K43" s="740"/>
      <c r="T43" s="513"/>
    </row>
    <row r="44" spans="2:20" ht="32.450000000000003" customHeight="1" thickBot="1">
      <c r="B44" s="526" t="s">
        <v>231</v>
      </c>
      <c r="C44" s="454">
        <f>IF(D11=0,0,C38+C43)</f>
        <v>0</v>
      </c>
      <c r="D44" s="455">
        <f>IF(D11=0,0,D38+D43)</f>
        <v>0</v>
      </c>
      <c r="E44" s="456">
        <f>IF(D11=0,0,E41+E36)</f>
        <v>0</v>
      </c>
      <c r="F44" s="456">
        <f>IF(D11=0,0,F36+F41)</f>
        <v>0</v>
      </c>
      <c r="G44" s="456">
        <f>IF(D11=0,0,G36+G41)</f>
        <v>0</v>
      </c>
      <c r="H44" s="456">
        <f>IF(D11=0,0,H36+H41)</f>
        <v>0</v>
      </c>
      <c r="I44" s="456">
        <f>IF(D11=0,0,I36+I41)</f>
        <v>0</v>
      </c>
      <c r="J44" s="456">
        <f>IF(D11=0,0,J36+J41)</f>
        <v>0</v>
      </c>
      <c r="K44" s="462">
        <f>IF(D11=0,0,K36+K41)</f>
        <v>0</v>
      </c>
      <c r="T44" s="513"/>
    </row>
    <row r="45" spans="2:20">
      <c r="B45" s="527"/>
      <c r="C45" s="528"/>
      <c r="D45" s="83"/>
      <c r="E45" s="83"/>
      <c r="F45" s="83"/>
      <c r="G45" s="83"/>
      <c r="H45" s="83"/>
      <c r="I45" s="83"/>
      <c r="T45" s="513"/>
    </row>
    <row r="46" spans="2:20" ht="15.95" thickBot="1">
      <c r="B46" s="529"/>
      <c r="C46" s="530"/>
      <c r="D46" s="531"/>
      <c r="E46" s="531"/>
      <c r="F46" s="531"/>
      <c r="G46" s="531"/>
      <c r="H46" s="531"/>
      <c r="I46" s="531"/>
      <c r="J46" s="531"/>
      <c r="K46" s="532"/>
      <c r="L46" s="532"/>
      <c r="M46" s="532"/>
      <c r="N46" s="532"/>
      <c r="O46" s="532"/>
      <c r="P46" s="532"/>
      <c r="Q46" s="532"/>
      <c r="R46" s="531"/>
      <c r="S46" s="531"/>
      <c r="T46" s="533"/>
    </row>
  </sheetData>
  <sheetProtection formatCells="0" formatColumns="0" formatRows="0" insertColumns="0" insertRows="0" insertHyperlinks="0" deleteColumns="0" deleteRows="0" sort="0" autoFilter="0" pivotTables="0"/>
  <mergeCells count="41">
    <mergeCell ref="B33:K33"/>
    <mergeCell ref="B34:K34"/>
    <mergeCell ref="L25:L26"/>
    <mergeCell ref="O25:O26"/>
    <mergeCell ref="B2:T3"/>
    <mergeCell ref="B4:T4"/>
    <mergeCell ref="D8:I8"/>
    <mergeCell ref="D9:F9"/>
    <mergeCell ref="M8:Q8"/>
    <mergeCell ref="E30:E31"/>
    <mergeCell ref="B24:S24"/>
    <mergeCell ref="B25:B26"/>
    <mergeCell ref="C25:C26"/>
    <mergeCell ref="E25:E26"/>
    <mergeCell ref="R27:S27"/>
    <mergeCell ref="R28:S28"/>
    <mergeCell ref="R25:S26"/>
    <mergeCell ref="Q25:Q26"/>
    <mergeCell ref="E16:E17"/>
    <mergeCell ref="F16:F17"/>
    <mergeCell ref="S16:S17"/>
    <mergeCell ref="I15:K15"/>
    <mergeCell ref="B6:T6"/>
    <mergeCell ref="B13:T13"/>
    <mergeCell ref="O15:T15"/>
    <mergeCell ref="D15:F15"/>
    <mergeCell ref="J36:J38"/>
    <mergeCell ref="K36:K38"/>
    <mergeCell ref="B39:K39"/>
    <mergeCell ref="E41:E43"/>
    <mergeCell ref="F41:F43"/>
    <mergeCell ref="G41:G43"/>
    <mergeCell ref="H41:H43"/>
    <mergeCell ref="I41:I43"/>
    <mergeCell ref="J41:J43"/>
    <mergeCell ref="K41:K43"/>
    <mergeCell ref="E36:E38"/>
    <mergeCell ref="F36:F38"/>
    <mergeCell ref="G36:G38"/>
    <mergeCell ref="H36:H38"/>
    <mergeCell ref="I36:I38"/>
  </mergeCells>
  <conditionalFormatting sqref="B27">
    <cfRule type="expression" dxfId="2" priority="1">
      <formula>B27="Type d'action à renseigner dans l'onglet 0"</formula>
    </cfRule>
  </conditionalFormatting>
  <conditionalFormatting sqref="G18">
    <cfRule type="expression" dxfId="1" priority="10">
      <formula>G18="Oui"</formula>
    </cfRule>
    <cfRule type="expression" dxfId="0" priority="11">
      <formula>G18="Non, l'aide publique doit diminuer"</formula>
    </cfRule>
  </conditionalFormatting>
  <dataValidations count="2">
    <dataValidation type="list" allowBlank="1" showInputMessage="1" showErrorMessage="1" sqref="T21:T22 F21 Q22" xr:uid="{F3C6A067-1ECC-443F-A809-57F5BD382610}">
      <formula1>"Oui,Non"</formula1>
    </dataValidation>
    <dataValidation allowBlank="1" showErrorMessage="1" promptTitle="Sélectionnez un type d'action" sqref="B27" xr:uid="{B241541B-811A-4CA3-9ECA-115A4F9B1AA7}"/>
  </dataValidations>
  <pageMargins left="0.7" right="0.7" top="0.75" bottom="0.75" header="0.3" footer="0.3"/>
  <pageSetup paperSize="9" scale="1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0"/>
  <sheetViews>
    <sheetView showGridLines="0" zoomScale="55" zoomScaleNormal="55" workbookViewId="0">
      <selection activeCell="D49" sqref="D49"/>
    </sheetView>
  </sheetViews>
  <sheetFormatPr defaultColWidth="11.42578125" defaultRowHeight="15"/>
  <cols>
    <col min="5" max="5" width="37" customWidth="1"/>
    <col min="6" max="6" width="34.140625" customWidth="1"/>
    <col min="7" max="7" width="38" customWidth="1"/>
    <col min="8" max="8" width="41.140625" style="68" customWidth="1"/>
    <col min="9" max="9" width="66.42578125" customWidth="1"/>
    <col min="10" max="10" width="34.42578125" customWidth="1"/>
    <col min="11" max="11" width="26.42578125" customWidth="1"/>
    <col min="13" max="18" width="27.140625" customWidth="1"/>
  </cols>
  <sheetData>
    <row r="1" spans="5:11" ht="21.95">
      <c r="E1" s="56" t="s">
        <v>281</v>
      </c>
      <c r="F1" s="56"/>
      <c r="G1" s="57"/>
      <c r="H1" s="64"/>
      <c r="I1" s="57"/>
      <c r="J1" s="57"/>
      <c r="K1" s="57"/>
    </row>
    <row r="2" spans="5:11" ht="48" customHeight="1">
      <c r="E2" s="823" t="s">
        <v>282</v>
      </c>
      <c r="F2" s="823"/>
      <c r="G2" s="823"/>
      <c r="H2" s="823"/>
      <c r="I2" s="823"/>
      <c r="J2" s="823"/>
      <c r="K2" s="823"/>
    </row>
    <row r="3" spans="5:11" ht="21.95">
      <c r="E3" s="58" t="s">
        <v>283</v>
      </c>
      <c r="F3" s="58"/>
      <c r="G3" s="59"/>
      <c r="H3" s="65"/>
      <c r="I3" s="59"/>
      <c r="J3" s="59"/>
      <c r="K3" s="59"/>
    </row>
    <row r="4" spans="5:11" ht="18.95">
      <c r="E4" s="823" t="s">
        <v>284</v>
      </c>
      <c r="F4" s="823"/>
      <c r="G4" s="823"/>
      <c r="H4" s="823"/>
      <c r="I4" s="823"/>
      <c r="J4" s="823"/>
      <c r="K4" s="823"/>
    </row>
    <row r="5" spans="5:11" ht="6.95" customHeight="1">
      <c r="E5" s="173"/>
      <c r="F5" s="173"/>
      <c r="G5" s="173"/>
      <c r="H5" s="174"/>
      <c r="I5" s="173"/>
      <c r="J5" s="173"/>
      <c r="K5" s="173"/>
    </row>
    <row r="6" spans="5:11" ht="74.45" customHeight="1">
      <c r="E6" s="824" t="s">
        <v>285</v>
      </c>
      <c r="F6" s="824"/>
      <c r="G6" s="824"/>
      <c r="H6" s="824"/>
      <c r="I6" s="824"/>
      <c r="J6" s="824"/>
      <c r="K6" s="824"/>
    </row>
    <row r="7" spans="5:11" ht="35.1" thickBot="1">
      <c r="E7" s="60"/>
      <c r="F7" s="60"/>
      <c r="G7" s="60"/>
      <c r="H7" s="66"/>
      <c r="I7" s="60"/>
      <c r="J7" s="60"/>
      <c r="K7" s="60"/>
    </row>
    <row r="8" spans="5:11" ht="21">
      <c r="E8" s="825" t="s">
        <v>286</v>
      </c>
      <c r="F8" s="826"/>
      <c r="G8" s="826"/>
      <c r="H8" s="826"/>
      <c r="I8" s="826"/>
      <c r="J8" s="826"/>
      <c r="K8" s="827"/>
    </row>
    <row r="9" spans="5:11" ht="26.1">
      <c r="E9" s="828" t="str">
        <f>Accueil!G15</f>
        <v>SAISIR ICI</v>
      </c>
      <c r="F9" s="829"/>
      <c r="G9" s="829"/>
      <c r="H9" s="829"/>
      <c r="I9" s="829"/>
      <c r="J9" s="829"/>
      <c r="K9" s="830"/>
    </row>
    <row r="10" spans="5:11" ht="26.1">
      <c r="E10" s="828" t="str">
        <f>Accueil!G16</f>
        <v>SAISIR ICI</v>
      </c>
      <c r="F10" s="829"/>
      <c r="G10" s="829"/>
      <c r="H10" s="829"/>
      <c r="I10" s="829"/>
      <c r="J10" s="829"/>
      <c r="K10" s="830"/>
    </row>
    <row r="11" spans="5:11" ht="26.25" customHeight="1">
      <c r="E11" s="828" t="str">
        <f>Accueil!G17</f>
        <v>SAISIR ICI</v>
      </c>
      <c r="F11" s="829"/>
      <c r="G11" s="829"/>
      <c r="H11" s="829"/>
      <c r="I11" s="829"/>
      <c r="J11" s="829"/>
      <c r="K11" s="830"/>
    </row>
    <row r="12" spans="5:11" ht="26.25" customHeight="1">
      <c r="E12" s="828" t="str">
        <f>Accueil!G18</f>
        <v>SAISIR ICI</v>
      </c>
      <c r="F12" s="829"/>
      <c r="G12" s="829"/>
      <c r="H12" s="829"/>
      <c r="I12" s="829"/>
      <c r="J12" s="829"/>
      <c r="K12" s="830"/>
    </row>
    <row r="13" spans="5:11" ht="21">
      <c r="E13" s="831" t="str">
        <f>Accueil!B9</f>
        <v>Intervention 77.04 : Coopération pour le renouvellement des générations en agriculture</v>
      </c>
      <c r="F13" s="832"/>
      <c r="G13" s="832"/>
      <c r="H13" s="832"/>
      <c r="I13" s="832"/>
      <c r="J13" s="832"/>
      <c r="K13" s="833"/>
    </row>
    <row r="14" spans="5:11" ht="21">
      <c r="E14" s="61"/>
      <c r="F14" s="62"/>
      <c r="G14" s="62"/>
      <c r="H14" s="67"/>
      <c r="I14" s="62"/>
      <c r="J14" s="62"/>
      <c r="K14" s="63"/>
    </row>
    <row r="15" spans="5:11" ht="30" thickBot="1">
      <c r="E15" s="834" t="s">
        <v>287</v>
      </c>
      <c r="F15" s="835"/>
      <c r="G15" s="835"/>
      <c r="H15" s="835"/>
      <c r="I15" s="835"/>
      <c r="J15" s="835"/>
      <c r="K15" s="836"/>
    </row>
    <row r="16" spans="5:11" ht="15.95">
      <c r="E16" s="837" t="s">
        <v>288</v>
      </c>
      <c r="F16" s="837"/>
      <c r="G16" s="837"/>
      <c r="H16" s="837"/>
      <c r="I16" s="837"/>
      <c r="J16" s="837"/>
      <c r="K16" s="837"/>
    </row>
    <row r="18" spans="5:11" ht="15.95" thickBot="1"/>
    <row r="19" spans="5:11" ht="30" customHeight="1" thickBot="1">
      <c r="E19" s="838" t="s">
        <v>289</v>
      </c>
      <c r="F19" s="839"/>
      <c r="G19" s="840"/>
      <c r="I19" s="843" t="s">
        <v>290</v>
      </c>
      <c r="J19" s="844"/>
      <c r="K19" s="182"/>
    </row>
    <row r="20" spans="5:11" ht="48" customHeight="1" thickBot="1">
      <c r="E20" s="841" t="s">
        <v>265</v>
      </c>
      <c r="F20" s="842"/>
      <c r="G20" s="165" t="s">
        <v>263</v>
      </c>
      <c r="I20" s="183" t="s">
        <v>291</v>
      </c>
      <c r="J20" s="383" t="str">
        <f>IF('Syn pf Instructeur'!D28=0,"",'Syn pf Instructeur'!D28)</f>
        <v/>
      </c>
    </row>
    <row r="21" spans="5:11" ht="23.25" customHeight="1" thickBot="1">
      <c r="E21" s="820" t="s">
        <v>292</v>
      </c>
      <c r="F21" s="821"/>
      <c r="G21" s="822"/>
      <c r="I21" s="183" t="s">
        <v>293</v>
      </c>
      <c r="J21" s="201">
        <v>1</v>
      </c>
    </row>
    <row r="22" spans="5:11" ht="21" customHeight="1">
      <c r="E22" s="283" t="s">
        <v>194</v>
      </c>
      <c r="F22" s="284" t="str">
        <f>IF('1-Investissements immatériels'!Y112=0,"",'1-Investissements immatériels'!Y112)</f>
        <v/>
      </c>
      <c r="G22" s="285" t="str">
        <f>IF('Syn pf Instructeur'!J18=0,"",'Syn pf Instructeur'!J18)</f>
        <v/>
      </c>
      <c r="I22" s="183" t="s">
        <v>248</v>
      </c>
      <c r="J22" s="202" t="str">
        <f>IF('Syn pf Instructeur'!M11=0,"",'Syn pf Instructeur'!M11)</f>
        <v/>
      </c>
    </row>
    <row r="23" spans="5:11" ht="21" customHeight="1">
      <c r="E23" s="286" t="s">
        <v>195</v>
      </c>
      <c r="F23" s="287" t="str">
        <f>IF('2-Taux forfaitaire'!G10=0,"",'2-Taux forfaitaire'!G10)</f>
        <v/>
      </c>
      <c r="G23" s="288" t="str">
        <f>IF('Syn pf Instructeur'!K18=0,"",'Syn pf Instructeur'!K18)</f>
        <v/>
      </c>
      <c r="I23" s="184" t="s">
        <v>294</v>
      </c>
      <c r="J23" s="203" t="str">
        <f>IF('Syn pf Instructeur'!N11=0,"",'Syn pf Instructeur'!N11)</f>
        <v/>
      </c>
    </row>
    <row r="24" spans="5:11" ht="21" customHeight="1" thickBot="1">
      <c r="E24" s="289" t="s">
        <v>295</v>
      </c>
      <c r="F24" s="282">
        <f>IFERROR(SUM(F22:F23),"")</f>
        <v>0</v>
      </c>
      <c r="G24" s="282">
        <f>IFERROR(SUM(G22:G23),"")</f>
        <v>0</v>
      </c>
      <c r="I24" s="184" t="s">
        <v>296</v>
      </c>
      <c r="J24" s="203" t="str">
        <f>IF('Syn pf Instructeur'!N28=0,"",'Syn pf Instructeur'!N28)</f>
        <v/>
      </c>
    </row>
    <row r="25" spans="5:11" ht="42" customHeight="1" thickBot="1">
      <c r="E25" s="804" t="s">
        <v>297</v>
      </c>
      <c r="F25" s="805"/>
      <c r="G25" s="806"/>
      <c r="I25" s="384" t="s">
        <v>298</v>
      </c>
      <c r="J25" s="203" t="str">
        <f>IF('Syn pf Instructeur'!D18=0,"",'Syn pf Instructeur'!D18)</f>
        <v/>
      </c>
    </row>
    <row r="26" spans="5:11" ht="45" thickBot="1">
      <c r="E26" s="286" t="s">
        <v>29</v>
      </c>
      <c r="F26" s="179">
        <f>IF(F24="","",F24)</f>
        <v>0</v>
      </c>
      <c r="G26" s="187" t="str">
        <f>IF('Syn pf Instructeur'!D28=0,"",'Syn pf Instructeur'!D28)</f>
        <v/>
      </c>
      <c r="I26" s="384" t="s">
        <v>299</v>
      </c>
      <c r="J26" s="203" t="str">
        <f>IF('Syn pf Instructeur'!D19=0,"",'Syn pf Instructeur'!D19)</f>
        <v/>
      </c>
    </row>
    <row r="27" spans="5:11" ht="23.1" thickBot="1">
      <c r="E27" s="166" t="s">
        <v>295</v>
      </c>
      <c r="F27" s="181">
        <f>IFERROR(SUM(F26:F26),"")</f>
        <v>0</v>
      </c>
      <c r="G27" s="188">
        <f>IFERROR(SUM(G26:G26),"")</f>
        <v>0</v>
      </c>
      <c r="I27" s="384" t="s">
        <v>300</v>
      </c>
      <c r="J27" s="203" t="str">
        <f>IF('Syn pf Instructeur'!D20=0,"",'Syn pf Instructeur'!D20)</f>
        <v/>
      </c>
    </row>
    <row r="28" spans="5:11" ht="23.1" thickBot="1">
      <c r="I28" s="183" t="s">
        <v>301</v>
      </c>
      <c r="J28" s="202" t="str">
        <f>IF('Syn pf Instructeur'!P28=0,0,'Syn pf Instructeur'!P28)</f>
        <v/>
      </c>
    </row>
    <row r="29" spans="5:11" ht="23.1" thickBot="1">
      <c r="I29" s="431" t="s">
        <v>295</v>
      </c>
      <c r="J29" s="432" t="str">
        <f>IFERROR(J22+J28,"")</f>
        <v/>
      </c>
    </row>
    <row r="30" spans="5:11" ht="21">
      <c r="I30" s="429"/>
      <c r="J30" s="430"/>
    </row>
    <row r="31" spans="5:11" ht="21">
      <c r="I31" s="429"/>
      <c r="J31" s="430"/>
    </row>
    <row r="32" spans="5:11" ht="27.95" customHeight="1">
      <c r="H32" s="86"/>
      <c r="I32" s="83"/>
      <c r="J32" s="83"/>
    </row>
    <row r="33" spans="5:10" ht="48" customHeight="1" thickBot="1"/>
    <row r="34" spans="5:10" ht="50.25" customHeight="1" thickBot="1">
      <c r="E34" s="807" t="s">
        <v>302</v>
      </c>
      <c r="F34" s="808"/>
      <c r="G34" s="808"/>
      <c r="H34" s="808"/>
      <c r="I34" s="808"/>
      <c r="J34" s="809"/>
    </row>
    <row r="35" spans="5:10" ht="81.95" customHeight="1" thickBot="1">
      <c r="E35" s="273" t="s">
        <v>303</v>
      </c>
      <c r="F35" s="274" t="s">
        <v>65</v>
      </c>
      <c r="G35" s="274" t="s">
        <v>69</v>
      </c>
      <c r="H35" s="275" t="s">
        <v>66</v>
      </c>
      <c r="I35" s="812" t="s">
        <v>265</v>
      </c>
      <c r="J35" s="813"/>
    </row>
    <row r="36" spans="5:10" ht="24" customHeight="1" thickBot="1">
      <c r="E36" s="847" t="s">
        <v>194</v>
      </c>
      <c r="F36" s="848"/>
      <c r="G36" s="848"/>
      <c r="H36" s="848"/>
      <c r="I36" s="848"/>
      <c r="J36" s="849"/>
    </row>
    <row r="37" spans="5:10" ht="21.95">
      <c r="E37" s="276">
        <f xml:space="preserve"> IF('1-Investissements immatériels'!A12="","",'1-Investissements immatériels'!A12)</f>
        <v>1</v>
      </c>
      <c r="F37" s="277" t="str">
        <f>'1-Investissements immatériels'!AB12</f>
        <v/>
      </c>
      <c r="G37" s="277" t="str">
        <f>'1-Investissements immatériels'!AF12</f>
        <v/>
      </c>
      <c r="H37" s="278" t="str">
        <f>'1-Investissements immatériels'!AC12</f>
        <v/>
      </c>
      <c r="I37" s="814" t="str">
        <f xml:space="preserve"> IF('1-Investissements immatériels'!BB12="","",'1-Investissements immatériels'!BB12)</f>
        <v/>
      </c>
      <c r="J37" s="815"/>
    </row>
    <row r="38" spans="5:10" ht="21.95">
      <c r="E38" s="269">
        <f xml:space="preserve"> IF('1-Investissements immatériels'!A13="","",'1-Investissements immatériels'!A13)</f>
        <v>2</v>
      </c>
      <c r="F38" s="85" t="str">
        <f>'1-Investissements immatériels'!AB13</f>
        <v/>
      </c>
      <c r="G38" s="85" t="str">
        <f>'1-Investissements immatériels'!AF13</f>
        <v/>
      </c>
      <c r="H38" s="185" t="str">
        <f>'1-Investissements immatériels'!AC13</f>
        <v/>
      </c>
      <c r="I38" s="816" t="str">
        <f xml:space="preserve"> IF('1-Investissements immatériels'!BB13="","",'1-Investissements immatériels'!BB13)</f>
        <v/>
      </c>
      <c r="J38" s="817"/>
    </row>
    <row r="39" spans="5:10" ht="21.95">
      <c r="E39" s="269">
        <f xml:space="preserve"> IF('1-Investissements immatériels'!A14="","",'1-Investissements immatériels'!A14)</f>
        <v>3</v>
      </c>
      <c r="F39" s="85" t="str">
        <f>'1-Investissements immatériels'!AB14</f>
        <v/>
      </c>
      <c r="G39" s="85" t="str">
        <f>'1-Investissements immatériels'!AF14</f>
        <v/>
      </c>
      <c r="H39" s="185" t="str">
        <f>'1-Investissements immatériels'!AC14</f>
        <v/>
      </c>
      <c r="I39" s="816" t="str">
        <f xml:space="preserve"> IF('1-Investissements immatériels'!BB14="","",'1-Investissements immatériels'!BB14)</f>
        <v/>
      </c>
      <c r="J39" s="817"/>
    </row>
    <row r="40" spans="5:10" ht="21.95">
      <c r="E40" s="269">
        <f xml:space="preserve"> IF('1-Investissements immatériels'!A15="","",'1-Investissements immatériels'!A15)</f>
        <v>4</v>
      </c>
      <c r="F40" s="85" t="str">
        <f>'1-Investissements immatériels'!AB15</f>
        <v/>
      </c>
      <c r="G40" s="85" t="str">
        <f>'1-Investissements immatériels'!AF15</f>
        <v/>
      </c>
      <c r="H40" s="185" t="str">
        <f>'1-Investissements immatériels'!AC15</f>
        <v/>
      </c>
      <c r="I40" s="845" t="str">
        <f xml:space="preserve"> IF('1-Investissements immatériels'!BB15="","",'1-Investissements immatériels'!BB15)</f>
        <v/>
      </c>
      <c r="J40" s="846"/>
    </row>
    <row r="41" spans="5:10" ht="21.95">
      <c r="E41" s="279">
        <f xml:space="preserve"> IF('1-Investissements immatériels'!A16="","",'1-Investissements immatériels'!A16)</f>
        <v>5</v>
      </c>
      <c r="F41" s="280" t="str">
        <f>'1-Investissements immatériels'!AB16</f>
        <v/>
      </c>
      <c r="G41" s="280" t="str">
        <f>'1-Investissements immatériels'!AF16</f>
        <v/>
      </c>
      <c r="H41" s="281" t="str">
        <f>'1-Investissements immatériels'!AC16</f>
        <v/>
      </c>
      <c r="I41" s="851" t="str">
        <f xml:space="preserve"> IF('1-Investissements immatériels'!BB16="","",'1-Investissements immatériels'!BB16)</f>
        <v/>
      </c>
      <c r="J41" s="852"/>
    </row>
    <row r="42" spans="5:10" ht="24" customHeight="1" thickBot="1">
      <c r="E42" s="855" t="s">
        <v>195</v>
      </c>
      <c r="F42" s="856"/>
      <c r="G42" s="856"/>
      <c r="H42" s="856"/>
      <c r="I42" s="856"/>
      <c r="J42" s="857"/>
    </row>
    <row r="43" spans="5:10" ht="45" thickBot="1">
      <c r="E43" s="270">
        <f>'2-Taux forfaitaire'!A8</f>
        <v>1</v>
      </c>
      <c r="F43" s="271" t="s">
        <v>304</v>
      </c>
      <c r="G43" s="271" t="str">
        <f>'2-Taux forfaitaire'!C8</f>
        <v>Cession de tout ou partie de l'exploitation</v>
      </c>
      <c r="H43" s="272">
        <v>1</v>
      </c>
      <c r="I43" s="853" t="str">
        <f>IF('2-Taux forfaitaire'!N8=0,"",'2-Taux forfaitaire'!N8)</f>
        <v/>
      </c>
      <c r="J43" s="854"/>
    </row>
    <row r="44" spans="5:10" ht="45" thickBot="1">
      <c r="E44" s="270">
        <f>'2-Taux forfaitaire'!A9</f>
        <v>2</v>
      </c>
      <c r="F44" s="271" t="s">
        <v>304</v>
      </c>
      <c r="G44" s="271" t="str">
        <f>'2-Taux forfaitaire'!C9</f>
        <v>Cession de tout ou partie de l'exploitation</v>
      </c>
      <c r="H44" s="272">
        <v>1</v>
      </c>
      <c r="I44" s="853" t="str">
        <f>IF('2-Taux forfaitaire'!N9=0,"",'2-Taux forfaitaire'!N9)</f>
        <v/>
      </c>
      <c r="J44" s="854"/>
    </row>
    <row r="45" spans="5:10" ht="21">
      <c r="E45" s="433"/>
      <c r="F45" s="433"/>
      <c r="G45" s="433"/>
      <c r="H45" s="434"/>
      <c r="I45" s="850"/>
      <c r="J45" s="850"/>
    </row>
    <row r="46" spans="5:10" ht="21">
      <c r="E46" s="433"/>
      <c r="F46" s="433"/>
      <c r="G46" s="433"/>
      <c r="H46" s="434"/>
      <c r="I46" s="850"/>
      <c r="J46" s="850"/>
    </row>
    <row r="47" spans="5:10" ht="21">
      <c r="E47" s="433"/>
      <c r="F47" s="433"/>
      <c r="G47" s="433"/>
      <c r="H47" s="434"/>
      <c r="I47" s="850"/>
      <c r="J47" s="850"/>
    </row>
    <row r="48" spans="5:10" ht="24">
      <c r="E48" s="810"/>
      <c r="F48" s="810"/>
      <c r="G48" s="810"/>
      <c r="H48" s="810"/>
      <c r="I48" s="810"/>
      <c r="J48" s="810"/>
    </row>
    <row r="49" spans="5:19" ht="21">
      <c r="E49" s="433"/>
      <c r="F49" s="433"/>
      <c r="G49" s="433"/>
      <c r="H49" s="434"/>
      <c r="I49" s="850"/>
      <c r="J49" s="850"/>
    </row>
    <row r="50" spans="5:19" ht="24">
      <c r="E50" s="75"/>
      <c r="F50" s="75"/>
      <c r="G50" s="75"/>
      <c r="H50" s="73"/>
      <c r="I50" s="75"/>
      <c r="J50" s="75"/>
      <c r="K50" s="74"/>
      <c r="L50" s="69"/>
      <c r="M50" s="810"/>
      <c r="N50" s="810"/>
      <c r="O50" s="810"/>
      <c r="P50" s="810"/>
      <c r="Q50" s="810"/>
      <c r="R50" s="810"/>
      <c r="S50" s="69"/>
    </row>
    <row r="51" spans="5:19" ht="18.95">
      <c r="E51" s="72"/>
      <c r="F51" s="72"/>
      <c r="G51" s="72"/>
      <c r="H51" s="73"/>
      <c r="I51" s="75"/>
      <c r="J51" s="75"/>
      <c r="K51" s="74"/>
      <c r="L51" s="69"/>
      <c r="M51" s="72"/>
      <c r="N51" s="72"/>
      <c r="O51" s="72"/>
      <c r="P51" s="74"/>
      <c r="Q51" s="74"/>
      <c r="R51" s="74"/>
      <c r="S51" s="69"/>
    </row>
    <row r="52" spans="5:19" ht="18.95">
      <c r="E52" s="72"/>
      <c r="F52" s="72"/>
      <c r="G52" s="72"/>
      <c r="H52" s="73"/>
      <c r="I52" s="811"/>
      <c r="J52" s="811"/>
      <c r="K52" s="74"/>
      <c r="L52" s="69"/>
      <c r="M52" s="72"/>
      <c r="N52" s="72"/>
      <c r="O52" s="72"/>
      <c r="P52" s="74"/>
      <c r="Q52" s="74"/>
      <c r="R52" s="74"/>
      <c r="S52" s="69"/>
    </row>
    <row r="53" spans="5:19" ht="18.95">
      <c r="E53" s="72"/>
      <c r="F53" s="72"/>
      <c r="G53" s="72"/>
      <c r="H53" s="73"/>
      <c r="I53" s="811"/>
      <c r="J53" s="811"/>
      <c r="K53" s="74"/>
      <c r="L53" s="69"/>
      <c r="M53" s="72"/>
      <c r="N53" s="72"/>
      <c r="O53" s="72"/>
      <c r="P53" s="74"/>
      <c r="Q53" s="74"/>
      <c r="R53" s="74"/>
      <c r="S53" s="69"/>
    </row>
    <row r="54" spans="5:19" ht="18.95">
      <c r="E54" s="72"/>
      <c r="F54" s="72"/>
      <c r="G54" s="72"/>
      <c r="H54" s="73"/>
      <c r="I54" s="811"/>
      <c r="J54" s="811"/>
      <c r="K54" s="74"/>
      <c r="L54" s="69"/>
      <c r="M54" s="72"/>
      <c r="N54" s="72"/>
      <c r="O54" s="72"/>
      <c r="P54" s="74"/>
      <c r="Q54" s="74"/>
      <c r="R54" s="74"/>
      <c r="S54" s="69"/>
    </row>
    <row r="55" spans="5:19" ht="24">
      <c r="E55" s="810"/>
      <c r="F55" s="810"/>
      <c r="G55" s="810"/>
      <c r="H55" s="810"/>
      <c r="I55" s="810"/>
      <c r="J55" s="810"/>
      <c r="K55" s="810"/>
      <c r="L55" s="69"/>
      <c r="M55" s="72"/>
      <c r="N55" s="72"/>
      <c r="O55" s="72"/>
      <c r="P55" s="74"/>
      <c r="Q55" s="74"/>
      <c r="R55" s="74"/>
      <c r="S55" s="69"/>
    </row>
    <row r="56" spans="5:19" ht="24">
      <c r="E56" s="70"/>
      <c r="F56" s="70"/>
      <c r="G56" s="70"/>
      <c r="H56" s="71"/>
      <c r="I56" s="810"/>
      <c r="J56" s="810"/>
      <c r="K56" s="70"/>
      <c r="L56" s="69"/>
      <c r="M56" s="810"/>
      <c r="N56" s="810"/>
      <c r="O56" s="810"/>
      <c r="P56" s="810"/>
      <c r="Q56" s="810"/>
      <c r="R56" s="810"/>
      <c r="S56" s="69"/>
    </row>
    <row r="57" spans="5:19" ht="18.95">
      <c r="E57" s="72"/>
      <c r="F57" s="72"/>
      <c r="G57" s="72"/>
      <c r="H57" s="73"/>
      <c r="I57" s="810"/>
      <c r="J57" s="810"/>
      <c r="K57" s="74"/>
      <c r="L57" s="69"/>
      <c r="M57" s="72"/>
      <c r="N57" s="72"/>
      <c r="O57" s="72"/>
      <c r="P57" s="69"/>
      <c r="Q57" s="75"/>
      <c r="R57" s="74"/>
      <c r="S57" s="69"/>
    </row>
    <row r="58" spans="5:19" ht="18.95">
      <c r="E58" s="72"/>
      <c r="F58" s="72"/>
      <c r="G58" s="72"/>
      <c r="H58" s="73"/>
      <c r="I58" s="810"/>
      <c r="J58" s="810"/>
      <c r="K58" s="74"/>
      <c r="L58" s="69"/>
      <c r="M58" s="72"/>
      <c r="N58" s="72"/>
      <c r="O58" s="72"/>
      <c r="P58" s="69"/>
      <c r="Q58" s="75"/>
      <c r="R58" s="74"/>
      <c r="S58" s="69"/>
    </row>
    <row r="59" spans="5:19" ht="18.95">
      <c r="E59" s="72"/>
      <c r="F59" s="72"/>
      <c r="G59" s="72"/>
      <c r="H59" s="73"/>
      <c r="I59" s="810"/>
      <c r="J59" s="810"/>
      <c r="K59" s="74"/>
      <c r="L59" s="69"/>
      <c r="M59" s="72"/>
      <c r="N59" s="72"/>
      <c r="O59" s="72"/>
      <c r="P59" s="69"/>
      <c r="Q59" s="75"/>
      <c r="R59" s="74"/>
      <c r="S59" s="69"/>
    </row>
    <row r="60" spans="5:19" ht="18.95">
      <c r="E60" s="72"/>
      <c r="F60" s="72"/>
      <c r="G60" s="72"/>
      <c r="H60" s="73"/>
      <c r="I60" s="810"/>
      <c r="J60" s="810"/>
      <c r="K60" s="74"/>
      <c r="L60" s="69"/>
      <c r="M60" s="72"/>
      <c r="N60" s="72"/>
      <c r="O60" s="72"/>
      <c r="P60" s="69"/>
      <c r="Q60" s="75"/>
      <c r="R60" s="74"/>
      <c r="S60" s="69"/>
    </row>
    <row r="61" spans="5:19" ht="18.95">
      <c r="E61" s="72"/>
      <c r="F61" s="72"/>
      <c r="G61" s="72"/>
      <c r="H61" s="73"/>
      <c r="I61" s="810"/>
      <c r="J61" s="810"/>
      <c r="K61" s="74"/>
      <c r="L61" s="69"/>
      <c r="M61" s="72"/>
      <c r="N61" s="72"/>
      <c r="O61" s="72"/>
      <c r="P61" s="69"/>
      <c r="Q61" s="75"/>
      <c r="R61" s="75"/>
      <c r="S61" s="69"/>
    </row>
    <row r="62" spans="5:19" ht="24">
      <c r="E62" s="810"/>
      <c r="F62" s="810"/>
      <c r="G62" s="810"/>
      <c r="H62" s="810"/>
      <c r="I62" s="810"/>
      <c r="J62" s="810"/>
      <c r="K62" s="810"/>
      <c r="L62" s="69"/>
      <c r="M62" s="810"/>
      <c r="N62" s="810"/>
      <c r="O62" s="810"/>
      <c r="P62" s="810"/>
      <c r="Q62" s="810"/>
      <c r="R62" s="810"/>
      <c r="S62" s="76"/>
    </row>
    <row r="63" spans="5:19" ht="24">
      <c r="E63" s="70"/>
      <c r="F63" s="70"/>
      <c r="G63" s="70"/>
      <c r="H63" s="77"/>
      <c r="I63" s="810"/>
      <c r="J63" s="810"/>
      <c r="K63" s="70"/>
      <c r="L63" s="69"/>
      <c r="M63" s="69"/>
      <c r="N63" s="69"/>
      <c r="O63" s="69"/>
      <c r="P63" s="69"/>
      <c r="Q63" s="69"/>
      <c r="R63" s="69"/>
      <c r="S63" s="69"/>
    </row>
    <row r="64" spans="5:19" ht="18.95">
      <c r="E64" s="72"/>
      <c r="F64" s="72"/>
      <c r="G64" s="72"/>
      <c r="H64" s="73"/>
      <c r="I64" s="810"/>
      <c r="J64" s="810"/>
      <c r="K64" s="74"/>
      <c r="L64" s="69"/>
      <c r="M64" s="69"/>
      <c r="N64" s="69"/>
      <c r="O64" s="69"/>
      <c r="P64" s="69"/>
      <c r="Q64" s="69"/>
      <c r="R64" s="69"/>
      <c r="S64" s="69"/>
    </row>
    <row r="65" spans="5:19" ht="18.95">
      <c r="E65" s="72"/>
      <c r="F65" s="72"/>
      <c r="G65" s="72"/>
      <c r="H65" s="73"/>
      <c r="I65" s="810"/>
      <c r="J65" s="810"/>
      <c r="K65" s="74"/>
      <c r="L65" s="69"/>
      <c r="M65" s="69"/>
      <c r="N65" s="69"/>
      <c r="O65" s="69"/>
      <c r="P65" s="69"/>
      <c r="Q65" s="69"/>
      <c r="R65" s="69"/>
      <c r="S65" s="69"/>
    </row>
    <row r="66" spans="5:19" ht="18.95">
      <c r="E66" s="72"/>
      <c r="F66" s="72"/>
      <c r="G66" s="72"/>
      <c r="H66" s="73"/>
      <c r="I66" s="810"/>
      <c r="J66" s="810"/>
      <c r="K66" s="74"/>
      <c r="L66" s="69"/>
      <c r="M66" s="69"/>
      <c r="N66" s="69"/>
      <c r="O66" s="69"/>
      <c r="P66" s="69"/>
      <c r="Q66" s="69"/>
      <c r="R66" s="69"/>
      <c r="S66" s="69"/>
    </row>
    <row r="67" spans="5:19" ht="18.95">
      <c r="E67" s="72"/>
      <c r="F67" s="72"/>
      <c r="G67" s="72"/>
      <c r="H67" s="73"/>
      <c r="I67" s="810"/>
      <c r="J67" s="810"/>
      <c r="K67" s="74"/>
      <c r="L67" s="69"/>
      <c r="M67" s="69"/>
      <c r="N67" s="69"/>
      <c r="O67" s="69"/>
      <c r="P67" s="69"/>
      <c r="Q67" s="69"/>
      <c r="R67" s="69"/>
      <c r="S67" s="69"/>
    </row>
    <row r="68" spans="5:19" ht="18.95">
      <c r="E68" s="72"/>
      <c r="F68" s="72"/>
      <c r="G68" s="72"/>
      <c r="H68" s="73"/>
      <c r="I68" s="810"/>
      <c r="J68" s="810"/>
      <c r="K68" s="74"/>
      <c r="L68" s="69"/>
      <c r="M68" s="69"/>
      <c r="N68" s="69"/>
      <c r="O68" s="69"/>
      <c r="P68" s="69"/>
      <c r="Q68" s="69"/>
      <c r="R68" s="69"/>
      <c r="S68" s="69"/>
    </row>
    <row r="69" spans="5:19" ht="24">
      <c r="E69" s="810"/>
      <c r="F69" s="810"/>
      <c r="G69" s="810"/>
      <c r="H69" s="810"/>
      <c r="I69" s="810"/>
      <c r="J69" s="810"/>
      <c r="K69" s="810"/>
      <c r="L69" s="69"/>
      <c r="M69" s="69"/>
      <c r="N69" s="69"/>
      <c r="O69" s="69"/>
      <c r="P69" s="69"/>
      <c r="Q69" s="69"/>
      <c r="R69" s="69"/>
      <c r="S69" s="69"/>
    </row>
    <row r="70" spans="5:19" ht="24">
      <c r="E70" s="70"/>
      <c r="F70" s="70"/>
      <c r="G70" s="70"/>
      <c r="H70" s="77"/>
      <c r="I70" s="810"/>
      <c r="J70" s="810"/>
      <c r="K70" s="70"/>
      <c r="L70" s="69"/>
      <c r="M70" s="69"/>
      <c r="N70" s="69"/>
      <c r="O70" s="69"/>
      <c r="P70" s="69"/>
      <c r="Q70" s="69"/>
      <c r="R70" s="69"/>
      <c r="S70" s="69"/>
    </row>
    <row r="71" spans="5:19" ht="18.95">
      <c r="E71" s="72"/>
      <c r="F71" s="72"/>
      <c r="G71" s="72"/>
      <c r="H71" s="73"/>
      <c r="I71" s="810"/>
      <c r="J71" s="810"/>
      <c r="K71" s="74"/>
      <c r="L71" s="69"/>
      <c r="M71" s="69"/>
      <c r="N71" s="69"/>
      <c r="O71" s="69"/>
      <c r="P71" s="69"/>
      <c r="Q71" s="69"/>
      <c r="R71" s="69"/>
      <c r="S71" s="69"/>
    </row>
    <row r="72" spans="5:19" ht="18.95">
      <c r="E72" s="72"/>
      <c r="F72" s="72"/>
      <c r="G72" s="72"/>
      <c r="H72" s="73"/>
      <c r="I72" s="810"/>
      <c r="J72" s="810"/>
      <c r="K72" s="74"/>
      <c r="L72" s="69"/>
      <c r="M72" s="69"/>
      <c r="N72" s="69"/>
      <c r="O72" s="69"/>
      <c r="P72" s="69"/>
      <c r="Q72" s="69"/>
      <c r="R72" s="69"/>
      <c r="S72" s="69"/>
    </row>
    <row r="73" spans="5:19" ht="18.95">
      <c r="E73" s="72"/>
      <c r="F73" s="72"/>
      <c r="G73" s="72"/>
      <c r="H73" s="73"/>
      <c r="I73" s="810"/>
      <c r="J73" s="810"/>
      <c r="K73" s="74"/>
      <c r="L73" s="69"/>
      <c r="M73" s="69"/>
      <c r="N73" s="69"/>
      <c r="O73" s="69"/>
      <c r="P73" s="69"/>
      <c r="Q73" s="69"/>
      <c r="R73" s="69"/>
      <c r="S73" s="69"/>
    </row>
    <row r="74" spans="5:19" ht="18.95">
      <c r="E74" s="72"/>
      <c r="F74" s="72"/>
      <c r="G74" s="72"/>
      <c r="H74" s="73"/>
      <c r="I74" s="810"/>
      <c r="J74" s="810"/>
      <c r="K74" s="74"/>
      <c r="L74" s="69"/>
      <c r="M74" s="69"/>
      <c r="N74" s="69"/>
      <c r="O74" s="69"/>
      <c r="P74" s="69"/>
      <c r="Q74" s="69"/>
      <c r="R74" s="69"/>
      <c r="S74" s="69"/>
    </row>
    <row r="75" spans="5:19" ht="18.95">
      <c r="E75" s="72"/>
      <c r="F75" s="72"/>
      <c r="G75" s="72"/>
      <c r="H75" s="73"/>
      <c r="I75" s="810"/>
      <c r="J75" s="810"/>
      <c r="K75" s="74"/>
      <c r="L75" s="69"/>
      <c r="M75" s="69"/>
      <c r="N75" s="69"/>
      <c r="O75" s="69"/>
      <c r="P75" s="69"/>
      <c r="Q75" s="69"/>
      <c r="R75" s="69"/>
      <c r="S75" s="69"/>
    </row>
    <row r="76" spans="5:19" ht="24">
      <c r="E76" s="810"/>
      <c r="F76" s="810"/>
      <c r="G76" s="810"/>
      <c r="H76" s="810"/>
      <c r="I76" s="810"/>
      <c r="J76" s="810"/>
      <c r="K76" s="810"/>
      <c r="L76" s="69"/>
      <c r="M76" s="69"/>
      <c r="N76" s="69"/>
      <c r="O76" s="69"/>
      <c r="P76" s="69"/>
      <c r="Q76" s="69"/>
      <c r="R76" s="69"/>
      <c r="S76" s="69"/>
    </row>
    <row r="77" spans="5:19" ht="24">
      <c r="E77" s="70"/>
      <c r="F77" s="70"/>
      <c r="G77" s="70"/>
      <c r="H77" s="819"/>
      <c r="I77" s="819"/>
      <c r="J77" s="819"/>
      <c r="K77" s="70"/>
      <c r="L77" s="69"/>
      <c r="M77" s="69"/>
      <c r="N77" s="69"/>
      <c r="O77" s="69"/>
      <c r="P77" s="69"/>
      <c r="Q77" s="69"/>
      <c r="R77" s="69"/>
      <c r="S77" s="69"/>
    </row>
    <row r="78" spans="5:19" ht="18.95">
      <c r="E78" s="78"/>
      <c r="F78" s="72"/>
      <c r="G78" s="79"/>
      <c r="H78" s="819"/>
      <c r="I78" s="819"/>
      <c r="J78" s="819"/>
      <c r="K78" s="80"/>
      <c r="L78" s="69"/>
      <c r="M78" s="69"/>
      <c r="N78" s="69"/>
      <c r="O78" s="69"/>
      <c r="P78" s="69"/>
      <c r="Q78" s="69"/>
      <c r="R78" s="69"/>
      <c r="S78" s="69"/>
    </row>
    <row r="79" spans="5:19" ht="18.95">
      <c r="E79" s="78"/>
      <c r="F79" s="72"/>
      <c r="G79" s="79"/>
      <c r="H79" s="819"/>
      <c r="I79" s="819"/>
      <c r="J79" s="819"/>
      <c r="K79" s="80"/>
      <c r="L79" s="69"/>
      <c r="M79" s="69"/>
      <c r="N79" s="69"/>
      <c r="O79" s="69"/>
      <c r="P79" s="69"/>
      <c r="Q79" s="69"/>
      <c r="R79" s="69"/>
      <c r="S79" s="69"/>
    </row>
    <row r="80" spans="5:19" ht="18.95">
      <c r="E80" s="78"/>
      <c r="F80" s="72"/>
      <c r="G80" s="79"/>
      <c r="H80" s="819"/>
      <c r="I80" s="819"/>
      <c r="J80" s="819"/>
      <c r="K80" s="80"/>
      <c r="L80" s="69"/>
      <c r="M80" s="69"/>
      <c r="N80" s="69"/>
      <c r="O80" s="69"/>
      <c r="P80" s="69"/>
      <c r="Q80" s="69"/>
      <c r="R80" s="69"/>
      <c r="S80" s="69"/>
    </row>
    <row r="81" spans="5:19" ht="18.95">
      <c r="E81" s="78"/>
      <c r="F81" s="72"/>
      <c r="G81" s="79"/>
      <c r="H81" s="819"/>
      <c r="I81" s="819"/>
      <c r="J81" s="819"/>
      <c r="K81" s="80"/>
      <c r="L81" s="69"/>
      <c r="M81" s="69"/>
      <c r="N81" s="69"/>
      <c r="O81" s="69"/>
      <c r="P81" s="69"/>
      <c r="Q81" s="69"/>
      <c r="R81" s="69"/>
      <c r="S81" s="69"/>
    </row>
    <row r="82" spans="5:19" ht="18.95">
      <c r="E82" s="78"/>
      <c r="F82" s="72"/>
      <c r="G82" s="79"/>
      <c r="H82" s="819"/>
      <c r="I82" s="819"/>
      <c r="J82" s="819"/>
      <c r="K82" s="80"/>
      <c r="L82" s="69"/>
      <c r="M82" s="69"/>
      <c r="N82" s="69"/>
      <c r="O82" s="69"/>
      <c r="P82" s="69"/>
      <c r="Q82" s="69"/>
      <c r="R82" s="69"/>
      <c r="S82" s="69"/>
    </row>
    <row r="83" spans="5:19" ht="18.95">
      <c r="E83" s="78"/>
      <c r="F83" s="72"/>
      <c r="G83" s="79"/>
      <c r="H83" s="819"/>
      <c r="I83" s="819"/>
      <c r="J83" s="819"/>
      <c r="K83" s="80"/>
      <c r="L83" s="69"/>
      <c r="M83" s="69"/>
      <c r="N83" s="69"/>
      <c r="O83" s="69"/>
      <c r="P83" s="69"/>
      <c r="Q83" s="69"/>
      <c r="R83" s="69"/>
      <c r="S83" s="69"/>
    </row>
    <row r="84" spans="5:19" ht="18.95">
      <c r="E84" s="78"/>
      <c r="F84" s="72"/>
      <c r="G84" s="79"/>
      <c r="H84" s="819"/>
      <c r="I84" s="819"/>
      <c r="J84" s="819"/>
      <c r="K84" s="80"/>
      <c r="L84" s="69"/>
      <c r="M84" s="69"/>
      <c r="N84" s="69"/>
      <c r="O84" s="69"/>
      <c r="P84" s="69"/>
      <c r="Q84" s="69"/>
      <c r="R84" s="69"/>
      <c r="S84" s="69"/>
    </row>
    <row r="85" spans="5:19" ht="18.95">
      <c r="E85" s="78"/>
      <c r="F85" s="72"/>
      <c r="G85" s="79"/>
      <c r="H85" s="819"/>
      <c r="I85" s="819"/>
      <c r="J85" s="819"/>
      <c r="K85" s="80"/>
      <c r="L85" s="69"/>
      <c r="M85" s="69"/>
      <c r="N85" s="69"/>
      <c r="O85" s="69"/>
      <c r="P85" s="69"/>
      <c r="Q85" s="69"/>
      <c r="R85" s="69"/>
      <c r="S85" s="69"/>
    </row>
    <row r="86" spans="5:19" ht="24">
      <c r="E86" s="810"/>
      <c r="F86" s="810"/>
      <c r="G86" s="810"/>
      <c r="H86" s="810"/>
      <c r="I86" s="810"/>
      <c r="J86" s="810"/>
      <c r="K86" s="810"/>
      <c r="L86" s="69"/>
      <c r="M86" s="810"/>
      <c r="N86" s="810"/>
      <c r="O86" s="810"/>
      <c r="P86" s="810"/>
      <c r="Q86" s="810"/>
      <c r="R86" s="810"/>
      <c r="S86" s="810"/>
    </row>
    <row r="87" spans="5:19" ht="24">
      <c r="E87" s="70"/>
      <c r="F87" s="70"/>
      <c r="G87" s="70"/>
      <c r="H87" s="71"/>
      <c r="I87" s="70"/>
      <c r="J87" s="810"/>
      <c r="K87" s="70"/>
      <c r="L87" s="69"/>
      <c r="M87" s="69"/>
      <c r="N87" s="78"/>
      <c r="O87" s="69"/>
      <c r="P87" s="69"/>
      <c r="Q87" s="74"/>
      <c r="R87" s="69"/>
      <c r="S87" s="69"/>
    </row>
    <row r="88" spans="5:19" ht="18.95">
      <c r="E88" s="78"/>
      <c r="F88" s="78"/>
      <c r="G88" s="78"/>
      <c r="H88" s="73"/>
      <c r="I88" s="75"/>
      <c r="J88" s="810"/>
      <c r="K88" s="81"/>
      <c r="L88" s="69"/>
      <c r="M88" s="69"/>
      <c r="N88" s="69"/>
      <c r="O88" s="69"/>
      <c r="P88" s="69"/>
      <c r="Q88" s="69"/>
      <c r="R88" s="69"/>
      <c r="S88" s="69"/>
    </row>
    <row r="89" spans="5:19" ht="18.95">
      <c r="E89" s="78"/>
      <c r="F89" s="78"/>
      <c r="G89" s="78"/>
      <c r="H89" s="73"/>
      <c r="I89" s="75"/>
      <c r="J89" s="810"/>
      <c r="K89" s="81"/>
      <c r="L89" s="69"/>
      <c r="M89" s="69"/>
      <c r="N89" s="69"/>
      <c r="O89" s="69"/>
      <c r="P89" s="69"/>
      <c r="Q89" s="69"/>
      <c r="R89" s="69"/>
      <c r="S89" s="69"/>
    </row>
    <row r="90" spans="5:19" ht="18.95">
      <c r="E90" s="78"/>
      <c r="F90" s="78"/>
      <c r="G90" s="78"/>
      <c r="H90" s="73"/>
      <c r="I90" s="75"/>
      <c r="J90" s="810"/>
      <c r="K90" s="81"/>
      <c r="L90" s="69"/>
      <c r="M90" s="69"/>
      <c r="N90" s="69"/>
      <c r="O90" s="69"/>
      <c r="P90" s="69"/>
      <c r="Q90" s="69"/>
      <c r="R90" s="69"/>
      <c r="S90" s="69"/>
    </row>
    <row r="91" spans="5:19" ht="18.95">
      <c r="E91" s="78"/>
      <c r="F91" s="78"/>
      <c r="G91" s="78"/>
      <c r="H91" s="73"/>
      <c r="I91" s="75"/>
      <c r="J91" s="810"/>
      <c r="K91" s="81"/>
      <c r="L91" s="69"/>
      <c r="M91" s="69"/>
      <c r="N91" s="69"/>
      <c r="O91" s="69"/>
      <c r="P91" s="69"/>
      <c r="Q91" s="69"/>
      <c r="R91" s="69"/>
      <c r="S91" s="69"/>
    </row>
    <row r="92" spans="5:19" ht="24">
      <c r="E92" s="810"/>
      <c r="F92" s="810"/>
      <c r="G92" s="810"/>
      <c r="H92" s="810"/>
      <c r="I92" s="810"/>
      <c r="J92" s="810"/>
      <c r="K92" s="810"/>
      <c r="L92" s="69"/>
      <c r="M92" s="69"/>
      <c r="N92" s="69"/>
      <c r="O92" s="69"/>
      <c r="P92" s="69"/>
      <c r="Q92" s="69"/>
      <c r="R92" s="69"/>
      <c r="S92" s="69"/>
    </row>
    <row r="93" spans="5:19" ht="24">
      <c r="E93" s="70"/>
      <c r="F93" s="70"/>
      <c r="G93" s="70"/>
      <c r="H93" s="71"/>
      <c r="I93" s="70"/>
      <c r="J93" s="70"/>
      <c r="K93" s="70"/>
      <c r="L93" s="69"/>
      <c r="M93" s="69"/>
      <c r="N93" s="69"/>
      <c r="O93" s="69"/>
      <c r="P93" s="69"/>
      <c r="Q93" s="69"/>
      <c r="R93" s="69"/>
      <c r="S93" s="69"/>
    </row>
    <row r="94" spans="5:19" ht="18.95">
      <c r="E94" s="78"/>
      <c r="F94" s="78"/>
      <c r="G94" s="78"/>
      <c r="H94" s="73"/>
      <c r="I94" s="75"/>
      <c r="J94" s="69"/>
      <c r="K94" s="81"/>
      <c r="L94" s="69"/>
      <c r="M94" s="69"/>
      <c r="N94" s="69"/>
      <c r="O94" s="69"/>
      <c r="P94" s="69"/>
      <c r="Q94" s="69"/>
      <c r="R94" s="69"/>
      <c r="S94" s="69"/>
    </row>
    <row r="95" spans="5:19" ht="18.95">
      <c r="E95" s="78"/>
      <c r="F95" s="78"/>
      <c r="G95" s="78"/>
      <c r="H95" s="73"/>
      <c r="I95" s="75"/>
      <c r="J95" s="69"/>
      <c r="K95" s="81"/>
      <c r="L95" s="69"/>
      <c r="M95" s="69"/>
      <c r="N95" s="69"/>
      <c r="O95" s="69"/>
      <c r="P95" s="69"/>
      <c r="Q95" s="69"/>
      <c r="R95" s="69"/>
      <c r="S95" s="69"/>
    </row>
    <row r="96" spans="5:19" ht="18.95">
      <c r="E96" s="78"/>
      <c r="F96" s="78"/>
      <c r="G96" s="78"/>
      <c r="H96" s="73"/>
      <c r="I96" s="75"/>
      <c r="J96" s="69"/>
      <c r="K96" s="81"/>
      <c r="L96" s="69"/>
      <c r="M96" s="69"/>
      <c r="N96" s="69"/>
      <c r="O96" s="69"/>
      <c r="P96" s="69"/>
      <c r="Q96" s="69"/>
      <c r="R96" s="69"/>
      <c r="S96" s="69"/>
    </row>
    <row r="97" spans="5:19" ht="18.95">
      <c r="E97" s="78"/>
      <c r="F97" s="78"/>
      <c r="G97" s="78"/>
      <c r="H97" s="73"/>
      <c r="I97" s="75"/>
      <c r="J97" s="69"/>
      <c r="K97" s="81"/>
      <c r="L97" s="69"/>
      <c r="M97" s="69"/>
      <c r="N97" s="69"/>
      <c r="O97" s="69"/>
      <c r="P97" s="69"/>
      <c r="Q97" s="69"/>
      <c r="R97" s="69"/>
      <c r="S97" s="69"/>
    </row>
    <row r="98" spans="5:19" ht="21">
      <c r="E98" s="818"/>
      <c r="F98" s="818"/>
      <c r="G98" s="818"/>
      <c r="H98" s="818"/>
      <c r="I98" s="818"/>
      <c r="J98" s="818"/>
      <c r="K98" s="82"/>
      <c r="L98" s="69"/>
      <c r="M98" s="69"/>
      <c r="N98" s="69"/>
      <c r="O98" s="69"/>
      <c r="P98" s="69"/>
      <c r="Q98" s="69"/>
      <c r="R98" s="69"/>
      <c r="S98" s="69"/>
    </row>
    <row r="99" spans="5:19">
      <c r="E99" s="83"/>
      <c r="F99" s="83"/>
      <c r="G99" s="83"/>
      <c r="H99" s="84"/>
      <c r="I99" s="83"/>
      <c r="J99" s="83"/>
      <c r="K99" s="83"/>
      <c r="L99" s="83"/>
      <c r="M99" s="83"/>
      <c r="N99" s="83"/>
      <c r="O99" s="83"/>
      <c r="P99" s="83"/>
      <c r="Q99" s="83"/>
      <c r="R99" s="83"/>
      <c r="S99" s="83"/>
    </row>
    <row r="100" spans="5:19">
      <c r="E100" s="83"/>
      <c r="F100" s="83"/>
      <c r="G100" s="83"/>
      <c r="H100" s="84"/>
      <c r="I100" s="83"/>
      <c r="J100" s="83"/>
      <c r="K100" s="83"/>
      <c r="L100" s="83"/>
      <c r="M100" s="83"/>
      <c r="N100" s="83"/>
      <c r="O100" s="83"/>
      <c r="P100" s="83"/>
      <c r="Q100" s="83"/>
      <c r="R100" s="83"/>
      <c r="S100" s="83"/>
    </row>
  </sheetData>
  <mergeCells count="51">
    <mergeCell ref="I39:J39"/>
    <mergeCell ref="I40:J40"/>
    <mergeCell ref="E36:J36"/>
    <mergeCell ref="I47:J47"/>
    <mergeCell ref="I49:J49"/>
    <mergeCell ref="I41:J41"/>
    <mergeCell ref="I43:J43"/>
    <mergeCell ref="I44:J44"/>
    <mergeCell ref="I45:J45"/>
    <mergeCell ref="I46:J46"/>
    <mergeCell ref="E42:J42"/>
    <mergeCell ref="E48:J48"/>
    <mergeCell ref="E21:G21"/>
    <mergeCell ref="E2:K2"/>
    <mergeCell ref="E4:K4"/>
    <mergeCell ref="E6:K6"/>
    <mergeCell ref="E8:K8"/>
    <mergeCell ref="E9:K9"/>
    <mergeCell ref="E10:K10"/>
    <mergeCell ref="E11:K11"/>
    <mergeCell ref="E13:K13"/>
    <mergeCell ref="E15:K15"/>
    <mergeCell ref="E16:K16"/>
    <mergeCell ref="E19:G19"/>
    <mergeCell ref="E20:F20"/>
    <mergeCell ref="I19:J19"/>
    <mergeCell ref="E12:K12"/>
    <mergeCell ref="E92:K92"/>
    <mergeCell ref="E98:J98"/>
    <mergeCell ref="I63:J68"/>
    <mergeCell ref="E69:K69"/>
    <mergeCell ref="I70:J75"/>
    <mergeCell ref="E76:K76"/>
    <mergeCell ref="H77:J85"/>
    <mergeCell ref="E86:K86"/>
    <mergeCell ref="E25:G25"/>
    <mergeCell ref="E34:J34"/>
    <mergeCell ref="M86:S86"/>
    <mergeCell ref="J87:J91"/>
    <mergeCell ref="M62:R62"/>
    <mergeCell ref="M50:R50"/>
    <mergeCell ref="I52:J52"/>
    <mergeCell ref="I53:J53"/>
    <mergeCell ref="I54:J54"/>
    <mergeCell ref="E55:K55"/>
    <mergeCell ref="I56:J61"/>
    <mergeCell ref="M56:R56"/>
    <mergeCell ref="E62:K62"/>
    <mergeCell ref="I35:J35"/>
    <mergeCell ref="I37:J37"/>
    <mergeCell ref="I38:J3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6E58B725-C916-419A-9F20-0E737B42ACBE}">
          <x14:formula1>
            <xm:f>'0-Présentation typeaction'!$G$7</xm:f>
          </x14:formula1>
          <xm:sqref>E26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BF93EC-1DED-4D0C-BCD8-4816FDF34A1E}"/>
</file>

<file path=customXml/itemProps2.xml><?xml version="1.0" encoding="utf-8"?>
<ds:datastoreItem xmlns:ds="http://schemas.openxmlformats.org/officeDocument/2006/customXml" ds:itemID="{40D26ED7-CD7E-4BFC-8B70-DECD4F5BF41F}"/>
</file>

<file path=customXml/itemProps3.xml><?xml version="1.0" encoding="utf-8"?>
<ds:datastoreItem xmlns:ds="http://schemas.openxmlformats.org/officeDocument/2006/customXml" ds:itemID="{9AB2F3AC-D93C-48D2-9358-8F0BADDAD6D1}"/>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